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gourav/Downloads/Project's/ECXcel_Project's/"/>
    </mc:Choice>
  </mc:AlternateContent>
  <xr:revisionPtr revIDLastSave="0" documentId="8_{98185645-7FD8-854C-805F-0062D819B246}" xr6:coauthVersionLast="47" xr6:coauthVersionMax="47" xr10:uidLastSave="{00000000-0000-0000-0000-000000000000}"/>
  <bookViews>
    <workbookView xWindow="0" yWindow="680" windowWidth="19700" windowHeight="17240" xr2:uid="{00000000-000D-0000-FFFF-FFFF00000000}"/>
  </bookViews>
  <sheets>
    <sheet name="Dashboard" sheetId="9" r:id="rId1"/>
    <sheet name="Order Data" sheetId="2" r:id="rId2"/>
    <sheet name="Dashboard Summary" sheetId="1" r:id="rId3"/>
    <sheet name="Revenue Analysis" sheetId="3" r:id="rId4"/>
    <sheet name="Order Analysis" sheetId="4" r:id="rId5"/>
    <sheet name="Top_10 Revenue" sheetId="5" r:id="rId6"/>
    <sheet name="Revenue Summary" sheetId="6" r:id="rId7"/>
    <sheet name="Average Summary" sheetId="7" r:id="rId8"/>
    <sheet name="KPI Summary" sheetId="10" r:id="rId9"/>
  </sheets>
  <definedNames>
    <definedName name="_xlchart.v5.0" hidden="1">'Order Data'!$A$1:$E$1</definedName>
    <definedName name="_xlchart.v5.1" hidden="1">'Order Data'!$A$2:$E$1501</definedName>
    <definedName name="_xlchart.v5.10" hidden="1">'Order Data'!$J$1</definedName>
    <definedName name="_xlchart.v5.11" hidden="1">'Order Data'!$J$2:$J$1501</definedName>
    <definedName name="_xlchart.v5.12" hidden="1">'Order Data'!$K$1</definedName>
    <definedName name="_xlchart.v5.13" hidden="1">'Order Data'!$K$2:$K$1501</definedName>
    <definedName name="_xlchart.v5.14" hidden="1">'Order Data'!$L$1</definedName>
    <definedName name="_xlchart.v5.15" hidden="1">'Order Data'!$L$2:$L$1501</definedName>
    <definedName name="_xlchart.v5.16" hidden="1">'Order Data'!$M$1</definedName>
    <definedName name="_xlchart.v5.17" hidden="1">'Order Data'!$M$2:$M$1501</definedName>
    <definedName name="_xlchart.v5.18" hidden="1">'Order Data'!$N$1</definedName>
    <definedName name="_xlchart.v5.19" hidden="1">'Order Data'!$N$2:$N$1501</definedName>
    <definedName name="_xlchart.v5.2" hidden="1">'Order Data'!$F$1</definedName>
    <definedName name="_xlchart.v5.20" hidden="1">'Order Data'!$O$1</definedName>
    <definedName name="_xlchart.v5.21" hidden="1">'Order Data'!$O$2:$O$1501</definedName>
    <definedName name="_xlchart.v5.22" hidden="1">'Order Data'!$P$1</definedName>
    <definedName name="_xlchart.v5.23" hidden="1">'Order Data'!$P$2:$P$1501</definedName>
    <definedName name="_xlchart.v5.24" hidden="1">'Order Data'!$Q$1</definedName>
    <definedName name="_xlchart.v5.25" hidden="1">'Order Data'!$Q$2:$Q$1501</definedName>
    <definedName name="_xlchart.v5.26" hidden="1">'Order Data'!$R$1</definedName>
    <definedName name="_xlchart.v5.27" hidden="1">'Order Data'!$R$2:$R$1501</definedName>
    <definedName name="_xlchart.v5.28" hidden="1">'Order Data'!$A$1:$E$1</definedName>
    <definedName name="_xlchart.v5.29" hidden="1">'Order Data'!$A$2:$E$1501</definedName>
    <definedName name="_xlchart.v5.3" hidden="1">'Order Data'!$F$2:$F$1501</definedName>
    <definedName name="_xlchart.v5.30" hidden="1">'Order Data'!$F$1</definedName>
    <definedName name="_xlchart.v5.31" hidden="1">'Order Data'!$F$2:$F$1501</definedName>
    <definedName name="_xlchart.v5.32" hidden="1">'Order Data'!$G$1</definedName>
    <definedName name="_xlchart.v5.33" hidden="1">'Order Data'!$G$2:$G$1501</definedName>
    <definedName name="_xlchart.v5.34" hidden="1">'Order Data'!$H$1</definedName>
    <definedName name="_xlchart.v5.35" hidden="1">'Order Data'!$H$2:$H$1501</definedName>
    <definedName name="_xlchart.v5.36" hidden="1">'Order Data'!$I$1</definedName>
    <definedName name="_xlchart.v5.37" hidden="1">'Order Data'!$I$2:$I$1501</definedName>
    <definedName name="_xlchart.v5.38" hidden="1">'Order Data'!$J$1</definedName>
    <definedName name="_xlchart.v5.39" hidden="1">'Order Data'!$J$2:$J$1501</definedName>
    <definedName name="_xlchart.v5.4" hidden="1">'Order Data'!$G$1</definedName>
    <definedName name="_xlchart.v5.40" hidden="1">'Order Data'!$K$1</definedName>
    <definedName name="_xlchart.v5.41" hidden="1">'Order Data'!$K$2:$K$1501</definedName>
    <definedName name="_xlchart.v5.42" hidden="1">'Order Data'!$L$1</definedName>
    <definedName name="_xlchart.v5.43" hidden="1">'Order Data'!$L$2:$L$1501</definedName>
    <definedName name="_xlchart.v5.44" hidden="1">'Order Data'!$M$1</definedName>
    <definedName name="_xlchart.v5.45" hidden="1">'Order Data'!$M$2:$M$1501</definedName>
    <definedName name="_xlchart.v5.46" hidden="1">'Order Data'!$N$1</definedName>
    <definedName name="_xlchart.v5.47" hidden="1">'Order Data'!$N$2:$N$1501</definedName>
    <definedName name="_xlchart.v5.48" hidden="1">'Order Data'!$O$1</definedName>
    <definedName name="_xlchart.v5.49" hidden="1">'Order Data'!$O$2:$O$1501</definedName>
    <definedName name="_xlchart.v5.5" hidden="1">'Order Data'!$G$2:$G$1501</definedName>
    <definedName name="_xlchart.v5.50" hidden="1">'Order Data'!$P$1</definedName>
    <definedName name="_xlchart.v5.51" hidden="1">'Order Data'!$P$2:$P$1501</definedName>
    <definedName name="_xlchart.v5.52" hidden="1">'Order Data'!$Q$1</definedName>
    <definedName name="_xlchart.v5.53" hidden="1">'Order Data'!$Q$2:$Q$1501</definedName>
    <definedName name="_xlchart.v5.54" hidden="1">'Order Data'!$R$1</definedName>
    <definedName name="_xlchart.v5.55" hidden="1">'Order Data'!$R$2:$R$1501</definedName>
    <definedName name="_xlchart.v5.6" hidden="1">'Order Data'!$H$1</definedName>
    <definedName name="_xlchart.v5.7" hidden="1">'Order Data'!$H$2:$H$1501</definedName>
    <definedName name="_xlchart.v5.8" hidden="1">'Order Data'!$I$1</definedName>
    <definedName name="_xlchart.v5.9" hidden="1">'Order Data'!$I$2:$I$1501</definedName>
    <definedName name="Slicer_Brand">#N/A</definedName>
    <definedName name="Slicer_Category">#N/A</definedName>
    <definedName name="Slicer_City">#N/A</definedName>
    <definedName name="Slicer_Delivery_Status">#N/A</definedName>
    <definedName name="Slicer_Months__Order_Date2">#N/A</definedName>
    <definedName name="Slicer_Payment_Mode">#N/A</definedName>
    <definedName name="Slicer_Product">#N/A</definedName>
    <definedName name="Slicer_Product1">#N/A</definedName>
    <definedName name="Slicer_Return_Status">#N/A</definedName>
    <definedName name="Slicer_Seller">#N/A</definedName>
    <definedName name="Slicer_State">#N/A</definedName>
  </definedNames>
  <calcPr calcId="191029"/>
  <pivotCaches>
    <pivotCache cacheId="4"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2" l="1"/>
  <c r="U8" i="2"/>
  <c r="U7" i="2"/>
  <c r="T4" i="2"/>
  <c r="O1507" i="2"/>
  <c r="M1507" i="2"/>
  <c r="M1508" i="2"/>
  <c r="M1509" i="2"/>
  <c r="M1506" i="2"/>
  <c r="M1501" i="2"/>
  <c r="N1501" i="2" s="1"/>
  <c r="M1500" i="2"/>
  <c r="N1500" i="2" s="1"/>
  <c r="M1499" i="2"/>
  <c r="N1499" i="2" s="1"/>
  <c r="M1498" i="2"/>
  <c r="N1498" i="2" s="1"/>
  <c r="M1497" i="2"/>
  <c r="N1497" i="2" s="1"/>
  <c r="M1496" i="2"/>
  <c r="N1496" i="2" s="1"/>
  <c r="M1495" i="2"/>
  <c r="N1495" i="2" s="1"/>
  <c r="M1494" i="2"/>
  <c r="N1494" i="2" s="1"/>
  <c r="M1493" i="2"/>
  <c r="N1493" i="2" s="1"/>
  <c r="M1492" i="2"/>
  <c r="N1492" i="2" s="1"/>
  <c r="M1491" i="2"/>
  <c r="N1491" i="2" s="1"/>
  <c r="M1490" i="2"/>
  <c r="N1490" i="2" s="1"/>
  <c r="M1489" i="2"/>
  <c r="N1489" i="2" s="1"/>
  <c r="M1488" i="2"/>
  <c r="N1488" i="2" s="1"/>
  <c r="M1487" i="2"/>
  <c r="N1487" i="2" s="1"/>
  <c r="M1486" i="2"/>
  <c r="N1486" i="2" s="1"/>
  <c r="M1485" i="2"/>
  <c r="N1485" i="2" s="1"/>
  <c r="M1484" i="2"/>
  <c r="N1484" i="2" s="1"/>
  <c r="M1483" i="2"/>
  <c r="N1483" i="2" s="1"/>
  <c r="M1482" i="2"/>
  <c r="N1482" i="2" s="1"/>
  <c r="M1481" i="2"/>
  <c r="N1481" i="2" s="1"/>
  <c r="M1480" i="2"/>
  <c r="N1480" i="2" s="1"/>
  <c r="M1479" i="2"/>
  <c r="N1479" i="2" s="1"/>
  <c r="M1478" i="2"/>
  <c r="N1478" i="2" s="1"/>
  <c r="M1477" i="2"/>
  <c r="N1477" i="2" s="1"/>
  <c r="M1476" i="2"/>
  <c r="N1476" i="2" s="1"/>
  <c r="M1475" i="2"/>
  <c r="N1475" i="2" s="1"/>
  <c r="M1474" i="2"/>
  <c r="N1474" i="2" s="1"/>
  <c r="M1473" i="2"/>
  <c r="N1473" i="2" s="1"/>
  <c r="M1472" i="2"/>
  <c r="N1472" i="2" s="1"/>
  <c r="M1471" i="2"/>
  <c r="N1471" i="2" s="1"/>
  <c r="M1470" i="2"/>
  <c r="N1470" i="2" s="1"/>
  <c r="M1469" i="2"/>
  <c r="N1469" i="2" s="1"/>
  <c r="M1468" i="2"/>
  <c r="N1468" i="2" s="1"/>
  <c r="M1467" i="2"/>
  <c r="N1467" i="2" s="1"/>
  <c r="M1466" i="2"/>
  <c r="N1466" i="2" s="1"/>
  <c r="M1465" i="2"/>
  <c r="N1465" i="2" s="1"/>
  <c r="M1464" i="2"/>
  <c r="N1464" i="2" s="1"/>
  <c r="M1463" i="2"/>
  <c r="N1463" i="2" s="1"/>
  <c r="M1462" i="2"/>
  <c r="N1462" i="2" s="1"/>
  <c r="M1461" i="2"/>
  <c r="N1461" i="2" s="1"/>
  <c r="M1460" i="2"/>
  <c r="N1460" i="2" s="1"/>
  <c r="M1459" i="2"/>
  <c r="N1459" i="2" s="1"/>
  <c r="M1458" i="2"/>
  <c r="N1458" i="2" s="1"/>
  <c r="M1457" i="2"/>
  <c r="N1457" i="2" s="1"/>
  <c r="M1456" i="2"/>
  <c r="N1456" i="2" s="1"/>
  <c r="M1455" i="2"/>
  <c r="N1455" i="2" s="1"/>
  <c r="M1454" i="2"/>
  <c r="N1454" i="2" s="1"/>
  <c r="M1453" i="2"/>
  <c r="N1453" i="2" s="1"/>
  <c r="M1452" i="2"/>
  <c r="N1452" i="2" s="1"/>
  <c r="M1451" i="2"/>
  <c r="N1451" i="2" s="1"/>
  <c r="M1450" i="2"/>
  <c r="N1450" i="2" s="1"/>
  <c r="M1449" i="2"/>
  <c r="N1449" i="2" s="1"/>
  <c r="M1448" i="2"/>
  <c r="N1448" i="2" s="1"/>
  <c r="M1447" i="2"/>
  <c r="N1447" i="2" s="1"/>
  <c r="M1446" i="2"/>
  <c r="N1446" i="2" s="1"/>
  <c r="M1445" i="2"/>
  <c r="N1445" i="2" s="1"/>
  <c r="M1444" i="2"/>
  <c r="N1444" i="2" s="1"/>
  <c r="M1443" i="2"/>
  <c r="N1443" i="2" s="1"/>
  <c r="M1442" i="2"/>
  <c r="N1442" i="2" s="1"/>
  <c r="M1440" i="2"/>
  <c r="N1440" i="2" s="1"/>
  <c r="M1439" i="2"/>
  <c r="N1439" i="2" s="1"/>
  <c r="M1438" i="2"/>
  <c r="N1438" i="2" s="1"/>
  <c r="M1437" i="2"/>
  <c r="N1437" i="2" s="1"/>
  <c r="M1435" i="2"/>
  <c r="N1435" i="2" s="1"/>
  <c r="M1434" i="2"/>
  <c r="N1434" i="2" s="1"/>
  <c r="M1433" i="2"/>
  <c r="N1433" i="2" s="1"/>
  <c r="M1432" i="2"/>
  <c r="N1432" i="2" s="1"/>
  <c r="M1431" i="2"/>
  <c r="N1431" i="2" s="1"/>
  <c r="M1430" i="2"/>
  <c r="N1430" i="2" s="1"/>
  <c r="M1429" i="2"/>
  <c r="N1429" i="2" s="1"/>
  <c r="M1428" i="2"/>
  <c r="N1428" i="2" s="1"/>
  <c r="M1427" i="2"/>
  <c r="N1427" i="2" s="1"/>
  <c r="M1425" i="2"/>
  <c r="N1425" i="2" s="1"/>
  <c r="M1424" i="2"/>
  <c r="N1424" i="2" s="1"/>
  <c r="M1423" i="2"/>
  <c r="N1423" i="2" s="1"/>
  <c r="M1422" i="2"/>
  <c r="N1422" i="2" s="1"/>
  <c r="M1421" i="2"/>
  <c r="N1421" i="2" s="1"/>
  <c r="M1420" i="2"/>
  <c r="N1420" i="2" s="1"/>
  <c r="M1419" i="2"/>
  <c r="N1419" i="2" s="1"/>
  <c r="M1418" i="2"/>
  <c r="N1418" i="2" s="1"/>
  <c r="M1417" i="2"/>
  <c r="N1417" i="2" s="1"/>
  <c r="M1416" i="2"/>
  <c r="N1416" i="2" s="1"/>
  <c r="M1415" i="2"/>
  <c r="N1415" i="2" s="1"/>
  <c r="M1414" i="2"/>
  <c r="N1414" i="2" s="1"/>
  <c r="M1413" i="2"/>
  <c r="N1413" i="2" s="1"/>
  <c r="M1412" i="2"/>
  <c r="N1412" i="2" s="1"/>
  <c r="M1411" i="2"/>
  <c r="N1411" i="2" s="1"/>
  <c r="M1410" i="2"/>
  <c r="N1410" i="2" s="1"/>
  <c r="M1409" i="2"/>
  <c r="N1409" i="2" s="1"/>
  <c r="M1408" i="2"/>
  <c r="N1408" i="2" s="1"/>
  <c r="M1406" i="2"/>
  <c r="N1406" i="2" s="1"/>
  <c r="M1405" i="2"/>
  <c r="N1405" i="2" s="1"/>
  <c r="M1404" i="2"/>
  <c r="N1404" i="2" s="1"/>
  <c r="M1403" i="2"/>
  <c r="N1403" i="2" s="1"/>
  <c r="M1402" i="2"/>
  <c r="N1402" i="2" s="1"/>
  <c r="M1401" i="2"/>
  <c r="N1401" i="2" s="1"/>
  <c r="M1400" i="2"/>
  <c r="N1400" i="2" s="1"/>
  <c r="M1399" i="2"/>
  <c r="N1399" i="2" s="1"/>
  <c r="M1398" i="2"/>
  <c r="N1398" i="2" s="1"/>
  <c r="M1397" i="2"/>
  <c r="N1397" i="2" s="1"/>
  <c r="M1396" i="2"/>
  <c r="N1396" i="2" s="1"/>
  <c r="M1395" i="2"/>
  <c r="N1395" i="2" s="1"/>
  <c r="M1394" i="2"/>
  <c r="N1394" i="2" s="1"/>
  <c r="M1393" i="2"/>
  <c r="N1393" i="2" s="1"/>
  <c r="M1392" i="2"/>
  <c r="N1392" i="2" s="1"/>
  <c r="M1391" i="2"/>
  <c r="N1391" i="2" s="1"/>
  <c r="M1390" i="2"/>
  <c r="N1390" i="2" s="1"/>
  <c r="M1389" i="2"/>
  <c r="N1389" i="2" s="1"/>
  <c r="M1388" i="2"/>
  <c r="N1388" i="2" s="1"/>
  <c r="M1387" i="2"/>
  <c r="N1387" i="2" s="1"/>
  <c r="M1386" i="2"/>
  <c r="N1386" i="2" s="1"/>
  <c r="M1384" i="2"/>
  <c r="N1384" i="2" s="1"/>
  <c r="M1381" i="2"/>
  <c r="N1381" i="2" s="1"/>
  <c r="M1380" i="2"/>
  <c r="N1380" i="2" s="1"/>
  <c r="M1379" i="2"/>
  <c r="N1379" i="2" s="1"/>
  <c r="M1378" i="2"/>
  <c r="N1378" i="2" s="1"/>
  <c r="M1377" i="2"/>
  <c r="N1377" i="2" s="1"/>
  <c r="M1376" i="2"/>
  <c r="N1376" i="2" s="1"/>
  <c r="M1375" i="2"/>
  <c r="N1375" i="2" s="1"/>
  <c r="M1373" i="2"/>
  <c r="N1373" i="2" s="1"/>
  <c r="M1372" i="2"/>
  <c r="N1372" i="2" s="1"/>
  <c r="M1371" i="2"/>
  <c r="N1371" i="2" s="1"/>
  <c r="M1370" i="2"/>
  <c r="N1370" i="2" s="1"/>
  <c r="M1369" i="2"/>
  <c r="N1369" i="2" s="1"/>
  <c r="M1368" i="2"/>
  <c r="N1368" i="2" s="1"/>
  <c r="M1367" i="2"/>
  <c r="N1367" i="2" s="1"/>
  <c r="M1366" i="2"/>
  <c r="N1366" i="2" s="1"/>
  <c r="M1365" i="2"/>
  <c r="N1365" i="2" s="1"/>
  <c r="M1364" i="2"/>
  <c r="N1364" i="2" s="1"/>
  <c r="M1363" i="2"/>
  <c r="N1363" i="2" s="1"/>
  <c r="M1362" i="2"/>
  <c r="N1362" i="2" s="1"/>
  <c r="M1361" i="2"/>
  <c r="N1361" i="2" s="1"/>
  <c r="M1360" i="2"/>
  <c r="N1360" i="2" s="1"/>
  <c r="M1359" i="2"/>
  <c r="N1359" i="2" s="1"/>
  <c r="M1358" i="2"/>
  <c r="N1358" i="2" s="1"/>
  <c r="M1357" i="2"/>
  <c r="N1357" i="2" s="1"/>
  <c r="M1356" i="2"/>
  <c r="N1356" i="2" s="1"/>
  <c r="M1355" i="2"/>
  <c r="N1355" i="2" s="1"/>
  <c r="M1354" i="2"/>
  <c r="N1354" i="2" s="1"/>
  <c r="M1353" i="2"/>
  <c r="N1353" i="2" s="1"/>
  <c r="M1352" i="2"/>
  <c r="N1352" i="2" s="1"/>
  <c r="M1351" i="2"/>
  <c r="N1351" i="2" s="1"/>
  <c r="M1350" i="2"/>
  <c r="N1350" i="2" s="1"/>
  <c r="M1349" i="2"/>
  <c r="N1349" i="2" s="1"/>
  <c r="M1348" i="2"/>
  <c r="N1348" i="2" s="1"/>
  <c r="M1347" i="2"/>
  <c r="N1347" i="2" s="1"/>
  <c r="M1346" i="2"/>
  <c r="N1346" i="2" s="1"/>
  <c r="M1345" i="2"/>
  <c r="N1345" i="2" s="1"/>
  <c r="M1344" i="2"/>
  <c r="N1344" i="2" s="1"/>
  <c r="M1343" i="2"/>
  <c r="N1343" i="2" s="1"/>
  <c r="M1342" i="2"/>
  <c r="N1342" i="2" s="1"/>
  <c r="M1341" i="2"/>
  <c r="N1341" i="2" s="1"/>
  <c r="M1340" i="2"/>
  <c r="N1340" i="2" s="1"/>
  <c r="M1339" i="2"/>
  <c r="N1339" i="2" s="1"/>
  <c r="M1338" i="2"/>
  <c r="N1338" i="2" s="1"/>
  <c r="M1337" i="2"/>
  <c r="N1337" i="2" s="1"/>
  <c r="M1336" i="2"/>
  <c r="N1336" i="2" s="1"/>
  <c r="M1335" i="2"/>
  <c r="N1335" i="2" s="1"/>
  <c r="M1334" i="2"/>
  <c r="N1334" i="2" s="1"/>
  <c r="M1333" i="2"/>
  <c r="N1333" i="2" s="1"/>
  <c r="M1332" i="2"/>
  <c r="N1332" i="2" s="1"/>
  <c r="M1331" i="2"/>
  <c r="N1331" i="2" s="1"/>
  <c r="M1330" i="2"/>
  <c r="N1330" i="2" s="1"/>
  <c r="M1329" i="2"/>
  <c r="N1329" i="2" s="1"/>
  <c r="M1328" i="2"/>
  <c r="N1328" i="2" s="1"/>
  <c r="M1327" i="2"/>
  <c r="N1327" i="2" s="1"/>
  <c r="M1326" i="2"/>
  <c r="N1326" i="2" s="1"/>
  <c r="M1325" i="2"/>
  <c r="N1325" i="2" s="1"/>
  <c r="M1324" i="2"/>
  <c r="N1324" i="2" s="1"/>
  <c r="M1323" i="2"/>
  <c r="N1323" i="2" s="1"/>
  <c r="M1322" i="2"/>
  <c r="N1322" i="2" s="1"/>
  <c r="M1321" i="2"/>
  <c r="N1321" i="2" s="1"/>
  <c r="M1320" i="2"/>
  <c r="N1320" i="2" s="1"/>
  <c r="M1319" i="2"/>
  <c r="N1319" i="2" s="1"/>
  <c r="M1318" i="2"/>
  <c r="N1318" i="2" s="1"/>
  <c r="M1317" i="2"/>
  <c r="N1317" i="2" s="1"/>
  <c r="M1316" i="2"/>
  <c r="N1316" i="2" s="1"/>
  <c r="M1315" i="2"/>
  <c r="N1315" i="2" s="1"/>
  <c r="M1314" i="2"/>
  <c r="N1314" i="2" s="1"/>
  <c r="M1313" i="2"/>
  <c r="N1313" i="2" s="1"/>
  <c r="N1312" i="2"/>
  <c r="M1312" i="2"/>
  <c r="M1311" i="2"/>
  <c r="N1311" i="2" s="1"/>
  <c r="M1310" i="2"/>
  <c r="N1310" i="2" s="1"/>
  <c r="M1309" i="2"/>
  <c r="N1309" i="2" s="1"/>
  <c r="M1308" i="2"/>
  <c r="N1308" i="2" s="1"/>
  <c r="M1307" i="2"/>
  <c r="N1307" i="2" s="1"/>
  <c r="M1306" i="2"/>
  <c r="N1306" i="2" s="1"/>
  <c r="M1305" i="2"/>
  <c r="N1305" i="2" s="1"/>
  <c r="M1304" i="2"/>
  <c r="N1304" i="2" s="1"/>
  <c r="M1303" i="2"/>
  <c r="N1303" i="2" s="1"/>
  <c r="M1302" i="2"/>
  <c r="N1302" i="2" s="1"/>
  <c r="M1300" i="2"/>
  <c r="N1300" i="2" s="1"/>
  <c r="M1299" i="2"/>
  <c r="N1299" i="2" s="1"/>
  <c r="M1298" i="2"/>
  <c r="N1298" i="2" s="1"/>
  <c r="M1296" i="2"/>
  <c r="N1296" i="2" s="1"/>
  <c r="M1295" i="2"/>
  <c r="N1295" i="2" s="1"/>
  <c r="M1294" i="2"/>
  <c r="N1294" i="2" s="1"/>
  <c r="M1293" i="2"/>
  <c r="N1293" i="2" s="1"/>
  <c r="M1292" i="2"/>
  <c r="N1292" i="2" s="1"/>
  <c r="M1291" i="2"/>
  <c r="N1291" i="2" s="1"/>
  <c r="M1290" i="2"/>
  <c r="N1290" i="2" s="1"/>
  <c r="M1289" i="2"/>
  <c r="N1289" i="2" s="1"/>
  <c r="M1288" i="2"/>
  <c r="N1288" i="2" s="1"/>
  <c r="M1287" i="2"/>
  <c r="N1287" i="2" s="1"/>
  <c r="M1286" i="2"/>
  <c r="N1286" i="2" s="1"/>
  <c r="M1285" i="2"/>
  <c r="N1285" i="2" s="1"/>
  <c r="M1284" i="2"/>
  <c r="N1284" i="2" s="1"/>
  <c r="M1282" i="2"/>
  <c r="N1282" i="2" s="1"/>
  <c r="M1281" i="2"/>
  <c r="N1281" i="2" s="1"/>
  <c r="M1280" i="2"/>
  <c r="N1280" i="2" s="1"/>
  <c r="M1279" i="2"/>
  <c r="N1279" i="2" s="1"/>
  <c r="M1278" i="2"/>
  <c r="N1278" i="2" s="1"/>
  <c r="M1277" i="2"/>
  <c r="N1277" i="2" s="1"/>
  <c r="M1276" i="2"/>
  <c r="N1276" i="2" s="1"/>
  <c r="M1275" i="2"/>
  <c r="N1275" i="2" s="1"/>
  <c r="M1274" i="2"/>
  <c r="N1274" i="2" s="1"/>
  <c r="M1273" i="2"/>
  <c r="N1273" i="2" s="1"/>
  <c r="M1272" i="2"/>
  <c r="N1272" i="2" s="1"/>
  <c r="M1271" i="2"/>
  <c r="N1271" i="2" s="1"/>
  <c r="M1270" i="2"/>
  <c r="N1270" i="2" s="1"/>
  <c r="M1269" i="2"/>
  <c r="N1269" i="2" s="1"/>
  <c r="M1268" i="2"/>
  <c r="N1268" i="2" s="1"/>
  <c r="M1267" i="2"/>
  <c r="N1267" i="2" s="1"/>
  <c r="M1266" i="2"/>
  <c r="N1266" i="2" s="1"/>
  <c r="M1265" i="2"/>
  <c r="N1265" i="2" s="1"/>
  <c r="M1264" i="2"/>
  <c r="N1264" i="2" s="1"/>
  <c r="M1263" i="2"/>
  <c r="N1263" i="2" s="1"/>
  <c r="M1261" i="2"/>
  <c r="N1261" i="2" s="1"/>
  <c r="M1260" i="2"/>
  <c r="N1260" i="2" s="1"/>
  <c r="M1259" i="2"/>
  <c r="N1259" i="2" s="1"/>
  <c r="M1258" i="2"/>
  <c r="N1258" i="2" s="1"/>
  <c r="M1257" i="2"/>
  <c r="N1257" i="2" s="1"/>
  <c r="M1256" i="2"/>
  <c r="N1256" i="2" s="1"/>
  <c r="M1255" i="2"/>
  <c r="N1255" i="2" s="1"/>
  <c r="M1254" i="2"/>
  <c r="N1254" i="2" s="1"/>
  <c r="M1253" i="2"/>
  <c r="N1253" i="2" s="1"/>
  <c r="M1252" i="2"/>
  <c r="N1252" i="2" s="1"/>
  <c r="M1251" i="2"/>
  <c r="N1251" i="2" s="1"/>
  <c r="M1250" i="2"/>
  <c r="N1250" i="2" s="1"/>
  <c r="M1249" i="2"/>
  <c r="N1249" i="2" s="1"/>
  <c r="M1248" i="2"/>
  <c r="N1248" i="2" s="1"/>
  <c r="M1247" i="2"/>
  <c r="N1247" i="2" s="1"/>
  <c r="M1245" i="2"/>
  <c r="N1245" i="2" s="1"/>
  <c r="M1244" i="2"/>
  <c r="N1244" i="2" s="1"/>
  <c r="M1243" i="2"/>
  <c r="N1243" i="2" s="1"/>
  <c r="M1242" i="2"/>
  <c r="N1242" i="2" s="1"/>
  <c r="M1241" i="2"/>
  <c r="N1241" i="2" s="1"/>
  <c r="M1240" i="2"/>
  <c r="N1240" i="2" s="1"/>
  <c r="M1239" i="2"/>
  <c r="N1239" i="2" s="1"/>
  <c r="M1238" i="2"/>
  <c r="N1238" i="2" s="1"/>
  <c r="M1237" i="2"/>
  <c r="N1237" i="2" s="1"/>
  <c r="M1236" i="2"/>
  <c r="N1236" i="2" s="1"/>
  <c r="M1235" i="2"/>
  <c r="N1235" i="2" s="1"/>
  <c r="M1234" i="2"/>
  <c r="N1234" i="2" s="1"/>
  <c r="M1233" i="2"/>
  <c r="N1233" i="2" s="1"/>
  <c r="M1232" i="2"/>
  <c r="N1232" i="2" s="1"/>
  <c r="M1231" i="2"/>
  <c r="N1231" i="2" s="1"/>
  <c r="M1229" i="2"/>
  <c r="N1229" i="2" s="1"/>
  <c r="M1228" i="2"/>
  <c r="N1228" i="2" s="1"/>
  <c r="M1227" i="2"/>
  <c r="N1227" i="2" s="1"/>
  <c r="M1226" i="2"/>
  <c r="N1226" i="2" s="1"/>
  <c r="M1225" i="2"/>
  <c r="N1225" i="2" s="1"/>
  <c r="M1224" i="2"/>
  <c r="N1224" i="2" s="1"/>
  <c r="M1223" i="2"/>
  <c r="N1223" i="2" s="1"/>
  <c r="M1222" i="2"/>
  <c r="N1222" i="2" s="1"/>
  <c r="M1221" i="2"/>
  <c r="N1221" i="2" s="1"/>
  <c r="M1220" i="2"/>
  <c r="N1220" i="2" s="1"/>
  <c r="M1219" i="2"/>
  <c r="N1219" i="2" s="1"/>
  <c r="M1218" i="2"/>
  <c r="N1218" i="2" s="1"/>
  <c r="M1217" i="2"/>
  <c r="N1217" i="2" s="1"/>
  <c r="M1216" i="2"/>
  <c r="N1216" i="2" s="1"/>
  <c r="M1215" i="2"/>
  <c r="N1215" i="2" s="1"/>
  <c r="M1213" i="2"/>
  <c r="N1213" i="2" s="1"/>
  <c r="M1212" i="2"/>
  <c r="N1212" i="2" s="1"/>
  <c r="M1211" i="2"/>
  <c r="N1211" i="2" s="1"/>
  <c r="M1210" i="2"/>
  <c r="N1210" i="2" s="1"/>
  <c r="M1209" i="2"/>
  <c r="N1209" i="2" s="1"/>
  <c r="M1208" i="2"/>
  <c r="N1208" i="2" s="1"/>
  <c r="M1207" i="2"/>
  <c r="N1207" i="2" s="1"/>
  <c r="M1206" i="2"/>
  <c r="N1206" i="2" s="1"/>
  <c r="M1205" i="2"/>
  <c r="N1205" i="2" s="1"/>
  <c r="M1204" i="2"/>
  <c r="N1204" i="2" s="1"/>
  <c r="M1203" i="2"/>
  <c r="N1203" i="2" s="1"/>
  <c r="M1202" i="2"/>
  <c r="N1202" i="2" s="1"/>
  <c r="M1201" i="2"/>
  <c r="N1201" i="2" s="1"/>
  <c r="M1200" i="2"/>
  <c r="N1200" i="2" s="1"/>
  <c r="M1199" i="2"/>
  <c r="N1199" i="2" s="1"/>
  <c r="M1198" i="2"/>
  <c r="N1198" i="2" s="1"/>
  <c r="M1197" i="2"/>
  <c r="N1197" i="2" s="1"/>
  <c r="M1196" i="2"/>
  <c r="N1196" i="2" s="1"/>
  <c r="M1195" i="2"/>
  <c r="N1195" i="2" s="1"/>
  <c r="M1194" i="2"/>
  <c r="N1194" i="2" s="1"/>
  <c r="M1193" i="2"/>
  <c r="N1193" i="2" s="1"/>
  <c r="M1192" i="2"/>
  <c r="N1192" i="2" s="1"/>
  <c r="M1191" i="2"/>
  <c r="N1191" i="2" s="1"/>
  <c r="M1190" i="2"/>
  <c r="N1190" i="2" s="1"/>
  <c r="M1189" i="2"/>
  <c r="N1189" i="2" s="1"/>
  <c r="M1188" i="2"/>
  <c r="N1188" i="2" s="1"/>
  <c r="M1187" i="2"/>
  <c r="N1187" i="2" s="1"/>
  <c r="M1186" i="2"/>
  <c r="N1186" i="2" s="1"/>
  <c r="M1185" i="2"/>
  <c r="N1185" i="2" s="1"/>
  <c r="M1184" i="2"/>
  <c r="N1184" i="2" s="1"/>
  <c r="M1183" i="2"/>
  <c r="N1183" i="2" s="1"/>
  <c r="M1182" i="2"/>
  <c r="N1182" i="2" s="1"/>
  <c r="M1181" i="2"/>
  <c r="N1181" i="2" s="1"/>
  <c r="M1180" i="2"/>
  <c r="N1180" i="2" s="1"/>
  <c r="M1179" i="2"/>
  <c r="N1179" i="2" s="1"/>
  <c r="M1178" i="2"/>
  <c r="N1178" i="2" s="1"/>
  <c r="M1177" i="2"/>
  <c r="N1177" i="2" s="1"/>
  <c r="M1176" i="2"/>
  <c r="N1176" i="2" s="1"/>
  <c r="M1175" i="2"/>
  <c r="N1175" i="2" s="1"/>
  <c r="M1174" i="2"/>
  <c r="N1174" i="2" s="1"/>
  <c r="M1173" i="2"/>
  <c r="N1173" i="2" s="1"/>
  <c r="M1172" i="2"/>
  <c r="N1172" i="2" s="1"/>
  <c r="M1171" i="2"/>
  <c r="N1171" i="2" s="1"/>
  <c r="M1170" i="2"/>
  <c r="N1170" i="2" s="1"/>
  <c r="M1169" i="2"/>
  <c r="N1169" i="2" s="1"/>
  <c r="M1168" i="2"/>
  <c r="N1168" i="2" s="1"/>
  <c r="M1167" i="2"/>
  <c r="N1167" i="2" s="1"/>
  <c r="M1166" i="2"/>
  <c r="N1166" i="2" s="1"/>
  <c r="M1165" i="2"/>
  <c r="N1165" i="2" s="1"/>
  <c r="M1164" i="2"/>
  <c r="N1164" i="2" s="1"/>
  <c r="M1163" i="2"/>
  <c r="N1163" i="2" s="1"/>
  <c r="M1162" i="2"/>
  <c r="N1162" i="2" s="1"/>
  <c r="M1161" i="2"/>
  <c r="N1161" i="2" s="1"/>
  <c r="M1160" i="2"/>
  <c r="N1160" i="2" s="1"/>
  <c r="M1159" i="2"/>
  <c r="N1159" i="2" s="1"/>
  <c r="M1158" i="2"/>
  <c r="N1158" i="2" s="1"/>
  <c r="M1157" i="2"/>
  <c r="N1157" i="2" s="1"/>
  <c r="M1156" i="2"/>
  <c r="N1156" i="2" s="1"/>
  <c r="M1155" i="2"/>
  <c r="N1155" i="2" s="1"/>
  <c r="M1154" i="2"/>
  <c r="N1154" i="2" s="1"/>
  <c r="M1153" i="2"/>
  <c r="N1153" i="2" s="1"/>
  <c r="M1152" i="2"/>
  <c r="N1152" i="2" s="1"/>
  <c r="M1151" i="2"/>
  <c r="N1151" i="2" s="1"/>
  <c r="M1150" i="2"/>
  <c r="N1150" i="2" s="1"/>
  <c r="M1149" i="2"/>
  <c r="N1149" i="2" s="1"/>
  <c r="M1148" i="2"/>
  <c r="N1148" i="2" s="1"/>
  <c r="M1147" i="2"/>
  <c r="N1147" i="2" s="1"/>
  <c r="M1146" i="2"/>
  <c r="N1146" i="2" s="1"/>
  <c r="M1145" i="2"/>
  <c r="N1145" i="2" s="1"/>
  <c r="M1144" i="2"/>
  <c r="N1144" i="2" s="1"/>
  <c r="M1143" i="2"/>
  <c r="N1143" i="2" s="1"/>
  <c r="M1142" i="2"/>
  <c r="N1142" i="2" s="1"/>
  <c r="M1141" i="2"/>
  <c r="N1141" i="2" s="1"/>
  <c r="M1140" i="2"/>
  <c r="N1140" i="2" s="1"/>
  <c r="M1139" i="2"/>
  <c r="N1139" i="2" s="1"/>
  <c r="M1138" i="2"/>
  <c r="N1138" i="2" s="1"/>
  <c r="M1137" i="2"/>
  <c r="N1137" i="2" s="1"/>
  <c r="M1136" i="2"/>
  <c r="N1136" i="2" s="1"/>
  <c r="M1135" i="2"/>
  <c r="N1135" i="2" s="1"/>
  <c r="M1134" i="2"/>
  <c r="N1134" i="2" s="1"/>
  <c r="M1133" i="2"/>
  <c r="N1133" i="2" s="1"/>
  <c r="M1132" i="2"/>
  <c r="N1132" i="2" s="1"/>
  <c r="M1131" i="2"/>
  <c r="N1131" i="2" s="1"/>
  <c r="M1130" i="2"/>
  <c r="N1130" i="2" s="1"/>
  <c r="M1129" i="2"/>
  <c r="N1129" i="2" s="1"/>
  <c r="M1128" i="2"/>
  <c r="N1128" i="2" s="1"/>
  <c r="M1127" i="2"/>
  <c r="N1127" i="2" s="1"/>
  <c r="M1126" i="2"/>
  <c r="N1126" i="2" s="1"/>
  <c r="M1125" i="2"/>
  <c r="N1125" i="2" s="1"/>
  <c r="M1124" i="2"/>
  <c r="N1124" i="2" s="1"/>
  <c r="M1123" i="2"/>
  <c r="N1123" i="2" s="1"/>
  <c r="M1122" i="2"/>
  <c r="N1122" i="2" s="1"/>
  <c r="M1121" i="2"/>
  <c r="N1121" i="2" s="1"/>
  <c r="M1120" i="2"/>
  <c r="N1120" i="2" s="1"/>
  <c r="M1119" i="2"/>
  <c r="N1119" i="2" s="1"/>
  <c r="M1118" i="2"/>
  <c r="N1118" i="2" s="1"/>
  <c r="M1117" i="2"/>
  <c r="N1117" i="2" s="1"/>
  <c r="M1116" i="2"/>
  <c r="N1116" i="2" s="1"/>
  <c r="M1115" i="2"/>
  <c r="N1115" i="2" s="1"/>
  <c r="M1114" i="2"/>
  <c r="N1114" i="2" s="1"/>
  <c r="M1113" i="2"/>
  <c r="N1113" i="2" s="1"/>
  <c r="M1112" i="2"/>
  <c r="N1112" i="2" s="1"/>
  <c r="M1111" i="2"/>
  <c r="N1111" i="2" s="1"/>
  <c r="M1110" i="2"/>
  <c r="N1110" i="2" s="1"/>
  <c r="M1109" i="2"/>
  <c r="N1109" i="2" s="1"/>
  <c r="M1108" i="2"/>
  <c r="N1108" i="2" s="1"/>
  <c r="M1107" i="2"/>
  <c r="N1107" i="2" s="1"/>
  <c r="M1106" i="2"/>
  <c r="N1106" i="2" s="1"/>
  <c r="M1105" i="2"/>
  <c r="N1105" i="2" s="1"/>
  <c r="M1104" i="2"/>
  <c r="N1104" i="2" s="1"/>
  <c r="M1103" i="2"/>
  <c r="N1103" i="2" s="1"/>
  <c r="M1101" i="2"/>
  <c r="N1101" i="2" s="1"/>
  <c r="M1100" i="2"/>
  <c r="N1100" i="2" s="1"/>
  <c r="M1099" i="2"/>
  <c r="N1099" i="2" s="1"/>
  <c r="M1098" i="2"/>
  <c r="N1098" i="2" s="1"/>
  <c r="M1097" i="2"/>
  <c r="N1097" i="2" s="1"/>
  <c r="M1096" i="2"/>
  <c r="N1096" i="2" s="1"/>
  <c r="M1095" i="2"/>
  <c r="N1095" i="2" s="1"/>
  <c r="M1094" i="2"/>
  <c r="N1094" i="2" s="1"/>
  <c r="M1093" i="2"/>
  <c r="N1093" i="2" s="1"/>
  <c r="M1092" i="2"/>
  <c r="N1092" i="2" s="1"/>
  <c r="M1091" i="2"/>
  <c r="N1091" i="2" s="1"/>
  <c r="M1090" i="2"/>
  <c r="N1090" i="2" s="1"/>
  <c r="M1088" i="2"/>
  <c r="N1088" i="2" s="1"/>
  <c r="M1087" i="2"/>
  <c r="N1087" i="2" s="1"/>
  <c r="M1086" i="2"/>
  <c r="N1086" i="2" s="1"/>
  <c r="M1085" i="2"/>
  <c r="N1085" i="2" s="1"/>
  <c r="M1084" i="2"/>
  <c r="N1084" i="2" s="1"/>
  <c r="M1083" i="2"/>
  <c r="N1083" i="2" s="1"/>
  <c r="M1081" i="2"/>
  <c r="N1081" i="2" s="1"/>
  <c r="M1080" i="2"/>
  <c r="N1080" i="2" s="1"/>
  <c r="M1079" i="2"/>
  <c r="N1079" i="2" s="1"/>
  <c r="M1078" i="2"/>
  <c r="N1078" i="2" s="1"/>
  <c r="M1077" i="2"/>
  <c r="N1077" i="2" s="1"/>
  <c r="M1076" i="2"/>
  <c r="N1076" i="2" s="1"/>
  <c r="M1075" i="2"/>
  <c r="N1075" i="2" s="1"/>
  <c r="M1074" i="2"/>
  <c r="N1074" i="2" s="1"/>
  <c r="M1073" i="2"/>
  <c r="N1073" i="2" s="1"/>
  <c r="M1072" i="2"/>
  <c r="N1072" i="2" s="1"/>
  <c r="M1071" i="2"/>
  <c r="N1071" i="2" s="1"/>
  <c r="M1070" i="2"/>
  <c r="N1070" i="2" s="1"/>
  <c r="M1069" i="2"/>
  <c r="N1069" i="2" s="1"/>
  <c r="M1068" i="2"/>
  <c r="N1068" i="2" s="1"/>
  <c r="M1067" i="2"/>
  <c r="N1067" i="2" s="1"/>
  <c r="M1066" i="2"/>
  <c r="N1066" i="2" s="1"/>
  <c r="M1065" i="2"/>
  <c r="N1065" i="2" s="1"/>
  <c r="M1064" i="2"/>
  <c r="N1064" i="2" s="1"/>
  <c r="M1063" i="2"/>
  <c r="N1063" i="2" s="1"/>
  <c r="M1062" i="2"/>
  <c r="N1062" i="2" s="1"/>
  <c r="M1061" i="2"/>
  <c r="N1061" i="2" s="1"/>
  <c r="M1059" i="2"/>
  <c r="N1059" i="2" s="1"/>
  <c r="M1058" i="2"/>
  <c r="N1058" i="2" s="1"/>
  <c r="M1057" i="2"/>
  <c r="N1057" i="2" s="1"/>
  <c r="M1056" i="2"/>
  <c r="N1056" i="2" s="1"/>
  <c r="M1055" i="2"/>
  <c r="N1055" i="2" s="1"/>
  <c r="M1054" i="2"/>
  <c r="N1054" i="2" s="1"/>
  <c r="M1053" i="2"/>
  <c r="N1053" i="2" s="1"/>
  <c r="M1052" i="2"/>
  <c r="N1052" i="2" s="1"/>
  <c r="M1051" i="2"/>
  <c r="N1051" i="2" s="1"/>
  <c r="M1050" i="2"/>
  <c r="N1050" i="2" s="1"/>
  <c r="M1049" i="2"/>
  <c r="N1049" i="2" s="1"/>
  <c r="M1048" i="2"/>
  <c r="N1048" i="2" s="1"/>
  <c r="M1047" i="2"/>
  <c r="N1047" i="2" s="1"/>
  <c r="M1046" i="2"/>
  <c r="N1046" i="2" s="1"/>
  <c r="M1045" i="2"/>
  <c r="N1045" i="2" s="1"/>
  <c r="M1044" i="2"/>
  <c r="N1044" i="2" s="1"/>
  <c r="M1043" i="2"/>
  <c r="N1043" i="2" s="1"/>
  <c r="M1042" i="2"/>
  <c r="N1042" i="2" s="1"/>
  <c r="M1041" i="2"/>
  <c r="N1041" i="2" s="1"/>
  <c r="M1040" i="2"/>
  <c r="N1040" i="2" s="1"/>
  <c r="M1039" i="2"/>
  <c r="N1039" i="2" s="1"/>
  <c r="M1038" i="2"/>
  <c r="N1038" i="2" s="1"/>
  <c r="M1037" i="2"/>
  <c r="N1037" i="2" s="1"/>
  <c r="M1036" i="2"/>
  <c r="N1036" i="2" s="1"/>
  <c r="M1035" i="2"/>
  <c r="N1035" i="2" s="1"/>
  <c r="M1034" i="2"/>
  <c r="N1034" i="2" s="1"/>
  <c r="M1033" i="2"/>
  <c r="N1033" i="2" s="1"/>
  <c r="M1032" i="2"/>
  <c r="N1032" i="2" s="1"/>
  <c r="M1031" i="2"/>
  <c r="N1031" i="2" s="1"/>
  <c r="M1030" i="2"/>
  <c r="N1030" i="2" s="1"/>
  <c r="M1029" i="2"/>
  <c r="N1029" i="2" s="1"/>
  <c r="M1028" i="2"/>
  <c r="N1028" i="2" s="1"/>
  <c r="M1027" i="2"/>
  <c r="N1027" i="2" s="1"/>
  <c r="M1025" i="2"/>
  <c r="N1025" i="2" s="1"/>
  <c r="M1024" i="2"/>
  <c r="N1024" i="2" s="1"/>
  <c r="M1023" i="2"/>
  <c r="N1023" i="2" s="1"/>
  <c r="M1022" i="2"/>
  <c r="N1022" i="2" s="1"/>
  <c r="M1021" i="2"/>
  <c r="N1021" i="2" s="1"/>
  <c r="M1020" i="2"/>
  <c r="N1020" i="2" s="1"/>
  <c r="M1019" i="2"/>
  <c r="N1019" i="2" s="1"/>
  <c r="M1018" i="2"/>
  <c r="N1018" i="2" s="1"/>
  <c r="M1017" i="2"/>
  <c r="N1017" i="2" s="1"/>
  <c r="M1016" i="2"/>
  <c r="N1016" i="2" s="1"/>
  <c r="M1015" i="2"/>
  <c r="N1015" i="2" s="1"/>
  <c r="M1014" i="2"/>
  <c r="N1014" i="2" s="1"/>
  <c r="M1013" i="2"/>
  <c r="N1013" i="2" s="1"/>
  <c r="M1012" i="2"/>
  <c r="N1012" i="2" s="1"/>
  <c r="M1011" i="2"/>
  <c r="N1011" i="2" s="1"/>
  <c r="M1010" i="2"/>
  <c r="N1010" i="2" s="1"/>
  <c r="M1009" i="2"/>
  <c r="N1009" i="2" s="1"/>
  <c r="M1008" i="2"/>
  <c r="N1008" i="2" s="1"/>
  <c r="M1007" i="2"/>
  <c r="N1007" i="2" s="1"/>
  <c r="M1006" i="2"/>
  <c r="N1006" i="2" s="1"/>
  <c r="M1005" i="2"/>
  <c r="N1005" i="2" s="1"/>
  <c r="M1004" i="2"/>
  <c r="N1004" i="2" s="1"/>
  <c r="M1003" i="2"/>
  <c r="N1003" i="2" s="1"/>
  <c r="M1002" i="2"/>
  <c r="N1002" i="2" s="1"/>
  <c r="M1000" i="2"/>
  <c r="N1000" i="2" s="1"/>
  <c r="M999" i="2"/>
  <c r="N999" i="2" s="1"/>
  <c r="M998" i="2"/>
  <c r="N998" i="2" s="1"/>
  <c r="M997" i="2"/>
  <c r="N997" i="2" s="1"/>
  <c r="M996" i="2"/>
  <c r="N996" i="2" s="1"/>
  <c r="M995" i="2"/>
  <c r="N995" i="2" s="1"/>
  <c r="M994" i="2"/>
  <c r="N994" i="2" s="1"/>
  <c r="M993" i="2"/>
  <c r="N993" i="2" s="1"/>
  <c r="M992" i="2"/>
  <c r="N992" i="2" s="1"/>
  <c r="M990" i="2"/>
  <c r="N990" i="2" s="1"/>
  <c r="M988" i="2"/>
  <c r="N988" i="2" s="1"/>
  <c r="M987" i="2"/>
  <c r="N987" i="2" s="1"/>
  <c r="M986" i="2"/>
  <c r="N986" i="2" s="1"/>
  <c r="M985" i="2"/>
  <c r="N985" i="2" s="1"/>
  <c r="M984" i="2"/>
  <c r="N984" i="2" s="1"/>
  <c r="M983" i="2"/>
  <c r="N983" i="2" s="1"/>
  <c r="M982" i="2"/>
  <c r="N982" i="2" s="1"/>
  <c r="M981" i="2"/>
  <c r="N981" i="2" s="1"/>
  <c r="M980" i="2"/>
  <c r="N980" i="2" s="1"/>
  <c r="M979" i="2"/>
  <c r="N979" i="2" s="1"/>
  <c r="M978" i="2"/>
  <c r="N978" i="2" s="1"/>
  <c r="M977" i="2"/>
  <c r="N977" i="2" s="1"/>
  <c r="M976" i="2"/>
  <c r="N976" i="2" s="1"/>
  <c r="M975" i="2"/>
  <c r="N975" i="2" s="1"/>
  <c r="M974" i="2"/>
  <c r="N974" i="2" s="1"/>
  <c r="M973" i="2"/>
  <c r="N973" i="2" s="1"/>
  <c r="M972" i="2"/>
  <c r="N972" i="2" s="1"/>
  <c r="M971" i="2"/>
  <c r="N971" i="2" s="1"/>
  <c r="M970" i="2"/>
  <c r="N970" i="2" s="1"/>
  <c r="M969" i="2"/>
  <c r="N969" i="2" s="1"/>
  <c r="M968" i="2"/>
  <c r="N968" i="2" s="1"/>
  <c r="M967" i="2"/>
  <c r="N967" i="2" s="1"/>
  <c r="M965" i="2"/>
  <c r="N965" i="2" s="1"/>
  <c r="M964" i="2"/>
  <c r="N964" i="2" s="1"/>
  <c r="M963" i="2"/>
  <c r="N963" i="2" s="1"/>
  <c r="M962" i="2"/>
  <c r="N962" i="2" s="1"/>
  <c r="M961" i="2"/>
  <c r="N961" i="2" s="1"/>
  <c r="M960" i="2"/>
  <c r="N960" i="2" s="1"/>
  <c r="M959" i="2"/>
  <c r="N959" i="2" s="1"/>
  <c r="M958" i="2"/>
  <c r="N958" i="2" s="1"/>
  <c r="M957" i="2"/>
  <c r="N957" i="2" s="1"/>
  <c r="M956" i="2"/>
  <c r="N956" i="2" s="1"/>
  <c r="M955" i="2"/>
  <c r="N955" i="2" s="1"/>
  <c r="M954" i="2"/>
  <c r="N954" i="2" s="1"/>
  <c r="N953" i="2"/>
  <c r="M953" i="2"/>
  <c r="M952" i="2"/>
  <c r="N952" i="2" s="1"/>
  <c r="M951" i="2"/>
  <c r="N951" i="2" s="1"/>
  <c r="M950" i="2"/>
  <c r="N950" i="2" s="1"/>
  <c r="M949" i="2"/>
  <c r="N949" i="2" s="1"/>
  <c r="M948" i="2"/>
  <c r="N948" i="2" s="1"/>
  <c r="M947" i="2"/>
  <c r="N947" i="2" s="1"/>
  <c r="M946" i="2"/>
  <c r="N946" i="2" s="1"/>
  <c r="M945" i="2"/>
  <c r="N945" i="2" s="1"/>
  <c r="M944" i="2"/>
  <c r="N944" i="2" s="1"/>
  <c r="M943" i="2"/>
  <c r="N943" i="2" s="1"/>
  <c r="M942" i="2"/>
  <c r="N942" i="2" s="1"/>
  <c r="M941" i="2"/>
  <c r="N941" i="2" s="1"/>
  <c r="M940" i="2"/>
  <c r="N940" i="2" s="1"/>
  <c r="M939" i="2"/>
  <c r="N939" i="2" s="1"/>
  <c r="M938" i="2"/>
  <c r="N938" i="2" s="1"/>
  <c r="M937" i="2"/>
  <c r="N937" i="2" s="1"/>
  <c r="M936" i="2"/>
  <c r="N936" i="2" s="1"/>
  <c r="M935" i="2"/>
  <c r="N935" i="2" s="1"/>
  <c r="M934" i="2"/>
  <c r="N934" i="2" s="1"/>
  <c r="M933" i="2"/>
  <c r="N933" i="2" s="1"/>
  <c r="M932" i="2"/>
  <c r="N932" i="2" s="1"/>
  <c r="M931" i="2"/>
  <c r="N931" i="2" s="1"/>
  <c r="M930" i="2"/>
  <c r="N930" i="2" s="1"/>
  <c r="M929" i="2"/>
  <c r="N929" i="2" s="1"/>
  <c r="M928" i="2"/>
  <c r="N928" i="2" s="1"/>
  <c r="M927" i="2"/>
  <c r="N927" i="2" s="1"/>
  <c r="M926" i="2"/>
  <c r="N926" i="2" s="1"/>
  <c r="M925" i="2"/>
  <c r="N925" i="2" s="1"/>
  <c r="M924" i="2"/>
  <c r="N924" i="2" s="1"/>
  <c r="M923" i="2"/>
  <c r="N923" i="2" s="1"/>
  <c r="M922" i="2"/>
  <c r="N922" i="2" s="1"/>
  <c r="M921" i="2"/>
  <c r="N921" i="2" s="1"/>
  <c r="M920" i="2"/>
  <c r="N920" i="2" s="1"/>
  <c r="M919" i="2"/>
  <c r="N919" i="2" s="1"/>
  <c r="M918" i="2"/>
  <c r="N918" i="2" s="1"/>
  <c r="M917" i="2"/>
  <c r="N917" i="2" s="1"/>
  <c r="M916" i="2"/>
  <c r="N916" i="2" s="1"/>
  <c r="M915" i="2"/>
  <c r="N915" i="2" s="1"/>
  <c r="M914" i="2"/>
  <c r="N914" i="2" s="1"/>
  <c r="M913" i="2"/>
  <c r="N913" i="2" s="1"/>
  <c r="M912" i="2"/>
  <c r="N912" i="2" s="1"/>
  <c r="M911" i="2"/>
  <c r="N911" i="2" s="1"/>
  <c r="N910" i="2"/>
  <c r="M910" i="2"/>
  <c r="M909" i="2"/>
  <c r="N909" i="2" s="1"/>
  <c r="M908" i="2"/>
  <c r="N908" i="2" s="1"/>
  <c r="M907" i="2"/>
  <c r="N907" i="2" s="1"/>
  <c r="M906" i="2"/>
  <c r="N906" i="2" s="1"/>
  <c r="M905" i="2"/>
  <c r="N905" i="2" s="1"/>
  <c r="M904" i="2"/>
  <c r="N904" i="2" s="1"/>
  <c r="M903" i="2"/>
  <c r="N903" i="2" s="1"/>
  <c r="M901" i="2"/>
  <c r="N901" i="2" s="1"/>
  <c r="M899" i="2"/>
  <c r="N899" i="2" s="1"/>
  <c r="M898" i="2"/>
  <c r="N898" i="2" s="1"/>
  <c r="M897" i="2"/>
  <c r="N897" i="2" s="1"/>
  <c r="M896" i="2"/>
  <c r="N896" i="2" s="1"/>
  <c r="M895" i="2"/>
  <c r="N895" i="2" s="1"/>
  <c r="M894" i="2"/>
  <c r="N894" i="2" s="1"/>
  <c r="N893" i="2"/>
  <c r="M893" i="2"/>
  <c r="M892" i="2"/>
  <c r="N892" i="2" s="1"/>
  <c r="M891" i="2"/>
  <c r="N891" i="2" s="1"/>
  <c r="M890" i="2"/>
  <c r="N890" i="2" s="1"/>
  <c r="M889" i="2"/>
  <c r="N889" i="2" s="1"/>
  <c r="M888" i="2"/>
  <c r="N888" i="2" s="1"/>
  <c r="M887" i="2"/>
  <c r="N887" i="2" s="1"/>
  <c r="M885" i="2"/>
  <c r="N885" i="2" s="1"/>
  <c r="M884" i="2"/>
  <c r="N884" i="2" s="1"/>
  <c r="N883" i="2"/>
  <c r="M883" i="2"/>
  <c r="M882" i="2"/>
  <c r="N882" i="2" s="1"/>
  <c r="M881" i="2"/>
  <c r="N881" i="2" s="1"/>
  <c r="M880" i="2"/>
  <c r="N880" i="2" s="1"/>
  <c r="N879" i="2"/>
  <c r="M879" i="2"/>
  <c r="M878" i="2"/>
  <c r="N878" i="2" s="1"/>
  <c r="M877" i="2"/>
  <c r="N877" i="2" s="1"/>
  <c r="M876" i="2"/>
  <c r="N876" i="2" s="1"/>
  <c r="M875" i="2"/>
  <c r="N875" i="2" s="1"/>
  <c r="M874" i="2"/>
  <c r="N874" i="2" s="1"/>
  <c r="M873" i="2"/>
  <c r="N873" i="2" s="1"/>
  <c r="M872" i="2"/>
  <c r="N872" i="2" s="1"/>
  <c r="M871" i="2"/>
  <c r="N871" i="2" s="1"/>
  <c r="M870" i="2"/>
  <c r="N870" i="2" s="1"/>
  <c r="M869" i="2"/>
  <c r="N869" i="2" s="1"/>
  <c r="M868" i="2"/>
  <c r="N868" i="2" s="1"/>
  <c r="M867" i="2"/>
  <c r="N867" i="2" s="1"/>
  <c r="M866" i="2"/>
  <c r="N866" i="2" s="1"/>
  <c r="M865" i="2"/>
  <c r="N865" i="2" s="1"/>
  <c r="M864" i="2"/>
  <c r="N864" i="2" s="1"/>
  <c r="M863" i="2"/>
  <c r="N863" i="2" s="1"/>
  <c r="M862" i="2"/>
  <c r="N862" i="2" s="1"/>
  <c r="M861" i="2"/>
  <c r="N861" i="2" s="1"/>
  <c r="N860" i="2"/>
  <c r="M860" i="2"/>
  <c r="M859" i="2"/>
  <c r="N859" i="2" s="1"/>
  <c r="M858" i="2"/>
  <c r="N858" i="2" s="1"/>
  <c r="M857" i="2"/>
  <c r="N857" i="2" s="1"/>
  <c r="M856" i="2"/>
  <c r="N856" i="2" s="1"/>
  <c r="M855" i="2"/>
  <c r="N855" i="2" s="1"/>
  <c r="N854" i="2"/>
  <c r="M854" i="2"/>
  <c r="M853" i="2"/>
  <c r="N853" i="2" s="1"/>
  <c r="M852" i="2"/>
  <c r="N852" i="2" s="1"/>
  <c r="M851" i="2"/>
  <c r="N851" i="2" s="1"/>
  <c r="M850" i="2"/>
  <c r="N850" i="2" s="1"/>
  <c r="N849" i="2"/>
  <c r="M849" i="2"/>
  <c r="M848" i="2"/>
  <c r="N848" i="2" s="1"/>
  <c r="M847" i="2"/>
  <c r="N847" i="2" s="1"/>
  <c r="M846" i="2"/>
  <c r="N846" i="2" s="1"/>
  <c r="M845" i="2"/>
  <c r="N845" i="2" s="1"/>
  <c r="M844" i="2"/>
  <c r="N844" i="2" s="1"/>
  <c r="M843" i="2"/>
  <c r="N843" i="2" s="1"/>
  <c r="M842" i="2"/>
  <c r="N842" i="2" s="1"/>
  <c r="M841" i="2"/>
  <c r="N841" i="2" s="1"/>
  <c r="M840" i="2"/>
  <c r="N840" i="2" s="1"/>
  <c r="N839" i="2"/>
  <c r="M839" i="2"/>
  <c r="N838" i="2"/>
  <c r="M838" i="2"/>
  <c r="M837" i="2"/>
  <c r="N837" i="2" s="1"/>
  <c r="M836" i="2"/>
  <c r="N836" i="2" s="1"/>
  <c r="M835" i="2"/>
  <c r="N835" i="2" s="1"/>
  <c r="M834" i="2"/>
  <c r="N834" i="2" s="1"/>
  <c r="M833" i="2"/>
  <c r="N833" i="2" s="1"/>
  <c r="M832" i="2"/>
  <c r="N832" i="2" s="1"/>
  <c r="M831" i="2"/>
  <c r="N831" i="2" s="1"/>
  <c r="M830" i="2"/>
  <c r="N830" i="2" s="1"/>
  <c r="M829" i="2"/>
  <c r="N829" i="2" s="1"/>
  <c r="M828" i="2"/>
  <c r="N828" i="2" s="1"/>
  <c r="M827" i="2"/>
  <c r="N827" i="2" s="1"/>
  <c r="N826" i="2"/>
  <c r="M826" i="2"/>
  <c r="M825" i="2"/>
  <c r="N825" i="2" s="1"/>
  <c r="M824" i="2"/>
  <c r="N824" i="2" s="1"/>
  <c r="M823" i="2"/>
  <c r="N823" i="2" s="1"/>
  <c r="M822" i="2"/>
  <c r="N822" i="2" s="1"/>
  <c r="M821" i="2"/>
  <c r="N821" i="2" s="1"/>
  <c r="M820" i="2"/>
  <c r="N820" i="2" s="1"/>
  <c r="M819" i="2"/>
  <c r="N819" i="2" s="1"/>
  <c r="M818" i="2"/>
  <c r="N818" i="2" s="1"/>
  <c r="M817" i="2"/>
  <c r="N817" i="2" s="1"/>
  <c r="M816" i="2"/>
  <c r="N816" i="2" s="1"/>
  <c r="M815" i="2"/>
  <c r="N815" i="2" s="1"/>
  <c r="M814" i="2"/>
  <c r="N814" i="2" s="1"/>
  <c r="N813" i="2"/>
  <c r="M813" i="2"/>
  <c r="M812" i="2"/>
  <c r="N812" i="2" s="1"/>
  <c r="M810" i="2"/>
  <c r="N810" i="2" s="1"/>
  <c r="M809" i="2"/>
  <c r="N809" i="2" s="1"/>
  <c r="M808" i="2"/>
  <c r="N808" i="2" s="1"/>
  <c r="M807" i="2"/>
  <c r="N807" i="2" s="1"/>
  <c r="M806" i="2"/>
  <c r="N806" i="2" s="1"/>
  <c r="M805" i="2"/>
  <c r="N805" i="2" s="1"/>
  <c r="M804" i="2"/>
  <c r="N804" i="2" s="1"/>
  <c r="M803" i="2"/>
  <c r="N803" i="2" s="1"/>
  <c r="M802" i="2"/>
  <c r="N802" i="2" s="1"/>
  <c r="M801" i="2"/>
  <c r="N801" i="2" s="1"/>
  <c r="M800" i="2"/>
  <c r="N800" i="2" s="1"/>
  <c r="M799" i="2"/>
  <c r="N799" i="2" s="1"/>
  <c r="M798" i="2"/>
  <c r="N798" i="2" s="1"/>
  <c r="M797" i="2"/>
  <c r="N797" i="2" s="1"/>
  <c r="M796" i="2"/>
  <c r="N796" i="2" s="1"/>
  <c r="M795" i="2"/>
  <c r="N795" i="2" s="1"/>
  <c r="M794" i="2"/>
  <c r="N794" i="2" s="1"/>
  <c r="M793" i="2"/>
  <c r="N793" i="2" s="1"/>
  <c r="M792" i="2"/>
  <c r="N792" i="2" s="1"/>
  <c r="M791" i="2"/>
  <c r="N791" i="2" s="1"/>
  <c r="M790" i="2"/>
  <c r="N790" i="2" s="1"/>
  <c r="M789" i="2"/>
  <c r="N789" i="2" s="1"/>
  <c r="M788" i="2"/>
  <c r="N788" i="2" s="1"/>
  <c r="M787" i="2"/>
  <c r="N787" i="2" s="1"/>
  <c r="M785" i="2"/>
  <c r="N785" i="2" s="1"/>
  <c r="N784" i="2"/>
  <c r="M784" i="2"/>
  <c r="M783" i="2"/>
  <c r="N783" i="2" s="1"/>
  <c r="M782" i="2"/>
  <c r="N782" i="2" s="1"/>
  <c r="M781" i="2"/>
  <c r="N781" i="2" s="1"/>
  <c r="M780" i="2"/>
  <c r="N780" i="2" s="1"/>
  <c r="M779" i="2"/>
  <c r="N779" i="2" s="1"/>
  <c r="M778" i="2"/>
  <c r="N778" i="2" s="1"/>
  <c r="M777" i="2"/>
  <c r="N777" i="2" s="1"/>
  <c r="M776" i="2"/>
  <c r="N776" i="2" s="1"/>
  <c r="M775" i="2"/>
  <c r="N775" i="2" s="1"/>
  <c r="M774" i="2"/>
  <c r="N774" i="2" s="1"/>
  <c r="M773" i="2"/>
  <c r="N773" i="2" s="1"/>
  <c r="M772" i="2"/>
  <c r="N772" i="2" s="1"/>
  <c r="M771" i="2"/>
  <c r="N771" i="2" s="1"/>
  <c r="M770" i="2"/>
  <c r="N770" i="2" s="1"/>
  <c r="M769" i="2"/>
  <c r="N769" i="2" s="1"/>
  <c r="M768" i="2"/>
  <c r="N768" i="2" s="1"/>
  <c r="M767" i="2"/>
  <c r="N767" i="2" s="1"/>
  <c r="M766" i="2"/>
  <c r="N766" i="2" s="1"/>
  <c r="M765" i="2"/>
  <c r="N765" i="2" s="1"/>
  <c r="M764" i="2"/>
  <c r="N764" i="2" s="1"/>
  <c r="M763" i="2"/>
  <c r="N763" i="2" s="1"/>
  <c r="M762" i="2"/>
  <c r="N762" i="2" s="1"/>
  <c r="M761" i="2"/>
  <c r="N761" i="2" s="1"/>
  <c r="N760" i="2"/>
  <c r="M760" i="2"/>
  <c r="M759" i="2"/>
  <c r="N759" i="2" s="1"/>
  <c r="M758" i="2"/>
  <c r="N758" i="2" s="1"/>
  <c r="M757" i="2"/>
  <c r="N757" i="2" s="1"/>
  <c r="M756" i="2"/>
  <c r="N756" i="2" s="1"/>
  <c r="M755" i="2"/>
  <c r="N755" i="2" s="1"/>
  <c r="M754" i="2"/>
  <c r="N754" i="2" s="1"/>
  <c r="M753" i="2"/>
  <c r="N753" i="2" s="1"/>
  <c r="M752" i="2"/>
  <c r="N752" i="2" s="1"/>
  <c r="M751" i="2"/>
  <c r="N751" i="2" s="1"/>
  <c r="M750" i="2"/>
  <c r="N750" i="2" s="1"/>
  <c r="M749" i="2"/>
  <c r="N749" i="2" s="1"/>
  <c r="M748" i="2"/>
  <c r="N748" i="2" s="1"/>
  <c r="M747" i="2"/>
  <c r="N747" i="2" s="1"/>
  <c r="M746" i="2"/>
  <c r="N746" i="2" s="1"/>
  <c r="M745" i="2"/>
  <c r="N745" i="2" s="1"/>
  <c r="M744" i="2"/>
  <c r="N744" i="2" s="1"/>
  <c r="M743" i="2"/>
  <c r="N743" i="2" s="1"/>
  <c r="M742" i="2"/>
  <c r="N742" i="2" s="1"/>
  <c r="M741" i="2"/>
  <c r="N741" i="2" s="1"/>
  <c r="M740" i="2"/>
  <c r="N740" i="2" s="1"/>
  <c r="M739" i="2"/>
  <c r="N739" i="2" s="1"/>
  <c r="M738" i="2"/>
  <c r="N738" i="2" s="1"/>
  <c r="M737" i="2"/>
  <c r="N737" i="2" s="1"/>
  <c r="M736" i="2"/>
  <c r="N736" i="2" s="1"/>
  <c r="M735" i="2"/>
  <c r="N735" i="2" s="1"/>
  <c r="M734" i="2"/>
  <c r="N734" i="2" s="1"/>
  <c r="M733" i="2"/>
  <c r="N733" i="2" s="1"/>
  <c r="M732" i="2"/>
  <c r="N732" i="2" s="1"/>
  <c r="M731" i="2"/>
  <c r="N731" i="2" s="1"/>
  <c r="M730" i="2"/>
  <c r="N730" i="2" s="1"/>
  <c r="M729" i="2"/>
  <c r="N729" i="2" s="1"/>
  <c r="M728" i="2"/>
  <c r="N728" i="2" s="1"/>
  <c r="M727" i="2"/>
  <c r="N727" i="2" s="1"/>
  <c r="M726" i="2"/>
  <c r="N726" i="2" s="1"/>
  <c r="M725" i="2"/>
  <c r="N725" i="2" s="1"/>
  <c r="M724" i="2"/>
  <c r="N724" i="2" s="1"/>
  <c r="M723" i="2"/>
  <c r="N723" i="2" s="1"/>
  <c r="M722" i="2"/>
  <c r="N722" i="2" s="1"/>
  <c r="M721" i="2"/>
  <c r="N721" i="2" s="1"/>
  <c r="M720" i="2"/>
  <c r="N720" i="2" s="1"/>
  <c r="M719" i="2"/>
  <c r="N719" i="2" s="1"/>
  <c r="M718" i="2"/>
  <c r="N718" i="2" s="1"/>
  <c r="M717" i="2"/>
  <c r="N717" i="2" s="1"/>
  <c r="M716" i="2"/>
  <c r="N716" i="2" s="1"/>
  <c r="M715" i="2"/>
  <c r="N715" i="2" s="1"/>
  <c r="M714" i="2"/>
  <c r="N714" i="2" s="1"/>
  <c r="M713" i="2"/>
  <c r="N713" i="2" s="1"/>
  <c r="M712" i="2"/>
  <c r="N712" i="2" s="1"/>
  <c r="M711" i="2"/>
  <c r="N711" i="2" s="1"/>
  <c r="M710" i="2"/>
  <c r="N710" i="2" s="1"/>
  <c r="M709" i="2"/>
  <c r="N709" i="2" s="1"/>
  <c r="M708" i="2"/>
  <c r="N708" i="2" s="1"/>
  <c r="M707" i="2"/>
  <c r="N707" i="2" s="1"/>
  <c r="M706" i="2"/>
  <c r="N706" i="2" s="1"/>
  <c r="M705" i="2"/>
  <c r="N705" i="2" s="1"/>
  <c r="M704" i="2"/>
  <c r="N704" i="2" s="1"/>
  <c r="M703" i="2"/>
  <c r="N703" i="2" s="1"/>
  <c r="M701" i="2"/>
  <c r="N701" i="2" s="1"/>
  <c r="M700" i="2"/>
  <c r="N700" i="2" s="1"/>
  <c r="M699" i="2"/>
  <c r="N699" i="2" s="1"/>
  <c r="M698" i="2"/>
  <c r="N698" i="2" s="1"/>
  <c r="M697" i="2"/>
  <c r="N697" i="2" s="1"/>
  <c r="M696" i="2"/>
  <c r="N696" i="2" s="1"/>
  <c r="M695" i="2"/>
  <c r="N695" i="2" s="1"/>
  <c r="M694" i="2"/>
  <c r="N694" i="2" s="1"/>
  <c r="M693" i="2"/>
  <c r="N693" i="2" s="1"/>
  <c r="M692" i="2"/>
  <c r="N692" i="2" s="1"/>
  <c r="M691" i="2"/>
  <c r="N691" i="2" s="1"/>
  <c r="M690" i="2"/>
  <c r="N690" i="2" s="1"/>
  <c r="M689" i="2"/>
  <c r="N689" i="2" s="1"/>
  <c r="M688" i="2"/>
  <c r="N688" i="2" s="1"/>
  <c r="M687" i="2"/>
  <c r="N687" i="2" s="1"/>
  <c r="M686" i="2"/>
  <c r="N686" i="2" s="1"/>
  <c r="M685" i="2"/>
  <c r="N685" i="2" s="1"/>
  <c r="M684" i="2"/>
  <c r="N684" i="2" s="1"/>
  <c r="M683" i="2"/>
  <c r="N683" i="2" s="1"/>
  <c r="M682" i="2"/>
  <c r="N682" i="2" s="1"/>
  <c r="M681" i="2"/>
  <c r="N681" i="2" s="1"/>
  <c r="M680" i="2"/>
  <c r="N680" i="2" s="1"/>
  <c r="M679" i="2"/>
  <c r="N679" i="2" s="1"/>
  <c r="M677" i="2"/>
  <c r="N677" i="2" s="1"/>
  <c r="M676" i="2"/>
  <c r="N676" i="2" s="1"/>
  <c r="M675" i="2"/>
  <c r="N675" i="2" s="1"/>
  <c r="M674" i="2"/>
  <c r="N674" i="2" s="1"/>
  <c r="M673" i="2"/>
  <c r="N673" i="2" s="1"/>
  <c r="M671" i="2"/>
  <c r="N671" i="2" s="1"/>
  <c r="M670" i="2"/>
  <c r="N670" i="2" s="1"/>
  <c r="M669" i="2"/>
  <c r="N669" i="2" s="1"/>
  <c r="M668" i="2"/>
  <c r="N668" i="2" s="1"/>
  <c r="M667" i="2"/>
  <c r="N667" i="2" s="1"/>
  <c r="M666" i="2"/>
  <c r="N666" i="2" s="1"/>
  <c r="M665" i="2"/>
  <c r="N665" i="2" s="1"/>
  <c r="M664" i="2"/>
  <c r="N664" i="2" s="1"/>
  <c r="M663" i="2"/>
  <c r="N663" i="2" s="1"/>
  <c r="M662" i="2"/>
  <c r="N662" i="2" s="1"/>
  <c r="M661" i="2"/>
  <c r="N661" i="2" s="1"/>
  <c r="M660" i="2"/>
  <c r="N660" i="2" s="1"/>
  <c r="M659" i="2"/>
  <c r="N659" i="2" s="1"/>
  <c r="M658" i="2"/>
  <c r="N658" i="2" s="1"/>
  <c r="M657" i="2"/>
  <c r="N657" i="2" s="1"/>
  <c r="M656" i="2"/>
  <c r="N656" i="2" s="1"/>
  <c r="M655" i="2"/>
  <c r="N655" i="2" s="1"/>
  <c r="M654" i="2"/>
  <c r="N654" i="2" s="1"/>
  <c r="M653" i="2"/>
  <c r="N653" i="2" s="1"/>
  <c r="M652" i="2"/>
  <c r="N652" i="2" s="1"/>
  <c r="M651" i="2"/>
  <c r="N651" i="2" s="1"/>
  <c r="M650" i="2"/>
  <c r="N650" i="2" s="1"/>
  <c r="M649" i="2"/>
  <c r="N649" i="2" s="1"/>
  <c r="M648" i="2"/>
  <c r="N648" i="2" s="1"/>
  <c r="M647" i="2"/>
  <c r="N647" i="2" s="1"/>
  <c r="M646" i="2"/>
  <c r="N646" i="2" s="1"/>
  <c r="M645" i="2"/>
  <c r="N645" i="2" s="1"/>
  <c r="M643" i="2"/>
  <c r="N643" i="2" s="1"/>
  <c r="M642" i="2"/>
  <c r="N642" i="2" s="1"/>
  <c r="M641" i="2"/>
  <c r="N641" i="2" s="1"/>
  <c r="N640" i="2"/>
  <c r="M640" i="2"/>
  <c r="M639" i="2"/>
  <c r="N639" i="2" s="1"/>
  <c r="M638" i="2"/>
  <c r="N638" i="2" s="1"/>
  <c r="M637" i="2"/>
  <c r="N637" i="2" s="1"/>
  <c r="M636" i="2"/>
  <c r="N636" i="2" s="1"/>
  <c r="M635" i="2"/>
  <c r="N635" i="2" s="1"/>
  <c r="M634" i="2"/>
  <c r="N634" i="2" s="1"/>
  <c r="M633" i="2"/>
  <c r="N633" i="2" s="1"/>
  <c r="M632" i="2"/>
  <c r="N632" i="2" s="1"/>
  <c r="M631" i="2"/>
  <c r="N631" i="2" s="1"/>
  <c r="M630" i="2"/>
  <c r="N630" i="2" s="1"/>
  <c r="M629" i="2"/>
  <c r="N629" i="2" s="1"/>
  <c r="M628" i="2"/>
  <c r="N628" i="2" s="1"/>
  <c r="M627" i="2"/>
  <c r="N627" i="2" s="1"/>
  <c r="M626" i="2"/>
  <c r="N626" i="2" s="1"/>
  <c r="N625" i="2"/>
  <c r="M625" i="2"/>
  <c r="M624" i="2"/>
  <c r="N624" i="2" s="1"/>
  <c r="M623" i="2"/>
  <c r="N623" i="2" s="1"/>
  <c r="M622" i="2"/>
  <c r="N622" i="2" s="1"/>
  <c r="M621" i="2"/>
  <c r="N621" i="2" s="1"/>
  <c r="M620" i="2"/>
  <c r="N620" i="2" s="1"/>
  <c r="M619" i="2"/>
  <c r="N619" i="2" s="1"/>
  <c r="M618" i="2"/>
  <c r="N618" i="2" s="1"/>
  <c r="M617" i="2"/>
  <c r="N617" i="2" s="1"/>
  <c r="N616" i="2"/>
  <c r="M616" i="2"/>
  <c r="M615" i="2"/>
  <c r="N615" i="2" s="1"/>
  <c r="M614" i="2"/>
  <c r="N614" i="2" s="1"/>
  <c r="M613" i="2"/>
  <c r="N613" i="2" s="1"/>
  <c r="M612" i="2"/>
  <c r="N612" i="2" s="1"/>
  <c r="M610" i="2"/>
  <c r="N610" i="2" s="1"/>
  <c r="M609" i="2"/>
  <c r="N609" i="2" s="1"/>
  <c r="M608" i="2"/>
  <c r="N608" i="2" s="1"/>
  <c r="M607" i="2"/>
  <c r="N607" i="2" s="1"/>
  <c r="M606" i="2"/>
  <c r="N606" i="2" s="1"/>
  <c r="M605" i="2"/>
  <c r="N605" i="2" s="1"/>
  <c r="M604" i="2"/>
  <c r="N604" i="2" s="1"/>
  <c r="M603" i="2"/>
  <c r="N603" i="2" s="1"/>
  <c r="M602" i="2"/>
  <c r="N602" i="2" s="1"/>
  <c r="M601" i="2"/>
  <c r="N601" i="2" s="1"/>
  <c r="M600" i="2"/>
  <c r="N600" i="2" s="1"/>
  <c r="M599" i="2"/>
  <c r="N599" i="2" s="1"/>
  <c r="M598" i="2"/>
  <c r="N598" i="2" s="1"/>
  <c r="M597" i="2"/>
  <c r="N597" i="2" s="1"/>
  <c r="M596" i="2"/>
  <c r="N596" i="2" s="1"/>
  <c r="M595" i="2"/>
  <c r="N595" i="2" s="1"/>
  <c r="N594" i="2"/>
  <c r="M594" i="2"/>
  <c r="M593" i="2"/>
  <c r="N593" i="2" s="1"/>
  <c r="M592" i="2"/>
  <c r="N592" i="2" s="1"/>
  <c r="M591" i="2"/>
  <c r="N591" i="2" s="1"/>
  <c r="M590" i="2"/>
  <c r="N590" i="2" s="1"/>
  <c r="N589" i="2"/>
  <c r="M589" i="2"/>
  <c r="M588" i="2"/>
  <c r="N588" i="2" s="1"/>
  <c r="M587" i="2"/>
  <c r="N587" i="2" s="1"/>
  <c r="N586" i="2"/>
  <c r="M586" i="2"/>
  <c r="M583" i="2"/>
  <c r="N583" i="2" s="1"/>
  <c r="M582" i="2"/>
  <c r="N582" i="2" s="1"/>
  <c r="M581" i="2"/>
  <c r="N581" i="2" s="1"/>
  <c r="M580" i="2"/>
  <c r="N580" i="2" s="1"/>
  <c r="M579" i="2"/>
  <c r="N579" i="2" s="1"/>
  <c r="M578" i="2"/>
  <c r="N578" i="2" s="1"/>
  <c r="M577" i="2"/>
  <c r="N577" i="2" s="1"/>
  <c r="M576" i="2"/>
  <c r="N576" i="2" s="1"/>
  <c r="M575" i="2"/>
  <c r="N575" i="2" s="1"/>
  <c r="N574" i="2"/>
  <c r="M574" i="2"/>
  <c r="M573" i="2"/>
  <c r="N573" i="2" s="1"/>
  <c r="M572" i="2"/>
  <c r="N572" i="2" s="1"/>
  <c r="M571" i="2"/>
  <c r="N571" i="2" s="1"/>
  <c r="M570" i="2"/>
  <c r="N570" i="2" s="1"/>
  <c r="M569" i="2"/>
  <c r="N569" i="2" s="1"/>
  <c r="M567" i="2"/>
  <c r="N567" i="2" s="1"/>
  <c r="M566" i="2"/>
  <c r="N566" i="2" s="1"/>
  <c r="M565" i="2"/>
  <c r="N565" i="2" s="1"/>
  <c r="M564" i="2"/>
  <c r="N564" i="2" s="1"/>
  <c r="M563" i="2"/>
  <c r="N563" i="2" s="1"/>
  <c r="M562" i="2"/>
  <c r="N562" i="2" s="1"/>
  <c r="M561" i="2"/>
  <c r="N561" i="2" s="1"/>
  <c r="M560" i="2"/>
  <c r="N560" i="2" s="1"/>
  <c r="M559" i="2"/>
  <c r="N559" i="2" s="1"/>
  <c r="M558" i="2"/>
  <c r="N558" i="2" s="1"/>
  <c r="M557" i="2"/>
  <c r="N557" i="2" s="1"/>
  <c r="M556" i="2"/>
  <c r="N556" i="2" s="1"/>
  <c r="M555" i="2"/>
  <c r="N555" i="2" s="1"/>
  <c r="M554" i="2"/>
  <c r="N554" i="2" s="1"/>
  <c r="M553" i="2"/>
  <c r="N553" i="2" s="1"/>
  <c r="M552" i="2"/>
  <c r="N552" i="2" s="1"/>
  <c r="M551" i="2"/>
  <c r="N551" i="2" s="1"/>
  <c r="M550" i="2"/>
  <c r="N550" i="2" s="1"/>
  <c r="M549" i="2"/>
  <c r="N549" i="2" s="1"/>
  <c r="M548" i="2"/>
  <c r="N548" i="2" s="1"/>
  <c r="M547" i="2"/>
  <c r="N547" i="2" s="1"/>
  <c r="M546" i="2"/>
  <c r="N546" i="2" s="1"/>
  <c r="M545" i="2"/>
  <c r="N545" i="2" s="1"/>
  <c r="M544" i="2"/>
  <c r="N544" i="2" s="1"/>
  <c r="M543" i="2"/>
  <c r="N543" i="2" s="1"/>
  <c r="M542" i="2"/>
  <c r="N542" i="2" s="1"/>
  <c r="M541" i="2"/>
  <c r="N541" i="2" s="1"/>
  <c r="M540" i="2"/>
  <c r="N540" i="2" s="1"/>
  <c r="M539" i="2"/>
  <c r="N539" i="2" s="1"/>
  <c r="M538" i="2"/>
  <c r="N538" i="2" s="1"/>
  <c r="M537" i="2"/>
  <c r="N537" i="2" s="1"/>
  <c r="M536" i="2"/>
  <c r="N536" i="2" s="1"/>
  <c r="M534" i="2"/>
  <c r="N534" i="2" s="1"/>
  <c r="M533" i="2"/>
  <c r="N533" i="2" s="1"/>
  <c r="M532" i="2"/>
  <c r="N532" i="2" s="1"/>
  <c r="M531" i="2"/>
  <c r="N531" i="2" s="1"/>
  <c r="M530" i="2"/>
  <c r="N530" i="2" s="1"/>
  <c r="M529" i="2"/>
  <c r="N529" i="2" s="1"/>
  <c r="M528" i="2"/>
  <c r="N528" i="2" s="1"/>
  <c r="M527" i="2"/>
  <c r="N527" i="2" s="1"/>
  <c r="M526" i="2"/>
  <c r="N526" i="2" s="1"/>
  <c r="M525" i="2"/>
  <c r="N525" i="2" s="1"/>
  <c r="M523" i="2"/>
  <c r="N523" i="2" s="1"/>
  <c r="M522" i="2"/>
  <c r="N522" i="2" s="1"/>
  <c r="M521" i="2"/>
  <c r="N521" i="2" s="1"/>
  <c r="M520" i="2"/>
  <c r="N520" i="2" s="1"/>
  <c r="M519" i="2"/>
  <c r="N519" i="2" s="1"/>
  <c r="M518" i="2"/>
  <c r="N518" i="2" s="1"/>
  <c r="M517" i="2"/>
  <c r="N517" i="2" s="1"/>
  <c r="M516" i="2"/>
  <c r="N516" i="2" s="1"/>
  <c r="M515" i="2"/>
  <c r="N515" i="2" s="1"/>
  <c r="M514" i="2"/>
  <c r="N514" i="2" s="1"/>
  <c r="M513" i="2"/>
  <c r="N513" i="2" s="1"/>
  <c r="M512" i="2"/>
  <c r="N512" i="2" s="1"/>
  <c r="M511" i="2"/>
  <c r="N511" i="2" s="1"/>
  <c r="M510" i="2"/>
  <c r="N510" i="2" s="1"/>
  <c r="M509" i="2"/>
  <c r="N509" i="2" s="1"/>
  <c r="M507" i="2"/>
  <c r="N507" i="2" s="1"/>
  <c r="M506" i="2"/>
  <c r="N506" i="2" s="1"/>
  <c r="M505" i="2"/>
  <c r="N505" i="2" s="1"/>
  <c r="M504" i="2"/>
  <c r="N504" i="2" s="1"/>
  <c r="M503" i="2"/>
  <c r="N503" i="2" s="1"/>
  <c r="M502" i="2"/>
  <c r="N502" i="2" s="1"/>
  <c r="M501" i="2"/>
  <c r="N501" i="2" s="1"/>
  <c r="M500" i="2"/>
  <c r="N500" i="2" s="1"/>
  <c r="M499" i="2"/>
  <c r="N499" i="2" s="1"/>
  <c r="M498" i="2"/>
  <c r="N498" i="2" s="1"/>
  <c r="M497" i="2"/>
  <c r="N497" i="2" s="1"/>
  <c r="M496" i="2"/>
  <c r="N496" i="2" s="1"/>
  <c r="M495" i="2"/>
  <c r="N495" i="2" s="1"/>
  <c r="M494" i="2"/>
  <c r="N494" i="2" s="1"/>
  <c r="M493" i="2"/>
  <c r="N493" i="2" s="1"/>
  <c r="M492" i="2"/>
  <c r="N492" i="2" s="1"/>
  <c r="M491" i="2"/>
  <c r="N491" i="2" s="1"/>
  <c r="M490" i="2"/>
  <c r="N490" i="2" s="1"/>
  <c r="M489" i="2"/>
  <c r="N489" i="2" s="1"/>
  <c r="M488" i="2"/>
  <c r="N488" i="2" s="1"/>
  <c r="M487" i="2"/>
  <c r="N487" i="2" s="1"/>
  <c r="M486" i="2"/>
  <c r="N486" i="2" s="1"/>
  <c r="M485" i="2"/>
  <c r="N485" i="2" s="1"/>
  <c r="M484" i="2"/>
  <c r="N484" i="2" s="1"/>
  <c r="M483" i="2"/>
  <c r="N483" i="2" s="1"/>
  <c r="M482" i="2"/>
  <c r="N482" i="2" s="1"/>
  <c r="M481" i="2"/>
  <c r="N481" i="2" s="1"/>
  <c r="M480" i="2"/>
  <c r="N480" i="2" s="1"/>
  <c r="M479" i="2"/>
  <c r="N479" i="2" s="1"/>
  <c r="M478" i="2"/>
  <c r="N478" i="2" s="1"/>
  <c r="M477" i="2"/>
  <c r="N477" i="2" s="1"/>
  <c r="M476" i="2"/>
  <c r="N476" i="2" s="1"/>
  <c r="M475" i="2"/>
  <c r="N475" i="2" s="1"/>
  <c r="M474" i="2"/>
  <c r="N474" i="2" s="1"/>
  <c r="M473" i="2"/>
  <c r="N473" i="2" s="1"/>
  <c r="M472" i="2"/>
  <c r="N472" i="2" s="1"/>
  <c r="M471" i="2"/>
  <c r="N471" i="2" s="1"/>
  <c r="M470" i="2"/>
  <c r="N470" i="2" s="1"/>
  <c r="M469" i="2"/>
  <c r="N469" i="2" s="1"/>
  <c r="M468" i="2"/>
  <c r="N468" i="2" s="1"/>
  <c r="M467" i="2"/>
  <c r="N467" i="2" s="1"/>
  <c r="M466" i="2"/>
  <c r="N466" i="2" s="1"/>
  <c r="M465" i="2"/>
  <c r="N465" i="2" s="1"/>
  <c r="M464" i="2"/>
  <c r="N464" i="2" s="1"/>
  <c r="M463" i="2"/>
  <c r="N463" i="2" s="1"/>
  <c r="M462" i="2"/>
  <c r="N462" i="2" s="1"/>
  <c r="M461" i="2"/>
  <c r="N461" i="2" s="1"/>
  <c r="M460" i="2"/>
  <c r="N460" i="2" s="1"/>
  <c r="M459" i="2"/>
  <c r="N459" i="2" s="1"/>
  <c r="M458" i="2"/>
  <c r="N458" i="2" s="1"/>
  <c r="M457" i="2"/>
  <c r="N457" i="2" s="1"/>
  <c r="M456" i="2"/>
  <c r="N456" i="2" s="1"/>
  <c r="M455" i="2"/>
  <c r="N455" i="2" s="1"/>
  <c r="M454" i="2"/>
  <c r="N454" i="2" s="1"/>
  <c r="M452" i="2"/>
  <c r="N452" i="2" s="1"/>
  <c r="M451" i="2"/>
  <c r="N451" i="2" s="1"/>
  <c r="M450" i="2"/>
  <c r="N450" i="2" s="1"/>
  <c r="M449" i="2"/>
  <c r="N449" i="2" s="1"/>
  <c r="M448" i="2"/>
  <c r="N448" i="2" s="1"/>
  <c r="M447" i="2"/>
  <c r="N447" i="2" s="1"/>
  <c r="M446" i="2"/>
  <c r="N446" i="2" s="1"/>
  <c r="M445" i="2"/>
  <c r="N445" i="2" s="1"/>
  <c r="M444" i="2"/>
  <c r="N444" i="2" s="1"/>
  <c r="M443" i="2"/>
  <c r="N443" i="2" s="1"/>
  <c r="M442" i="2"/>
  <c r="N442" i="2" s="1"/>
  <c r="M441" i="2"/>
  <c r="N441" i="2" s="1"/>
  <c r="M440" i="2"/>
  <c r="N440" i="2" s="1"/>
  <c r="M439" i="2"/>
  <c r="N439" i="2" s="1"/>
  <c r="M438" i="2"/>
  <c r="N438" i="2" s="1"/>
  <c r="M437" i="2"/>
  <c r="N437" i="2" s="1"/>
  <c r="M436" i="2"/>
  <c r="N436" i="2" s="1"/>
  <c r="M435" i="2"/>
  <c r="N435" i="2" s="1"/>
  <c r="M434" i="2"/>
  <c r="N434" i="2" s="1"/>
  <c r="M433" i="2"/>
  <c r="N433" i="2" s="1"/>
  <c r="M432" i="2"/>
  <c r="N432" i="2" s="1"/>
  <c r="M431" i="2"/>
  <c r="N431" i="2" s="1"/>
  <c r="M430" i="2"/>
  <c r="N430" i="2" s="1"/>
  <c r="M429" i="2"/>
  <c r="N429" i="2" s="1"/>
  <c r="M428" i="2"/>
  <c r="N428" i="2" s="1"/>
  <c r="M427" i="2"/>
  <c r="N427" i="2" s="1"/>
  <c r="M426" i="2"/>
  <c r="N426" i="2" s="1"/>
  <c r="M425" i="2"/>
  <c r="N425" i="2" s="1"/>
  <c r="M424" i="2"/>
  <c r="N424" i="2" s="1"/>
  <c r="M423" i="2"/>
  <c r="N423" i="2" s="1"/>
  <c r="M422" i="2"/>
  <c r="N422" i="2" s="1"/>
  <c r="M421" i="2"/>
  <c r="N421" i="2" s="1"/>
  <c r="M420" i="2"/>
  <c r="N420" i="2" s="1"/>
  <c r="M419" i="2"/>
  <c r="N419" i="2" s="1"/>
  <c r="M418" i="2"/>
  <c r="N418" i="2" s="1"/>
  <c r="M417" i="2"/>
  <c r="N417" i="2" s="1"/>
  <c r="M416" i="2"/>
  <c r="N416" i="2" s="1"/>
  <c r="M415" i="2"/>
  <c r="N415" i="2" s="1"/>
  <c r="M414" i="2"/>
  <c r="N414" i="2" s="1"/>
  <c r="M413" i="2"/>
  <c r="N413" i="2" s="1"/>
  <c r="M412" i="2"/>
  <c r="N412" i="2" s="1"/>
  <c r="M411" i="2"/>
  <c r="N411" i="2" s="1"/>
  <c r="M410" i="2"/>
  <c r="N410" i="2" s="1"/>
  <c r="M409" i="2"/>
  <c r="N409" i="2" s="1"/>
  <c r="M408" i="2"/>
  <c r="N408" i="2" s="1"/>
  <c r="M407" i="2"/>
  <c r="N407" i="2" s="1"/>
  <c r="M406" i="2"/>
  <c r="N406" i="2" s="1"/>
  <c r="M405" i="2"/>
  <c r="N405" i="2" s="1"/>
  <c r="M404" i="2"/>
  <c r="N404" i="2" s="1"/>
  <c r="M403" i="2"/>
  <c r="N403" i="2" s="1"/>
  <c r="M402" i="2"/>
  <c r="N402" i="2" s="1"/>
  <c r="M401" i="2"/>
  <c r="N401" i="2" s="1"/>
  <c r="M400" i="2"/>
  <c r="N400" i="2" s="1"/>
  <c r="M399" i="2"/>
  <c r="N399" i="2" s="1"/>
  <c r="N398" i="2"/>
  <c r="M398" i="2"/>
  <c r="M397" i="2"/>
  <c r="N397" i="2" s="1"/>
  <c r="M396" i="2"/>
  <c r="N396" i="2" s="1"/>
  <c r="M395" i="2"/>
  <c r="N395" i="2" s="1"/>
  <c r="M394" i="2"/>
  <c r="N394" i="2" s="1"/>
  <c r="N393" i="2"/>
  <c r="M393" i="2"/>
  <c r="M392" i="2"/>
  <c r="N392" i="2" s="1"/>
  <c r="M391" i="2"/>
  <c r="N391" i="2" s="1"/>
  <c r="M389" i="2"/>
  <c r="N389" i="2" s="1"/>
  <c r="M388" i="2"/>
  <c r="N388" i="2" s="1"/>
  <c r="M387" i="2"/>
  <c r="N387" i="2" s="1"/>
  <c r="M386" i="2"/>
  <c r="N386" i="2" s="1"/>
  <c r="M385" i="2"/>
  <c r="N385" i="2" s="1"/>
  <c r="M384" i="2"/>
  <c r="N384" i="2" s="1"/>
  <c r="N383" i="2"/>
  <c r="M383" i="2"/>
  <c r="M382" i="2"/>
  <c r="N382" i="2" s="1"/>
  <c r="M381" i="2"/>
  <c r="N381" i="2" s="1"/>
  <c r="M380" i="2"/>
  <c r="N380" i="2" s="1"/>
  <c r="M379" i="2"/>
  <c r="N379" i="2" s="1"/>
  <c r="M378" i="2"/>
  <c r="N378" i="2" s="1"/>
  <c r="M377" i="2"/>
  <c r="M376" i="2"/>
  <c r="N376" i="2" s="1"/>
  <c r="M375" i="2"/>
  <c r="N375" i="2" s="1"/>
  <c r="M374" i="2"/>
  <c r="N374" i="2" s="1"/>
  <c r="M373" i="2"/>
  <c r="N373" i="2" s="1"/>
  <c r="M372" i="2"/>
  <c r="N372" i="2" s="1"/>
  <c r="M371" i="2"/>
  <c r="N371" i="2" s="1"/>
  <c r="M370" i="2"/>
  <c r="N370" i="2" s="1"/>
  <c r="N369" i="2"/>
  <c r="M369" i="2"/>
  <c r="M368" i="2"/>
  <c r="N368" i="2" s="1"/>
  <c r="M367" i="2"/>
  <c r="N367" i="2" s="1"/>
  <c r="M366" i="2"/>
  <c r="N366" i="2" s="1"/>
  <c r="M365" i="2"/>
  <c r="N365" i="2" s="1"/>
  <c r="M364" i="2"/>
  <c r="N364" i="2" s="1"/>
  <c r="M363" i="2"/>
  <c r="N363" i="2" s="1"/>
  <c r="M362" i="2"/>
  <c r="N362" i="2" s="1"/>
  <c r="M361" i="2"/>
  <c r="N361" i="2" s="1"/>
  <c r="M360" i="2"/>
  <c r="N360" i="2" s="1"/>
  <c r="M359" i="2"/>
  <c r="N359" i="2" s="1"/>
  <c r="M358" i="2"/>
  <c r="N358" i="2" s="1"/>
  <c r="M357" i="2"/>
  <c r="N357" i="2" s="1"/>
  <c r="M356" i="2"/>
  <c r="N356" i="2" s="1"/>
  <c r="M355" i="2"/>
  <c r="N355" i="2" s="1"/>
  <c r="M354" i="2"/>
  <c r="N354" i="2" s="1"/>
  <c r="M353" i="2"/>
  <c r="N353" i="2" s="1"/>
  <c r="M352" i="2"/>
  <c r="N352" i="2" s="1"/>
  <c r="M351" i="2"/>
  <c r="N351" i="2" s="1"/>
  <c r="M350" i="2"/>
  <c r="N350" i="2" s="1"/>
  <c r="M349" i="2"/>
  <c r="N349" i="2" s="1"/>
  <c r="M348" i="2"/>
  <c r="N348" i="2" s="1"/>
  <c r="M347" i="2"/>
  <c r="N347" i="2" s="1"/>
  <c r="M346" i="2"/>
  <c r="N346" i="2" s="1"/>
  <c r="M345" i="2"/>
  <c r="N345" i="2" s="1"/>
  <c r="M344" i="2"/>
  <c r="N344" i="2" s="1"/>
  <c r="M343" i="2"/>
  <c r="N343" i="2" s="1"/>
  <c r="M342" i="2"/>
  <c r="N342" i="2" s="1"/>
  <c r="M341" i="2"/>
  <c r="N341" i="2" s="1"/>
  <c r="M340" i="2"/>
  <c r="N340" i="2" s="1"/>
  <c r="M339" i="2"/>
  <c r="N339" i="2" s="1"/>
  <c r="M338" i="2"/>
  <c r="N338" i="2" s="1"/>
  <c r="M337" i="2"/>
  <c r="N337" i="2" s="1"/>
  <c r="M336" i="2"/>
  <c r="N336" i="2" s="1"/>
  <c r="M335" i="2"/>
  <c r="N335" i="2" s="1"/>
  <c r="M334" i="2"/>
  <c r="N334" i="2" s="1"/>
  <c r="M333" i="2"/>
  <c r="N333" i="2" s="1"/>
  <c r="M332" i="2"/>
  <c r="N332" i="2" s="1"/>
  <c r="M331" i="2"/>
  <c r="N331" i="2" s="1"/>
  <c r="M330" i="2"/>
  <c r="N330" i="2" s="1"/>
  <c r="M329" i="2"/>
  <c r="N329" i="2" s="1"/>
  <c r="M328" i="2"/>
  <c r="N328" i="2" s="1"/>
  <c r="M327" i="2"/>
  <c r="N327" i="2" s="1"/>
  <c r="M326" i="2"/>
  <c r="N326" i="2" s="1"/>
  <c r="M325" i="2"/>
  <c r="N325" i="2" s="1"/>
  <c r="M324" i="2"/>
  <c r="N324" i="2" s="1"/>
  <c r="M323" i="2"/>
  <c r="N323" i="2" s="1"/>
  <c r="M322" i="2"/>
  <c r="N322" i="2" s="1"/>
  <c r="M321" i="2"/>
  <c r="N321" i="2" s="1"/>
  <c r="M320" i="2"/>
  <c r="N320" i="2" s="1"/>
  <c r="M319" i="2"/>
  <c r="N319" i="2" s="1"/>
  <c r="M318" i="2"/>
  <c r="N318" i="2" s="1"/>
  <c r="M317" i="2"/>
  <c r="N317" i="2" s="1"/>
  <c r="M316" i="2"/>
  <c r="N316" i="2" s="1"/>
  <c r="M315" i="2"/>
  <c r="N315" i="2" s="1"/>
  <c r="M314" i="2"/>
  <c r="N314" i="2" s="1"/>
  <c r="M313" i="2"/>
  <c r="N313" i="2" s="1"/>
  <c r="M312" i="2"/>
  <c r="N312" i="2" s="1"/>
  <c r="M311" i="2"/>
  <c r="N311" i="2" s="1"/>
  <c r="M310" i="2"/>
  <c r="N310" i="2" s="1"/>
  <c r="M309" i="2"/>
  <c r="N309" i="2" s="1"/>
  <c r="M308" i="2"/>
  <c r="N308" i="2" s="1"/>
  <c r="M307" i="2"/>
  <c r="N307" i="2" s="1"/>
  <c r="M306" i="2"/>
  <c r="N306" i="2" s="1"/>
  <c r="M305" i="2"/>
  <c r="N305" i="2" s="1"/>
  <c r="M304" i="2"/>
  <c r="N304" i="2" s="1"/>
  <c r="M303" i="2"/>
  <c r="N303" i="2" s="1"/>
  <c r="M302" i="2"/>
  <c r="N302" i="2" s="1"/>
  <c r="M301" i="2"/>
  <c r="N301" i="2" s="1"/>
  <c r="M299" i="2"/>
  <c r="N299" i="2" s="1"/>
  <c r="M297" i="2"/>
  <c r="N297" i="2" s="1"/>
  <c r="M295" i="2"/>
  <c r="N295" i="2" s="1"/>
  <c r="M294" i="2"/>
  <c r="N294" i="2" s="1"/>
  <c r="M293" i="2"/>
  <c r="N293" i="2" s="1"/>
  <c r="M292" i="2"/>
  <c r="N292" i="2" s="1"/>
  <c r="M291" i="2"/>
  <c r="N291" i="2" s="1"/>
  <c r="M290" i="2"/>
  <c r="N290" i="2" s="1"/>
  <c r="M289" i="2"/>
  <c r="N289" i="2" s="1"/>
  <c r="M288" i="2"/>
  <c r="N288" i="2" s="1"/>
  <c r="M287" i="2"/>
  <c r="N287" i="2" s="1"/>
  <c r="M286" i="2"/>
  <c r="N286" i="2" s="1"/>
  <c r="M284" i="2"/>
  <c r="N284" i="2" s="1"/>
  <c r="M283" i="2"/>
  <c r="N283" i="2" s="1"/>
  <c r="M282" i="2"/>
  <c r="N282" i="2" s="1"/>
  <c r="M281" i="2"/>
  <c r="N281" i="2" s="1"/>
  <c r="M280" i="2"/>
  <c r="N280" i="2" s="1"/>
  <c r="M279" i="2"/>
  <c r="N279" i="2" s="1"/>
  <c r="M278" i="2"/>
  <c r="N278" i="2" s="1"/>
  <c r="M277" i="2"/>
  <c r="N277" i="2" s="1"/>
  <c r="M276" i="2"/>
  <c r="N276" i="2" s="1"/>
  <c r="M275" i="2"/>
  <c r="N275" i="2" s="1"/>
  <c r="M274" i="2"/>
  <c r="N274" i="2" s="1"/>
  <c r="M273" i="2"/>
  <c r="N273" i="2" s="1"/>
  <c r="M272" i="2"/>
  <c r="N272" i="2" s="1"/>
  <c r="M271" i="2"/>
  <c r="N271" i="2" s="1"/>
  <c r="M270" i="2"/>
  <c r="N270" i="2" s="1"/>
  <c r="M269" i="2"/>
  <c r="N269" i="2" s="1"/>
  <c r="M268" i="2"/>
  <c r="N268" i="2" s="1"/>
  <c r="M265" i="2"/>
  <c r="N265" i="2" s="1"/>
  <c r="M264" i="2"/>
  <c r="N264" i="2" s="1"/>
  <c r="M263" i="2"/>
  <c r="N263" i="2" s="1"/>
  <c r="M262" i="2"/>
  <c r="N262" i="2" s="1"/>
  <c r="M261" i="2"/>
  <c r="N261" i="2" s="1"/>
  <c r="M260" i="2"/>
  <c r="N260" i="2" s="1"/>
  <c r="M259" i="2"/>
  <c r="N259" i="2" s="1"/>
  <c r="M258" i="2"/>
  <c r="N258" i="2" s="1"/>
  <c r="M256" i="2"/>
  <c r="N256" i="2" s="1"/>
  <c r="M255" i="2"/>
  <c r="N255" i="2" s="1"/>
  <c r="M254" i="2"/>
  <c r="N254" i="2" s="1"/>
  <c r="M253" i="2"/>
  <c r="N253" i="2" s="1"/>
  <c r="M252" i="2"/>
  <c r="N252" i="2" s="1"/>
  <c r="M251" i="2"/>
  <c r="N251" i="2" s="1"/>
  <c r="M250" i="2"/>
  <c r="N250" i="2" s="1"/>
  <c r="M249" i="2"/>
  <c r="N249" i="2" s="1"/>
  <c r="M248" i="2"/>
  <c r="N248" i="2" s="1"/>
  <c r="M247" i="2"/>
  <c r="N247" i="2" s="1"/>
  <c r="M245" i="2"/>
  <c r="N245" i="2" s="1"/>
  <c r="M244" i="2"/>
  <c r="N244" i="2" s="1"/>
  <c r="M243" i="2"/>
  <c r="N243" i="2" s="1"/>
  <c r="M242" i="2"/>
  <c r="N242" i="2" s="1"/>
  <c r="M241" i="2"/>
  <c r="N241" i="2" s="1"/>
  <c r="M240" i="2"/>
  <c r="N240" i="2" s="1"/>
  <c r="M239" i="2"/>
  <c r="N239" i="2" s="1"/>
  <c r="M238" i="2"/>
  <c r="N238" i="2" s="1"/>
  <c r="M237" i="2"/>
  <c r="N237" i="2" s="1"/>
  <c r="M236" i="2"/>
  <c r="N236" i="2" s="1"/>
  <c r="M235" i="2"/>
  <c r="N235" i="2" s="1"/>
  <c r="M234" i="2"/>
  <c r="N234" i="2" s="1"/>
  <c r="M233" i="2"/>
  <c r="N233" i="2" s="1"/>
  <c r="M232" i="2"/>
  <c r="N232" i="2" s="1"/>
  <c r="M231" i="2"/>
  <c r="N231" i="2" s="1"/>
  <c r="M230" i="2"/>
  <c r="N230" i="2" s="1"/>
  <c r="M229" i="2"/>
  <c r="N229" i="2" s="1"/>
  <c r="M228" i="2"/>
  <c r="N228" i="2" s="1"/>
  <c r="M227" i="2"/>
  <c r="N227" i="2" s="1"/>
  <c r="M226" i="2"/>
  <c r="N226" i="2" s="1"/>
  <c r="M225" i="2"/>
  <c r="N225" i="2" s="1"/>
  <c r="M224" i="2"/>
  <c r="N224" i="2" s="1"/>
  <c r="M223" i="2"/>
  <c r="N223" i="2" s="1"/>
  <c r="M222" i="2"/>
  <c r="N222" i="2" s="1"/>
  <c r="M221" i="2"/>
  <c r="N221" i="2" s="1"/>
  <c r="M220" i="2"/>
  <c r="N220" i="2" s="1"/>
  <c r="M219" i="2"/>
  <c r="N219" i="2" s="1"/>
  <c r="M218" i="2"/>
  <c r="N218" i="2" s="1"/>
  <c r="M217" i="2"/>
  <c r="N217" i="2" s="1"/>
  <c r="M216" i="2"/>
  <c r="N216" i="2" s="1"/>
  <c r="M215" i="2"/>
  <c r="N215" i="2" s="1"/>
  <c r="M214" i="2"/>
  <c r="N214" i="2" s="1"/>
  <c r="M213" i="2"/>
  <c r="N213" i="2" s="1"/>
  <c r="M212" i="2"/>
  <c r="N212" i="2" s="1"/>
  <c r="M211" i="2"/>
  <c r="N211" i="2" s="1"/>
  <c r="M210" i="2"/>
  <c r="N210" i="2" s="1"/>
  <c r="M209" i="2"/>
  <c r="N209" i="2" s="1"/>
  <c r="M208" i="2"/>
  <c r="N208" i="2" s="1"/>
  <c r="M207" i="2"/>
  <c r="N207" i="2" s="1"/>
  <c r="M206" i="2"/>
  <c r="N206" i="2" s="1"/>
  <c r="M205" i="2"/>
  <c r="N205" i="2" s="1"/>
  <c r="M204" i="2"/>
  <c r="N204" i="2" s="1"/>
  <c r="M203" i="2"/>
  <c r="N203" i="2" s="1"/>
  <c r="M202" i="2"/>
  <c r="N202" i="2" s="1"/>
  <c r="M201" i="2"/>
  <c r="N201" i="2" s="1"/>
  <c r="M200" i="2"/>
  <c r="N200" i="2" s="1"/>
  <c r="M199" i="2"/>
  <c r="N199" i="2" s="1"/>
  <c r="M198" i="2"/>
  <c r="N198" i="2" s="1"/>
  <c r="M197" i="2"/>
  <c r="N197" i="2" s="1"/>
  <c r="M196" i="2"/>
  <c r="N196" i="2" s="1"/>
  <c r="M195" i="2"/>
  <c r="N195" i="2" s="1"/>
  <c r="M194" i="2"/>
  <c r="N194" i="2" s="1"/>
  <c r="M193" i="2"/>
  <c r="N193" i="2" s="1"/>
  <c r="M192" i="2"/>
  <c r="N192" i="2" s="1"/>
  <c r="M191" i="2"/>
  <c r="N191" i="2" s="1"/>
  <c r="M190" i="2"/>
  <c r="N190" i="2" s="1"/>
  <c r="M189" i="2"/>
  <c r="N189" i="2" s="1"/>
  <c r="M188" i="2"/>
  <c r="N188" i="2" s="1"/>
  <c r="M187" i="2"/>
  <c r="N187" i="2" s="1"/>
  <c r="M186" i="2"/>
  <c r="N186" i="2" s="1"/>
  <c r="M185" i="2"/>
  <c r="N185" i="2" s="1"/>
  <c r="M184" i="2"/>
  <c r="N184" i="2" s="1"/>
  <c r="M183" i="2"/>
  <c r="N183" i="2" s="1"/>
  <c r="M182" i="2"/>
  <c r="N182" i="2" s="1"/>
  <c r="M181" i="2"/>
  <c r="N181" i="2" s="1"/>
  <c r="M180" i="2"/>
  <c r="N180" i="2" s="1"/>
  <c r="M179" i="2"/>
  <c r="N179" i="2" s="1"/>
  <c r="M178" i="2"/>
  <c r="N178" i="2" s="1"/>
  <c r="M177" i="2"/>
  <c r="N177" i="2" s="1"/>
  <c r="M176" i="2"/>
  <c r="N176" i="2" s="1"/>
  <c r="M175" i="2"/>
  <c r="N175" i="2" s="1"/>
  <c r="M174" i="2"/>
  <c r="N174" i="2" s="1"/>
  <c r="M173" i="2"/>
  <c r="N173" i="2" s="1"/>
  <c r="M172" i="2"/>
  <c r="N172" i="2" s="1"/>
  <c r="M171" i="2"/>
  <c r="N171" i="2" s="1"/>
  <c r="M170" i="2"/>
  <c r="N170" i="2" s="1"/>
  <c r="M169" i="2"/>
  <c r="N169" i="2" s="1"/>
  <c r="M168" i="2"/>
  <c r="N168" i="2" s="1"/>
  <c r="M167" i="2"/>
  <c r="N167" i="2" s="1"/>
  <c r="M166" i="2"/>
  <c r="N166" i="2" s="1"/>
  <c r="M165" i="2"/>
  <c r="N165" i="2" s="1"/>
  <c r="M164" i="2"/>
  <c r="N164" i="2" s="1"/>
  <c r="M163" i="2"/>
  <c r="N163" i="2" s="1"/>
  <c r="M162" i="2"/>
  <c r="N162" i="2" s="1"/>
  <c r="M161" i="2"/>
  <c r="N161" i="2" s="1"/>
  <c r="M160" i="2"/>
  <c r="N160" i="2" s="1"/>
  <c r="M159" i="2"/>
  <c r="N159" i="2" s="1"/>
  <c r="M158" i="2"/>
  <c r="N158" i="2" s="1"/>
  <c r="M157" i="2"/>
  <c r="N157" i="2" s="1"/>
  <c r="M156" i="2"/>
  <c r="N156" i="2" s="1"/>
  <c r="M155" i="2"/>
  <c r="N155" i="2" s="1"/>
  <c r="M154" i="2"/>
  <c r="N154" i="2" s="1"/>
  <c r="M153" i="2"/>
  <c r="N153" i="2" s="1"/>
  <c r="M152" i="2"/>
  <c r="N152" i="2" s="1"/>
  <c r="M151" i="2"/>
  <c r="N151" i="2" s="1"/>
  <c r="M150" i="2"/>
  <c r="N150" i="2" s="1"/>
  <c r="M149" i="2"/>
  <c r="N149" i="2" s="1"/>
  <c r="M148" i="2"/>
  <c r="N148" i="2" s="1"/>
  <c r="M147" i="2"/>
  <c r="N147" i="2" s="1"/>
  <c r="M146" i="2"/>
  <c r="N146" i="2" s="1"/>
  <c r="M145" i="2"/>
  <c r="N145" i="2" s="1"/>
  <c r="M144" i="2"/>
  <c r="N144" i="2" s="1"/>
  <c r="M143" i="2"/>
  <c r="N143" i="2" s="1"/>
  <c r="M142" i="2"/>
  <c r="N142" i="2" s="1"/>
  <c r="M141" i="2"/>
  <c r="N141" i="2" s="1"/>
  <c r="M140" i="2"/>
  <c r="N140" i="2" s="1"/>
  <c r="M139" i="2"/>
  <c r="N139" i="2" s="1"/>
  <c r="M138" i="2"/>
  <c r="N138" i="2" s="1"/>
  <c r="M137" i="2"/>
  <c r="N137" i="2" s="1"/>
  <c r="M136" i="2"/>
  <c r="N136" i="2" s="1"/>
  <c r="M135" i="2"/>
  <c r="N135" i="2" s="1"/>
  <c r="M134" i="2"/>
  <c r="N134" i="2" s="1"/>
  <c r="M133" i="2"/>
  <c r="N133" i="2" s="1"/>
  <c r="M132" i="2"/>
  <c r="N132" i="2" s="1"/>
  <c r="M131" i="2"/>
  <c r="N131" i="2" s="1"/>
  <c r="M130" i="2"/>
  <c r="N130" i="2" s="1"/>
  <c r="M129" i="2"/>
  <c r="N129" i="2" s="1"/>
  <c r="M128" i="2"/>
  <c r="N128" i="2" s="1"/>
  <c r="M127" i="2"/>
  <c r="N127" i="2" s="1"/>
  <c r="M126" i="2"/>
  <c r="N126" i="2" s="1"/>
  <c r="M125" i="2"/>
  <c r="N125" i="2" s="1"/>
  <c r="M124" i="2"/>
  <c r="N124" i="2" s="1"/>
  <c r="M123" i="2"/>
  <c r="N123" i="2" s="1"/>
  <c r="M122" i="2"/>
  <c r="N122" i="2" s="1"/>
  <c r="M121" i="2"/>
  <c r="N121" i="2" s="1"/>
  <c r="M120" i="2"/>
  <c r="N120" i="2" s="1"/>
  <c r="M119" i="2"/>
  <c r="N119" i="2" s="1"/>
  <c r="M118" i="2"/>
  <c r="N118" i="2" s="1"/>
  <c r="M117" i="2"/>
  <c r="N117" i="2" s="1"/>
  <c r="M116" i="2"/>
  <c r="N116" i="2" s="1"/>
  <c r="M115" i="2"/>
  <c r="N115" i="2" s="1"/>
  <c r="M113" i="2"/>
  <c r="N113" i="2" s="1"/>
  <c r="M112" i="2"/>
  <c r="N112" i="2" s="1"/>
  <c r="M110" i="2"/>
  <c r="N110" i="2" s="1"/>
  <c r="M109" i="2"/>
  <c r="N109" i="2" s="1"/>
  <c r="M108" i="2"/>
  <c r="N108" i="2" s="1"/>
  <c r="M107" i="2"/>
  <c r="N107" i="2" s="1"/>
  <c r="M106" i="2"/>
  <c r="N106" i="2" s="1"/>
  <c r="M105" i="2"/>
  <c r="N105" i="2" s="1"/>
  <c r="M104" i="2"/>
  <c r="N104" i="2" s="1"/>
  <c r="M103" i="2"/>
  <c r="N103" i="2" s="1"/>
  <c r="M102" i="2"/>
  <c r="N102" i="2" s="1"/>
  <c r="M101" i="2"/>
  <c r="N101" i="2" s="1"/>
  <c r="M100" i="2"/>
  <c r="N100" i="2" s="1"/>
  <c r="M99" i="2"/>
  <c r="N99" i="2" s="1"/>
  <c r="M98" i="2"/>
  <c r="N98" i="2" s="1"/>
  <c r="M97" i="2"/>
  <c r="N97" i="2" s="1"/>
  <c r="M96" i="2"/>
  <c r="N96" i="2" s="1"/>
  <c r="M95" i="2"/>
  <c r="N95" i="2" s="1"/>
  <c r="M94" i="2"/>
  <c r="N94" i="2" s="1"/>
  <c r="M93" i="2"/>
  <c r="N93" i="2" s="1"/>
  <c r="M91" i="2"/>
  <c r="N91" i="2" s="1"/>
  <c r="M90" i="2"/>
  <c r="N90" i="2" s="1"/>
  <c r="M89" i="2"/>
  <c r="N89" i="2" s="1"/>
  <c r="M88" i="2"/>
  <c r="N88" i="2" s="1"/>
  <c r="M87" i="2"/>
  <c r="N87" i="2" s="1"/>
  <c r="M86" i="2"/>
  <c r="N86" i="2" s="1"/>
  <c r="M85" i="2"/>
  <c r="N85" i="2" s="1"/>
  <c r="M84" i="2"/>
  <c r="N84" i="2" s="1"/>
  <c r="M83" i="2"/>
  <c r="N83" i="2" s="1"/>
  <c r="M82" i="2"/>
  <c r="N82" i="2" s="1"/>
  <c r="M81" i="2"/>
  <c r="N81" i="2" s="1"/>
  <c r="M80" i="2"/>
  <c r="N80" i="2" s="1"/>
  <c r="M79" i="2"/>
  <c r="N79" i="2" s="1"/>
  <c r="M78" i="2"/>
  <c r="N78" i="2" s="1"/>
  <c r="M77" i="2"/>
  <c r="N77" i="2" s="1"/>
  <c r="M76" i="2"/>
  <c r="N76" i="2" s="1"/>
  <c r="M75" i="2"/>
  <c r="N75" i="2" s="1"/>
  <c r="M74" i="2"/>
  <c r="N74" i="2" s="1"/>
  <c r="M73" i="2"/>
  <c r="N73" i="2" s="1"/>
  <c r="M72" i="2"/>
  <c r="N72" i="2" s="1"/>
  <c r="M71" i="2"/>
  <c r="N71" i="2" s="1"/>
  <c r="M70" i="2"/>
  <c r="N70" i="2" s="1"/>
  <c r="M69" i="2"/>
  <c r="N69" i="2" s="1"/>
  <c r="M68" i="2"/>
  <c r="N68" i="2" s="1"/>
  <c r="M67" i="2"/>
  <c r="N67" i="2" s="1"/>
  <c r="M66" i="2"/>
  <c r="N66" i="2" s="1"/>
  <c r="M65" i="2"/>
  <c r="N65" i="2" s="1"/>
  <c r="M64" i="2"/>
  <c r="N64" i="2" s="1"/>
  <c r="M63" i="2"/>
  <c r="N63" i="2" s="1"/>
  <c r="M62" i="2"/>
  <c r="N62" i="2" s="1"/>
  <c r="M61" i="2"/>
  <c r="N61" i="2" s="1"/>
  <c r="M60" i="2"/>
  <c r="N60" i="2" s="1"/>
  <c r="M59" i="2"/>
  <c r="N59" i="2" s="1"/>
  <c r="M58" i="2"/>
  <c r="N58" i="2" s="1"/>
  <c r="M57" i="2"/>
  <c r="N57" i="2" s="1"/>
  <c r="M56" i="2"/>
  <c r="N56" i="2" s="1"/>
  <c r="M55" i="2"/>
  <c r="N55" i="2" s="1"/>
  <c r="M54" i="2"/>
  <c r="N54" i="2" s="1"/>
  <c r="M53" i="2"/>
  <c r="N53" i="2" s="1"/>
  <c r="M52" i="2"/>
  <c r="N52" i="2" s="1"/>
  <c r="M51" i="2"/>
  <c r="N51" i="2" s="1"/>
  <c r="M50" i="2"/>
  <c r="N50" i="2" s="1"/>
  <c r="M49" i="2"/>
  <c r="N49" i="2" s="1"/>
  <c r="M48" i="2"/>
  <c r="N48" i="2" s="1"/>
  <c r="M47" i="2"/>
  <c r="N47" i="2" s="1"/>
  <c r="M46" i="2"/>
  <c r="N46" i="2" s="1"/>
  <c r="M45" i="2"/>
  <c r="N45" i="2" s="1"/>
  <c r="M44" i="2"/>
  <c r="N44" i="2" s="1"/>
  <c r="M43" i="2"/>
  <c r="N43" i="2" s="1"/>
  <c r="M41" i="2"/>
  <c r="N41" i="2" s="1"/>
  <c r="M40" i="2"/>
  <c r="N40" i="2" s="1"/>
  <c r="M39" i="2"/>
  <c r="N39" i="2" s="1"/>
  <c r="M38" i="2"/>
  <c r="N38" i="2" s="1"/>
  <c r="M37" i="2"/>
  <c r="N37" i="2" s="1"/>
  <c r="M36" i="2"/>
  <c r="N36" i="2" s="1"/>
  <c r="M35" i="2"/>
  <c r="N35" i="2" s="1"/>
  <c r="M34" i="2"/>
  <c r="N34" i="2" s="1"/>
  <c r="M33" i="2"/>
  <c r="N33" i="2" s="1"/>
  <c r="M32" i="2"/>
  <c r="N32" i="2" s="1"/>
  <c r="M31" i="2"/>
  <c r="N31" i="2" s="1"/>
  <c r="M30" i="2"/>
  <c r="N30" i="2" s="1"/>
  <c r="M29" i="2"/>
  <c r="N29" i="2" s="1"/>
  <c r="M28" i="2"/>
  <c r="N28" i="2" s="1"/>
  <c r="M27" i="2"/>
  <c r="N27" i="2" s="1"/>
  <c r="M26" i="2"/>
  <c r="N26" i="2" s="1"/>
  <c r="M25" i="2"/>
  <c r="N25" i="2" s="1"/>
  <c r="M23" i="2"/>
  <c r="N23" i="2" s="1"/>
  <c r="M22" i="2"/>
  <c r="N22" i="2" s="1"/>
  <c r="M21" i="2"/>
  <c r="N21" i="2" s="1"/>
  <c r="M20" i="2"/>
  <c r="N20" i="2" s="1"/>
  <c r="M19" i="2"/>
  <c r="N19" i="2" s="1"/>
  <c r="M18" i="2"/>
  <c r="N18" i="2" s="1"/>
  <c r="M17" i="2"/>
  <c r="N17" i="2" s="1"/>
  <c r="M16" i="2"/>
  <c r="N16" i="2" s="1"/>
  <c r="M15" i="2"/>
  <c r="N15" i="2" s="1"/>
  <c r="M14" i="2"/>
  <c r="N14" i="2" s="1"/>
  <c r="M13" i="2"/>
  <c r="N13" i="2" s="1"/>
  <c r="M12" i="2"/>
  <c r="N12" i="2" s="1"/>
  <c r="M11" i="2"/>
  <c r="N11" i="2" s="1"/>
  <c r="M10" i="2"/>
  <c r="N10" i="2" s="1"/>
  <c r="M9" i="2"/>
  <c r="N9" i="2" s="1"/>
  <c r="M8" i="2"/>
  <c r="N8" i="2" s="1"/>
  <c r="M7" i="2"/>
  <c r="N7" i="2" s="1"/>
  <c r="M6" i="2"/>
  <c r="N6" i="2" s="1"/>
  <c r="M5" i="2"/>
  <c r="N5" i="2" s="1"/>
  <c r="M4" i="2"/>
  <c r="N4" i="2" s="1"/>
  <c r="M3" i="2"/>
  <c r="N3" i="2" s="1"/>
  <c r="M2" i="2"/>
  <c r="N2" i="2" s="1"/>
  <c r="C14" i="1"/>
  <c r="D13" i="1"/>
  <c r="C13" i="1"/>
  <c r="D12" i="1"/>
  <c r="C12" i="1"/>
  <c r="D11" i="1"/>
  <c r="C11" i="1"/>
  <c r="C15" i="1" s="1"/>
  <c r="F6" i="1"/>
  <c r="C6" i="1"/>
  <c r="B6" i="1"/>
  <c r="D14" i="1" l="1"/>
  <c r="D15" i="1" s="1"/>
  <c r="N377" i="2"/>
  <c r="E14" i="1" s="1"/>
  <c r="E6" i="1"/>
  <c r="E11" i="1"/>
  <c r="E15" i="1" s="1"/>
  <c r="E13" i="1"/>
  <c r="E12" i="1"/>
</calcChain>
</file>

<file path=xl/sharedStrings.xml><?xml version="1.0" encoding="utf-8"?>
<sst xmlns="http://schemas.openxmlformats.org/spreadsheetml/2006/main" count="16900" uniqueCount="1774">
  <si>
    <t>FLIPKART PERFORMANCE DASHBOARD</t>
  </si>
  <si>
    <t>Total Orders</t>
  </si>
  <si>
    <t>Total Revenue</t>
  </si>
  <si>
    <t>Total Profit</t>
  </si>
  <si>
    <t>Average Rating</t>
  </si>
  <si>
    <t>Category Performance Breakdown</t>
  </si>
  <si>
    <t>Category</t>
  </si>
  <si>
    <t>Orders Count</t>
  </si>
  <si>
    <t>Electronics</t>
  </si>
  <si>
    <t>Clothing &amp; Fashion</t>
  </si>
  <si>
    <t>Home &amp; Kitchen</t>
  </si>
  <si>
    <t>Beauty &amp; Grooming</t>
  </si>
  <si>
    <t>Total</t>
  </si>
  <si>
    <t>Order ID</t>
  </si>
  <si>
    <t>Order Date</t>
  </si>
  <si>
    <t>Customer Name</t>
  </si>
  <si>
    <t>City</t>
  </si>
  <si>
    <t>State</t>
  </si>
  <si>
    <t>Product</t>
  </si>
  <si>
    <t>Brand</t>
  </si>
  <si>
    <t>Seller</t>
  </si>
  <si>
    <t>Quantity</t>
  </si>
  <si>
    <t>Unit Price</t>
  </si>
  <si>
    <t>Discount</t>
  </si>
  <si>
    <t>Revenue</t>
  </si>
  <si>
    <t>Profit</t>
  </si>
  <si>
    <t>Payment Mode</t>
  </si>
  <si>
    <t>Delivery Status</t>
  </si>
  <si>
    <t>Rating</t>
  </si>
  <si>
    <t>Return Status</t>
  </si>
  <si>
    <t>OD1796990001</t>
  </si>
  <si>
    <t>Shilpa Shetty</t>
  </si>
  <si>
    <t>Chennai</t>
  </si>
  <si>
    <t>Tamil Nadu</t>
  </si>
  <si>
    <t>Wireless Earbuds</t>
  </si>
  <si>
    <t>boAt</t>
  </si>
  <si>
    <t>RetailNet</t>
  </si>
  <si>
    <t>Credit Card</t>
  </si>
  <si>
    <t>Delivered</t>
  </si>
  <si>
    <t>No Return</t>
  </si>
  <si>
    <t>OD2267880002</t>
  </si>
  <si>
    <t>Rohan Das</t>
  </si>
  <si>
    <t>Face Wash</t>
  </si>
  <si>
    <t>Nivea</t>
  </si>
  <si>
    <t>Debit Card</t>
  </si>
  <si>
    <t>OD3554840003</t>
  </si>
  <si>
    <t>Ananya Iyer</t>
  </si>
  <si>
    <t>Kolkata</t>
  </si>
  <si>
    <t>West Bengal</t>
  </si>
  <si>
    <t>Smartphone</t>
  </si>
  <si>
    <t>Realme</t>
  </si>
  <si>
    <t>OD5817020004</t>
  </si>
  <si>
    <t>Yash Wardhan</t>
  </si>
  <si>
    <t>OD7170960005</t>
  </si>
  <si>
    <t>Divya Dutta</t>
  </si>
  <si>
    <t>Bangalore</t>
  </si>
  <si>
    <t>Karnataka</t>
  </si>
  <si>
    <t>IndiFlashMart</t>
  </si>
  <si>
    <t>Net Banking</t>
  </si>
  <si>
    <t>OD2893940006</t>
  </si>
  <si>
    <t>Mumbai</t>
  </si>
  <si>
    <t>Maharashtra</t>
  </si>
  <si>
    <t>Bedsheet Set</t>
  </si>
  <si>
    <t>Bombay Dyeing</t>
  </si>
  <si>
    <t>SaneRetails</t>
  </si>
  <si>
    <t>OD9199100007</t>
  </si>
  <si>
    <t>Vikram Singh</t>
  </si>
  <si>
    <t>Smart TV</t>
  </si>
  <si>
    <t>Samsung</t>
  </si>
  <si>
    <t>Cash on Delivery (COD)</t>
  </si>
  <si>
    <t>OD9233690008</t>
  </si>
  <si>
    <t>Guwahati</t>
  </si>
  <si>
    <t>Assam</t>
  </si>
  <si>
    <t>OmniTechRetail</t>
  </si>
  <si>
    <t>OD6105490009</t>
  </si>
  <si>
    <t>Kochi</t>
  </si>
  <si>
    <t>Kerala</t>
  </si>
  <si>
    <t>Sunscreen</t>
  </si>
  <si>
    <t>Neutrogena</t>
  </si>
  <si>
    <t>TrueComRetail</t>
  </si>
  <si>
    <t>Returned</t>
  </si>
  <si>
    <t>OD4288370010</t>
  </si>
  <si>
    <t>Aditi Rao</t>
  </si>
  <si>
    <t>Lucknow</t>
  </si>
  <si>
    <t>Uttar Pradesh</t>
  </si>
  <si>
    <t>OD2389910011</t>
  </si>
  <si>
    <t>Deepak Kumar</t>
  </si>
  <si>
    <t>Chandigarh</t>
  </si>
  <si>
    <t>Punjab</t>
  </si>
  <si>
    <t>Air Fryer</t>
  </si>
  <si>
    <t>Kent</t>
  </si>
  <si>
    <t>UPI</t>
  </si>
  <si>
    <t>OD7594310012</t>
  </si>
  <si>
    <t>Sports Shoes</t>
  </si>
  <si>
    <t>Puma</t>
  </si>
  <si>
    <t>SuperComNet</t>
  </si>
  <si>
    <t>OD1468310013</t>
  </si>
  <si>
    <t>Kriti Malhotra</t>
  </si>
  <si>
    <t>OD7647860014</t>
  </si>
  <si>
    <t>Delhi</t>
  </si>
  <si>
    <t>OD2519700015</t>
  </si>
  <si>
    <t>Hyderabad</t>
  </si>
  <si>
    <t>Telangana</t>
  </si>
  <si>
    <t>Casual T-Shirt</t>
  </si>
  <si>
    <t>Roadster</t>
  </si>
  <si>
    <t>OD5762740016</t>
  </si>
  <si>
    <t>Aarav Sharma</t>
  </si>
  <si>
    <t>Patna</t>
  </si>
  <si>
    <t>Bihar</t>
  </si>
  <si>
    <t>OD5863060017</t>
  </si>
  <si>
    <t>OD2394080018</t>
  </si>
  <si>
    <t>OD6689710019</t>
  </si>
  <si>
    <t>Neha Gupta</t>
  </si>
  <si>
    <t>Ahmedabad</t>
  </si>
  <si>
    <t>Gujarat</t>
  </si>
  <si>
    <t>Beard Trimmer</t>
  </si>
  <si>
    <t>L'Oreal</t>
  </si>
  <si>
    <t>OD5164440020</t>
  </si>
  <si>
    <t>Vivek Agnihotri</t>
  </si>
  <si>
    <t>Bhopal</t>
  </si>
  <si>
    <t>Madhya Pradesh</t>
  </si>
  <si>
    <t>Non-Stick Pan</t>
  </si>
  <si>
    <t>Hawkins</t>
  </si>
  <si>
    <t>OD7944860021</t>
  </si>
  <si>
    <t>OD7028500022</t>
  </si>
  <si>
    <t>Karan Johar</t>
  </si>
  <si>
    <t>Power Bank</t>
  </si>
  <si>
    <t>Mi</t>
  </si>
  <si>
    <t>OD4198650023</t>
  </si>
  <si>
    <t>Amit Verma</t>
  </si>
  <si>
    <t>Hair Dryer</t>
  </si>
  <si>
    <t>Philips</t>
  </si>
  <si>
    <t>Cancelled</t>
  </si>
  <si>
    <t>Not Applicable</t>
  </si>
  <si>
    <t>OD6063100024</t>
  </si>
  <si>
    <t>Perfume</t>
  </si>
  <si>
    <t>Beardo</t>
  </si>
  <si>
    <t>OD3902980025</t>
  </si>
  <si>
    <t>Sunil Gavaskar</t>
  </si>
  <si>
    <t>Smartwatch</t>
  </si>
  <si>
    <t>Noise</t>
  </si>
  <si>
    <t>OD3811000026</t>
  </si>
  <si>
    <t>OD6618100027</t>
  </si>
  <si>
    <t>Priya Patel</t>
  </si>
  <si>
    <t>OD9237890028</t>
  </si>
  <si>
    <t>OD6626240029</t>
  </si>
  <si>
    <t>Meera Bai</t>
  </si>
  <si>
    <t>OD6855220030</t>
  </si>
  <si>
    <t>Alok Nath</t>
  </si>
  <si>
    <t>OD2812950031</t>
  </si>
  <si>
    <t>Jaipur</t>
  </si>
  <si>
    <t>Rajasthan</t>
  </si>
  <si>
    <t>OD8837560032</t>
  </si>
  <si>
    <t>OD3323770033</t>
  </si>
  <si>
    <t>Pune</t>
  </si>
  <si>
    <t>OD2702390034</t>
  </si>
  <si>
    <t>Riya Sen</t>
  </si>
  <si>
    <t>OD1865510035</t>
  </si>
  <si>
    <t>OD3430780036</t>
  </si>
  <si>
    <t>Pooja Nair</t>
  </si>
  <si>
    <t>OD1159150037</t>
  </si>
  <si>
    <t>Leather Jacket</t>
  </si>
  <si>
    <t>Zara</t>
  </si>
  <si>
    <t>OD7371940038</t>
  </si>
  <si>
    <t>OD8111680039</t>
  </si>
  <si>
    <t>Jyoti Mishra</t>
  </si>
  <si>
    <t>OD4142790040</t>
  </si>
  <si>
    <t>Rahul Joshi</t>
  </si>
  <si>
    <t>Mixer Grinder</t>
  </si>
  <si>
    <t>Prestige</t>
  </si>
  <si>
    <t>OD2949990041</t>
  </si>
  <si>
    <t>OD6014580042</t>
  </si>
  <si>
    <t>OD2732200043</t>
  </si>
  <si>
    <t>Socks Pack</t>
  </si>
  <si>
    <t>Peter England</t>
  </si>
  <si>
    <t>OD4645960044</t>
  </si>
  <si>
    <t>Ethnic Kurta</t>
  </si>
  <si>
    <t>Wrogn</t>
  </si>
  <si>
    <t>OD7967230045</t>
  </si>
  <si>
    <t>OD1625380046</t>
  </si>
  <si>
    <t>Sanjay Rao</t>
  </si>
  <si>
    <t>OD1588080047</t>
  </si>
  <si>
    <t>OD4249890048</t>
  </si>
  <si>
    <t>Sneha Reddy</t>
  </si>
  <si>
    <t>Water Bottle</t>
  </si>
  <si>
    <t>Milton</t>
  </si>
  <si>
    <t>OD7058170049</t>
  </si>
  <si>
    <t>OD5530850050</t>
  </si>
  <si>
    <t>OD5238750051</t>
  </si>
  <si>
    <t>OD9270570052</t>
  </si>
  <si>
    <t>OD8029060053</t>
  </si>
  <si>
    <t>OD7651450054</t>
  </si>
  <si>
    <t>OD4922490055</t>
  </si>
  <si>
    <t>OD4982880056</t>
  </si>
  <si>
    <t>OD4395720057</t>
  </si>
  <si>
    <t>OD5257520058</t>
  </si>
  <si>
    <t>OD1494750059</t>
  </si>
  <si>
    <t>OD6989060060</t>
  </si>
  <si>
    <t>OD2126320061</t>
  </si>
  <si>
    <t>OD9794430062</t>
  </si>
  <si>
    <t>OD3818050063</t>
  </si>
  <si>
    <t>OD7211880064</t>
  </si>
  <si>
    <t>OD1836620065</t>
  </si>
  <si>
    <t>OD8866030066</t>
  </si>
  <si>
    <t>OD7144500067</t>
  </si>
  <si>
    <t>OD3424540068</t>
  </si>
  <si>
    <t>OD5112500069</t>
  </si>
  <si>
    <t>OD7059030070</t>
  </si>
  <si>
    <t>OD7799600071</t>
  </si>
  <si>
    <t>OD3808990072</t>
  </si>
  <si>
    <t>OD3620230073</t>
  </si>
  <si>
    <t>OD6977580074</t>
  </si>
  <si>
    <t>OD8697270075</t>
  </si>
  <si>
    <t>OD1792830076</t>
  </si>
  <si>
    <t>OD1189280077</t>
  </si>
  <si>
    <t>OD8320990078</t>
  </si>
  <si>
    <t>OD4320150079</t>
  </si>
  <si>
    <t>Slim Fit Jeans</t>
  </si>
  <si>
    <t>Levis</t>
  </si>
  <si>
    <t>OD8161860080</t>
  </si>
  <si>
    <t>OD3342810081</t>
  </si>
  <si>
    <t>OD5175080082</t>
  </si>
  <si>
    <t>OD6918370083</t>
  </si>
  <si>
    <t>OD3115930084</t>
  </si>
  <si>
    <t>LED Bulb</t>
  </si>
  <si>
    <t>OD9793350085</t>
  </si>
  <si>
    <t>Arjun Choudhury</t>
  </si>
  <si>
    <t>OD6551780086</t>
  </si>
  <si>
    <t>OD6348080087</t>
  </si>
  <si>
    <t>OD5279870088</t>
  </si>
  <si>
    <t>OD4666690089</t>
  </si>
  <si>
    <t>OD8905620090</t>
  </si>
  <si>
    <t>OD3833790091</t>
  </si>
  <si>
    <t>OD9288990092</t>
  </si>
  <si>
    <t>OD9979890093</t>
  </si>
  <si>
    <t>OD8195520094</t>
  </si>
  <si>
    <t>OD8417740095</t>
  </si>
  <si>
    <t>OD4366200096</t>
  </si>
  <si>
    <t>OD7210180097</t>
  </si>
  <si>
    <t>OD7381210098</t>
  </si>
  <si>
    <t>OD2678190099</t>
  </si>
  <si>
    <t>OD5353630100</t>
  </si>
  <si>
    <t>Shipped</t>
  </si>
  <si>
    <t>OD3257170101</t>
  </si>
  <si>
    <t>OD1777450102</t>
  </si>
  <si>
    <t>OD9648220103</t>
  </si>
  <si>
    <t>OD9204130104</t>
  </si>
  <si>
    <t>OD6393300105</t>
  </si>
  <si>
    <t>OD4810980106</t>
  </si>
  <si>
    <t>OD7892010107</t>
  </si>
  <si>
    <t>OD8175180108</t>
  </si>
  <si>
    <t>OD1540130109</t>
  </si>
  <si>
    <t>OD2784820110</t>
  </si>
  <si>
    <t>OD7986980111</t>
  </si>
  <si>
    <t>OD1437050112</t>
  </si>
  <si>
    <t>OD3862280113</t>
  </si>
  <si>
    <t>OD2893370114</t>
  </si>
  <si>
    <t>OD6546110115</t>
  </si>
  <si>
    <t>OD7062460116</t>
  </si>
  <si>
    <t>OD8582760117</t>
  </si>
  <si>
    <t>OD1462460118</t>
  </si>
  <si>
    <t>OD4311180119</t>
  </si>
  <si>
    <t>Laptop</t>
  </si>
  <si>
    <t>Asus</t>
  </si>
  <si>
    <t>OD6384670120</t>
  </si>
  <si>
    <t>OD5502290121</t>
  </si>
  <si>
    <t>OD2086490122</t>
  </si>
  <si>
    <t>OD5248300123</t>
  </si>
  <si>
    <t>OD1385050124</t>
  </si>
  <si>
    <t>OD1931260125</t>
  </si>
  <si>
    <t>OD2240180126</t>
  </si>
  <si>
    <t>OD7831580127</t>
  </si>
  <si>
    <t>OD8909230128</t>
  </si>
  <si>
    <t>OD2530030129</t>
  </si>
  <si>
    <t>OD7742380130</t>
  </si>
  <si>
    <t>OD2802420131</t>
  </si>
  <si>
    <t>OD3287910132</t>
  </si>
  <si>
    <t>OD9509460133</t>
  </si>
  <si>
    <t>OD1311340134</t>
  </si>
  <si>
    <t>OD7612360135</t>
  </si>
  <si>
    <t>OD7759290136</t>
  </si>
  <si>
    <t>OD7028690137</t>
  </si>
  <si>
    <t>OD1989350138</t>
  </si>
  <si>
    <t>OD3827280139</t>
  </si>
  <si>
    <t>OD2630780140</t>
  </si>
  <si>
    <t>OD1316650141</t>
  </si>
  <si>
    <t>OD2241270142</t>
  </si>
  <si>
    <t>OD6575190143</t>
  </si>
  <si>
    <t>OD5252400144</t>
  </si>
  <si>
    <t>OD2126350145</t>
  </si>
  <si>
    <t>OD7412150146</t>
  </si>
  <si>
    <t>OD7451810147</t>
  </si>
  <si>
    <t>OD9994670148</t>
  </si>
  <si>
    <t>OD6438510149</t>
  </si>
  <si>
    <t>OD7577810150</t>
  </si>
  <si>
    <t>OD3563660151</t>
  </si>
  <si>
    <t>OD7963550152</t>
  </si>
  <si>
    <t>OD6691380153</t>
  </si>
  <si>
    <t>OD2744510154</t>
  </si>
  <si>
    <t>OD3873240155</t>
  </si>
  <si>
    <t>OD1072470156</t>
  </si>
  <si>
    <t>OD6039080157</t>
  </si>
  <si>
    <t>OD9575040158</t>
  </si>
  <si>
    <t>OD2944570159</t>
  </si>
  <si>
    <t>OD7138260160</t>
  </si>
  <si>
    <t>OD6157870161</t>
  </si>
  <si>
    <t>OD3075900162</t>
  </si>
  <si>
    <t>OD9235380163</t>
  </si>
  <si>
    <t>OD5731690164</t>
  </si>
  <si>
    <t>OD6529660165</t>
  </si>
  <si>
    <t>OD1173150166</t>
  </si>
  <si>
    <t>OD1236120167</t>
  </si>
  <si>
    <t>OD3787590168</t>
  </si>
  <si>
    <t>OD2549510169</t>
  </si>
  <si>
    <t>OD9242690170</t>
  </si>
  <si>
    <t>OD3535060171</t>
  </si>
  <si>
    <t>OD8475340172</t>
  </si>
  <si>
    <t>OD2754280173</t>
  </si>
  <si>
    <t>OD7549020174</t>
  </si>
  <si>
    <t>OD6786390175</t>
  </si>
  <si>
    <t>OD6884620176</t>
  </si>
  <si>
    <t>OD4363260177</t>
  </si>
  <si>
    <t>OD7593470178</t>
  </si>
  <si>
    <t>OD2634290179</t>
  </si>
  <si>
    <t>OD4977690180</t>
  </si>
  <si>
    <t>OD1060890181</t>
  </si>
  <si>
    <t>OD5104180182</t>
  </si>
  <si>
    <t>OD5549190183</t>
  </si>
  <si>
    <t>OD8555500184</t>
  </si>
  <si>
    <t>OD7053280185</t>
  </si>
  <si>
    <t>OD7970450186</t>
  </si>
  <si>
    <t>OD9088520187</t>
  </si>
  <si>
    <t>OD8259490188</t>
  </si>
  <si>
    <t>OD5159710189</t>
  </si>
  <si>
    <t>OD3138200190</t>
  </si>
  <si>
    <t>OD5665270191</t>
  </si>
  <si>
    <t>OD3463020192</t>
  </si>
  <si>
    <t>OD6300920193</t>
  </si>
  <si>
    <t>OD5086080194</t>
  </si>
  <si>
    <t>OD8569450195</t>
  </si>
  <si>
    <t>OD9615450196</t>
  </si>
  <si>
    <t>OD4422590197</t>
  </si>
  <si>
    <t>OD7071040198</t>
  </si>
  <si>
    <t>OD7406330199</t>
  </si>
  <si>
    <t>OD3085100200</t>
  </si>
  <si>
    <t>OD6455880201</t>
  </si>
  <si>
    <t>OD2236910202</t>
  </si>
  <si>
    <t>OD6182090203</t>
  </si>
  <si>
    <t>OD1353760204</t>
  </si>
  <si>
    <t>OD7158890205</t>
  </si>
  <si>
    <t>OD4256880206</t>
  </si>
  <si>
    <t>OD1815840207</t>
  </si>
  <si>
    <t>OD6413710208</t>
  </si>
  <si>
    <t>OD7923260209</t>
  </si>
  <si>
    <t>OD9948870210</t>
  </si>
  <si>
    <t>OD7923720211</t>
  </si>
  <si>
    <t>OD3894890212</t>
  </si>
  <si>
    <t>OD7327720213</t>
  </si>
  <si>
    <t>OD8326650214</t>
  </si>
  <si>
    <t>OD1632970215</t>
  </si>
  <si>
    <t>OD3870590216</t>
  </si>
  <si>
    <t>OD8454000217</t>
  </si>
  <si>
    <t>OD5528900218</t>
  </si>
  <si>
    <t>OD3007760219</t>
  </si>
  <si>
    <t>OD6663490220</t>
  </si>
  <si>
    <t>OD3650470221</t>
  </si>
  <si>
    <t>OD5254170222</t>
  </si>
  <si>
    <t>OD6961440223</t>
  </si>
  <si>
    <t>OD7913720224</t>
  </si>
  <si>
    <t>OD8085420225</t>
  </si>
  <si>
    <t>OD4481800226</t>
  </si>
  <si>
    <t>OD1794930227</t>
  </si>
  <si>
    <t>OD8822040228</t>
  </si>
  <si>
    <t>OD8185630229</t>
  </si>
  <si>
    <t>OD2428760230</t>
  </si>
  <si>
    <t>OD6981120231</t>
  </si>
  <si>
    <t>OD6750790232</t>
  </si>
  <si>
    <t>OD9471620233</t>
  </si>
  <si>
    <t>OD7134980234</t>
  </si>
  <si>
    <t>OD6968150235</t>
  </si>
  <si>
    <t>OD8006600236</t>
  </si>
  <si>
    <t>OD1382370237</t>
  </si>
  <si>
    <t>OD6980700238</t>
  </si>
  <si>
    <t>OD2880620239</t>
  </si>
  <si>
    <t>OD2259700240</t>
  </si>
  <si>
    <t>OD9245770241</t>
  </si>
  <si>
    <t>OD7161410242</t>
  </si>
  <si>
    <t>OD3437330243</t>
  </si>
  <si>
    <t>OD6911940244</t>
  </si>
  <si>
    <t>OD7948620245</t>
  </si>
  <si>
    <t>OD2540630246</t>
  </si>
  <si>
    <t>OD6964820247</t>
  </si>
  <si>
    <t>OD1242920248</t>
  </si>
  <si>
    <t>OD1650180249</t>
  </si>
  <si>
    <t>OD5564740250</t>
  </si>
  <si>
    <t>OD4217430251</t>
  </si>
  <si>
    <t>OD1903810252</t>
  </si>
  <si>
    <t>OD9766460253</t>
  </si>
  <si>
    <t>OD7877810254</t>
  </si>
  <si>
    <t>OD6307990255</t>
  </si>
  <si>
    <t>OD4361240256</t>
  </si>
  <si>
    <t>OD3702700257</t>
  </si>
  <si>
    <t>OD7131910258</t>
  </si>
  <si>
    <t>OD7223810259</t>
  </si>
  <si>
    <t>OD5929320260</t>
  </si>
  <si>
    <t>OD8374410261</t>
  </si>
  <si>
    <t>OD3813420262</t>
  </si>
  <si>
    <t>OD1589590263</t>
  </si>
  <si>
    <t>OD6450270264</t>
  </si>
  <si>
    <t>OD7236850265</t>
  </si>
  <si>
    <t>OD6000600266</t>
  </si>
  <si>
    <t>OD8582110267</t>
  </si>
  <si>
    <t>OD1815150268</t>
  </si>
  <si>
    <t>OD4024100269</t>
  </si>
  <si>
    <t>OD4891210270</t>
  </si>
  <si>
    <t>OD2119340271</t>
  </si>
  <si>
    <t>OD8186070272</t>
  </si>
  <si>
    <t>OD2966140273</t>
  </si>
  <si>
    <t>OD4265170274</t>
  </si>
  <si>
    <t>OD6864180275</t>
  </si>
  <si>
    <t>OD8954260276</t>
  </si>
  <si>
    <t>OD6553240277</t>
  </si>
  <si>
    <t>OD6597870278</t>
  </si>
  <si>
    <t>OD3360220279</t>
  </si>
  <si>
    <t>OD5432460280</t>
  </si>
  <si>
    <t>OD8388460281</t>
  </si>
  <si>
    <t>OD8501740282</t>
  </si>
  <si>
    <t>OD7750120283</t>
  </si>
  <si>
    <t>OD4688720284</t>
  </si>
  <si>
    <t>OD4259140285</t>
  </si>
  <si>
    <t>OD3929220286</t>
  </si>
  <si>
    <t>OD1459850287</t>
  </si>
  <si>
    <t>OD1615290288</t>
  </si>
  <si>
    <t>OD4341180289</t>
  </si>
  <si>
    <t>OD3183400290</t>
  </si>
  <si>
    <t>OD2705910291</t>
  </si>
  <si>
    <t>OD8923030292</t>
  </si>
  <si>
    <t>OD5855160293</t>
  </si>
  <si>
    <t>OD3858040294</t>
  </si>
  <si>
    <t>OD9560090295</t>
  </si>
  <si>
    <t>OD9510960296</t>
  </si>
  <si>
    <t>OD8040820297</t>
  </si>
  <si>
    <t>OD6345200298</t>
  </si>
  <si>
    <t>OD4410960299</t>
  </si>
  <si>
    <t>OD6539750300</t>
  </si>
  <si>
    <t>OD1335910301</t>
  </si>
  <si>
    <t>OD7587700302</t>
  </si>
  <si>
    <t>OD6744500303</t>
  </si>
  <si>
    <t>OD9059480304</t>
  </si>
  <si>
    <t>OD1653130305</t>
  </si>
  <si>
    <t>OD2547550306</t>
  </si>
  <si>
    <t>OD1789230307</t>
  </si>
  <si>
    <t>OD8539180308</t>
  </si>
  <si>
    <t>OD7498450309</t>
  </si>
  <si>
    <t>OD9827080310</t>
  </si>
  <si>
    <t>OD5292560311</t>
  </si>
  <si>
    <t>OD4617190312</t>
  </si>
  <si>
    <t>OD2680240313</t>
  </si>
  <si>
    <t>OD8605000314</t>
  </si>
  <si>
    <t>OD2502270315</t>
  </si>
  <si>
    <t>OD8547820316</t>
  </si>
  <si>
    <t>OD5843880317</t>
  </si>
  <si>
    <t>OD9655150318</t>
  </si>
  <si>
    <t>OD4939720319</t>
  </si>
  <si>
    <t>OD2456810320</t>
  </si>
  <si>
    <t>OD8623720321</t>
  </si>
  <si>
    <t>OD2266500322</t>
  </si>
  <si>
    <t>OD9172590323</t>
  </si>
  <si>
    <t>OD7067540324</t>
  </si>
  <si>
    <t>OD2910330325</t>
  </si>
  <si>
    <t>OD2351820326</t>
  </si>
  <si>
    <t>OD9062090327</t>
  </si>
  <si>
    <t>OD2193540328</t>
  </si>
  <si>
    <t>OD6022210329</t>
  </si>
  <si>
    <t>OD6140910330</t>
  </si>
  <si>
    <t>OD8772510331</t>
  </si>
  <si>
    <t>OD2753180332</t>
  </si>
  <si>
    <t>OD9665340333</t>
  </si>
  <si>
    <t>OD9713620334</t>
  </si>
  <si>
    <t>OD6174640335</t>
  </si>
  <si>
    <t>OD1730170336</t>
  </si>
  <si>
    <t>OD8140730337</t>
  </si>
  <si>
    <t>OD3903760338</t>
  </si>
  <si>
    <t>OD5596460339</t>
  </si>
  <si>
    <t>OD6483490340</t>
  </si>
  <si>
    <t>OD1278680341</t>
  </si>
  <si>
    <t>OD7554790342</t>
  </si>
  <si>
    <t>OD2192310343</t>
  </si>
  <si>
    <t>OD9143990344</t>
  </si>
  <si>
    <t>OD8477690345</t>
  </si>
  <si>
    <t>OD1073900346</t>
  </si>
  <si>
    <t>OD4446660347</t>
  </si>
  <si>
    <t>OD3267620348</t>
  </si>
  <si>
    <t>OD7816230349</t>
  </si>
  <si>
    <t>OD1831300350</t>
  </si>
  <si>
    <t>OD7662340351</t>
  </si>
  <si>
    <t>OD5754600352</t>
  </si>
  <si>
    <t>OD5269490353</t>
  </si>
  <si>
    <t>OD7192360354</t>
  </si>
  <si>
    <t>OD7721820355</t>
  </si>
  <si>
    <t>OD4554400356</t>
  </si>
  <si>
    <t>OD8526100357</t>
  </si>
  <si>
    <t>OD1372800358</t>
  </si>
  <si>
    <t>OD6543420359</t>
  </si>
  <si>
    <t>OD2045000360</t>
  </si>
  <si>
    <t>OD3750370361</t>
  </si>
  <si>
    <t>OD3548520362</t>
  </si>
  <si>
    <t>OD3151530363</t>
  </si>
  <si>
    <t>OD8798170364</t>
  </si>
  <si>
    <t>OD5997500365</t>
  </si>
  <si>
    <t>OD6609200366</t>
  </si>
  <si>
    <t>OD3812330367</t>
  </si>
  <si>
    <t>OD9524410368</t>
  </si>
  <si>
    <t>OD7232530369</t>
  </si>
  <si>
    <t>OD9322010370</t>
  </si>
  <si>
    <t>OD3025870371</t>
  </si>
  <si>
    <t>OD6696560372</t>
  </si>
  <si>
    <t>OD9540600373</t>
  </si>
  <si>
    <t>OD6079290374</t>
  </si>
  <si>
    <t>OD2678900375</t>
  </si>
  <si>
    <t>OD8267880376</t>
  </si>
  <si>
    <t>OD8206350377</t>
  </si>
  <si>
    <t>OD8134210378</t>
  </si>
  <si>
    <t>OD2970720379</t>
  </si>
  <si>
    <t>OD6407050380</t>
  </si>
  <si>
    <t>OD8768530381</t>
  </si>
  <si>
    <t>OD5749710382</t>
  </si>
  <si>
    <t>OD2893970383</t>
  </si>
  <si>
    <t>OD4082820384</t>
  </si>
  <si>
    <t>OD3441960385</t>
  </si>
  <si>
    <t>OD4838940386</t>
  </si>
  <si>
    <t>OD3215560387</t>
  </si>
  <si>
    <t>OD5303540388</t>
  </si>
  <si>
    <t>OD1330090389</t>
  </si>
  <si>
    <t>OD9862450390</t>
  </si>
  <si>
    <t>OD2089080391</t>
  </si>
  <si>
    <t>OD8063230392</t>
  </si>
  <si>
    <t>OD2574010393</t>
  </si>
  <si>
    <t>OD7975580394</t>
  </si>
  <si>
    <t>OD8608290395</t>
  </si>
  <si>
    <t>OD7856990396</t>
  </si>
  <si>
    <t>OD1961710397</t>
  </si>
  <si>
    <t>OD7834960398</t>
  </si>
  <si>
    <t>OD5089500399</t>
  </si>
  <si>
    <t>OD2221010400</t>
  </si>
  <si>
    <t>OD7442170401</t>
  </si>
  <si>
    <t>OD8511950402</t>
  </si>
  <si>
    <t>OD7316910403</t>
  </si>
  <si>
    <t>OD6630540404</t>
  </si>
  <si>
    <t>OD5622910405</t>
  </si>
  <si>
    <t>OD4427080406</t>
  </si>
  <si>
    <t>OD8984290407</t>
  </si>
  <si>
    <t>OD3869090408</t>
  </si>
  <si>
    <t>OD2416440409</t>
  </si>
  <si>
    <t>OD6722610410</t>
  </si>
  <si>
    <t>OD9296250411</t>
  </si>
  <si>
    <t>OD9973940412</t>
  </si>
  <si>
    <t>OD3192110413</t>
  </si>
  <si>
    <t>OD8524910414</t>
  </si>
  <si>
    <t>OD4312620415</t>
  </si>
  <si>
    <t>OD9197790416</t>
  </si>
  <si>
    <t>OD5490570417</t>
  </si>
  <si>
    <t>OD6248630418</t>
  </si>
  <si>
    <t>OD3314360419</t>
  </si>
  <si>
    <t>OD2910890420</t>
  </si>
  <si>
    <t>OD2969170421</t>
  </si>
  <si>
    <t>OD6587680422</t>
  </si>
  <si>
    <t>OD6011210423</t>
  </si>
  <si>
    <t>OD6188030424</t>
  </si>
  <si>
    <t>OD4529530425</t>
  </si>
  <si>
    <t>OD9058200426</t>
  </si>
  <si>
    <t>OD5158090427</t>
  </si>
  <si>
    <t>OD6726900428</t>
  </si>
  <si>
    <t>OD1865710429</t>
  </si>
  <si>
    <t>OD6212580430</t>
  </si>
  <si>
    <t>OD8634260431</t>
  </si>
  <si>
    <t>OD5063740432</t>
  </si>
  <si>
    <t>OD9843930433</t>
  </si>
  <si>
    <t>OD3938390434</t>
  </si>
  <si>
    <t>OD8877290435</t>
  </si>
  <si>
    <t>OD8278400436</t>
  </si>
  <si>
    <t>OD1430910437</t>
  </si>
  <si>
    <t>OD6391150438</t>
  </si>
  <si>
    <t>OD3080500439</t>
  </si>
  <si>
    <t>OD9469290440</t>
  </si>
  <si>
    <t>OD7812840441</t>
  </si>
  <si>
    <t>OD6382960442</t>
  </si>
  <si>
    <t>OD3829440443</t>
  </si>
  <si>
    <t>OD1365240444</t>
  </si>
  <si>
    <t>OD7550040445</t>
  </si>
  <si>
    <t>OD4282750446</t>
  </si>
  <si>
    <t>OD3253950447</t>
  </si>
  <si>
    <t>OD6720240448</t>
  </si>
  <si>
    <t>OD5592810449</t>
  </si>
  <si>
    <t>OD9898830450</t>
  </si>
  <si>
    <t>OD1926590451</t>
  </si>
  <si>
    <t>OD5506750452</t>
  </si>
  <si>
    <t>OD3561320453</t>
  </si>
  <si>
    <t>OD2355480454</t>
  </si>
  <si>
    <t>OD9651990455</t>
  </si>
  <si>
    <t>OD4104460456</t>
  </si>
  <si>
    <t>OD9180050457</t>
  </si>
  <si>
    <t>OD5630680458</t>
  </si>
  <si>
    <t>OD8973320459</t>
  </si>
  <si>
    <t>OD6471000460</t>
  </si>
  <si>
    <t>OD8176450461</t>
  </si>
  <si>
    <t>OD1367580462</t>
  </si>
  <si>
    <t>OD3109310463</t>
  </si>
  <si>
    <t>OD4387530464</t>
  </si>
  <si>
    <t>OD2671120465</t>
  </si>
  <si>
    <t>OD9973930466</t>
  </si>
  <si>
    <t>OD4398500467</t>
  </si>
  <si>
    <t>OD2865410468</t>
  </si>
  <si>
    <t>OD7246420469</t>
  </si>
  <si>
    <t>OD1649110470</t>
  </si>
  <si>
    <t>OD4207300471</t>
  </si>
  <si>
    <t>OD2288030472</t>
  </si>
  <si>
    <t>OD5329550473</t>
  </si>
  <si>
    <t>OD3277490474</t>
  </si>
  <si>
    <t>OD3936890475</t>
  </si>
  <si>
    <t>OD6312780476</t>
  </si>
  <si>
    <t>OD4845710477</t>
  </si>
  <si>
    <t>OD7460020478</t>
  </si>
  <si>
    <t>OD4471870479</t>
  </si>
  <si>
    <t>OD5291150480</t>
  </si>
  <si>
    <t>OD9241360481</t>
  </si>
  <si>
    <t>OD5575760482</t>
  </si>
  <si>
    <t>OD4643520483</t>
  </si>
  <si>
    <t>OD4322760484</t>
  </si>
  <si>
    <t>OD8905370485</t>
  </si>
  <si>
    <t>OD4590210486</t>
  </si>
  <si>
    <t>OD1909320487</t>
  </si>
  <si>
    <t>OD1193290488</t>
  </si>
  <si>
    <t>OD7951610489</t>
  </si>
  <si>
    <t>OD3924680490</t>
  </si>
  <si>
    <t>OD7496630491</t>
  </si>
  <si>
    <t>OD9894800492</t>
  </si>
  <si>
    <t>OD5191400493</t>
  </si>
  <si>
    <t>OD9855700494</t>
  </si>
  <si>
    <t>OD5930930495</t>
  </si>
  <si>
    <t>OD4516550496</t>
  </si>
  <si>
    <t>OD4330490497</t>
  </si>
  <si>
    <t>OD9269810498</t>
  </si>
  <si>
    <t>OD9012410499</t>
  </si>
  <si>
    <t>OD3510740500</t>
  </si>
  <si>
    <t>OD8590270501</t>
  </si>
  <si>
    <t>OD5342160502</t>
  </si>
  <si>
    <t>OD4729460503</t>
  </si>
  <si>
    <t>OD3130580504</t>
  </si>
  <si>
    <t>OD3687660505</t>
  </si>
  <si>
    <t>OD8734100506</t>
  </si>
  <si>
    <t>OD6252480507</t>
  </si>
  <si>
    <t>OD1756050508</t>
  </si>
  <si>
    <t>OD7386700509</t>
  </si>
  <si>
    <t>OD4570680510</t>
  </si>
  <si>
    <t>OD9912060511</t>
  </si>
  <si>
    <t>OD9242150512</t>
  </si>
  <si>
    <t>OD6860730513</t>
  </si>
  <si>
    <t>OD3404510514</t>
  </si>
  <si>
    <t>OD8274600515</t>
  </si>
  <si>
    <t>OD6938470516</t>
  </si>
  <si>
    <t>OD7060130517</t>
  </si>
  <si>
    <t>OD7658820518</t>
  </si>
  <si>
    <t>OD7176140519</t>
  </si>
  <si>
    <t>OD3640180520</t>
  </si>
  <si>
    <t>OD4667260521</t>
  </si>
  <si>
    <t>OD9440580522</t>
  </si>
  <si>
    <t>OD1186330523</t>
  </si>
  <si>
    <t>OD3108470524</t>
  </si>
  <si>
    <t>OD8713480525</t>
  </si>
  <si>
    <t>OD9406680526</t>
  </si>
  <si>
    <t>OD3391550527</t>
  </si>
  <si>
    <t>OD7359010528</t>
  </si>
  <si>
    <t>OD7318440529</t>
  </si>
  <si>
    <t>OD1835450530</t>
  </si>
  <si>
    <t>OD3394500531</t>
  </si>
  <si>
    <t>OD5437880532</t>
  </si>
  <si>
    <t>OD3777800533</t>
  </si>
  <si>
    <t>OD2316640534</t>
  </si>
  <si>
    <t>OD3580190535</t>
  </si>
  <si>
    <t>OD7717930536</t>
  </si>
  <si>
    <t>OD4853480537</t>
  </si>
  <si>
    <t>OD5814580538</t>
  </si>
  <si>
    <t>OD6611580539</t>
  </si>
  <si>
    <t>OD8254680540</t>
  </si>
  <si>
    <t>OD8812540541</t>
  </si>
  <si>
    <t>OD1692010542</t>
  </si>
  <si>
    <t>OD6607930543</t>
  </si>
  <si>
    <t>OD4985940544</t>
  </si>
  <si>
    <t>OD1292460545</t>
  </si>
  <si>
    <t>OD5367000546</t>
  </si>
  <si>
    <t>OD8279380547</t>
  </si>
  <si>
    <t>OD7607250548</t>
  </si>
  <si>
    <t>OD4495630549</t>
  </si>
  <si>
    <t>OD2149630550</t>
  </si>
  <si>
    <t>OD6979380551</t>
  </si>
  <si>
    <t>OD8464890552</t>
  </si>
  <si>
    <t>OD3526750553</t>
  </si>
  <si>
    <t>OD8082470554</t>
  </si>
  <si>
    <t>OD4109490555</t>
  </si>
  <si>
    <t>OD3295660556</t>
  </si>
  <si>
    <t>OD1024800557</t>
  </si>
  <si>
    <t>OD6980150558</t>
  </si>
  <si>
    <t>OD5181840559</t>
  </si>
  <si>
    <t>OD3420250560</t>
  </si>
  <si>
    <t>OD9098470561</t>
  </si>
  <si>
    <t>OD4006820562</t>
  </si>
  <si>
    <t>OD5520870563</t>
  </si>
  <si>
    <t>OD9259980564</t>
  </si>
  <si>
    <t>OD8470210565</t>
  </si>
  <si>
    <t>OD5226840566</t>
  </si>
  <si>
    <t>OD9094540567</t>
  </si>
  <si>
    <t>OD7004350568</t>
  </si>
  <si>
    <t>OD2134860569</t>
  </si>
  <si>
    <t>OD8538700570</t>
  </si>
  <si>
    <t>OD9782830571</t>
  </si>
  <si>
    <t>OD1692400572</t>
  </si>
  <si>
    <t>OD7209470573</t>
  </si>
  <si>
    <t>OD6880250574</t>
  </si>
  <si>
    <t>OD7262230575</t>
  </si>
  <si>
    <t>OD1267390576</t>
  </si>
  <si>
    <t>OD4580410577</t>
  </si>
  <si>
    <t>OD1179570578</t>
  </si>
  <si>
    <t>OD5578670579</t>
  </si>
  <si>
    <t>OD9453720580</t>
  </si>
  <si>
    <t>OD2099830581</t>
  </si>
  <si>
    <t>OD6401120582</t>
  </si>
  <si>
    <t>OD4338790583</t>
  </si>
  <si>
    <t>OD7143300584</t>
  </si>
  <si>
    <t>OD5780170585</t>
  </si>
  <si>
    <t>OD5505990586</t>
  </si>
  <si>
    <t>OD7929530587</t>
  </si>
  <si>
    <t>OD6009050588</t>
  </si>
  <si>
    <t>OD6709250589</t>
  </si>
  <si>
    <t>OD6403090590</t>
  </si>
  <si>
    <t>OD2658820591</t>
  </si>
  <si>
    <t>OD3655270592</t>
  </si>
  <si>
    <t>OD8151950593</t>
  </si>
  <si>
    <t>OD7887810594</t>
  </si>
  <si>
    <t>OD9566340595</t>
  </si>
  <si>
    <t>OD8711260596</t>
  </si>
  <si>
    <t>OD3413100597</t>
  </si>
  <si>
    <t>OD2705400598</t>
  </si>
  <si>
    <t>OD9865370599</t>
  </si>
  <si>
    <t>OD6395770600</t>
  </si>
  <si>
    <t>OD7005490601</t>
  </si>
  <si>
    <t>OD5345400602</t>
  </si>
  <si>
    <t>OD3303040603</t>
  </si>
  <si>
    <t>OD1775510604</t>
  </si>
  <si>
    <t>OD2153060605</t>
  </si>
  <si>
    <t>OD4095200606</t>
  </si>
  <si>
    <t>OD5397350607</t>
  </si>
  <si>
    <t>OD2014810608</t>
  </si>
  <si>
    <t>OD6519920609</t>
  </si>
  <si>
    <t>OD3487160610</t>
  </si>
  <si>
    <t>OD9976400611</t>
  </si>
  <si>
    <t>OD6161230612</t>
  </si>
  <si>
    <t>OD7012830613</t>
  </si>
  <si>
    <t>OD2801810614</t>
  </si>
  <si>
    <t>OD9363280615</t>
  </si>
  <si>
    <t>OD8320200616</t>
  </si>
  <si>
    <t>OD3004350617</t>
  </si>
  <si>
    <t>OD2841280618</t>
  </si>
  <si>
    <t>OD3802850619</t>
  </si>
  <si>
    <t>OD3239460620</t>
  </si>
  <si>
    <t>OD1751940621</t>
  </si>
  <si>
    <t>OD7422510622</t>
  </si>
  <si>
    <t>OD7326180623</t>
  </si>
  <si>
    <t>OD1155470624</t>
  </si>
  <si>
    <t>OD9279590625</t>
  </si>
  <si>
    <t>OD8814090626</t>
  </si>
  <si>
    <t>OD3025160627</t>
  </si>
  <si>
    <t>OD5967240628</t>
  </si>
  <si>
    <t>OD2661340629</t>
  </si>
  <si>
    <t>OD1528930630</t>
  </si>
  <si>
    <t>OD9594140631</t>
  </si>
  <si>
    <t>OD2318960632</t>
  </si>
  <si>
    <t>OD2084930633</t>
  </si>
  <si>
    <t>OD8467780634</t>
  </si>
  <si>
    <t>OD8150760635</t>
  </si>
  <si>
    <t>OD8524020636</t>
  </si>
  <si>
    <t>OD9603890637</t>
  </si>
  <si>
    <t>OD5794810638</t>
  </si>
  <si>
    <t>OD4286710639</t>
  </si>
  <si>
    <t>OD2226880640</t>
  </si>
  <si>
    <t>OD2307950641</t>
  </si>
  <si>
    <t>OD8982830642</t>
  </si>
  <si>
    <t>OD3752280643</t>
  </si>
  <si>
    <t>OD2700680644</t>
  </si>
  <si>
    <t>OD1034160645</t>
  </si>
  <si>
    <t>OD5507110646</t>
  </si>
  <si>
    <t>OD7469830647</t>
  </si>
  <si>
    <t>OD9179330648</t>
  </si>
  <si>
    <t>OD9101290649</t>
  </si>
  <si>
    <t>OD1243670650</t>
  </si>
  <si>
    <t>OD7405420651</t>
  </si>
  <si>
    <t>OD9045680652</t>
  </si>
  <si>
    <t>OD9538530653</t>
  </si>
  <si>
    <t>OD1433730654</t>
  </si>
  <si>
    <t>OD1505340655</t>
  </si>
  <si>
    <t>OD7238820656</t>
  </si>
  <si>
    <t>OD9214720657</t>
  </si>
  <si>
    <t>OD8229640658</t>
  </si>
  <si>
    <t>OD2022280659</t>
  </si>
  <si>
    <t>OD4477030660</t>
  </si>
  <si>
    <t>OD9305720661</t>
  </si>
  <si>
    <t>OD3205480662</t>
  </si>
  <si>
    <t>OD9268600663</t>
  </si>
  <si>
    <t>OD1171590664</t>
  </si>
  <si>
    <t>OD5161210665</t>
  </si>
  <si>
    <t>OD6499200666</t>
  </si>
  <si>
    <t>OD2885810667</t>
  </si>
  <si>
    <t>OD7574090668</t>
  </si>
  <si>
    <t>OD9217670669</t>
  </si>
  <si>
    <t>OD4267390670</t>
  </si>
  <si>
    <t>OD1321100671</t>
  </si>
  <si>
    <t>OD3888120672</t>
  </si>
  <si>
    <t>OD3990020673</t>
  </si>
  <si>
    <t>OD2453080674</t>
  </si>
  <si>
    <t>OD5832460675</t>
  </si>
  <si>
    <t>OD8526430676</t>
  </si>
  <si>
    <t>OD5687580677</t>
  </si>
  <si>
    <t>OD7478130678</t>
  </si>
  <si>
    <t>OD2697130679</t>
  </si>
  <si>
    <t>OD2221770680</t>
  </si>
  <si>
    <t>OD5661470681</t>
  </si>
  <si>
    <t>OD7334090682</t>
  </si>
  <si>
    <t>OD3574500683</t>
  </si>
  <si>
    <t>OD2529810684</t>
  </si>
  <si>
    <t>OD7219040685</t>
  </si>
  <si>
    <t>OD8132780686</t>
  </si>
  <si>
    <t>OD7852420687</t>
  </si>
  <si>
    <t>OD9753930688</t>
  </si>
  <si>
    <t>OD5731600689</t>
  </si>
  <si>
    <t>OD7671150690</t>
  </si>
  <si>
    <t>OD3440300691</t>
  </si>
  <si>
    <t>OD6184420692</t>
  </si>
  <si>
    <t>OD5700710693</t>
  </si>
  <si>
    <t>OD4766200694</t>
  </si>
  <si>
    <t>OD3155220695</t>
  </si>
  <si>
    <t>OD8715070696</t>
  </si>
  <si>
    <t>OD1351490697</t>
  </si>
  <si>
    <t>OD2686280698</t>
  </si>
  <si>
    <t>OD8058910699</t>
  </si>
  <si>
    <t>OD8431710700</t>
  </si>
  <si>
    <t>OD2551200701</t>
  </si>
  <si>
    <t>OD3901340702</t>
  </si>
  <si>
    <t>OD3215760703</t>
  </si>
  <si>
    <t>OD7278550704</t>
  </si>
  <si>
    <t>OD8827680705</t>
  </si>
  <si>
    <t>OD6891190706</t>
  </si>
  <si>
    <t>OD3939860707</t>
  </si>
  <si>
    <t>OD4245800708</t>
  </si>
  <si>
    <t>OD9226330709</t>
  </si>
  <si>
    <t>OD4029930710</t>
  </si>
  <si>
    <t>OD2383180711</t>
  </si>
  <si>
    <t>OD7771970712</t>
  </si>
  <si>
    <t>OD2739300713</t>
  </si>
  <si>
    <t>OD6730360714</t>
  </si>
  <si>
    <t>OD9308930715</t>
  </si>
  <si>
    <t>OD7153650716</t>
  </si>
  <si>
    <t>OD8294080717</t>
  </si>
  <si>
    <t>OD7555890718</t>
  </si>
  <si>
    <t>OD4562650719</t>
  </si>
  <si>
    <t>OD6293530720</t>
  </si>
  <si>
    <t>OD5095620721</t>
  </si>
  <si>
    <t>OD9814720722</t>
  </si>
  <si>
    <t>OD4839620723</t>
  </si>
  <si>
    <t>OD2558620724</t>
  </si>
  <si>
    <t>OD8535900725</t>
  </si>
  <si>
    <t>OD7764370726</t>
  </si>
  <si>
    <t>OD4564890727</t>
  </si>
  <si>
    <t>OD3946390728</t>
  </si>
  <si>
    <t>OD8116330729</t>
  </si>
  <si>
    <t>OD3358100730</t>
  </si>
  <si>
    <t>OD8759770731</t>
  </si>
  <si>
    <t>OD2026620732</t>
  </si>
  <si>
    <t>OD8590530733</t>
  </si>
  <si>
    <t>OD3247610734</t>
  </si>
  <si>
    <t>OD1262220735</t>
  </si>
  <si>
    <t>OD2400150736</t>
  </si>
  <si>
    <t>OD5208030737</t>
  </si>
  <si>
    <t>OD3888470738</t>
  </si>
  <si>
    <t>OD3667170739</t>
  </si>
  <si>
    <t>OD7550800740</t>
  </si>
  <si>
    <t>OD6658540741</t>
  </si>
  <si>
    <t>OD6407250742</t>
  </si>
  <si>
    <t>OD9680620743</t>
  </si>
  <si>
    <t>OD6329530744</t>
  </si>
  <si>
    <t>OD5163820745</t>
  </si>
  <si>
    <t>OD9360290746</t>
  </si>
  <si>
    <t>OD5883430747</t>
  </si>
  <si>
    <t>OD3381150748</t>
  </si>
  <si>
    <t>OD8410340749</t>
  </si>
  <si>
    <t>OD9478940750</t>
  </si>
  <si>
    <t>OD5931050751</t>
  </si>
  <si>
    <t>OD1580830752</t>
  </si>
  <si>
    <t>OD3148670753</t>
  </si>
  <si>
    <t>OD5365080754</t>
  </si>
  <si>
    <t>OD7973140755</t>
  </si>
  <si>
    <t>OD3949500756</t>
  </si>
  <si>
    <t>OD9448950757</t>
  </si>
  <si>
    <t>OD4223090758</t>
  </si>
  <si>
    <t>OD8640030759</t>
  </si>
  <si>
    <t>OD7817040760</t>
  </si>
  <si>
    <t>OD8186730761</t>
  </si>
  <si>
    <t>OD8364850762</t>
  </si>
  <si>
    <t>OD1029910763</t>
  </si>
  <si>
    <t>OD1207140764</t>
  </si>
  <si>
    <t>OD7077460765</t>
  </si>
  <si>
    <t>OD6065880766</t>
  </si>
  <si>
    <t>OD5068970767</t>
  </si>
  <si>
    <t>OD5853750768</t>
  </si>
  <si>
    <t>OD9918710769</t>
  </si>
  <si>
    <t>OD2443370770</t>
  </si>
  <si>
    <t>OD4585600771</t>
  </si>
  <si>
    <t>OD1413060772</t>
  </si>
  <si>
    <t>OD2969950773</t>
  </si>
  <si>
    <t>OD3737290774</t>
  </si>
  <si>
    <t>OD8204860775</t>
  </si>
  <si>
    <t>OD1236350776</t>
  </si>
  <si>
    <t>OD2261130777</t>
  </si>
  <si>
    <t>OD3137160778</t>
  </si>
  <si>
    <t>OD6538840779</t>
  </si>
  <si>
    <t>OD4004450780</t>
  </si>
  <si>
    <t>OD8839110781</t>
  </si>
  <si>
    <t>OD2450240782</t>
  </si>
  <si>
    <t>OD6084300783</t>
  </si>
  <si>
    <t>OD8393760784</t>
  </si>
  <si>
    <t>OD7432420785</t>
  </si>
  <si>
    <t>OD8351930786</t>
  </si>
  <si>
    <t>OD7697640787</t>
  </si>
  <si>
    <t>OD7513240788</t>
  </si>
  <si>
    <t>OD2426570789</t>
  </si>
  <si>
    <t>OD6283580790</t>
  </si>
  <si>
    <t>OD1251670791</t>
  </si>
  <si>
    <t>OD6245280792</t>
  </si>
  <si>
    <t>OD1706550793</t>
  </si>
  <si>
    <t>OD5024420794</t>
  </si>
  <si>
    <t>OD3870370795</t>
  </si>
  <si>
    <t>OD3022980796</t>
  </si>
  <si>
    <t>OD8842030797</t>
  </si>
  <si>
    <t>OD4356640798</t>
  </si>
  <si>
    <t>OD3253610799</t>
  </si>
  <si>
    <t>OD5515760800</t>
  </si>
  <si>
    <t>OD6912640801</t>
  </si>
  <si>
    <t>OD4906940802</t>
  </si>
  <si>
    <t>OD2702160803</t>
  </si>
  <si>
    <t>OD1292440804</t>
  </si>
  <si>
    <t>OD3101700805</t>
  </si>
  <si>
    <t>OD3338620806</t>
  </si>
  <si>
    <t>OD2030080807</t>
  </si>
  <si>
    <t>OD9025370808</t>
  </si>
  <si>
    <t>OD2287010809</t>
  </si>
  <si>
    <t>OD6956910810</t>
  </si>
  <si>
    <t>OD4932160811</t>
  </si>
  <si>
    <t>OD2578460812</t>
  </si>
  <si>
    <t>OD8952900813</t>
  </si>
  <si>
    <t>OD6895350814</t>
  </si>
  <si>
    <t>OD7136540815</t>
  </si>
  <si>
    <t>OD8639450816</t>
  </si>
  <si>
    <t>OD8839870817</t>
  </si>
  <si>
    <t>OD9714090818</t>
  </si>
  <si>
    <t>OD4158590819</t>
  </si>
  <si>
    <t>OD5943360820</t>
  </si>
  <si>
    <t>OD2646320821</t>
  </si>
  <si>
    <t>OD1162520822</t>
  </si>
  <si>
    <t>OD1915720823</t>
  </si>
  <si>
    <t>OD1778840824</t>
  </si>
  <si>
    <t>OD3704690825</t>
  </si>
  <si>
    <t>OD3282100826</t>
  </si>
  <si>
    <t>OD3529270827</t>
  </si>
  <si>
    <t>OD4237810828</t>
  </si>
  <si>
    <t>OD5066090829</t>
  </si>
  <si>
    <t>OD8249510830</t>
  </si>
  <si>
    <t>OD1748980831</t>
  </si>
  <si>
    <t>OD3382550832</t>
  </si>
  <si>
    <t>OD6805440833</t>
  </si>
  <si>
    <t>OD8046400834</t>
  </si>
  <si>
    <t>OD5881490835</t>
  </si>
  <si>
    <t>OD5722920836</t>
  </si>
  <si>
    <t>OD2609900837</t>
  </si>
  <si>
    <t>OD3795530838</t>
  </si>
  <si>
    <t>OD1777490839</t>
  </si>
  <si>
    <t>OD5982980840</t>
  </si>
  <si>
    <t>OD3593730841</t>
  </si>
  <si>
    <t>OD9613020842</t>
  </si>
  <si>
    <t>OD4484910843</t>
  </si>
  <si>
    <t>OD5455290844</t>
  </si>
  <si>
    <t>OD8417990845</t>
  </si>
  <si>
    <t>OD9654360846</t>
  </si>
  <si>
    <t>OD5077480847</t>
  </si>
  <si>
    <t>OD8881880848</t>
  </si>
  <si>
    <t>OD3811710849</t>
  </si>
  <si>
    <t>OD1807850850</t>
  </si>
  <si>
    <t>OD7502890851</t>
  </si>
  <si>
    <t>OD7902880852</t>
  </si>
  <si>
    <t>OD6285850853</t>
  </si>
  <si>
    <t>OD8428990854</t>
  </si>
  <si>
    <t>OD2219030855</t>
  </si>
  <si>
    <t>OD3493580856</t>
  </si>
  <si>
    <t>OD8534650857</t>
  </si>
  <si>
    <t>OD9846560858</t>
  </si>
  <si>
    <t>OD9484560859</t>
  </si>
  <si>
    <t>OD8240640860</t>
  </si>
  <si>
    <t>OD9233560861</t>
  </si>
  <si>
    <t>OD7587410862</t>
  </si>
  <si>
    <t>OD5716740863</t>
  </si>
  <si>
    <t>OD4061530864</t>
  </si>
  <si>
    <t>OD2353050865</t>
  </si>
  <si>
    <t>OD6114980866</t>
  </si>
  <si>
    <t>OD2420460867</t>
  </si>
  <si>
    <t>OD3050710868</t>
  </si>
  <si>
    <t>OD8106540869</t>
  </si>
  <si>
    <t>OD1340960870</t>
  </si>
  <si>
    <t>OD9459930871</t>
  </si>
  <si>
    <t>OD3779760872</t>
  </si>
  <si>
    <t>OD8728230873</t>
  </si>
  <si>
    <t>OD9042650874</t>
  </si>
  <si>
    <t>OD7645320875</t>
  </si>
  <si>
    <t>OD3548980876</t>
  </si>
  <si>
    <t>OD2443170877</t>
  </si>
  <si>
    <t>OD2909910878</t>
  </si>
  <si>
    <t>OD1081660879</t>
  </si>
  <si>
    <t>OD5970140880</t>
  </si>
  <si>
    <t>OD7478370881</t>
  </si>
  <si>
    <t>OD3326670882</t>
  </si>
  <si>
    <t>OD9413770883</t>
  </si>
  <si>
    <t>OD8167600884</t>
  </si>
  <si>
    <t>OD9649690885</t>
  </si>
  <si>
    <t>OD5991390886</t>
  </si>
  <si>
    <t>OD5447940887</t>
  </si>
  <si>
    <t>OD4184220888</t>
  </si>
  <si>
    <t>OD1273610889</t>
  </si>
  <si>
    <t>OD3861070890</t>
  </si>
  <si>
    <t>OD2414810891</t>
  </si>
  <si>
    <t>OD4578960892</t>
  </si>
  <si>
    <t>OD9982730893</t>
  </si>
  <si>
    <t>OD7570070894</t>
  </si>
  <si>
    <t>OD8146530895</t>
  </si>
  <si>
    <t>OD4212570896</t>
  </si>
  <si>
    <t>OD6015280897</t>
  </si>
  <si>
    <t>OD1421380898</t>
  </si>
  <si>
    <t>OD5623260899</t>
  </si>
  <si>
    <t>OD5754280900</t>
  </si>
  <si>
    <t>OD7847510901</t>
  </si>
  <si>
    <t>OD9186200902</t>
  </si>
  <si>
    <t>OD1550100903</t>
  </si>
  <si>
    <t>OD5086810904</t>
  </si>
  <si>
    <t>OD6863310905</t>
  </si>
  <si>
    <t>OD5608730906</t>
  </si>
  <si>
    <t>OD6201920907</t>
  </si>
  <si>
    <t>OD1147690908</t>
  </si>
  <si>
    <t>OD3850320909</t>
  </si>
  <si>
    <t>OD6272160910</t>
  </si>
  <si>
    <t>OD3247020911</t>
  </si>
  <si>
    <t>OD6017180912</t>
  </si>
  <si>
    <t>OD5978840913</t>
  </si>
  <si>
    <t>OD7446450914</t>
  </si>
  <si>
    <t>OD3927840915</t>
  </si>
  <si>
    <t>OD2070560916</t>
  </si>
  <si>
    <t>OD2308630917</t>
  </si>
  <si>
    <t>OD9578110918</t>
  </si>
  <si>
    <t>OD9867360919</t>
  </si>
  <si>
    <t>OD4724850920</t>
  </si>
  <si>
    <t>OD5077010921</t>
  </si>
  <si>
    <t>OD5007000922</t>
  </si>
  <si>
    <t>OD3106570923</t>
  </si>
  <si>
    <t>OD2368210924</t>
  </si>
  <si>
    <t>OD7915550925</t>
  </si>
  <si>
    <t>OD9038890926</t>
  </si>
  <si>
    <t>OD8213520927</t>
  </si>
  <si>
    <t>OD2880200928</t>
  </si>
  <si>
    <t>OD8521860929</t>
  </si>
  <si>
    <t>OD8288120930</t>
  </si>
  <si>
    <t>OD7152850931</t>
  </si>
  <si>
    <t>OD2348720932</t>
  </si>
  <si>
    <t>OD5527670933</t>
  </si>
  <si>
    <t>OD4977910934</t>
  </si>
  <si>
    <t>OD1571570935</t>
  </si>
  <si>
    <t>OD7616250936</t>
  </si>
  <si>
    <t>OD4964400937</t>
  </si>
  <si>
    <t>OD6544590938</t>
  </si>
  <si>
    <t>OD9859440939</t>
  </si>
  <si>
    <t>OD8572090940</t>
  </si>
  <si>
    <t>OD2075390941</t>
  </si>
  <si>
    <t>OD2007230942</t>
  </si>
  <si>
    <t>OD4874230943</t>
  </si>
  <si>
    <t>OD6918190944</t>
  </si>
  <si>
    <t>OD3894040945</t>
  </si>
  <si>
    <t>OD2082240946</t>
  </si>
  <si>
    <t>OD3718770947</t>
  </si>
  <si>
    <t>OD1908850948</t>
  </si>
  <si>
    <t>OD2363760949</t>
  </si>
  <si>
    <t>OD3055460950</t>
  </si>
  <si>
    <t>OD1529150951</t>
  </si>
  <si>
    <t>OD8385290952</t>
  </si>
  <si>
    <t>OD9516280953</t>
  </si>
  <si>
    <t>OD6251770954</t>
  </si>
  <si>
    <t>OD9625340955</t>
  </si>
  <si>
    <t>OD1728710956</t>
  </si>
  <si>
    <t>OD2005010957</t>
  </si>
  <si>
    <t>OD3167530958</t>
  </si>
  <si>
    <t>OD7271920959</t>
  </si>
  <si>
    <t>OD1155720960</t>
  </si>
  <si>
    <t>OD1690280961</t>
  </si>
  <si>
    <t>OD5480320962</t>
  </si>
  <si>
    <t>OD1712250963</t>
  </si>
  <si>
    <t>OD6142240964</t>
  </si>
  <si>
    <t>OD3924030965</t>
  </si>
  <si>
    <t>OD6427060966</t>
  </si>
  <si>
    <t>OD9023830967</t>
  </si>
  <si>
    <t>OD6648570968</t>
  </si>
  <si>
    <t>OD3510190969</t>
  </si>
  <si>
    <t>OD2375870970</t>
  </si>
  <si>
    <t>OD3079250971</t>
  </si>
  <si>
    <t>OD9498120972</t>
  </si>
  <si>
    <t>OD7369890973</t>
  </si>
  <si>
    <t>OD3061100974</t>
  </si>
  <si>
    <t>OD2149080975</t>
  </si>
  <si>
    <t>OD7891640976</t>
  </si>
  <si>
    <t>OD8666020977</t>
  </si>
  <si>
    <t>OD6643790978</t>
  </si>
  <si>
    <t>OD1373480979</t>
  </si>
  <si>
    <t>OD7144410980</t>
  </si>
  <si>
    <t>OD5905400981</t>
  </si>
  <si>
    <t>OD6870470982</t>
  </si>
  <si>
    <t>OD6496270983</t>
  </si>
  <si>
    <t>OD3611210984</t>
  </si>
  <si>
    <t>OD6289370985</t>
  </si>
  <si>
    <t>OD6386820986</t>
  </si>
  <si>
    <t>OD8583550987</t>
  </si>
  <si>
    <t>OD6882040988</t>
  </si>
  <si>
    <t>OD1655640989</t>
  </si>
  <si>
    <t>OD9262490990</t>
  </si>
  <si>
    <t>OD9382630991</t>
  </si>
  <si>
    <t>OD4684600992</t>
  </si>
  <si>
    <t>OD9908970993</t>
  </si>
  <si>
    <t>OD5538810994</t>
  </si>
  <si>
    <t>OD2145250995</t>
  </si>
  <si>
    <t>OD5056840996</t>
  </si>
  <si>
    <t>OD5141620997</t>
  </si>
  <si>
    <t>OD7862090998</t>
  </si>
  <si>
    <t>OD3924900999</t>
  </si>
  <si>
    <t>OD3558971000</t>
  </si>
  <si>
    <t>OD7914471001</t>
  </si>
  <si>
    <t>OD8768131002</t>
  </si>
  <si>
    <t>OD6134291003</t>
  </si>
  <si>
    <t>OD4996771004</t>
  </si>
  <si>
    <t>OD1119641005</t>
  </si>
  <si>
    <t>OD7744411006</t>
  </si>
  <si>
    <t>OD2899061007</t>
  </si>
  <si>
    <t>OD7208221008</t>
  </si>
  <si>
    <t>OD9275941009</t>
  </si>
  <si>
    <t>OD4341101010</t>
  </si>
  <si>
    <t>OD3460751011</t>
  </si>
  <si>
    <t>OD6144891012</t>
  </si>
  <si>
    <t>OD3185971013</t>
  </si>
  <si>
    <t>OD2299531014</t>
  </si>
  <si>
    <t>OD5822091015</t>
  </si>
  <si>
    <t>OD5426701016</t>
  </si>
  <si>
    <t>OD4470551017</t>
  </si>
  <si>
    <t>OD7398101018</t>
  </si>
  <si>
    <t>OD1718271019</t>
  </si>
  <si>
    <t>OD5673731020</t>
  </si>
  <si>
    <t>OD6669431021</t>
  </si>
  <si>
    <t>OD8504641022</t>
  </si>
  <si>
    <t>OD2107351023</t>
  </si>
  <si>
    <t>OD5028081024</t>
  </si>
  <si>
    <t>OD9124181025</t>
  </si>
  <si>
    <t>OD6707791026</t>
  </si>
  <si>
    <t>OD5045111027</t>
  </si>
  <si>
    <t>OD4914201028</t>
  </si>
  <si>
    <t>OD5623431029</t>
  </si>
  <si>
    <t>OD1464341030</t>
  </si>
  <si>
    <t>OD5367111031</t>
  </si>
  <si>
    <t>OD9481151032</t>
  </si>
  <si>
    <t>OD8307851033</t>
  </si>
  <si>
    <t>OD7982591034</t>
  </si>
  <si>
    <t>OD9667881035</t>
  </si>
  <si>
    <t>OD6387931036</t>
  </si>
  <si>
    <t>OD1785251037</t>
  </si>
  <si>
    <t>OD9569791038</t>
  </si>
  <si>
    <t>OD1647101039</t>
  </si>
  <si>
    <t>OD3994881040</t>
  </si>
  <si>
    <t>OD1941421041</t>
  </si>
  <si>
    <t>OD4793401042</t>
  </si>
  <si>
    <t>OD1722671043</t>
  </si>
  <si>
    <t>OD4964681044</t>
  </si>
  <si>
    <t>OD7340881045</t>
  </si>
  <si>
    <t>OD6261201046</t>
  </si>
  <si>
    <t>OD5383571047</t>
  </si>
  <si>
    <t>OD2802831048</t>
  </si>
  <si>
    <t>OD5500101049</t>
  </si>
  <si>
    <t>OD4662571050</t>
  </si>
  <si>
    <t>OD2579601051</t>
  </si>
  <si>
    <t>OD1803771052</t>
  </si>
  <si>
    <t>OD3232821053</t>
  </si>
  <si>
    <t>OD8693591054</t>
  </si>
  <si>
    <t>OD7701601055</t>
  </si>
  <si>
    <t>OD9884341056</t>
  </si>
  <si>
    <t>OD5902961057</t>
  </si>
  <si>
    <t>OD4389431058</t>
  </si>
  <si>
    <t>OD5767091059</t>
  </si>
  <si>
    <t>OD8048511060</t>
  </si>
  <si>
    <t>OD5718341061</t>
  </si>
  <si>
    <t>OD5956521062</t>
  </si>
  <si>
    <t>OD7720851063</t>
  </si>
  <si>
    <t>OD7105171064</t>
  </si>
  <si>
    <t>OD5341891065</t>
  </si>
  <si>
    <t>OD5332171066</t>
  </si>
  <si>
    <t>OD1513161067</t>
  </si>
  <si>
    <t>OD9010451068</t>
  </si>
  <si>
    <t>OD7513361069</t>
  </si>
  <si>
    <t>OD6203501070</t>
  </si>
  <si>
    <t>OD1745601071</t>
  </si>
  <si>
    <t>OD5568691072</t>
  </si>
  <si>
    <t>OD8609101073</t>
  </si>
  <si>
    <t>OD3760141074</t>
  </si>
  <si>
    <t>OD1263201075</t>
  </si>
  <si>
    <t>OD4066411076</t>
  </si>
  <si>
    <t>OD6167311077</t>
  </si>
  <si>
    <t>OD8929851078</t>
  </si>
  <si>
    <t>OD9369701079</t>
  </si>
  <si>
    <t>OD5674451080</t>
  </si>
  <si>
    <t>OD4796301081</t>
  </si>
  <si>
    <t>OD9837181082</t>
  </si>
  <si>
    <t>OD9581471083</t>
  </si>
  <si>
    <t>OD3496541084</t>
  </si>
  <si>
    <t>OD5123671085</t>
  </si>
  <si>
    <t>OD9559991086</t>
  </si>
  <si>
    <t>OD8461591087</t>
  </si>
  <si>
    <t>OD9273911088</t>
  </si>
  <si>
    <t>OD3875341089</t>
  </si>
  <si>
    <t>OD5332721090</t>
  </si>
  <si>
    <t>OD8784541091</t>
  </si>
  <si>
    <t>OD3294451092</t>
  </si>
  <si>
    <t>OD7641931093</t>
  </si>
  <si>
    <t>OD1016041094</t>
  </si>
  <si>
    <t>OD4805601095</t>
  </si>
  <si>
    <t>OD1738261096</t>
  </si>
  <si>
    <t>OD4426311097</t>
  </si>
  <si>
    <t>OD3515501098</t>
  </si>
  <si>
    <t>OD3265521099</t>
  </si>
  <si>
    <t>OD9853911100</t>
  </si>
  <si>
    <t>OD5091481101</t>
  </si>
  <si>
    <t>OD3533501102</t>
  </si>
  <si>
    <t>OD4454041103</t>
  </si>
  <si>
    <t>OD5965781104</t>
  </si>
  <si>
    <t>OD8190401105</t>
  </si>
  <si>
    <t>OD8267271106</t>
  </si>
  <si>
    <t>OD6438791107</t>
  </si>
  <si>
    <t>OD6878831108</t>
  </si>
  <si>
    <t>OD4494621109</t>
  </si>
  <si>
    <t>OD6029011110</t>
  </si>
  <si>
    <t>OD1760561111</t>
  </si>
  <si>
    <t>OD8543191112</t>
  </si>
  <si>
    <t>OD7548911113</t>
  </si>
  <si>
    <t>OD7405571114</t>
  </si>
  <si>
    <t>OD2430721115</t>
  </si>
  <si>
    <t>OD9436571116</t>
  </si>
  <si>
    <t>OD9930281117</t>
  </si>
  <si>
    <t>OD2954051118</t>
  </si>
  <si>
    <t>OD9824071119</t>
  </si>
  <si>
    <t>OD9506591120</t>
  </si>
  <si>
    <t>OD9585781121</t>
  </si>
  <si>
    <t>OD5724891122</t>
  </si>
  <si>
    <t>OD2005061123</t>
  </si>
  <si>
    <t>OD4865351124</t>
  </si>
  <si>
    <t>OD5406461125</t>
  </si>
  <si>
    <t>OD8458901126</t>
  </si>
  <si>
    <t>OD5058551127</t>
  </si>
  <si>
    <t>OD9240441128</t>
  </si>
  <si>
    <t>OD6908851129</t>
  </si>
  <si>
    <t>OD8058291130</t>
  </si>
  <si>
    <t>OD4400781131</t>
  </si>
  <si>
    <t>OD1826121132</t>
  </si>
  <si>
    <t>OD8089941133</t>
  </si>
  <si>
    <t>OD5280571134</t>
  </si>
  <si>
    <t>OD1102571135</t>
  </si>
  <si>
    <t>OD6689791136</t>
  </si>
  <si>
    <t>OD7057591137</t>
  </si>
  <si>
    <t>OD5500201138</t>
  </si>
  <si>
    <t>OD9708731139</t>
  </si>
  <si>
    <t>OD2545901140</t>
  </si>
  <si>
    <t>OD9287711141</t>
  </si>
  <si>
    <t>OD2036351142</t>
  </si>
  <si>
    <t>OD4600011143</t>
  </si>
  <si>
    <t>OD2131951144</t>
  </si>
  <si>
    <t>OD7569921145</t>
  </si>
  <si>
    <t>OD7902331146</t>
  </si>
  <si>
    <t>OD5575601147</t>
  </si>
  <si>
    <t>OD2596861148</t>
  </si>
  <si>
    <t>OD7181631149</t>
  </si>
  <si>
    <t>OD4616401150</t>
  </si>
  <si>
    <t>OD2800701151</t>
  </si>
  <si>
    <t>OD2126571152</t>
  </si>
  <si>
    <t>OD1064971153</t>
  </si>
  <si>
    <t>OD9135281154</t>
  </si>
  <si>
    <t>OD5171691155</t>
  </si>
  <si>
    <t>OD2068761156</t>
  </si>
  <si>
    <t>OD7394371157</t>
  </si>
  <si>
    <t>OD6247781158</t>
  </si>
  <si>
    <t>OD9531251159</t>
  </si>
  <si>
    <t>OD2785001160</t>
  </si>
  <si>
    <t>OD2823061161</t>
  </si>
  <si>
    <t>OD2295101162</t>
  </si>
  <si>
    <t>OD3991771163</t>
  </si>
  <si>
    <t>OD4674521164</t>
  </si>
  <si>
    <t>OD5102781165</t>
  </si>
  <si>
    <t>OD1759991166</t>
  </si>
  <si>
    <t>OD1174451167</t>
  </si>
  <si>
    <t>OD8707521168</t>
  </si>
  <si>
    <t>OD4160911169</t>
  </si>
  <si>
    <t>OD2062821170</t>
  </si>
  <si>
    <t>OD2918061171</t>
  </si>
  <si>
    <t>OD4472221172</t>
  </si>
  <si>
    <t>OD7515901173</t>
  </si>
  <si>
    <t>OD9877801174</t>
  </si>
  <si>
    <t>OD2437701175</t>
  </si>
  <si>
    <t>OD8204831176</t>
  </si>
  <si>
    <t>OD3686761177</t>
  </si>
  <si>
    <t>OD3147861178</t>
  </si>
  <si>
    <t>OD4790181179</t>
  </si>
  <si>
    <t>OD4828211180</t>
  </si>
  <si>
    <t>OD5408911181</t>
  </si>
  <si>
    <t>OD1831171182</t>
  </si>
  <si>
    <t>OD2847781183</t>
  </si>
  <si>
    <t>OD2865811184</t>
  </si>
  <si>
    <t>OD4658361185</t>
  </si>
  <si>
    <t>OD8036391186</t>
  </si>
  <si>
    <t>OD7724551187</t>
  </si>
  <si>
    <t>OD5418421188</t>
  </si>
  <si>
    <t>OD1277831189</t>
  </si>
  <si>
    <t>OD7444681190</t>
  </si>
  <si>
    <t>OD1376361191</t>
  </si>
  <si>
    <t>OD5408721192</t>
  </si>
  <si>
    <t>OD5966031193</t>
  </si>
  <si>
    <t>OD5253531194</t>
  </si>
  <si>
    <t>OD8796061195</t>
  </si>
  <si>
    <t>OD4183731196</t>
  </si>
  <si>
    <t>OD8230191197</t>
  </si>
  <si>
    <t>OD4984411198</t>
  </si>
  <si>
    <t>OD4731731199</t>
  </si>
  <si>
    <t>OD3988121200</t>
  </si>
  <si>
    <t>OD2508281201</t>
  </si>
  <si>
    <t>OD3393951202</t>
  </si>
  <si>
    <t>OD6465491203</t>
  </si>
  <si>
    <t>OD7753001204</t>
  </si>
  <si>
    <t>OD5691051205</t>
  </si>
  <si>
    <t>OD4368821206</t>
  </si>
  <si>
    <t>OD4300801207</t>
  </si>
  <si>
    <t>OD2033011208</t>
  </si>
  <si>
    <t>OD7079991209</t>
  </si>
  <si>
    <t>OD1117581210</t>
  </si>
  <si>
    <t>OD7883071211</t>
  </si>
  <si>
    <t>OD1685761212</t>
  </si>
  <si>
    <t>OD1329481213</t>
  </si>
  <si>
    <t>OD2899851214</t>
  </si>
  <si>
    <t>OD2744191215</t>
  </si>
  <si>
    <t>OD9704641216</t>
  </si>
  <si>
    <t>OD3223801217</t>
  </si>
  <si>
    <t>OD8632671218</t>
  </si>
  <si>
    <t>OD5434151219</t>
  </si>
  <si>
    <t>OD5206591220</t>
  </si>
  <si>
    <t>OD4274201221</t>
  </si>
  <si>
    <t>OD7318511222</t>
  </si>
  <si>
    <t>OD3081531223</t>
  </si>
  <si>
    <t>OD9734451224</t>
  </si>
  <si>
    <t>OD9037731225</t>
  </si>
  <si>
    <t>OD8095411226</t>
  </si>
  <si>
    <t>OD2768871227</t>
  </si>
  <si>
    <t>OD7926771228</t>
  </si>
  <si>
    <t>OD3103111229</t>
  </si>
  <si>
    <t>OD9471011230</t>
  </si>
  <si>
    <t>OD3123911231</t>
  </si>
  <si>
    <t>OD2612621232</t>
  </si>
  <si>
    <t>OD4314901233</t>
  </si>
  <si>
    <t>OD5521401234</t>
  </si>
  <si>
    <t>OD8316341235</t>
  </si>
  <si>
    <t>OD2774191236</t>
  </si>
  <si>
    <t>OD6812241237</t>
  </si>
  <si>
    <t>OD8481331238</t>
  </si>
  <si>
    <t>OD3633011239</t>
  </si>
  <si>
    <t>OD5883971240</t>
  </si>
  <si>
    <t>OD7744911241</t>
  </si>
  <si>
    <t>OD4177031242</t>
  </si>
  <si>
    <t>OD7546741243</t>
  </si>
  <si>
    <t>OD3776531244</t>
  </si>
  <si>
    <t>OD7259401245</t>
  </si>
  <si>
    <t>OD5662711246</t>
  </si>
  <si>
    <t>OD9297311247</t>
  </si>
  <si>
    <t>OD2713351248</t>
  </si>
  <si>
    <t>OD4413571249</t>
  </si>
  <si>
    <t>OD9833691250</t>
  </si>
  <si>
    <t>OD5309531251</t>
  </si>
  <si>
    <t>OD2404451252</t>
  </si>
  <si>
    <t>OD7995171253</t>
  </si>
  <si>
    <t>OD1366701254</t>
  </si>
  <si>
    <t>OD6074091255</t>
  </si>
  <si>
    <t>OD6388161256</t>
  </si>
  <si>
    <t>OD2739151257</t>
  </si>
  <si>
    <t>OD1132241258</t>
  </si>
  <si>
    <t>OD7557771259</t>
  </si>
  <si>
    <t>OD1625051260</t>
  </si>
  <si>
    <t>OD9421331261</t>
  </si>
  <si>
    <t>OD2610661262</t>
  </si>
  <si>
    <t>OD6641321263</t>
  </si>
  <si>
    <t>OD1491701264</t>
  </si>
  <si>
    <t>OD1264721265</t>
  </si>
  <si>
    <t>OD7516071266</t>
  </si>
  <si>
    <t>OD9780731267</t>
  </si>
  <si>
    <t>OD4451981268</t>
  </si>
  <si>
    <t>OD8280071269</t>
  </si>
  <si>
    <t>OD3247961270</t>
  </si>
  <si>
    <t>OD3998181271</t>
  </si>
  <si>
    <t>OD1039701272</t>
  </si>
  <si>
    <t>OD5261651273</t>
  </si>
  <si>
    <t>OD4226991274</t>
  </si>
  <si>
    <t>OD4481371275</t>
  </si>
  <si>
    <t>OD8342911276</t>
  </si>
  <si>
    <t>OD6371181277</t>
  </si>
  <si>
    <t>OD8982451278</t>
  </si>
  <si>
    <t>OD4032291279</t>
  </si>
  <si>
    <t>OD1746031280</t>
  </si>
  <si>
    <t>OD5480521281</t>
  </si>
  <si>
    <t>OD2861101282</t>
  </si>
  <si>
    <t>OD4757551283</t>
  </si>
  <si>
    <t>OD4049531284</t>
  </si>
  <si>
    <t>OD3670421285</t>
  </si>
  <si>
    <t>OD8713961286</t>
  </si>
  <si>
    <t>OD3432511287</t>
  </si>
  <si>
    <t>OD7639951288</t>
  </si>
  <si>
    <t>OD5153991289</t>
  </si>
  <si>
    <t>OD9549981290</t>
  </si>
  <si>
    <t>OD6271451291</t>
  </si>
  <si>
    <t>OD7247591292</t>
  </si>
  <si>
    <t>OD5887391293</t>
  </si>
  <si>
    <t>OD4822311294</t>
  </si>
  <si>
    <t>OD5097471295</t>
  </si>
  <si>
    <t>OD5855691296</t>
  </si>
  <si>
    <t>OD6758581297</t>
  </si>
  <si>
    <t>OD4025301298</t>
  </si>
  <si>
    <t>OD9259921299</t>
  </si>
  <si>
    <t>OD9332081300</t>
  </si>
  <si>
    <t>OD7889101301</t>
  </si>
  <si>
    <t>OD8390971302</t>
  </si>
  <si>
    <t>OD1268791303</t>
  </si>
  <si>
    <t>OD5774011304</t>
  </si>
  <si>
    <t>OD3011981305</t>
  </si>
  <si>
    <t>OD5060921306</t>
  </si>
  <si>
    <t>OD5290301307</t>
  </si>
  <si>
    <t>OD7701051308</t>
  </si>
  <si>
    <t>OD4874151309</t>
  </si>
  <si>
    <t>OD3841441310</t>
  </si>
  <si>
    <t>OD4657801311</t>
  </si>
  <si>
    <t>OD3404381312</t>
  </si>
  <si>
    <t>OD3075831313</t>
  </si>
  <si>
    <t>OD4433761314</t>
  </si>
  <si>
    <t>OD8005881315</t>
  </si>
  <si>
    <t>OD4663581316</t>
  </si>
  <si>
    <t>OD9944061317</t>
  </si>
  <si>
    <t>OD8466991318</t>
  </si>
  <si>
    <t>OD5395881319</t>
  </si>
  <si>
    <t>OD6381801320</t>
  </si>
  <si>
    <t>OD3377231321</t>
  </si>
  <si>
    <t>OD8585181322</t>
  </si>
  <si>
    <t>OD4449011323</t>
  </si>
  <si>
    <t>OD6995751324</t>
  </si>
  <si>
    <t>OD2196361325</t>
  </si>
  <si>
    <t>OD6327411326</t>
  </si>
  <si>
    <t>OD4401561327</t>
  </si>
  <si>
    <t>OD1290681328</t>
  </si>
  <si>
    <t>OD5779091329</t>
  </si>
  <si>
    <t>OD4119631330</t>
  </si>
  <si>
    <t>OD9273321331</t>
  </si>
  <si>
    <t>OD1760481332</t>
  </si>
  <si>
    <t>OD7832211333</t>
  </si>
  <si>
    <t>OD5546171334</t>
  </si>
  <si>
    <t>OD1384011335</t>
  </si>
  <si>
    <t>OD2373321336</t>
  </si>
  <si>
    <t>OD5690951337</t>
  </si>
  <si>
    <t>OD2828341338</t>
  </si>
  <si>
    <t>OD9163061339</t>
  </si>
  <si>
    <t>OD4385511340</t>
  </si>
  <si>
    <t>OD7297401341</t>
  </si>
  <si>
    <t>OD8188921342</t>
  </si>
  <si>
    <t>OD5727611343</t>
  </si>
  <si>
    <t>OD3648621344</t>
  </si>
  <si>
    <t>OD3812221345</t>
  </si>
  <si>
    <t>OD2678811346</t>
  </si>
  <si>
    <t>OD7738791347</t>
  </si>
  <si>
    <t>OD5459861348</t>
  </si>
  <si>
    <t>OD3017581349</t>
  </si>
  <si>
    <t>OD3613141350</t>
  </si>
  <si>
    <t>OD7064221351</t>
  </si>
  <si>
    <t>OD7959451352</t>
  </si>
  <si>
    <t>OD1012731353</t>
  </si>
  <si>
    <t>OD7873441354</t>
  </si>
  <si>
    <t>OD5897081355</t>
  </si>
  <si>
    <t>OD7060861356</t>
  </si>
  <si>
    <t>OD1968371357</t>
  </si>
  <si>
    <t>OD2365011358</t>
  </si>
  <si>
    <t>OD7228751359</t>
  </si>
  <si>
    <t>OD7198471360</t>
  </si>
  <si>
    <t>OD3834431361</t>
  </si>
  <si>
    <t>OD5305241362</t>
  </si>
  <si>
    <t>OD2043831363</t>
  </si>
  <si>
    <t>OD8825931364</t>
  </si>
  <si>
    <t>OD8494431365</t>
  </si>
  <si>
    <t>OD8353451366</t>
  </si>
  <si>
    <t>OD9890561367</t>
  </si>
  <si>
    <t>OD8197021368</t>
  </si>
  <si>
    <t>OD3551101369</t>
  </si>
  <si>
    <t>OD6450611370</t>
  </si>
  <si>
    <t>OD7735331371</t>
  </si>
  <si>
    <t>OD4188641372</t>
  </si>
  <si>
    <t>OD2900681373</t>
  </si>
  <si>
    <t>OD1070271374</t>
  </si>
  <si>
    <t>OD9879111375</t>
  </si>
  <si>
    <t>OD8624901376</t>
  </si>
  <si>
    <t>OD1111631377</t>
  </si>
  <si>
    <t>OD3835611378</t>
  </si>
  <si>
    <t>OD2644421379</t>
  </si>
  <si>
    <t>OD2568391380</t>
  </si>
  <si>
    <t>OD2900741381</t>
  </si>
  <si>
    <t>OD3779771382</t>
  </si>
  <si>
    <t>OD6110451383</t>
  </si>
  <si>
    <t>OD2296861384</t>
  </si>
  <si>
    <t>OD7547171385</t>
  </si>
  <si>
    <t>OD5622851386</t>
  </si>
  <si>
    <t>OD7125551387</t>
  </si>
  <si>
    <t>OD1047361388</t>
  </si>
  <si>
    <t>OD2214851389</t>
  </si>
  <si>
    <t>OD3590171390</t>
  </si>
  <si>
    <t>OD7432641391</t>
  </si>
  <si>
    <t>OD6753401392</t>
  </si>
  <si>
    <t>OD9245121393</t>
  </si>
  <si>
    <t>OD2779311394</t>
  </si>
  <si>
    <t>OD9151881395</t>
  </si>
  <si>
    <t>OD3786091396</t>
  </si>
  <si>
    <t>OD9024111397</t>
  </si>
  <si>
    <t>OD3267591398</t>
  </si>
  <si>
    <t>OD2939281399</t>
  </si>
  <si>
    <t>OD4868831400</t>
  </si>
  <si>
    <t>OD5438071401</t>
  </si>
  <si>
    <t>OD3843791402</t>
  </si>
  <si>
    <t>OD1276891403</t>
  </si>
  <si>
    <t>OD9421051404</t>
  </si>
  <si>
    <t>OD6109221405</t>
  </si>
  <si>
    <t>OD6231071406</t>
  </si>
  <si>
    <t>OD9602581407</t>
  </si>
  <si>
    <t>OD1082181408</t>
  </si>
  <si>
    <t>OD2145931409</t>
  </si>
  <si>
    <t>OD2269301410</t>
  </si>
  <si>
    <t>OD7646341411</t>
  </si>
  <si>
    <t>OD4475301412</t>
  </si>
  <si>
    <t>OD5856241413</t>
  </si>
  <si>
    <t>OD9772121414</t>
  </si>
  <si>
    <t>OD7979171415</t>
  </si>
  <si>
    <t>OD8317781416</t>
  </si>
  <si>
    <t>OD3551611417</t>
  </si>
  <si>
    <t>OD3077161418</t>
  </si>
  <si>
    <t>OD5254541419</t>
  </si>
  <si>
    <t>OD4836961420</t>
  </si>
  <si>
    <t>OD8040281421</t>
  </si>
  <si>
    <t>OD4872751422</t>
  </si>
  <si>
    <t>OD8630001423</t>
  </si>
  <si>
    <t>OD9296051424</t>
  </si>
  <si>
    <t>OD3866271425</t>
  </si>
  <si>
    <t>OD9134751426</t>
  </si>
  <si>
    <t>OD1913401427</t>
  </si>
  <si>
    <t>OD3997781428</t>
  </si>
  <si>
    <t>OD9962021429</t>
  </si>
  <si>
    <t>OD8223181430</t>
  </si>
  <si>
    <t>OD4094891431</t>
  </si>
  <si>
    <t>OD6460411432</t>
  </si>
  <si>
    <t>OD9540201433</t>
  </si>
  <si>
    <t>OD3428311434</t>
  </si>
  <si>
    <t>OD2331491435</t>
  </si>
  <si>
    <t>OD1126111436</t>
  </si>
  <si>
    <t>OD6679471437</t>
  </si>
  <si>
    <t>OD7161981438</t>
  </si>
  <si>
    <t>OD9998151439</t>
  </si>
  <si>
    <t>OD1430991440</t>
  </si>
  <si>
    <t>OD1945181441</t>
  </si>
  <si>
    <t>OD7201381442</t>
  </si>
  <si>
    <t>OD9716741443</t>
  </si>
  <si>
    <t>OD4560781444</t>
  </si>
  <si>
    <t>OD6841061445</t>
  </si>
  <si>
    <t>OD9439311446</t>
  </si>
  <si>
    <t>OD6158041447</t>
  </si>
  <si>
    <t>OD9254771448</t>
  </si>
  <si>
    <t>OD3952151449</t>
  </si>
  <si>
    <t>OD5718181450</t>
  </si>
  <si>
    <t>OD3868671451</t>
  </si>
  <si>
    <t>OD5724061452</t>
  </si>
  <si>
    <t>OD5560171453</t>
  </si>
  <si>
    <t>OD7662151454</t>
  </si>
  <si>
    <t>OD6048381455</t>
  </si>
  <si>
    <t>OD1612121456</t>
  </si>
  <si>
    <t>OD3813511457</t>
  </si>
  <si>
    <t>OD2565951458</t>
  </si>
  <si>
    <t>OD4225791459</t>
  </si>
  <si>
    <t>OD6525261460</t>
  </si>
  <si>
    <t>OD7728511461</t>
  </si>
  <si>
    <t>OD1634181462</t>
  </si>
  <si>
    <t>OD6448371463</t>
  </si>
  <si>
    <t>OD6025531464</t>
  </si>
  <si>
    <t>OD3233251465</t>
  </si>
  <si>
    <t>OD6961211466</t>
  </si>
  <si>
    <t>OD5848731467</t>
  </si>
  <si>
    <t>OD6490061468</t>
  </si>
  <si>
    <t>OD2591611469</t>
  </si>
  <si>
    <t>OD2523721470</t>
  </si>
  <si>
    <t>OD7173701471</t>
  </si>
  <si>
    <t>OD9169091472</t>
  </si>
  <si>
    <t>OD5141031473</t>
  </si>
  <si>
    <t>OD7953691474</t>
  </si>
  <si>
    <t>OD8473171475</t>
  </si>
  <si>
    <t>OD5896241476</t>
  </si>
  <si>
    <t>OD8242771477</t>
  </si>
  <si>
    <t>OD3966731478</t>
  </si>
  <si>
    <t>OD3184341479</t>
  </si>
  <si>
    <t>OD6847261480</t>
  </si>
  <si>
    <t>OD7200431481</t>
  </si>
  <si>
    <t>OD5996251482</t>
  </si>
  <si>
    <t>OD4174631483</t>
  </si>
  <si>
    <t>OD7428121484</t>
  </si>
  <si>
    <t>OD1678921485</t>
  </si>
  <si>
    <t>OD8223121486</t>
  </si>
  <si>
    <t>OD3054091487</t>
  </si>
  <si>
    <t>OD7774971488</t>
  </si>
  <si>
    <t>OD1557761489</t>
  </si>
  <si>
    <t>OD3110041490</t>
  </si>
  <si>
    <t>OD5863651491</t>
  </si>
  <si>
    <t>OD8522121492</t>
  </si>
  <si>
    <t>OD3123141493</t>
  </si>
  <si>
    <t>OD2583441494</t>
  </si>
  <si>
    <t>OD5404051495</t>
  </si>
  <si>
    <t>OD4978411496</t>
  </si>
  <si>
    <t>OD3358671497</t>
  </si>
  <si>
    <t>OD3536291498</t>
  </si>
  <si>
    <t>OD8350261499</t>
  </si>
  <si>
    <t>OD6063851500</t>
  </si>
  <si>
    <t>📦 Total Orders</t>
  </si>
  <si>
    <t>💰 Total Revenue</t>
  </si>
  <si>
    <t>📈 Total Profit</t>
  </si>
  <si>
    <t>⭐ Average Rating</t>
  </si>
  <si>
    <t>👥 Total Customers (Distinct Customer Name)</t>
  </si>
  <si>
    <t>🔄 Return Rate (%)</t>
  </si>
  <si>
    <t>🚚 Delivery Success Rate</t>
  </si>
  <si>
    <t>💸 Average Order Value (AOV)</t>
  </si>
  <si>
    <t>📊 Top 10 Products by Revenue (Horizontal Bar)</t>
  </si>
  <si>
    <t>🔹 Bottom Section</t>
  </si>
  <si>
    <t>🍩 Payment Mode Distribution (Donut Chart)</t>
  </si>
  <si>
    <t>🍩 Delivery Status (Donut Chart)</t>
  </si>
  <si>
    <t>🍩 Return Status (Donut Chart)</t>
  </si>
  <si>
    <t>📍 State-wise Revenue (Bar Chart)</t>
  </si>
  <si>
    <t>Slicers</t>
  </si>
  <si>
    <t>Pivot Tables bana kar in par Slicers lagao:</t>
  </si>
  <si>
    <t>Year</t>
  </si>
  <si>
    <t>Month</t>
  </si>
  <si>
    <t>Agar Excel 2016 ya uske baad ka version hai, to Slicers bahut achhe se kaam karenge.</t>
  </si>
  <si>
    <t>Dashboard Color Theme</t>
  </si>
  <si>
    <t>Ek professional color combination use karo:</t>
  </si>
  <si>
    <t>🔵 Blue → Revenue</t>
  </si>
  <si>
    <t>🟢 Green → Profit</t>
  </si>
  <si>
    <t>🟠 Orange → Orders</t>
  </si>
  <si>
    <t>🔴 Red → Returns</t>
  </si>
  <si>
    <t>⚪ White Background</t>
  </si>
  <si>
    <t>⚫ Light Grey Borders</t>
  </si>
  <si>
    <t>Isse dashboard clean aur corporate look dega.</t>
  </si>
  <si>
    <t>KPI</t>
  </si>
  <si>
    <t>Formula</t>
  </si>
  <si>
    <t>COUNTA(Order ID)</t>
  </si>
  <si>
    <t>SUM(Revenue)</t>
  </si>
  <si>
    <t>SUM(Profit)</t>
  </si>
  <si>
    <t>AVERAGE(Rating)</t>
  </si>
  <si>
    <t>Total Customers</t>
  </si>
  <si>
    <t>Remove Duplicates ya Pivot Table se Distinct Count</t>
  </si>
  <si>
    <t>Average Order Value</t>
  </si>
  <si>
    <t>Total Revenue / Total Orders</t>
  </si>
  <si>
    <t>Tumhare dataset me ye columns hain:</t>
  </si>
  <si>
    <t>Sales Analysis Charts</t>
  </si>
  <si>
    <t>Revenue by Month</t>
  </si>
  <si>
    <t>Profit by Month</t>
  </si>
  <si>
    <t>Orders by Month</t>
  </si>
  <si>
    <t>Revenue Trend Line</t>
  </si>
  <si>
    <t>Product Analysis</t>
  </si>
  <si>
    <t>Top 10 Products by Revenue</t>
  </si>
  <si>
    <t>Top 10 Products by Profit</t>
  </si>
  <si>
    <t>Category-wise Revenue</t>
  </si>
  <si>
    <t>Category-wise Profit</t>
  </si>
  <si>
    <t>Brand-wise Sales</t>
  </si>
  <si>
    <t>Brand-wise Profit</t>
  </si>
  <si>
    <t>Customer Analysis</t>
  </si>
  <si>
    <t>Top 10 Customers by Revenue</t>
  </si>
  <si>
    <t>Top Customers by Orders</t>
  </si>
  <si>
    <t>Average Rating by Customer (optional)</t>
  </si>
  <si>
    <t>Location Analysis</t>
  </si>
  <si>
    <t>Revenue by State</t>
  </si>
  <si>
    <t>Revenue by City</t>
  </si>
  <si>
    <t>Profit by State</t>
  </si>
  <si>
    <t>Map use kar sakte ho agar Power BI me ho.</t>
  </si>
  <si>
    <t>Delivery Analysis</t>
  </si>
  <si>
    <t>Delivery Status Breakdown (Delivered, Cancelled, Pending)</t>
  </si>
  <si>
    <t>Delivery Status %</t>
  </si>
  <si>
    <t>Pie Chart ya Donut Chart.</t>
  </si>
  <si>
    <t>Return Analysis</t>
  </si>
  <si>
    <t>Return vs No Return</t>
  </si>
  <si>
    <t>Return % by Category</t>
  </si>
  <si>
    <t>Return % by Brand</t>
  </si>
  <si>
    <t>Payment Analysis</t>
  </si>
  <si>
    <t>Payment Mode Distribution</t>
  </si>
  <si>
    <t>Cash on Delivery</t>
  </si>
  <si>
    <t>Pie Chart.</t>
  </si>
  <si>
    <t>Rating Analysis</t>
  </si>
  <si>
    <t>Average Rating by Category</t>
  </si>
  <si>
    <t>Average Rating by Brand</t>
  </si>
  <si>
    <t>Rating Distribution (1–5)</t>
  </si>
  <si>
    <t>Discount Analysis</t>
  </si>
  <si>
    <t>Average Discount</t>
  </si>
  <si>
    <t>Discount vs Revenue</t>
  </si>
  <si>
    <t>Discount vs Profit</t>
  </si>
  <si>
    <t>Slicers (Filters)</t>
  </si>
  <si>
    <t>Dashboard me ye slicers zarur lagana:</t>
  </si>
  <si>
    <t>Recommended Dashboard Layout</t>
  </si>
  <si>
    <t>Top Row (KPI Cards)</t>
  </si>
  <si>
    <t>Return Rate</t>
  </si>
  <si>
    <t>Middle Row</t>
  </si>
  <si>
    <t>Revenue Trend (Line Chart)</t>
  </si>
  <si>
    <t>Category-wise Revenue (Bar Chart)</t>
  </si>
  <si>
    <t>Brand-wise Revenue (Bar Chart)</t>
  </si>
  <si>
    <t>Bottom Row</t>
  </si>
  <si>
    <t>Revenue by State (Map/Bar)</t>
  </si>
  <si>
    <t>Payment Mode (Donut Chart)</t>
  </si>
  <si>
    <t>Delivery Status (Donut Chart)</t>
  </si>
  <si>
    <t>Return Status (Donut Chart)</t>
  </si>
  <si>
    <t>Top 10 Products (Bar Chart)</t>
  </si>
  <si>
    <t>Important DAX/Excel Measures</t>
  </si>
  <si>
    <r>
      <t xml:space="preserve">Total Revenue = </t>
    </r>
    <r>
      <rPr>
        <sz val="10"/>
        <color theme="1"/>
        <rFont val="Arial Unicode MS"/>
        <family val="2"/>
      </rPr>
      <t>SUM(Revenue)</t>
    </r>
  </si>
  <si>
    <r>
      <t xml:space="preserve">Total Profit = </t>
    </r>
    <r>
      <rPr>
        <sz val="10"/>
        <color theme="1"/>
        <rFont val="Arial Unicode MS"/>
        <family val="2"/>
      </rPr>
      <t>SUM(Profit)</t>
    </r>
  </si>
  <si>
    <r>
      <t xml:space="preserve">Total Orders = </t>
    </r>
    <r>
      <rPr>
        <sz val="10"/>
        <color theme="1"/>
        <rFont val="Arial Unicode MS"/>
        <family val="2"/>
      </rPr>
      <t>COUNT(Order ID)</t>
    </r>
  </si>
  <si>
    <r>
      <t xml:space="preserve">Average Rating = </t>
    </r>
    <r>
      <rPr>
        <sz val="10"/>
        <color theme="1"/>
        <rFont val="Arial Unicode MS"/>
        <family val="2"/>
      </rPr>
      <t>AVERAGE(Rating)</t>
    </r>
  </si>
  <si>
    <r>
      <t xml:space="preserve">Total Customers = </t>
    </r>
    <r>
      <rPr>
        <sz val="10"/>
        <color theme="1"/>
        <rFont val="Arial Unicode MS"/>
        <family val="2"/>
      </rPr>
      <t>DISTINCTCOUNT(Customer Name)</t>
    </r>
  </si>
  <si>
    <r>
      <t xml:space="preserve">Average Order Value = </t>
    </r>
    <r>
      <rPr>
        <sz val="10"/>
        <color theme="1"/>
        <rFont val="Arial Unicode MS"/>
        <family val="2"/>
      </rPr>
      <t>Revenue / Total Orders</t>
    </r>
  </si>
  <si>
    <r>
      <t xml:space="preserve">Return Rate = </t>
    </r>
    <r>
      <rPr>
        <sz val="10"/>
        <color theme="1"/>
        <rFont val="Arial Unicode MS"/>
        <family val="2"/>
      </rPr>
      <t>(Returned Orders / Total Orders) × 100</t>
    </r>
  </si>
  <si>
    <r>
      <t xml:space="preserve">Delivery Success Rate = </t>
    </r>
    <r>
      <rPr>
        <sz val="10"/>
        <color theme="1"/>
        <rFont val="Arial Unicode MS"/>
        <family val="2"/>
      </rPr>
      <t>(Delivered Orders / Total Orders) × 100</t>
    </r>
  </si>
  <si>
    <t>Row Labels</t>
  </si>
  <si>
    <t>Grand Total</t>
  </si>
  <si>
    <t>Jan</t>
  </si>
  <si>
    <t>Feb</t>
  </si>
  <si>
    <t>Mar</t>
  </si>
  <si>
    <t>Apr</t>
  </si>
  <si>
    <t>May</t>
  </si>
  <si>
    <t>Jun</t>
  </si>
  <si>
    <t>Jul</t>
  </si>
  <si>
    <t>Aug</t>
  </si>
  <si>
    <t>Sep</t>
  </si>
  <si>
    <t>Oct</t>
  </si>
  <si>
    <t>Nov</t>
  </si>
  <si>
    <t>Dec</t>
  </si>
  <si>
    <t>Sum of Revenue</t>
  </si>
  <si>
    <t>Sum of Profit</t>
  </si>
  <si>
    <t>Count of Product</t>
  </si>
  <si>
    <t>Average of Rating</t>
  </si>
  <si>
    <t>customer name</t>
  </si>
  <si>
    <t>count order's</t>
  </si>
  <si>
    <t>Count of Order by mnoth</t>
  </si>
  <si>
    <t>Count of Payment Mode</t>
  </si>
  <si>
    <t>Count of Delivery Status</t>
  </si>
  <si>
    <t>Count of Return Status</t>
  </si>
  <si>
    <t>Count of Seller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</si>
</sst>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
  </numFmts>
  <fonts count="17" x14ac:knownFonts="1">
    <font>
      <sz val="11"/>
      <color theme="1"/>
      <name val="Calibri"/>
      <family val="2"/>
      <scheme val="minor"/>
    </font>
    <font>
      <b/>
      <sz val="11"/>
      <color rgb="FFFFFFFF"/>
      <name val="Segoe UI"/>
    </font>
    <font>
      <sz val="10"/>
      <name val="Segoe UI"/>
    </font>
    <font>
      <b/>
      <sz val="18"/>
      <color rgb="FF1B365D"/>
      <name val="Segoe UI"/>
    </font>
    <font>
      <b/>
      <sz val="10"/>
      <color rgb="FF555555"/>
      <name val="Segoe UI"/>
    </font>
    <font>
      <b/>
      <sz val="14"/>
      <color rgb="FF1B365D"/>
      <name val="Segoe UI"/>
    </font>
    <font>
      <b/>
      <sz val="12"/>
      <color rgb="FF1B365D"/>
      <name val="Segoe UI"/>
    </font>
    <font>
      <b/>
      <sz val="11"/>
      <name val="Segoe UI"/>
    </font>
    <font>
      <b/>
      <sz val="13.5"/>
      <color theme="1"/>
      <name val="Calibri"/>
      <family val="2"/>
      <scheme val="minor"/>
    </font>
    <font>
      <b/>
      <sz val="18"/>
      <color theme="1"/>
      <name val="Calibri"/>
      <family val="2"/>
      <scheme val="minor"/>
    </font>
    <font>
      <b/>
      <sz val="11"/>
      <color theme="1"/>
      <name val="Calibri"/>
      <family val="2"/>
      <scheme val="minor"/>
    </font>
    <font>
      <sz val="10"/>
      <color theme="1"/>
      <name val="Arial Unicode MS"/>
      <family val="2"/>
    </font>
    <font>
      <b/>
      <sz val="24"/>
      <color theme="1"/>
      <name val="Calibri"/>
      <family val="2"/>
      <scheme val="minor"/>
    </font>
    <font>
      <b/>
      <sz val="18"/>
      <color rgb="FF000000"/>
      <name val="Calibri"/>
      <family val="2"/>
      <scheme val="minor"/>
    </font>
    <font>
      <sz val="11"/>
      <color rgb="FF000000"/>
      <name val="Calibri"/>
      <family val="2"/>
      <scheme val="minor"/>
    </font>
    <font>
      <sz val="36"/>
      <color theme="1"/>
      <name val="Calibri (Body)"/>
    </font>
    <font>
      <sz val="28"/>
      <color theme="1"/>
      <name val="Calibri"/>
      <family val="2"/>
      <scheme val="minor"/>
    </font>
  </fonts>
  <fills count="7">
    <fill>
      <patternFill patternType="none"/>
    </fill>
    <fill>
      <patternFill patternType="gray125"/>
    </fill>
    <fill>
      <patternFill patternType="solid">
        <fgColor rgb="FF1B365D"/>
        <bgColor rgb="FF1B365D"/>
      </patternFill>
    </fill>
    <fill>
      <patternFill patternType="solid">
        <fgColor rgb="FFF9A825"/>
        <bgColor rgb="FFF9A825"/>
      </patternFill>
    </fill>
    <fill>
      <patternFill patternType="solid">
        <fgColor rgb="FFF0F4F8"/>
        <bgColor rgb="FFF0F4F8"/>
      </patternFill>
    </fill>
    <fill>
      <patternFill patternType="solid">
        <fgColor rgb="FFFFFFFF"/>
        <bgColor rgb="FFFFFFFF"/>
      </patternFill>
    </fill>
    <fill>
      <patternFill patternType="solid">
        <fgColor theme="0"/>
        <bgColor indexed="64"/>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s>
  <cellStyleXfs count="1">
    <xf numFmtId="0" fontId="0" fillId="0" borderId="0"/>
  </cellStyleXfs>
  <cellXfs count="42">
    <xf numFmtId="0" fontId="0" fillId="0" borderId="0" xfId="0"/>
    <xf numFmtId="0" fontId="3" fillId="0" borderId="0" xfId="0" applyFont="1"/>
    <xf numFmtId="0" fontId="0" fillId="3" borderId="0" xfId="0" applyFill="1"/>
    <xf numFmtId="0" fontId="4" fillId="4" borderId="1" xfId="0" applyFont="1" applyFill="1" applyBorder="1" applyAlignment="1">
      <alignment horizontal="center" vertical="center"/>
    </xf>
    <xf numFmtId="3"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6" fontId="5" fillId="5" borderId="1" xfId="0" applyNumberFormat="1" applyFont="1" applyFill="1" applyBorder="1" applyAlignment="1">
      <alignment horizontal="center" vertical="center"/>
    </xf>
    <xf numFmtId="0" fontId="6" fillId="0" borderId="0" xfId="0" applyFont="1"/>
    <xf numFmtId="0" fontId="1" fillId="2" borderId="0" xfId="0" applyFont="1" applyFill="1" applyAlignment="1">
      <alignment horizontal="center"/>
    </xf>
    <xf numFmtId="0" fontId="2" fillId="0" borderId="1" xfId="0" applyFont="1" applyBorder="1"/>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0" fontId="7" fillId="0" borderId="1" xfId="0" applyFont="1" applyBorder="1"/>
    <xf numFmtId="3" fontId="7" fillId="0" borderId="1" xfId="0" applyNumberFormat="1" applyFont="1" applyBorder="1" applyAlignment="1">
      <alignment horizontal="right"/>
    </xf>
    <xf numFmtId="164" fontId="7" fillId="0" borderId="1" xfId="0" applyNumberFormat="1" applyFont="1" applyBorder="1" applyAlignment="1">
      <alignment horizontal="right"/>
    </xf>
    <xf numFmtId="0" fontId="1" fillId="2" borderId="0" xfId="0" applyFont="1" applyFill="1" applyAlignment="1">
      <alignment horizontal="center" vertical="center"/>
    </xf>
    <xf numFmtId="0" fontId="2" fillId="0" borderId="1" xfId="0" applyFont="1" applyBorder="1" applyAlignment="1">
      <alignment horizontal="center"/>
    </xf>
    <xf numFmtId="3" fontId="2" fillId="0" borderId="1" xfId="0" applyNumberFormat="1" applyFont="1" applyBorder="1"/>
    <xf numFmtId="164" fontId="2" fillId="0" borderId="1" xfId="0" applyNumberFormat="1" applyFont="1" applyBorder="1"/>
    <xf numFmtId="165" fontId="2" fillId="0" borderId="1" xfId="0" applyNumberFormat="1" applyFont="1" applyBorder="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0" fillId="0" borderId="0" xfId="0" pivotButton="1"/>
    <xf numFmtId="0" fontId="0" fillId="0" borderId="0" xfId="0" applyAlignment="1">
      <alignment horizontal="left"/>
    </xf>
    <xf numFmtId="14" fontId="2" fillId="0" borderId="1" xfId="0" applyNumberFormat="1" applyFont="1" applyBorder="1" applyAlignment="1">
      <alignment horizontal="center"/>
    </xf>
    <xf numFmtId="164" fontId="0" fillId="0" borderId="0" xfId="0" applyNumberFormat="1"/>
    <xf numFmtId="2" fontId="0" fillId="0" borderId="0" xfId="0" applyNumberFormat="1"/>
    <xf numFmtId="0" fontId="0" fillId="6" borderId="0" xfId="0" applyFill="1"/>
    <xf numFmtId="0" fontId="2" fillId="0" borderId="2" xfId="0" applyFont="1" applyBorder="1" applyAlignment="1">
      <alignment horizontal="center"/>
    </xf>
    <xf numFmtId="14" fontId="2" fillId="0" borderId="2" xfId="0" applyNumberFormat="1" applyFont="1" applyBorder="1" applyAlignment="1">
      <alignment horizontal="center"/>
    </xf>
    <xf numFmtId="0" fontId="2" fillId="0" borderId="2" xfId="0" applyFont="1" applyBorder="1"/>
    <xf numFmtId="3" fontId="2" fillId="0" borderId="2" xfId="0" applyNumberFormat="1" applyFont="1" applyBorder="1"/>
    <xf numFmtId="164" fontId="2" fillId="0" borderId="2" xfId="0" applyNumberFormat="1" applyFont="1" applyBorder="1"/>
    <xf numFmtId="165" fontId="2" fillId="0" borderId="2" xfId="0" applyNumberFormat="1" applyFont="1" applyBorder="1"/>
    <xf numFmtId="0" fontId="15" fillId="6" borderId="0" xfId="0" applyFont="1" applyFill="1"/>
    <xf numFmtId="0" fontId="16" fillId="6" borderId="0" xfId="0" applyFont="1" applyFill="1"/>
    <xf numFmtId="0" fontId="0" fillId="0" borderId="0" xfId="0" applyNumberFormat="1"/>
  </cellXfs>
  <cellStyles count="1">
    <cellStyle name="Normal" xfId="0" builtinId="0"/>
  </cellStyles>
  <dxfs count="23">
    <dxf>
      <font>
        <b val="0"/>
        <i val="0"/>
        <strike val="0"/>
        <condense val="0"/>
        <extend val="0"/>
        <outline val="0"/>
        <shadow val="0"/>
        <u val="none"/>
        <vertAlign val="baseline"/>
        <sz val="10"/>
        <color auto="1"/>
        <name val="Segoe UI"/>
        <scheme val="none"/>
      </font>
      <alignment horizontal="center"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alignment horizontal="center"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alignment horizontal="center"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alignment horizontal="center"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numFmt numFmtId="164" formatCode="\₹#,##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numFmt numFmtId="164" formatCode="\₹#,##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numFmt numFmtId="165" formatCode="0.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numFmt numFmtId="164" formatCode="\₹#,##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numFmt numFmtId="3" formatCode="#,##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numFmt numFmtId="19" formatCode="dd/mm/yy"/>
      <alignment horizontal="center"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10"/>
        <color auto="1"/>
        <name val="Segoe UI"/>
        <scheme val="none"/>
      </font>
      <alignment horizontal="center" vertical="bottom" textRotation="0" wrapText="0" indent="0" justifyLastLine="0" shrinkToFit="0" readingOrder="0"/>
      <border diagonalUp="0" diagonalDown="0">
        <left style="thin">
          <color rgb="FFDDDDDD"/>
        </left>
        <right style="thin">
          <color rgb="FFDDDDDD"/>
        </right>
        <top style="thin">
          <color rgb="FFDDDDDD"/>
        </top>
        <bottom style="thin">
          <color rgb="FFDDDDDD"/>
        </bottom>
        <vertical/>
        <horizontal/>
      </border>
    </dxf>
    <dxf>
      <border outline="0">
        <bottom style="thin">
          <color rgb="FFDDDDDD"/>
        </bottom>
      </border>
    </dxf>
    <dxf>
      <font>
        <b val="0"/>
        <i val="0"/>
        <strike val="0"/>
        <condense val="0"/>
        <extend val="0"/>
        <outline val="0"/>
        <shadow val="0"/>
        <u val="none"/>
        <vertAlign val="baseline"/>
        <sz val="10"/>
        <color auto="1"/>
        <name val="Segoe UI"/>
        <scheme val="none"/>
      </font>
      <alignment horizontal="center" vertical="bottom" textRotation="0" wrapText="0" indent="0" justifyLastLine="0" shrinkToFit="0" readingOrder="0"/>
    </dxf>
    <dxf>
      <font>
        <b/>
        <i val="0"/>
        <strike val="0"/>
        <condense val="0"/>
        <extend val="0"/>
        <outline val="0"/>
        <shadow val="0"/>
        <u val="none"/>
        <vertAlign val="baseline"/>
        <sz val="11"/>
        <color rgb="FFFFFFFF"/>
        <name val="Segoe UI"/>
        <scheme val="none"/>
      </font>
      <fill>
        <patternFill patternType="solid">
          <fgColor rgb="FF1B365D"/>
          <bgColor rgb="FF1B365D"/>
        </patternFill>
      </fill>
      <alignment horizontal="center" vertical="center" textRotation="0" wrapText="0" indent="0" justifyLastLine="0" shrinkToFit="0" readingOrder="0"/>
    </dxf>
    <dxf>
      <numFmt numFmtId="0" formatCode="General"/>
    </dxf>
    <dxf>
      <numFmt numFmtId="2" formatCode="0.00"/>
    </dxf>
  </dxfs>
  <tableStyles count="0" defaultTableStyle="TableStyleMedium9" defaultPivotStyle="PivotStyleLight16"/>
  <colors>
    <mruColors>
      <color rgb="FFE8E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[Flipkart_Sales_Dashboard.xlsx]Revenue Analysis!PivotTable3</c:name>
    <c:fmtId val="9"/>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American Typewriter" panose="02090604020004020304" pitchFamily="18" charset="77"/>
                <a:ea typeface="+mn-ea"/>
                <a:cs typeface="+mn-cs"/>
              </a:defRPr>
            </a:pPr>
            <a:r>
              <a:rPr lang="en-US" sz="1200" b="1">
                <a:solidFill>
                  <a:schemeClr val="tx2">
                    <a:lumMod val="75000"/>
                  </a:schemeClr>
                </a:solidFill>
                <a:latin typeface="+mj-lt"/>
              </a:rPr>
              <a:t>MONTHLY Revenue </a:t>
            </a:r>
          </a:p>
        </c:rich>
      </c:tx>
      <c:layout>
        <c:manualLayout>
          <c:xMode val="edge"/>
          <c:yMode val="edge"/>
          <c:x val="0.34523508949110698"/>
          <c:y val="4.53612552786379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American Typewriter" panose="02090604020004020304" pitchFamily="18" charset="77"/>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marker>
        <c:dLbl>
          <c:idx val="0"/>
          <c:layout>
            <c:manualLayout>
              <c:x val="-1.3853387128261936E-2"/>
              <c:y val="-4.9822064056939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marker>
        <c:dLbl>
          <c:idx val="0"/>
          <c:layout>
            <c:manualLayout>
              <c:x val="-8.6167436715038723E-2"/>
              <c:y val="5.693950177935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marker>
        <c:dLbl>
          <c:idx val="0"/>
          <c:layout>
            <c:manualLayout>
              <c:x val="-3.0382312748096722E-2"/>
              <c:y val="-8.8967971530249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marker>
        <c:dLbl>
          <c:idx val="0"/>
          <c:layout>
            <c:manualLayout>
              <c:x val="-4.2779006962972606E-2"/>
              <c:y val="9.608540925266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marker>
        <c:dLbl>
          <c:idx val="0"/>
          <c:layout>
            <c:manualLayout>
              <c:x val="-7.7902973905121436E-2"/>
              <c:y val="-7.1174377224199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marker>
        <c:dLbl>
          <c:idx val="0"/>
          <c:layout>
            <c:manualLayout>
              <c:x val="-4.2779006962972606E-2"/>
              <c:y val="6.04982206405692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marker>
        <c:dLbl>
          <c:idx val="0"/>
          <c:layout>
            <c:manualLayout>
              <c:x val="-7.9969089607600699E-2"/>
              <c:y val="-5.6939501779359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marker>
        <c:dLbl>
          <c:idx val="0"/>
          <c:layout>
            <c:manualLayout>
              <c:x val="-8.8233552417518096E-2"/>
              <c:y val="5.3380782918149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marker>
        <c:dLbl>
          <c:idx val="0"/>
          <c:layout>
            <c:manualLayout>
              <c:x val="-0.10889470944231149"/>
              <c:y val="-1.0676156583629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marker>
        <c:dLbl>
          <c:idx val="0"/>
          <c:layout>
            <c:manualLayout>
              <c:x val="-9.7211557233032198E-3"/>
              <c:y val="-3.5587188612099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lumMod val="40000"/>
                <a:lumOff val="60000"/>
              </a:schemeClr>
            </a:solidFill>
            <a:ln w="9525">
              <a:solidFill>
                <a:schemeClr val="accent1"/>
              </a:solidFill>
            </a:ln>
            <a:effectLst/>
          </c:spPr>
        </c:marker>
        <c:dLbl>
          <c:idx val="0"/>
          <c:layout>
            <c:manualLayout>
              <c:x val="-7.6550400208238436E-3"/>
              <c:y val="-5.6939501779359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6">
                <a:lumMod val="75000"/>
              </a:schemeClr>
            </a:solidFill>
            <a:ln w="9525">
              <a:solidFill>
                <a:schemeClr val="accent1"/>
              </a:solidFill>
            </a:ln>
            <a:effectLst/>
          </c:spPr>
        </c:marker>
        <c:dLbl>
          <c:idx val="0"/>
          <c:layout>
            <c:manualLayout>
              <c:x val="-7.7902973905121367E-2"/>
              <c:y val="-4.9822064056939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Analysis'!$B$21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6">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F92B-4A44-9D38-85880FF06073}"/>
              </c:ext>
            </c:extLst>
          </c:dPt>
          <c:dPt>
            <c:idx val="1"/>
            <c:marker>
              <c:symbol val="circle"/>
              <c:size val="5"/>
              <c:spPr>
                <a:solidFill>
                  <a:schemeClr val="accent2">
                    <a:lumMod val="40000"/>
                    <a:lumOff val="60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F92B-4A44-9D38-85880FF06073}"/>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F92B-4A44-9D38-85880FF06073}"/>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F92B-4A44-9D38-85880FF06073}"/>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F92B-4A44-9D38-85880FF06073}"/>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F92B-4A44-9D38-85880FF06073}"/>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F92B-4A44-9D38-85880FF06073}"/>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F92B-4A44-9D38-85880FF06073}"/>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F92B-4A44-9D38-85880FF06073}"/>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F92B-4A44-9D38-85880FF06073}"/>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F92B-4A44-9D38-85880FF06073}"/>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F92B-4A44-9D38-85880FF06073}"/>
              </c:ext>
            </c:extLst>
          </c:dPt>
          <c:dLbls>
            <c:dLbl>
              <c:idx val="0"/>
              <c:layout>
                <c:manualLayout>
                  <c:x val="-7.7902973905121367E-2"/>
                  <c:y val="-4.9822064056939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92B-4A44-9D38-85880FF06073}"/>
                </c:ext>
              </c:extLst>
            </c:dLbl>
            <c:dLbl>
              <c:idx val="1"/>
              <c:layout>
                <c:manualLayout>
                  <c:x val="-7.6550400208238436E-3"/>
                  <c:y val="-5.69395017793594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92B-4A44-9D38-85880FF06073}"/>
                </c:ext>
              </c:extLst>
            </c:dLbl>
            <c:dLbl>
              <c:idx val="2"/>
              <c:layout>
                <c:manualLayout>
                  <c:x val="-9.7211557233032198E-3"/>
                  <c:y val="-3.5587188612099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92B-4A44-9D38-85880FF06073}"/>
                </c:ext>
              </c:extLst>
            </c:dLbl>
            <c:dLbl>
              <c:idx val="3"/>
              <c:layout>
                <c:manualLayout>
                  <c:x val="-0.10889470944231149"/>
                  <c:y val="-1.0676156583629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2B-4A44-9D38-85880FF06073}"/>
                </c:ext>
              </c:extLst>
            </c:dLbl>
            <c:dLbl>
              <c:idx val="4"/>
              <c:layout>
                <c:manualLayout>
                  <c:x val="-8.8233552417518096E-2"/>
                  <c:y val="5.33807829181494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2B-4A44-9D38-85880FF06073}"/>
                </c:ext>
              </c:extLst>
            </c:dLbl>
            <c:dLbl>
              <c:idx val="5"/>
              <c:layout>
                <c:manualLayout>
                  <c:x val="-7.9969089607600699E-2"/>
                  <c:y val="-5.69395017793594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2B-4A44-9D38-85880FF06073}"/>
                </c:ext>
              </c:extLst>
            </c:dLbl>
            <c:dLbl>
              <c:idx val="6"/>
              <c:layout>
                <c:manualLayout>
                  <c:x val="-4.2779006962972606E-2"/>
                  <c:y val="6.04982206405692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2B-4A44-9D38-85880FF06073}"/>
                </c:ext>
              </c:extLst>
            </c:dLbl>
            <c:dLbl>
              <c:idx val="7"/>
              <c:layout>
                <c:manualLayout>
                  <c:x val="-7.7902973905121436E-2"/>
                  <c:y val="-7.11743772241992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2B-4A44-9D38-85880FF06073}"/>
                </c:ext>
              </c:extLst>
            </c:dLbl>
            <c:dLbl>
              <c:idx val="8"/>
              <c:layout>
                <c:manualLayout>
                  <c:x val="-1.3853387128261936E-2"/>
                  <c:y val="-4.98220640569396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2B-4A44-9D38-85880FF06073}"/>
                </c:ext>
              </c:extLst>
            </c:dLbl>
            <c:dLbl>
              <c:idx val="9"/>
              <c:layout>
                <c:manualLayout>
                  <c:x val="-8.6167436715038723E-2"/>
                  <c:y val="5.6939501779359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2B-4A44-9D38-85880FF06073}"/>
                </c:ext>
              </c:extLst>
            </c:dLbl>
            <c:dLbl>
              <c:idx val="10"/>
              <c:layout>
                <c:manualLayout>
                  <c:x val="-3.0382312748096722E-2"/>
                  <c:y val="-8.89679715302491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2B-4A44-9D38-85880FF06073}"/>
                </c:ext>
              </c:extLst>
            </c:dLbl>
            <c:dLbl>
              <c:idx val="11"/>
              <c:layout>
                <c:manualLayout>
                  <c:x val="-4.2779006962972606E-2"/>
                  <c:y val="9.608540925266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2B-4A44-9D38-85880FF060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Analysis'!$B$22:$B$34</c:f>
              <c:numCache>
                <c:formatCode>\₹#,##0</c:formatCode>
                <c:ptCount val="12"/>
                <c:pt idx="0">
                  <c:v>525504.79449999996</c:v>
                </c:pt>
                <c:pt idx="1">
                  <c:v>529692.76700000011</c:v>
                </c:pt>
                <c:pt idx="2">
                  <c:v>454232.11449999997</c:v>
                </c:pt>
                <c:pt idx="3">
                  <c:v>260702.61100000012</c:v>
                </c:pt>
                <c:pt idx="4">
                  <c:v>198330.88849999997</c:v>
                </c:pt>
                <c:pt idx="5">
                  <c:v>228597.03049999996</c:v>
                </c:pt>
                <c:pt idx="6">
                  <c:v>215594.05850000004</c:v>
                </c:pt>
                <c:pt idx="7">
                  <c:v>255159.90799999994</c:v>
                </c:pt>
                <c:pt idx="8">
                  <c:v>245911.28999999989</c:v>
                </c:pt>
                <c:pt idx="9">
                  <c:v>203420.52700000003</c:v>
                </c:pt>
                <c:pt idx="10">
                  <c:v>248307.70750000008</c:v>
                </c:pt>
                <c:pt idx="11">
                  <c:v>220765.0955</c:v>
                </c:pt>
              </c:numCache>
            </c:numRef>
          </c:val>
          <c:smooth val="0"/>
          <c:extLst>
            <c:ext xmlns:c16="http://schemas.microsoft.com/office/drawing/2014/chart" uri="{C3380CC4-5D6E-409C-BE32-E72D297353CC}">
              <c16:uniqueId val="{00000000-F92B-4A44-9D38-85880FF06073}"/>
            </c:ext>
          </c:extLst>
        </c:ser>
        <c:dLbls>
          <c:dLblPos val="ctr"/>
          <c:showLegendKey val="0"/>
          <c:showVal val="1"/>
          <c:showCatName val="0"/>
          <c:showSerName val="0"/>
          <c:showPercent val="0"/>
          <c:showBubbleSize val="0"/>
        </c:dLbls>
        <c:marker val="1"/>
        <c:smooth val="0"/>
        <c:axId val="114056640"/>
        <c:axId val="110439808"/>
      </c:lineChart>
      <c:catAx>
        <c:axId val="1140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39808"/>
        <c:crosses val="autoZero"/>
        <c:auto val="1"/>
        <c:lblAlgn val="ctr"/>
        <c:lblOffset val="100"/>
        <c:noMultiLvlLbl val="0"/>
      </c:catAx>
      <c:valAx>
        <c:axId val="110439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[Flipkart_Sales_Dashboard.xlsx]Revenue Summary!PivotTable9</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b="1"/>
              <a:t>REVENUE</a:t>
            </a:r>
            <a:r>
              <a:rPr lang="en-US" sz="1100" b="1" baseline="0"/>
              <a:t> BY CATEGORY</a:t>
            </a:r>
            <a:endParaRPr lang="en-US" sz="11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6991306305409"/>
          <c:y val="0.16507955109000619"/>
          <c:w val="0.75689771733078814"/>
          <c:h val="0.67001630978060711"/>
        </c:manualLayout>
      </c:layout>
      <c:barChart>
        <c:barDir val="col"/>
        <c:grouping val="clustered"/>
        <c:varyColors val="0"/>
        <c:ser>
          <c:idx val="0"/>
          <c:order val="0"/>
          <c:tx>
            <c:strRef>
              <c:f>'Revenue Summary'!$B$1</c:f>
              <c:strCache>
                <c:ptCount val="1"/>
                <c:pt idx="0">
                  <c:v>Total</c:v>
                </c:pt>
              </c:strCache>
            </c:strRef>
          </c:tx>
          <c:spPr>
            <a:solidFill>
              <a:srgbClr val="00B050"/>
            </a:solidFill>
            <a:ln>
              <a:noFill/>
            </a:ln>
            <a:effectLst>
              <a:outerShdw blurRad="40000" dist="23000" dir="5400000" rotWithShape="0">
                <a:srgbClr val="000000">
                  <a:alpha val="35000"/>
                </a:srgbClr>
              </a:outerShdw>
            </a:effectLst>
          </c:spPr>
          <c:invertIfNegative val="0"/>
          <c:cat>
            <c:strRef>
              <c:f>'Revenue Summary'!$A$2:$A$6</c:f>
              <c:strCache>
                <c:ptCount val="4"/>
                <c:pt idx="0">
                  <c:v>Beauty &amp; Grooming</c:v>
                </c:pt>
                <c:pt idx="1">
                  <c:v>Clothing &amp; Fashion</c:v>
                </c:pt>
                <c:pt idx="2">
                  <c:v>Electronics</c:v>
                </c:pt>
                <c:pt idx="3">
                  <c:v>Home &amp; Kitchen</c:v>
                </c:pt>
              </c:strCache>
            </c:strRef>
          </c:cat>
          <c:val>
            <c:numRef>
              <c:f>'Revenue Summary'!$B$2:$B$6</c:f>
              <c:numCache>
                <c:formatCode>\₹#,##0</c:formatCode>
                <c:ptCount val="4"/>
                <c:pt idx="0">
                  <c:v>669482.85000000009</c:v>
                </c:pt>
                <c:pt idx="1">
                  <c:v>1282144.3000000005</c:v>
                </c:pt>
                <c:pt idx="2">
                  <c:v>16739189.749999998</c:v>
                </c:pt>
                <c:pt idx="3">
                  <c:v>1724233.3000000007</c:v>
                </c:pt>
              </c:numCache>
            </c:numRef>
          </c:val>
          <c:extLst>
            <c:ext xmlns:c16="http://schemas.microsoft.com/office/drawing/2014/chart" uri="{C3380CC4-5D6E-409C-BE32-E72D297353CC}">
              <c16:uniqueId val="{00000000-C1F0-4A43-AC00-4506D0A85F7E}"/>
            </c:ext>
          </c:extLst>
        </c:ser>
        <c:dLbls>
          <c:showLegendKey val="0"/>
          <c:showVal val="0"/>
          <c:showCatName val="0"/>
          <c:showSerName val="0"/>
          <c:showPercent val="0"/>
          <c:showBubbleSize val="0"/>
        </c:dLbls>
        <c:gapWidth val="217"/>
        <c:overlap val="-80"/>
        <c:axId val="115396544"/>
        <c:axId val="115397440"/>
      </c:barChart>
      <c:catAx>
        <c:axId val="1153965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397440"/>
        <c:crosses val="autoZero"/>
        <c:auto val="1"/>
        <c:lblAlgn val="ctr"/>
        <c:lblOffset val="100"/>
        <c:noMultiLvlLbl val="0"/>
      </c:catAx>
      <c:valAx>
        <c:axId val="115397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39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[Flipkart_Sales_Dashboard.xlsx]Top_10 Revenue!PivotTable8</c:name>
    <c:fmtId val="5"/>
  </c:pivotSource>
  <c:chart>
    <c:title>
      <c:tx>
        <c:rich>
          <a:bodyPr rot="0" spcFirstLastPara="1" vertOverflow="ellipsis" vert="horz" wrap="square" anchor="ctr" anchorCtr="1"/>
          <a:lstStyle/>
          <a:p>
            <a:pPr>
              <a:defRPr sz="1400" b="1" i="0" u="none" strike="noStrike" kern="1200" cap="none" spc="20" baseline="0">
                <a:solidFill>
                  <a:schemeClr val="tx2">
                    <a:lumMod val="75000"/>
                  </a:schemeClr>
                </a:solidFill>
                <a:latin typeface="+mn-lt"/>
                <a:ea typeface="+mn-ea"/>
                <a:cs typeface="+mn-cs"/>
              </a:defRPr>
            </a:pPr>
            <a:r>
              <a:rPr lang="en-IN" sz="1200" b="1">
                <a:solidFill>
                  <a:schemeClr val="tx2">
                    <a:lumMod val="75000"/>
                  </a:schemeClr>
                </a:solidFill>
              </a:rPr>
              <a:t>REVENUE BY BRAND (TOP 10)</a:t>
            </a:r>
          </a:p>
        </c:rich>
      </c:tx>
      <c:layout>
        <c:manualLayout>
          <c:xMode val="edge"/>
          <c:yMode val="edge"/>
          <c:x val="0.26858284065941807"/>
          <c:y val="3.4074689998088298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 Revenue'!$B$21</c:f>
              <c:strCache>
                <c:ptCount val="1"/>
                <c:pt idx="0">
                  <c:v>Total</c:v>
                </c:pt>
              </c:strCache>
            </c:strRef>
          </c:tx>
          <c:spPr>
            <a:solidFill>
              <a:srgbClr val="0070C0"/>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'Top_10 Revenue'!$A$22:$A$32</c:f>
              <c:strCache>
                <c:ptCount val="10"/>
                <c:pt idx="0">
                  <c:v>LED Bulb</c:v>
                </c:pt>
                <c:pt idx="1">
                  <c:v>Non-Stick Pan</c:v>
                </c:pt>
                <c:pt idx="2">
                  <c:v>Mixer Grinder</c:v>
                </c:pt>
                <c:pt idx="3">
                  <c:v>Air Fryer</c:v>
                </c:pt>
                <c:pt idx="4">
                  <c:v>Smartphone</c:v>
                </c:pt>
                <c:pt idx="5">
                  <c:v>Laptop</c:v>
                </c:pt>
                <c:pt idx="6">
                  <c:v>Power Bank</c:v>
                </c:pt>
                <c:pt idx="7">
                  <c:v>Smartwatch</c:v>
                </c:pt>
                <c:pt idx="8">
                  <c:v>Smart TV</c:v>
                </c:pt>
                <c:pt idx="9">
                  <c:v>Wireless Earbuds</c:v>
                </c:pt>
              </c:strCache>
            </c:strRef>
          </c:cat>
          <c:val>
            <c:numRef>
              <c:f>'Top_10 Revenue'!$B$22:$B$32</c:f>
              <c:numCache>
                <c:formatCode>\₹#,##0</c:formatCode>
                <c:ptCount val="10"/>
                <c:pt idx="0">
                  <c:v>288501.04999999993</c:v>
                </c:pt>
                <c:pt idx="1">
                  <c:v>294268.19999999995</c:v>
                </c:pt>
                <c:pt idx="2">
                  <c:v>297233.74999999988</c:v>
                </c:pt>
                <c:pt idx="3">
                  <c:v>305336.10000000003</c:v>
                </c:pt>
                <c:pt idx="4">
                  <c:v>2144681.7999999998</c:v>
                </c:pt>
                <c:pt idx="5">
                  <c:v>2630622.5</c:v>
                </c:pt>
                <c:pt idx="6">
                  <c:v>2733564.9499999997</c:v>
                </c:pt>
                <c:pt idx="7">
                  <c:v>2838978.6500000004</c:v>
                </c:pt>
                <c:pt idx="8">
                  <c:v>2923156.65</c:v>
                </c:pt>
                <c:pt idx="9">
                  <c:v>3468185.2</c:v>
                </c:pt>
              </c:numCache>
            </c:numRef>
          </c:val>
          <c:extLst>
            <c:ext xmlns:c16="http://schemas.microsoft.com/office/drawing/2014/chart" uri="{C3380CC4-5D6E-409C-BE32-E72D297353CC}">
              <c16:uniqueId val="{00000000-C88A-F04F-A16C-3F11BD06C938}"/>
            </c:ext>
          </c:extLst>
        </c:ser>
        <c:dLbls>
          <c:showLegendKey val="0"/>
          <c:showVal val="0"/>
          <c:showCatName val="0"/>
          <c:showSerName val="0"/>
          <c:showPercent val="0"/>
          <c:showBubbleSize val="0"/>
        </c:dLbls>
        <c:gapWidth val="100"/>
        <c:axId val="74226240"/>
        <c:axId val="74219520"/>
      </c:barChart>
      <c:catAx>
        <c:axId val="7422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219520"/>
        <c:crosses val="autoZero"/>
        <c:auto val="1"/>
        <c:lblAlgn val="ctr"/>
        <c:lblOffset val="100"/>
        <c:noMultiLvlLbl val="0"/>
      </c:catAx>
      <c:valAx>
        <c:axId val="74219520"/>
        <c:scaling>
          <c:orientation val="minMax"/>
        </c:scaling>
        <c:delete val="0"/>
        <c:axPos val="b"/>
        <c:majorGridlines>
          <c:spPr>
            <a:ln w="9525" cap="flat" cmpd="sng" algn="ctr">
              <a:solidFill>
                <a:schemeClr val="tx2">
                  <a:lumMod val="40000"/>
                  <a:lumOff val="6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2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[Flipkart_Sales_Dashboard.xlsx]Top_10 Revenue!PivotTable8</c:name>
    <c:fmtId val="12"/>
  </c:pivotSource>
  <c:chart>
    <c:title>
      <c:tx>
        <c:rich>
          <a:bodyPr rot="0" spcFirstLastPara="1" vertOverflow="ellipsis" vert="horz" wrap="square" anchor="ctr" anchorCtr="1"/>
          <a:lstStyle/>
          <a:p>
            <a:pPr>
              <a:defRPr sz="1800" b="1" i="0" u="none" strike="noStrike" kern="1200" cap="all" spc="50" baseline="0">
                <a:solidFill>
                  <a:schemeClr val="tx2">
                    <a:lumMod val="75000"/>
                  </a:schemeClr>
                </a:solidFill>
                <a:latin typeface="+mn-lt"/>
                <a:ea typeface="+mn-ea"/>
                <a:cs typeface="+mn-cs"/>
              </a:defRPr>
            </a:pPr>
            <a:r>
              <a:rPr lang="en-IN" sz="1200" b="1">
                <a:solidFill>
                  <a:schemeClr val="tx2">
                    <a:lumMod val="75000"/>
                  </a:schemeClr>
                </a:solidFill>
                <a:effectLst/>
              </a:rPr>
              <a:t>TOP 10 PRODUCTS BY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7"/>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 Revenue'!$B$21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'Top_10 Revenue'!$A$22:$A$32</c:f>
              <c:strCache>
                <c:ptCount val="10"/>
                <c:pt idx="0">
                  <c:v>LED Bulb</c:v>
                </c:pt>
                <c:pt idx="1">
                  <c:v>Non-Stick Pan</c:v>
                </c:pt>
                <c:pt idx="2">
                  <c:v>Mixer Grinder</c:v>
                </c:pt>
                <c:pt idx="3">
                  <c:v>Air Fryer</c:v>
                </c:pt>
                <c:pt idx="4">
                  <c:v>Smartphone</c:v>
                </c:pt>
                <c:pt idx="5">
                  <c:v>Laptop</c:v>
                </c:pt>
                <c:pt idx="6">
                  <c:v>Power Bank</c:v>
                </c:pt>
                <c:pt idx="7">
                  <c:v>Smartwatch</c:v>
                </c:pt>
                <c:pt idx="8">
                  <c:v>Smart TV</c:v>
                </c:pt>
                <c:pt idx="9">
                  <c:v>Wireless Earbuds</c:v>
                </c:pt>
              </c:strCache>
            </c:strRef>
          </c:cat>
          <c:val>
            <c:numRef>
              <c:f>'Top_10 Revenue'!$B$22:$B$32</c:f>
              <c:numCache>
                <c:formatCode>\₹#,##0</c:formatCode>
                <c:ptCount val="10"/>
                <c:pt idx="0">
                  <c:v>288501.04999999993</c:v>
                </c:pt>
                <c:pt idx="1">
                  <c:v>294268.19999999995</c:v>
                </c:pt>
                <c:pt idx="2">
                  <c:v>297233.74999999988</c:v>
                </c:pt>
                <c:pt idx="3">
                  <c:v>305336.10000000003</c:v>
                </c:pt>
                <c:pt idx="4">
                  <c:v>2144681.7999999998</c:v>
                </c:pt>
                <c:pt idx="5">
                  <c:v>2630622.5</c:v>
                </c:pt>
                <c:pt idx="6">
                  <c:v>2733564.9499999997</c:v>
                </c:pt>
                <c:pt idx="7">
                  <c:v>2838978.6500000004</c:v>
                </c:pt>
                <c:pt idx="8">
                  <c:v>2923156.65</c:v>
                </c:pt>
                <c:pt idx="9">
                  <c:v>3468185.2</c:v>
                </c:pt>
              </c:numCache>
            </c:numRef>
          </c:val>
          <c:extLst>
            <c:ext xmlns:c16="http://schemas.microsoft.com/office/drawing/2014/chart" uri="{C3380CC4-5D6E-409C-BE32-E72D297353CC}">
              <c16:uniqueId val="{00000000-6750-BD48-B320-DF5D530D9C45}"/>
            </c:ext>
          </c:extLst>
        </c:ser>
        <c:dLbls>
          <c:dLblPos val="inEnd"/>
          <c:showLegendKey val="0"/>
          <c:showVal val="1"/>
          <c:showCatName val="0"/>
          <c:showSerName val="0"/>
          <c:showPercent val="0"/>
          <c:showBubbleSize val="0"/>
        </c:dLbls>
        <c:gapWidth val="79"/>
        <c:overlap val="-58"/>
        <c:axId val="74226240"/>
        <c:axId val="74219520"/>
      </c:barChart>
      <c:catAx>
        <c:axId val="742262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9520"/>
        <c:crosses val="autoZero"/>
        <c:auto val="1"/>
        <c:lblAlgn val="ctr"/>
        <c:lblOffset val="100"/>
        <c:noMultiLvlLbl val="0"/>
      </c:catAx>
      <c:valAx>
        <c:axId val="742195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Summary!PivotTable2</c:name>
    <c:fmtId val="16"/>
  </c:pivotSource>
  <c:chart>
    <c:title>
      <c:tx>
        <c:rich>
          <a:bodyPr rot="0" spcFirstLastPara="1" vertOverflow="ellipsis" vert="horz" wrap="square" anchor="ctr" anchorCtr="1"/>
          <a:lstStyle/>
          <a:p>
            <a:pPr>
              <a:defRPr sz="1400" b="1" i="0" u="none" strike="noStrike" kern="1200" cap="all" spc="50" baseline="0">
                <a:solidFill>
                  <a:schemeClr val="tx2">
                    <a:lumMod val="75000"/>
                  </a:schemeClr>
                </a:solidFill>
                <a:latin typeface="+mn-lt"/>
                <a:ea typeface="+mn-ea"/>
                <a:cs typeface="+mn-cs"/>
              </a:defRPr>
            </a:pPr>
            <a:r>
              <a:rPr lang="en-IN" sz="1200">
                <a:solidFill>
                  <a:schemeClr val="tx2">
                    <a:lumMod val="75000"/>
                  </a:schemeClr>
                </a:solidFill>
                <a:effectLst/>
              </a:rPr>
              <a:t>PAYMENT MODE</a:t>
            </a:r>
          </a:p>
        </c:rich>
      </c:tx>
      <c:layout>
        <c:manualLayout>
          <c:xMode val="edge"/>
          <c:yMode val="edge"/>
          <c:x val="0.18142014291454903"/>
          <c:y val="3.078116289779199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tx2">
              <a:lumMod val="60000"/>
              <a:lumOff val="4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3831418613656899E-2"/>
          <c:y val="0.21702623494933088"/>
          <c:w val="0.49277475151671613"/>
          <c:h val="0.67397443593093465"/>
        </c:manualLayout>
      </c:layout>
      <c:doughnutChart>
        <c:varyColors val="1"/>
        <c:ser>
          <c:idx val="0"/>
          <c:order val="0"/>
          <c:tx>
            <c:strRef>
              <c:f>'KPI Summary'!$B$3</c:f>
              <c:strCache>
                <c:ptCount val="1"/>
                <c:pt idx="0">
                  <c:v>Total</c:v>
                </c:pt>
              </c:strCache>
            </c:strRef>
          </c:tx>
          <c:spPr>
            <a:solidFill>
              <a:schemeClr val="tx2">
                <a:lumMod val="60000"/>
                <a:lumOff val="40000"/>
              </a:schemeClr>
            </a:solidFill>
          </c:spPr>
          <c:dPt>
            <c:idx val="0"/>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E4-F840-B8D5-D516689456B1}"/>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E4-F840-B8D5-D516689456B1}"/>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CE4-F840-B8D5-D516689456B1}"/>
              </c:ext>
            </c:extLst>
          </c:dPt>
          <c:dPt>
            <c:idx val="3"/>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CE4-F840-B8D5-D516689456B1}"/>
              </c:ext>
            </c:extLst>
          </c:dPt>
          <c:dPt>
            <c:idx val="4"/>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CE4-F840-B8D5-D516689456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Summary'!$A$4:$A$9</c:f>
              <c:strCache>
                <c:ptCount val="5"/>
                <c:pt idx="0">
                  <c:v>Cash on Delivery (COD)</c:v>
                </c:pt>
                <c:pt idx="1">
                  <c:v>Credit Card</c:v>
                </c:pt>
                <c:pt idx="2">
                  <c:v>Debit Card</c:v>
                </c:pt>
                <c:pt idx="3">
                  <c:v>Net Banking</c:v>
                </c:pt>
                <c:pt idx="4">
                  <c:v>UPI</c:v>
                </c:pt>
              </c:strCache>
            </c:strRef>
          </c:cat>
          <c:val>
            <c:numRef>
              <c:f>'KPI Summary'!$B$4:$B$9</c:f>
              <c:numCache>
                <c:formatCode>General</c:formatCode>
                <c:ptCount val="5"/>
                <c:pt idx="0">
                  <c:v>288</c:v>
                </c:pt>
                <c:pt idx="1">
                  <c:v>287</c:v>
                </c:pt>
                <c:pt idx="2">
                  <c:v>299</c:v>
                </c:pt>
                <c:pt idx="3">
                  <c:v>307</c:v>
                </c:pt>
                <c:pt idx="4">
                  <c:v>319</c:v>
                </c:pt>
              </c:numCache>
            </c:numRef>
          </c:val>
          <c:extLst>
            <c:ext xmlns:c16="http://schemas.microsoft.com/office/drawing/2014/chart" uri="{C3380CC4-5D6E-409C-BE32-E72D297353CC}">
              <c16:uniqueId val="{0000000A-4CE4-F840-B8D5-D516689456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8797831418613655"/>
          <c:y val="0.58293457151936723"/>
          <c:w val="0.33333324507372369"/>
          <c:h val="0.369775370661502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effectLst/>
              </a:rPr>
              <a:t>DELIVERY STATUS</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6666666666666614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9444444444444497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5277777777777823E-2"/>
              <c:y val="-7.40742563429571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9986220472440962E-2"/>
                  <c:h val="0.12027777777777776"/>
                </c:manualLayout>
              </c15:layout>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777777777778286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6666666666666614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777777777778286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5277777777777823E-2"/>
              <c:y val="-7.40742563429571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9986220472440962E-2"/>
                  <c:h val="0.12027777777777776"/>
                </c:manualLayout>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9444444444444497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2"/>
          </a:solidFill>
          <a:ln>
            <a:noFill/>
          </a:ln>
          <a:effectLst>
            <a:outerShdw blurRad="40000" dist="23000" dir="5400000" rotWithShape="0">
              <a:srgbClr val="000000">
                <a:alpha val="35000"/>
              </a:srgbClr>
            </a:outerShdw>
          </a:effectLst>
        </c:spPr>
        <c:dLbl>
          <c:idx val="0"/>
          <c:layout>
            <c:manualLayout>
              <c:x val="1.6666666666666614E-2"/>
              <c:y val="-0.10648148148148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0070C0"/>
          </a:solidFill>
          <a:ln>
            <a:noFill/>
          </a:ln>
          <a:effectLst>
            <a:outerShdw blurRad="40000" dist="23000" dir="5400000" rotWithShape="0">
              <a:srgbClr val="000000">
                <a:alpha val="35000"/>
              </a:srgbClr>
            </a:outerShdw>
          </a:effectLst>
        </c:spPr>
        <c:dLbl>
          <c:idx val="0"/>
          <c:layout>
            <c:manualLayout>
              <c:x val="1.2952298113898553E-2"/>
              <c:y val="0.10185203412073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1789255630836844"/>
                  <c:h val="8.3240740740740726E-2"/>
                </c:manualLayout>
              </c15:layout>
            </c:ext>
          </c:extLst>
        </c:dLbl>
      </c:pivotFmt>
      <c:pivotFmt>
        <c:idx val="13"/>
        <c:spPr>
          <a:solidFill>
            <a:schemeClr val="accent6">
              <a:lumMod val="75000"/>
            </a:schemeClr>
          </a:solidFill>
          <a:ln>
            <a:noFill/>
          </a:ln>
          <a:effectLst>
            <a:outerShdw blurRad="40000" dist="23000" dir="5400000" rotWithShape="0">
              <a:srgbClr val="000000">
                <a:alpha val="35000"/>
              </a:srgbClr>
            </a:outerShdw>
          </a:effectLst>
        </c:spPr>
        <c:dLbl>
          <c:idx val="0"/>
          <c:layout>
            <c:manualLayout>
              <c:x val="-6.5277777777777823E-2"/>
              <c:y val="-7.40742563429571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9986220472440962E-2"/>
                  <c:h val="0.12027777777777776"/>
                </c:manualLayout>
              </c15:layout>
            </c:ext>
          </c:extLst>
        </c:dLbl>
      </c:pivotFmt>
      <c:pivotFmt>
        <c:idx val="14"/>
        <c:spPr>
          <a:solidFill>
            <a:schemeClr val="accent3"/>
          </a:solidFill>
          <a:ln>
            <a:noFill/>
          </a:ln>
          <a:effectLst>
            <a:outerShdw blurRad="40000" dist="23000" dir="5400000" rotWithShape="0">
              <a:srgbClr val="000000">
                <a:alpha val="35000"/>
              </a:srgbClr>
            </a:outerShdw>
          </a:effectLst>
        </c:spPr>
        <c:dLbl>
          <c:idx val="0"/>
          <c:layout>
            <c:manualLayout>
              <c:x val="-1.9444444444444497E-2"/>
              <c:y val="-0.10648148148148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'KPI Summary'!$B$17</c:f>
              <c:strCache>
                <c:ptCount val="1"/>
                <c:pt idx="0">
                  <c:v>Total</c:v>
                </c:pt>
              </c:strCache>
            </c:strRef>
          </c:tx>
          <c:dPt>
            <c:idx val="0"/>
            <c:bubble3D val="0"/>
            <c:spPr>
              <a:solidFill>
                <a:schemeClr val="accent2"/>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8F5-D24B-A409-5C6973E34E90}"/>
              </c:ext>
            </c:extLst>
          </c:dPt>
          <c:dPt>
            <c:idx val="1"/>
            <c:bubble3D val="0"/>
            <c:spPr>
              <a:solidFill>
                <a:srgbClr val="0070C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8F5-D24B-A409-5C6973E34E90}"/>
              </c:ext>
            </c:extLst>
          </c:dPt>
          <c:dPt>
            <c:idx val="2"/>
            <c:bubble3D val="0"/>
            <c:spPr>
              <a:solidFill>
                <a:schemeClr val="accent6">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8F5-D24B-A409-5C6973E34E90}"/>
              </c:ext>
            </c:extLst>
          </c:dPt>
          <c:dPt>
            <c:idx val="3"/>
            <c:bubble3D val="0"/>
            <c:spPr>
              <a:solidFill>
                <a:schemeClr val="accent3"/>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78F5-D24B-A409-5C6973E34E90}"/>
              </c:ext>
            </c:extLst>
          </c:dPt>
          <c:dLbls>
            <c:dLbl>
              <c:idx val="0"/>
              <c:layout>
                <c:manualLayout>
                  <c:x val="1.6666666666666614E-2"/>
                  <c:y val="-0.10648148148148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F5-D24B-A409-5C6973E34E90}"/>
                </c:ext>
              </c:extLst>
            </c:dLbl>
            <c:dLbl>
              <c:idx val="1"/>
              <c:layout>
                <c:manualLayout>
                  <c:x val="1.2952298113898553E-2"/>
                  <c:y val="0.1018520341207349"/>
                </c:manualLayout>
              </c:layout>
              <c:showLegendKey val="0"/>
              <c:showVal val="0"/>
              <c:showCatName val="0"/>
              <c:showSerName val="0"/>
              <c:showPercent val="1"/>
              <c:showBubbleSize val="0"/>
              <c:extLst>
                <c:ext xmlns:c15="http://schemas.microsoft.com/office/drawing/2012/chart" uri="{CE6537A1-D6FC-4f65-9D91-7224C49458BB}">
                  <c15:layout>
                    <c:manualLayout>
                      <c:w val="0.11789255630836844"/>
                      <c:h val="8.3240740740740726E-2"/>
                    </c:manualLayout>
                  </c15:layout>
                </c:ext>
                <c:ext xmlns:c16="http://schemas.microsoft.com/office/drawing/2014/chart" uri="{C3380CC4-5D6E-409C-BE32-E72D297353CC}">
                  <c16:uniqueId val="{00000003-78F5-D24B-A409-5C6973E34E90}"/>
                </c:ext>
              </c:extLst>
            </c:dLbl>
            <c:dLbl>
              <c:idx val="2"/>
              <c:layout>
                <c:manualLayout>
                  <c:x val="-6.5277777777777823E-2"/>
                  <c:y val="-7.40742563429571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9986220472440962E-2"/>
                      <c:h val="0.12027777777777776"/>
                    </c:manualLayout>
                  </c15:layout>
                </c:ext>
                <c:ext xmlns:c16="http://schemas.microsoft.com/office/drawing/2014/chart" uri="{C3380CC4-5D6E-409C-BE32-E72D297353CC}">
                  <c16:uniqueId val="{00000005-78F5-D24B-A409-5C6973E34E90}"/>
                </c:ext>
              </c:extLst>
            </c:dLbl>
            <c:dLbl>
              <c:idx val="3"/>
              <c:layout>
                <c:manualLayout>
                  <c:x val="-1.9444444444444497E-2"/>
                  <c:y val="-0.10648148148148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F5-D24B-A409-5C6973E34E90}"/>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'KPI Summary'!$A$18:$A$22</c:f>
              <c:strCache>
                <c:ptCount val="4"/>
                <c:pt idx="0">
                  <c:v>Cancelled</c:v>
                </c:pt>
                <c:pt idx="1">
                  <c:v>Delivered</c:v>
                </c:pt>
                <c:pt idx="2">
                  <c:v>Returned</c:v>
                </c:pt>
                <c:pt idx="3">
                  <c:v>Shipped</c:v>
                </c:pt>
              </c:strCache>
            </c:strRef>
          </c:cat>
          <c:val>
            <c:numRef>
              <c:f>'KPI Summary'!$B$18:$B$22</c:f>
              <c:numCache>
                <c:formatCode>General</c:formatCode>
                <c:ptCount val="4"/>
                <c:pt idx="0">
                  <c:v>55</c:v>
                </c:pt>
                <c:pt idx="1">
                  <c:v>1355</c:v>
                </c:pt>
                <c:pt idx="2">
                  <c:v>35</c:v>
                </c:pt>
                <c:pt idx="3">
                  <c:v>55</c:v>
                </c:pt>
              </c:numCache>
            </c:numRef>
          </c:val>
          <c:extLst>
            <c:ext xmlns:c16="http://schemas.microsoft.com/office/drawing/2014/chart" uri="{C3380CC4-5D6E-409C-BE32-E72D297353CC}">
              <c16:uniqueId val="{00000008-78F5-D24B-A409-5C6973E34E90}"/>
            </c:ext>
          </c:extLst>
        </c:ser>
        <c:dLbls>
          <c:showLegendKey val="0"/>
          <c:showVal val="0"/>
          <c:showCatName val="0"/>
          <c:showSerName val="0"/>
          <c:showPercent val="1"/>
          <c:showBubbleSize val="0"/>
          <c:showLeaderLines val="1"/>
        </c:dLbls>
        <c:firstSliceAng val="360"/>
        <c:holeSize val="54"/>
      </c:doughnutChart>
      <c:spPr>
        <a:noFill/>
        <a:ln>
          <a:noFill/>
        </a:ln>
        <a:effectLst/>
      </c:spPr>
    </c:plotArea>
    <c:legend>
      <c:legendPos val="r"/>
      <c:layout>
        <c:manualLayout>
          <c:xMode val="edge"/>
          <c:yMode val="edge"/>
          <c:x val="0.65042454068241484"/>
          <c:y val="0.4127292942548848"/>
          <c:w val="0.14679768153980752"/>
          <c:h val="0.31588400408282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2">
                    <a:lumMod val="75000"/>
                  </a:schemeClr>
                </a:solidFill>
                <a:effectLst/>
              </a:rPr>
              <a:t>RETURN STATUS</a:t>
            </a:r>
          </a:p>
        </c:rich>
      </c:tx>
      <c:layout>
        <c:manualLayout>
          <c:xMode val="edge"/>
          <c:yMode val="edge"/>
          <c:x val="0.25513299226215647"/>
          <c:y val="1.3629075934342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5"/>
          </a:solidFill>
          <a:ln>
            <a:noFill/>
          </a:ln>
          <a:effectLst/>
        </c:spPr>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chemeClr val="accent2">
              <a:lumMod val="75000"/>
            </a:schemeClr>
          </a:solidFill>
          <a:ln>
            <a:noFill/>
          </a:ln>
          <a:effectLst/>
        </c:spPr>
      </c:pivotFmt>
      <c:pivotFmt>
        <c:idx val="7"/>
        <c:spPr>
          <a:solidFill>
            <a:schemeClr val="accent5"/>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pivotFmt>
      <c:pivotFmt>
        <c:idx val="10"/>
        <c:spPr>
          <a:solidFill>
            <a:schemeClr val="accent2">
              <a:lumMod val="75000"/>
            </a:schemeClr>
          </a:solidFill>
          <a:ln>
            <a:noFill/>
          </a:ln>
          <a:effectLst/>
        </c:spPr>
      </c:pivotFmt>
      <c:pivotFmt>
        <c:idx val="11"/>
        <c:spPr>
          <a:solidFill>
            <a:schemeClr val="accent5"/>
          </a:solidFill>
          <a:ln>
            <a:noFill/>
          </a:ln>
          <a:effectLst/>
        </c:spPr>
      </c:pivotFmt>
    </c:pivotFmts>
    <c:plotArea>
      <c:layout/>
      <c:doughnutChart>
        <c:varyColors val="1"/>
        <c:ser>
          <c:idx val="0"/>
          <c:order val="0"/>
          <c:tx>
            <c:strRef>
              <c:f>'KPI Summary'!$O$2</c:f>
              <c:strCache>
                <c:ptCount val="1"/>
                <c:pt idx="0">
                  <c:v>Total</c:v>
                </c:pt>
              </c:strCache>
            </c:strRef>
          </c:tx>
          <c:dPt>
            <c:idx val="0"/>
            <c:bubble3D val="0"/>
            <c:spPr>
              <a:solidFill>
                <a:srgbClr val="00B050"/>
              </a:solidFill>
              <a:ln>
                <a:noFill/>
              </a:ln>
              <a:effectLst/>
            </c:spPr>
            <c:extLst>
              <c:ext xmlns:c16="http://schemas.microsoft.com/office/drawing/2014/chart" uri="{C3380CC4-5D6E-409C-BE32-E72D297353CC}">
                <c16:uniqueId val="{00000001-1650-7444-9E2A-CA8469186381}"/>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1650-7444-9E2A-CA8469186381}"/>
              </c:ext>
            </c:extLst>
          </c:dPt>
          <c:dPt>
            <c:idx val="2"/>
            <c:bubble3D val="0"/>
            <c:spPr>
              <a:solidFill>
                <a:schemeClr val="accent5"/>
              </a:solidFill>
              <a:ln>
                <a:noFill/>
              </a:ln>
              <a:effectLst/>
            </c:spPr>
            <c:extLst>
              <c:ext xmlns:c16="http://schemas.microsoft.com/office/drawing/2014/chart" uri="{C3380CC4-5D6E-409C-BE32-E72D297353CC}">
                <c16:uniqueId val="{00000005-1650-7444-9E2A-CA8469186381}"/>
              </c:ext>
            </c:extLst>
          </c:dPt>
          <c:cat>
            <c:strRef>
              <c:f>'KPI Summary'!$N$3:$N$6</c:f>
              <c:strCache>
                <c:ptCount val="3"/>
                <c:pt idx="0">
                  <c:v>No Return</c:v>
                </c:pt>
                <c:pt idx="1">
                  <c:v>Not Applicable</c:v>
                </c:pt>
                <c:pt idx="2">
                  <c:v>Returned</c:v>
                </c:pt>
              </c:strCache>
            </c:strRef>
          </c:cat>
          <c:val>
            <c:numRef>
              <c:f>'KPI Summary'!$O$3:$O$6</c:f>
              <c:numCache>
                <c:formatCode>General</c:formatCode>
                <c:ptCount val="3"/>
                <c:pt idx="0">
                  <c:v>1410</c:v>
                </c:pt>
                <c:pt idx="1">
                  <c:v>55</c:v>
                </c:pt>
                <c:pt idx="2">
                  <c:v>35</c:v>
                </c:pt>
              </c:numCache>
            </c:numRef>
          </c:val>
          <c:extLst>
            <c:ext xmlns:c16="http://schemas.microsoft.com/office/drawing/2014/chart" uri="{C3380CC4-5D6E-409C-BE32-E72D297353CC}">
              <c16:uniqueId val="{00000006-1650-7444-9E2A-CA846918638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228521434820652"/>
          <c:y val="0.24705854476523767"/>
          <c:w val="0.21715923009623794"/>
          <c:h val="0.515558836395450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Summary!PivotTable5</c:name>
    <c:fmtId val="5"/>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200" b="1">
                <a:solidFill>
                  <a:schemeClr val="tx2">
                    <a:lumMod val="75000"/>
                  </a:schemeClr>
                </a:solidFill>
              </a:rPr>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Summary'!$B$40</c:f>
              <c:strCache>
                <c:ptCount val="1"/>
                <c:pt idx="0">
                  <c:v>Total</c:v>
                </c:pt>
              </c:strCache>
            </c:strRef>
          </c:tx>
          <c:spPr>
            <a:solidFill>
              <a:srgbClr val="7030A0"/>
            </a:solidFill>
            <a:ln>
              <a:noFill/>
            </a:ln>
            <a:effectLst/>
          </c:spPr>
          <c:invertIfNegative val="0"/>
          <c:cat>
            <c:strRef>
              <c:f>'KPI Summary'!$A$41:$A$55</c:f>
              <c:strCache>
                <c:ptCount val="14"/>
                <c:pt idx="0">
                  <c:v>Gujarat</c:v>
                </c:pt>
                <c:pt idx="1">
                  <c:v>West Bengal</c:v>
                </c:pt>
                <c:pt idx="2">
                  <c:v>Rajasthan</c:v>
                </c:pt>
                <c:pt idx="3">
                  <c:v>Uttar Pradesh</c:v>
                </c:pt>
                <c:pt idx="4">
                  <c:v>Tamil Nadu</c:v>
                </c:pt>
                <c:pt idx="5">
                  <c:v>Punjab</c:v>
                </c:pt>
                <c:pt idx="6">
                  <c:v>Telangana</c:v>
                </c:pt>
                <c:pt idx="7">
                  <c:v>Karnataka</c:v>
                </c:pt>
                <c:pt idx="8">
                  <c:v>Madhya Pradesh</c:v>
                </c:pt>
                <c:pt idx="9">
                  <c:v>Bihar</c:v>
                </c:pt>
                <c:pt idx="10">
                  <c:v>Kerala</c:v>
                </c:pt>
                <c:pt idx="11">
                  <c:v>Assam</c:v>
                </c:pt>
                <c:pt idx="12">
                  <c:v>Delhi</c:v>
                </c:pt>
                <c:pt idx="13">
                  <c:v>Maharashtra</c:v>
                </c:pt>
              </c:strCache>
            </c:strRef>
          </c:cat>
          <c:val>
            <c:numRef>
              <c:f>'KPI Summary'!$B$41:$B$55</c:f>
              <c:numCache>
                <c:formatCode>\₹#,##0</c:formatCode>
                <c:ptCount val="14"/>
                <c:pt idx="0">
                  <c:v>993050.40000000014</c:v>
                </c:pt>
                <c:pt idx="1">
                  <c:v>1079201.05</c:v>
                </c:pt>
                <c:pt idx="2">
                  <c:v>1215198.5499999998</c:v>
                </c:pt>
                <c:pt idx="3">
                  <c:v>1222993.1499999999</c:v>
                </c:pt>
                <c:pt idx="4">
                  <c:v>1274288.5499999993</c:v>
                </c:pt>
                <c:pt idx="5">
                  <c:v>1294748.4000000001</c:v>
                </c:pt>
                <c:pt idx="6">
                  <c:v>1325238.8999999999</c:v>
                </c:pt>
                <c:pt idx="7">
                  <c:v>1422350.6499999994</c:v>
                </c:pt>
                <c:pt idx="8">
                  <c:v>1461531.5499999998</c:v>
                </c:pt>
                <c:pt idx="9">
                  <c:v>1477911.5500000003</c:v>
                </c:pt>
                <c:pt idx="10">
                  <c:v>1554327.6000000006</c:v>
                </c:pt>
                <c:pt idx="11">
                  <c:v>1581083.5499999998</c:v>
                </c:pt>
                <c:pt idx="12">
                  <c:v>1894941.5500000003</c:v>
                </c:pt>
                <c:pt idx="13">
                  <c:v>2618184.7499999991</c:v>
                </c:pt>
              </c:numCache>
            </c:numRef>
          </c:val>
          <c:extLst>
            <c:ext xmlns:c16="http://schemas.microsoft.com/office/drawing/2014/chart" uri="{C3380CC4-5D6E-409C-BE32-E72D297353CC}">
              <c16:uniqueId val="{00000000-1FB4-364D-90F6-43A520EDDFC5}"/>
            </c:ext>
          </c:extLst>
        </c:ser>
        <c:dLbls>
          <c:showLegendKey val="0"/>
          <c:showVal val="0"/>
          <c:showCatName val="0"/>
          <c:showSerName val="0"/>
          <c:showPercent val="0"/>
          <c:showBubbleSize val="0"/>
        </c:dLbls>
        <c:gapWidth val="71"/>
        <c:overlap val="-55"/>
        <c:axId val="483143039"/>
        <c:axId val="483134527"/>
      </c:barChart>
      <c:catAx>
        <c:axId val="48314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34527"/>
        <c:crosses val="autoZero"/>
        <c:auto val="1"/>
        <c:lblAlgn val="ctr"/>
        <c:lblOffset val="100"/>
        <c:noMultiLvlLbl val="0"/>
      </c:catAx>
      <c:valAx>
        <c:axId val="483134527"/>
        <c:scaling>
          <c:orientation val="minMax"/>
        </c:scaling>
        <c:delete val="0"/>
        <c:axPos val="b"/>
        <c:majorGridlines>
          <c:spPr>
            <a:ln w="9525" cap="flat" cmpd="sng" algn="ctr">
              <a:solidFill>
                <a:schemeClr val="accent4">
                  <a:lumMod val="60000"/>
                  <a:lumOff val="40000"/>
                  <a:alpha val="88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4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[Flipkart_Sales_Dashboard.xlsx]Revenue Analysis!PivotTable2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of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Analysis'!$B$2</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Analysis'!$A$3:$A$15</c:f>
              <c:strCache>
                <c:ptCount val="12"/>
                <c:pt idx="0">
                  <c:v>Feb</c:v>
                </c:pt>
                <c:pt idx="1">
                  <c:v>Jan</c:v>
                </c:pt>
                <c:pt idx="2">
                  <c:v>Mar</c:v>
                </c:pt>
                <c:pt idx="3">
                  <c:v>Aug</c:v>
                </c:pt>
                <c:pt idx="4">
                  <c:v>Nov</c:v>
                </c:pt>
                <c:pt idx="5">
                  <c:v>Apr</c:v>
                </c:pt>
                <c:pt idx="6">
                  <c:v>Dec</c:v>
                </c:pt>
                <c:pt idx="7">
                  <c:v>Jun</c:v>
                </c:pt>
                <c:pt idx="8">
                  <c:v>Sep</c:v>
                </c:pt>
                <c:pt idx="9">
                  <c:v>Jul</c:v>
                </c:pt>
                <c:pt idx="10">
                  <c:v>Oct</c:v>
                </c:pt>
                <c:pt idx="11">
                  <c:v>May</c:v>
                </c:pt>
              </c:strCache>
            </c:strRef>
          </c:cat>
          <c:val>
            <c:numRef>
              <c:f>'Revenue Analysis'!$B$3:$B$15</c:f>
              <c:numCache>
                <c:formatCode>\₹#,##0</c:formatCode>
                <c:ptCount val="12"/>
                <c:pt idx="0">
                  <c:v>529692.76700000011</c:v>
                </c:pt>
                <c:pt idx="1">
                  <c:v>525504.79449999996</c:v>
                </c:pt>
                <c:pt idx="2">
                  <c:v>454232.11449999997</c:v>
                </c:pt>
                <c:pt idx="3">
                  <c:v>255159.90799999994</c:v>
                </c:pt>
                <c:pt idx="4">
                  <c:v>248307.70750000008</c:v>
                </c:pt>
                <c:pt idx="5">
                  <c:v>260702.61100000012</c:v>
                </c:pt>
                <c:pt idx="6">
                  <c:v>220765.0955</c:v>
                </c:pt>
                <c:pt idx="7">
                  <c:v>228597.03049999996</c:v>
                </c:pt>
                <c:pt idx="8">
                  <c:v>245911.28999999989</c:v>
                </c:pt>
                <c:pt idx="9">
                  <c:v>215594.05850000004</c:v>
                </c:pt>
                <c:pt idx="10">
                  <c:v>203420.52700000003</c:v>
                </c:pt>
                <c:pt idx="11">
                  <c:v>198330.88849999997</c:v>
                </c:pt>
              </c:numCache>
            </c:numRef>
          </c:val>
          <c:extLst>
            <c:ext xmlns:c16="http://schemas.microsoft.com/office/drawing/2014/chart" uri="{C3380CC4-5D6E-409C-BE32-E72D297353CC}">
              <c16:uniqueId val="{00000002-ADB5-5244-9697-0B7154FFAD97}"/>
            </c:ext>
          </c:extLst>
        </c:ser>
        <c:ser>
          <c:idx val="1"/>
          <c:order val="1"/>
          <c:tx>
            <c:strRef>
              <c:f>'Revenue Analysis'!$C$2</c:f>
              <c:strCache>
                <c:ptCount val="1"/>
                <c:pt idx="0">
                  <c:v>Sum of Revenue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Analysis'!$A$3:$A$15</c:f>
              <c:strCache>
                <c:ptCount val="12"/>
                <c:pt idx="0">
                  <c:v>Feb</c:v>
                </c:pt>
                <c:pt idx="1">
                  <c:v>Jan</c:v>
                </c:pt>
                <c:pt idx="2">
                  <c:v>Mar</c:v>
                </c:pt>
                <c:pt idx="3">
                  <c:v>Aug</c:v>
                </c:pt>
                <c:pt idx="4">
                  <c:v>Nov</c:v>
                </c:pt>
                <c:pt idx="5">
                  <c:v>Apr</c:v>
                </c:pt>
                <c:pt idx="6">
                  <c:v>Dec</c:v>
                </c:pt>
                <c:pt idx="7">
                  <c:v>Jun</c:v>
                </c:pt>
                <c:pt idx="8">
                  <c:v>Sep</c:v>
                </c:pt>
                <c:pt idx="9">
                  <c:v>Jul</c:v>
                </c:pt>
                <c:pt idx="10">
                  <c:v>Oct</c:v>
                </c:pt>
                <c:pt idx="11">
                  <c:v>May</c:v>
                </c:pt>
              </c:strCache>
            </c:strRef>
          </c:cat>
          <c:val>
            <c:numRef>
              <c:f>'Revenue Analysis'!$C$3:$C$15</c:f>
              <c:numCache>
                <c:formatCode>\₹#,##0</c:formatCode>
                <c:ptCount val="12"/>
                <c:pt idx="0">
                  <c:v>2977172.15</c:v>
                </c:pt>
                <c:pt idx="1">
                  <c:v>2908282.3999999994</c:v>
                </c:pt>
                <c:pt idx="2">
                  <c:v>2549825.2500000005</c:v>
                </c:pt>
                <c:pt idx="3">
                  <c:v>1528879.4000000006</c:v>
                </c:pt>
                <c:pt idx="4">
                  <c:v>1462647.9999999998</c:v>
                </c:pt>
                <c:pt idx="5">
                  <c:v>1388847.4</c:v>
                </c:pt>
                <c:pt idx="6">
                  <c:v>1369319.3499999994</c:v>
                </c:pt>
                <c:pt idx="7">
                  <c:v>1348702.9000000004</c:v>
                </c:pt>
                <c:pt idx="8">
                  <c:v>1307186.7500000002</c:v>
                </c:pt>
                <c:pt idx="9">
                  <c:v>1224880.3000000003</c:v>
                </c:pt>
                <c:pt idx="10">
                  <c:v>1222922.8999999997</c:v>
                </c:pt>
                <c:pt idx="11">
                  <c:v>1126383.3999999994</c:v>
                </c:pt>
              </c:numCache>
            </c:numRef>
          </c:val>
          <c:extLst>
            <c:ext xmlns:c16="http://schemas.microsoft.com/office/drawing/2014/chart" uri="{C3380CC4-5D6E-409C-BE32-E72D297353CC}">
              <c16:uniqueId val="{00000000-E38A-7B40-AA32-BDCBA6D8FF3C}"/>
            </c:ext>
          </c:extLst>
        </c:ser>
        <c:dLbls>
          <c:dLblPos val="inEnd"/>
          <c:showLegendKey val="0"/>
          <c:showVal val="1"/>
          <c:showCatName val="0"/>
          <c:showSerName val="0"/>
          <c:showPercent val="0"/>
          <c:showBubbleSize val="0"/>
        </c:dLbls>
        <c:gapWidth val="0"/>
        <c:overlap val="-35"/>
        <c:axId val="114236416"/>
        <c:axId val="114240000"/>
      </c:barChart>
      <c:catAx>
        <c:axId val="114236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0000"/>
        <c:crosses val="autoZero"/>
        <c:auto val="1"/>
        <c:lblAlgn val="ctr"/>
        <c:lblOffset val="100"/>
        <c:noMultiLvlLbl val="0"/>
      </c:catAx>
      <c:valAx>
        <c:axId val="1142400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[Flipkart_Sales_Dashboard.xlsx]Revenue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of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Analysis'!$B$21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Analysis'!$B$22:$B$34</c:f>
              <c:numCache>
                <c:formatCode>\₹#,##0</c:formatCode>
                <c:ptCount val="12"/>
                <c:pt idx="0">
                  <c:v>525504.79449999996</c:v>
                </c:pt>
                <c:pt idx="1">
                  <c:v>529692.76700000011</c:v>
                </c:pt>
                <c:pt idx="2">
                  <c:v>454232.11449999997</c:v>
                </c:pt>
                <c:pt idx="3">
                  <c:v>260702.61100000012</c:v>
                </c:pt>
                <c:pt idx="4">
                  <c:v>198330.88849999997</c:v>
                </c:pt>
                <c:pt idx="5">
                  <c:v>228597.03049999996</c:v>
                </c:pt>
                <c:pt idx="6">
                  <c:v>215594.05850000004</c:v>
                </c:pt>
                <c:pt idx="7">
                  <c:v>255159.90799999994</c:v>
                </c:pt>
                <c:pt idx="8">
                  <c:v>245911.28999999989</c:v>
                </c:pt>
                <c:pt idx="9">
                  <c:v>203420.52700000003</c:v>
                </c:pt>
                <c:pt idx="10">
                  <c:v>248307.70750000008</c:v>
                </c:pt>
                <c:pt idx="11">
                  <c:v>220765.0955</c:v>
                </c:pt>
              </c:numCache>
            </c:numRef>
          </c:val>
          <c:smooth val="0"/>
          <c:extLst>
            <c:ext xmlns:c16="http://schemas.microsoft.com/office/drawing/2014/chart" uri="{C3380CC4-5D6E-409C-BE32-E72D297353CC}">
              <c16:uniqueId val="{00000000-C8A9-9441-9FCA-CD5F09364733}"/>
            </c:ext>
          </c:extLst>
        </c:ser>
        <c:dLbls>
          <c:dLblPos val="ctr"/>
          <c:showLegendKey val="0"/>
          <c:showVal val="1"/>
          <c:showCatName val="0"/>
          <c:showSerName val="0"/>
          <c:showPercent val="0"/>
          <c:showBubbleSize val="0"/>
        </c:dLbls>
        <c:marker val="1"/>
        <c:smooth val="0"/>
        <c:axId val="114056640"/>
        <c:axId val="110439808"/>
      </c:lineChart>
      <c:catAx>
        <c:axId val="1140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39808"/>
        <c:crosses val="autoZero"/>
        <c:auto val="1"/>
        <c:lblAlgn val="ctr"/>
        <c:lblOffset val="100"/>
        <c:noMultiLvlLbl val="0"/>
      </c:catAx>
      <c:valAx>
        <c:axId val="110439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[Flipkart_Sales_Dashboard.xlsx]Order 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Analysis'!$B$1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Analysis'!$B$2:$B$14</c:f>
              <c:numCache>
                <c:formatCode>General</c:formatCode>
                <c:ptCount val="12"/>
                <c:pt idx="0">
                  <c:v>197</c:v>
                </c:pt>
                <c:pt idx="1">
                  <c:v>208</c:v>
                </c:pt>
                <c:pt idx="2">
                  <c:v>190</c:v>
                </c:pt>
                <c:pt idx="3">
                  <c:v>97</c:v>
                </c:pt>
                <c:pt idx="4">
                  <c:v>92</c:v>
                </c:pt>
                <c:pt idx="5">
                  <c:v>90</c:v>
                </c:pt>
                <c:pt idx="6">
                  <c:v>108</c:v>
                </c:pt>
                <c:pt idx="7">
                  <c:v>106</c:v>
                </c:pt>
                <c:pt idx="8">
                  <c:v>106</c:v>
                </c:pt>
                <c:pt idx="9">
                  <c:v>94</c:v>
                </c:pt>
                <c:pt idx="10">
                  <c:v>105</c:v>
                </c:pt>
                <c:pt idx="11">
                  <c:v>107</c:v>
                </c:pt>
              </c:numCache>
            </c:numRef>
          </c:val>
          <c:extLst>
            <c:ext xmlns:c16="http://schemas.microsoft.com/office/drawing/2014/chart" uri="{C3380CC4-5D6E-409C-BE32-E72D297353CC}">
              <c16:uniqueId val="{00000000-36CB-E547-A07D-6799ACD25101}"/>
            </c:ext>
          </c:extLst>
        </c:ser>
        <c:dLbls>
          <c:dLblPos val="inEnd"/>
          <c:showLegendKey val="0"/>
          <c:showVal val="1"/>
          <c:showCatName val="0"/>
          <c:showSerName val="0"/>
          <c:showPercent val="0"/>
          <c:showBubbleSize val="0"/>
        </c:dLbls>
        <c:gapWidth val="74"/>
        <c:overlap val="-48"/>
        <c:axId val="114811200"/>
        <c:axId val="95045824"/>
      </c:barChart>
      <c:catAx>
        <c:axId val="114811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5824"/>
        <c:crosses val="autoZero"/>
        <c:auto val="1"/>
        <c:lblAlgn val="ctr"/>
        <c:lblOffset val="100"/>
        <c:noMultiLvlLbl val="0"/>
      </c:catAx>
      <c:valAx>
        <c:axId val="9504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[Flipkart_Sales_Dashboard.xlsx]Order Analysis!PivotTable6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8117856235713"/>
          <c:y val="4.9766718506998445E-2"/>
          <c:w val="0.68551422402844808"/>
          <c:h val="0.89362902732026306"/>
        </c:manualLayout>
      </c:layout>
      <c:barChart>
        <c:barDir val="bar"/>
        <c:grouping val="clustered"/>
        <c:varyColors val="0"/>
        <c:ser>
          <c:idx val="0"/>
          <c:order val="0"/>
          <c:tx>
            <c:strRef>
              <c:f>'Order Analysis'!$C$23</c:f>
              <c:strCache>
                <c:ptCount val="1"/>
                <c:pt idx="0">
                  <c:v>Sum of Revenue</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'Order Analysis'!$B$24:$B$47</c:f>
              <c:strCache>
                <c:ptCount val="23"/>
                <c:pt idx="0">
                  <c:v>Wireless Earbuds</c:v>
                </c:pt>
                <c:pt idx="1">
                  <c:v>Water Bottle</c:v>
                </c:pt>
                <c:pt idx="2">
                  <c:v>Sunscreen</c:v>
                </c:pt>
                <c:pt idx="3">
                  <c:v>Sports Shoes</c:v>
                </c:pt>
                <c:pt idx="4">
                  <c:v>Socks Pack</c:v>
                </c:pt>
                <c:pt idx="5">
                  <c:v>Smartwatch</c:v>
                </c:pt>
                <c:pt idx="6">
                  <c:v>Smartphone</c:v>
                </c:pt>
                <c:pt idx="7">
                  <c:v>Smart TV</c:v>
                </c:pt>
                <c:pt idx="8">
                  <c:v>Slim Fit Jeans</c:v>
                </c:pt>
                <c:pt idx="9">
                  <c:v>Power Bank</c:v>
                </c:pt>
                <c:pt idx="10">
                  <c:v>Perfume</c:v>
                </c:pt>
                <c:pt idx="11">
                  <c:v>Non-Stick Pan</c:v>
                </c:pt>
                <c:pt idx="12">
                  <c:v>Mixer Grinder</c:v>
                </c:pt>
                <c:pt idx="13">
                  <c:v>LED Bulb</c:v>
                </c:pt>
                <c:pt idx="14">
                  <c:v>Leather Jacket</c:v>
                </c:pt>
                <c:pt idx="15">
                  <c:v>Laptop</c:v>
                </c:pt>
                <c:pt idx="16">
                  <c:v>Hair Dryer</c:v>
                </c:pt>
                <c:pt idx="17">
                  <c:v>Face Wash</c:v>
                </c:pt>
                <c:pt idx="18">
                  <c:v>Ethnic Kurta</c:v>
                </c:pt>
                <c:pt idx="19">
                  <c:v>Casual T-Shirt</c:v>
                </c:pt>
                <c:pt idx="20">
                  <c:v>Bedsheet Set</c:v>
                </c:pt>
                <c:pt idx="21">
                  <c:v>Beard Trimmer</c:v>
                </c:pt>
                <c:pt idx="22">
                  <c:v>Air Fryer</c:v>
                </c:pt>
              </c:strCache>
            </c:strRef>
          </c:cat>
          <c:val>
            <c:numRef>
              <c:f>'Order Analysis'!$C$24:$C$47</c:f>
              <c:numCache>
                <c:formatCode>\₹#,##0</c:formatCode>
                <c:ptCount val="23"/>
                <c:pt idx="0">
                  <c:v>3468185.2</c:v>
                </c:pt>
                <c:pt idx="1">
                  <c:v>265097.94999999995</c:v>
                </c:pt>
                <c:pt idx="2">
                  <c:v>146897.65</c:v>
                </c:pt>
                <c:pt idx="3">
                  <c:v>144628.25</c:v>
                </c:pt>
                <c:pt idx="4">
                  <c:v>237963.99999999997</c:v>
                </c:pt>
                <c:pt idx="5">
                  <c:v>2838978.6500000004</c:v>
                </c:pt>
                <c:pt idx="6">
                  <c:v>2144681.7999999998</c:v>
                </c:pt>
                <c:pt idx="7">
                  <c:v>2923156.65</c:v>
                </c:pt>
                <c:pt idx="8">
                  <c:v>259345.75000000003</c:v>
                </c:pt>
                <c:pt idx="9">
                  <c:v>2733564.9499999997</c:v>
                </c:pt>
                <c:pt idx="10">
                  <c:v>151620</c:v>
                </c:pt>
                <c:pt idx="11">
                  <c:v>294268.19999999995</c:v>
                </c:pt>
                <c:pt idx="12">
                  <c:v>297233.74999999988</c:v>
                </c:pt>
                <c:pt idx="13">
                  <c:v>288501.04999999993</c:v>
                </c:pt>
                <c:pt idx="14">
                  <c:v>211377.85000000003</c:v>
                </c:pt>
                <c:pt idx="15">
                  <c:v>2630622.5</c:v>
                </c:pt>
                <c:pt idx="16">
                  <c:v>97043.550000000017</c:v>
                </c:pt>
                <c:pt idx="17">
                  <c:v>115722.4</c:v>
                </c:pt>
                <c:pt idx="18">
                  <c:v>217261.44999999998</c:v>
                </c:pt>
                <c:pt idx="19">
                  <c:v>211566.99999999997</c:v>
                </c:pt>
                <c:pt idx="20">
                  <c:v>273796.24999999994</c:v>
                </c:pt>
                <c:pt idx="21">
                  <c:v>158199.25000000003</c:v>
                </c:pt>
                <c:pt idx="22">
                  <c:v>305336.10000000003</c:v>
                </c:pt>
              </c:numCache>
            </c:numRef>
          </c:val>
          <c:extLst>
            <c:ext xmlns:c16="http://schemas.microsoft.com/office/drawing/2014/chart" uri="{C3380CC4-5D6E-409C-BE32-E72D297353CC}">
              <c16:uniqueId val="{00000000-6E05-0942-B2ED-4BDD0979805E}"/>
            </c:ext>
          </c:extLst>
        </c:ser>
        <c:ser>
          <c:idx val="1"/>
          <c:order val="1"/>
          <c:tx>
            <c:strRef>
              <c:f>'Order Analysis'!$D$23</c:f>
              <c:strCache>
                <c:ptCount val="1"/>
                <c:pt idx="0">
                  <c:v>Count of Product</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'Order Analysis'!$B$24:$B$47</c:f>
              <c:strCache>
                <c:ptCount val="23"/>
                <c:pt idx="0">
                  <c:v>Wireless Earbuds</c:v>
                </c:pt>
                <c:pt idx="1">
                  <c:v>Water Bottle</c:v>
                </c:pt>
                <c:pt idx="2">
                  <c:v>Sunscreen</c:v>
                </c:pt>
                <c:pt idx="3">
                  <c:v>Sports Shoes</c:v>
                </c:pt>
                <c:pt idx="4">
                  <c:v>Socks Pack</c:v>
                </c:pt>
                <c:pt idx="5">
                  <c:v>Smartwatch</c:v>
                </c:pt>
                <c:pt idx="6">
                  <c:v>Smartphone</c:v>
                </c:pt>
                <c:pt idx="7">
                  <c:v>Smart TV</c:v>
                </c:pt>
                <c:pt idx="8">
                  <c:v>Slim Fit Jeans</c:v>
                </c:pt>
                <c:pt idx="9">
                  <c:v>Power Bank</c:v>
                </c:pt>
                <c:pt idx="10">
                  <c:v>Perfume</c:v>
                </c:pt>
                <c:pt idx="11">
                  <c:v>Non-Stick Pan</c:v>
                </c:pt>
                <c:pt idx="12">
                  <c:v>Mixer Grinder</c:v>
                </c:pt>
                <c:pt idx="13">
                  <c:v>LED Bulb</c:v>
                </c:pt>
                <c:pt idx="14">
                  <c:v>Leather Jacket</c:v>
                </c:pt>
                <c:pt idx="15">
                  <c:v>Laptop</c:v>
                </c:pt>
                <c:pt idx="16">
                  <c:v>Hair Dryer</c:v>
                </c:pt>
                <c:pt idx="17">
                  <c:v>Face Wash</c:v>
                </c:pt>
                <c:pt idx="18">
                  <c:v>Ethnic Kurta</c:v>
                </c:pt>
                <c:pt idx="19">
                  <c:v>Casual T-Shirt</c:v>
                </c:pt>
                <c:pt idx="20">
                  <c:v>Bedsheet Set</c:v>
                </c:pt>
                <c:pt idx="21">
                  <c:v>Beard Trimmer</c:v>
                </c:pt>
                <c:pt idx="22">
                  <c:v>Air Fryer</c:v>
                </c:pt>
              </c:strCache>
            </c:strRef>
          </c:cat>
          <c:val>
            <c:numRef>
              <c:f>'Order Analysis'!$D$24:$D$47</c:f>
              <c:numCache>
                <c:formatCode>General</c:formatCode>
                <c:ptCount val="23"/>
                <c:pt idx="0">
                  <c:v>75</c:v>
                </c:pt>
                <c:pt idx="1">
                  <c:v>66</c:v>
                </c:pt>
                <c:pt idx="2">
                  <c:v>78</c:v>
                </c:pt>
                <c:pt idx="3">
                  <c:v>49</c:v>
                </c:pt>
                <c:pt idx="4">
                  <c:v>69</c:v>
                </c:pt>
                <c:pt idx="5">
                  <c:v>65</c:v>
                </c:pt>
                <c:pt idx="6">
                  <c:v>58</c:v>
                </c:pt>
                <c:pt idx="7">
                  <c:v>55</c:v>
                </c:pt>
                <c:pt idx="8">
                  <c:v>69</c:v>
                </c:pt>
                <c:pt idx="9">
                  <c:v>65</c:v>
                </c:pt>
                <c:pt idx="10">
                  <c:v>91</c:v>
                </c:pt>
                <c:pt idx="11">
                  <c:v>62</c:v>
                </c:pt>
                <c:pt idx="12">
                  <c:v>65</c:v>
                </c:pt>
                <c:pt idx="13">
                  <c:v>63</c:v>
                </c:pt>
                <c:pt idx="14">
                  <c:v>60</c:v>
                </c:pt>
                <c:pt idx="15">
                  <c:v>56</c:v>
                </c:pt>
                <c:pt idx="16">
                  <c:v>59</c:v>
                </c:pt>
                <c:pt idx="17">
                  <c:v>66</c:v>
                </c:pt>
                <c:pt idx="18">
                  <c:v>66</c:v>
                </c:pt>
                <c:pt idx="19">
                  <c:v>63</c:v>
                </c:pt>
                <c:pt idx="20">
                  <c:v>59</c:v>
                </c:pt>
                <c:pt idx="21">
                  <c:v>77</c:v>
                </c:pt>
                <c:pt idx="22">
                  <c:v>64</c:v>
                </c:pt>
              </c:numCache>
            </c:numRef>
          </c:val>
          <c:extLst>
            <c:ext xmlns:c16="http://schemas.microsoft.com/office/drawing/2014/chart" uri="{C3380CC4-5D6E-409C-BE32-E72D297353CC}">
              <c16:uniqueId val="{00000002-6E05-0942-B2ED-4BDD0979805E}"/>
            </c:ext>
          </c:extLst>
        </c:ser>
        <c:dLbls>
          <c:dLblPos val="inEnd"/>
          <c:showLegendKey val="0"/>
          <c:showVal val="1"/>
          <c:showCatName val="0"/>
          <c:showSerName val="0"/>
          <c:showPercent val="0"/>
          <c:showBubbleSize val="0"/>
        </c:dLbls>
        <c:gapWidth val="36"/>
        <c:overlap val="100"/>
        <c:axId val="185592768"/>
        <c:axId val="185595904"/>
      </c:barChart>
      <c:catAx>
        <c:axId val="1855927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95904"/>
        <c:crosses val="autoZero"/>
        <c:auto val="1"/>
        <c:lblAlgn val="ctr"/>
        <c:lblOffset val="100"/>
        <c:noMultiLvlLbl val="0"/>
      </c:catAx>
      <c:valAx>
        <c:axId val="1855959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59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[Flipkart_Sales_Dashboard.xlsx]Top_10 Revenue!PivotTable7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'Top_10 Revenue'!$B$1</c:f>
              <c:strCache>
                <c:ptCount val="1"/>
                <c:pt idx="0">
                  <c:v>Sum of Profit</c:v>
                </c:pt>
              </c:strCache>
            </c:strRef>
          </c:tx>
          <c:spPr>
            <a:solidFill>
              <a:schemeClr val="accent1"/>
            </a:solidFill>
            <a:ln>
              <a:noFill/>
            </a:ln>
            <a:effectLst/>
          </c:spPr>
          <c:invertIfNegative val="0"/>
          <c:cat>
            <c:strRef>
              <c:f>'Top_10 Revenue'!$A$2:$A$12</c:f>
              <c:strCache>
                <c:ptCount val="10"/>
                <c:pt idx="0">
                  <c:v>Wireless Earbuds</c:v>
                </c:pt>
                <c:pt idx="1">
                  <c:v>Smart TV</c:v>
                </c:pt>
                <c:pt idx="2">
                  <c:v>Smartwatch</c:v>
                </c:pt>
                <c:pt idx="3">
                  <c:v>Power Bank</c:v>
                </c:pt>
                <c:pt idx="4">
                  <c:v>Laptop</c:v>
                </c:pt>
                <c:pt idx="5">
                  <c:v>Smartphone</c:v>
                </c:pt>
                <c:pt idx="6">
                  <c:v>Air Fryer</c:v>
                </c:pt>
                <c:pt idx="7">
                  <c:v>Mixer Grinder</c:v>
                </c:pt>
                <c:pt idx="8">
                  <c:v>Non-Stick Pan</c:v>
                </c:pt>
                <c:pt idx="9">
                  <c:v>LED Bulb</c:v>
                </c:pt>
              </c:strCache>
            </c:strRef>
          </c:cat>
          <c:val>
            <c:numRef>
              <c:f>'Top_10 Revenue'!$B$2:$B$12</c:f>
              <c:numCache>
                <c:formatCode>\₹#,##0</c:formatCode>
                <c:ptCount val="10"/>
                <c:pt idx="0">
                  <c:v>622732.38250000018</c:v>
                </c:pt>
                <c:pt idx="1">
                  <c:v>544635.39150000003</c:v>
                </c:pt>
                <c:pt idx="2">
                  <c:v>487147.37650000001</c:v>
                </c:pt>
                <c:pt idx="3">
                  <c:v>460228.2200000002</c:v>
                </c:pt>
                <c:pt idx="4">
                  <c:v>437719.65600000008</c:v>
                </c:pt>
                <c:pt idx="5">
                  <c:v>399189.52799999993</c:v>
                </c:pt>
                <c:pt idx="6">
                  <c:v>53251.316499999994</c:v>
                </c:pt>
                <c:pt idx="7">
                  <c:v>51694.888500000001</c:v>
                </c:pt>
                <c:pt idx="8">
                  <c:v>53722.295000000013</c:v>
                </c:pt>
                <c:pt idx="9">
                  <c:v>50298.952999999987</c:v>
                </c:pt>
              </c:numCache>
            </c:numRef>
          </c:val>
          <c:extLst>
            <c:ext xmlns:c16="http://schemas.microsoft.com/office/drawing/2014/chart" uri="{C3380CC4-5D6E-409C-BE32-E72D297353CC}">
              <c16:uniqueId val="{00000000-6512-9E4E-A650-5A0B880C42FE}"/>
            </c:ext>
          </c:extLst>
        </c:ser>
        <c:ser>
          <c:idx val="1"/>
          <c:order val="1"/>
          <c:tx>
            <c:strRef>
              <c:f>'Top_10 Revenue'!$C$1</c:f>
              <c:strCache>
                <c:ptCount val="1"/>
                <c:pt idx="0">
                  <c:v>Sum of Revenue</c:v>
                </c:pt>
              </c:strCache>
            </c:strRef>
          </c:tx>
          <c:spPr>
            <a:solidFill>
              <a:schemeClr val="accent2"/>
            </a:solidFill>
            <a:ln>
              <a:noFill/>
            </a:ln>
            <a:effectLst/>
          </c:spPr>
          <c:invertIfNegative val="0"/>
          <c:cat>
            <c:strRef>
              <c:f>'Top_10 Revenue'!$A$2:$A$12</c:f>
              <c:strCache>
                <c:ptCount val="10"/>
                <c:pt idx="0">
                  <c:v>Wireless Earbuds</c:v>
                </c:pt>
                <c:pt idx="1">
                  <c:v>Smart TV</c:v>
                </c:pt>
                <c:pt idx="2">
                  <c:v>Smartwatch</c:v>
                </c:pt>
                <c:pt idx="3">
                  <c:v>Power Bank</c:v>
                </c:pt>
                <c:pt idx="4">
                  <c:v>Laptop</c:v>
                </c:pt>
                <c:pt idx="5">
                  <c:v>Smartphone</c:v>
                </c:pt>
                <c:pt idx="6">
                  <c:v>Air Fryer</c:v>
                </c:pt>
                <c:pt idx="7">
                  <c:v>Mixer Grinder</c:v>
                </c:pt>
                <c:pt idx="8">
                  <c:v>Non-Stick Pan</c:v>
                </c:pt>
                <c:pt idx="9">
                  <c:v>LED Bulb</c:v>
                </c:pt>
              </c:strCache>
            </c:strRef>
          </c:cat>
          <c:val>
            <c:numRef>
              <c:f>'Top_10 Revenue'!$C$2:$C$12</c:f>
              <c:numCache>
                <c:formatCode>\₹#,##0</c:formatCode>
                <c:ptCount val="10"/>
                <c:pt idx="0">
                  <c:v>3468185.2</c:v>
                </c:pt>
                <c:pt idx="1">
                  <c:v>2923156.65</c:v>
                </c:pt>
                <c:pt idx="2">
                  <c:v>2838978.6500000004</c:v>
                </c:pt>
                <c:pt idx="3">
                  <c:v>2733564.9499999997</c:v>
                </c:pt>
                <c:pt idx="4">
                  <c:v>2630622.5</c:v>
                </c:pt>
                <c:pt idx="5">
                  <c:v>2144681.7999999998</c:v>
                </c:pt>
                <c:pt idx="6">
                  <c:v>305336.10000000003</c:v>
                </c:pt>
                <c:pt idx="7">
                  <c:v>297233.74999999988</c:v>
                </c:pt>
                <c:pt idx="8">
                  <c:v>294268.19999999995</c:v>
                </c:pt>
                <c:pt idx="9">
                  <c:v>288501.04999999993</c:v>
                </c:pt>
              </c:numCache>
            </c:numRef>
          </c:val>
          <c:extLst>
            <c:ext xmlns:c16="http://schemas.microsoft.com/office/drawing/2014/chart" uri="{C3380CC4-5D6E-409C-BE32-E72D297353CC}">
              <c16:uniqueId val="{00000002-6512-9E4E-A650-5A0B880C42FE}"/>
            </c:ext>
          </c:extLst>
        </c:ser>
        <c:dLbls>
          <c:showLegendKey val="0"/>
          <c:showVal val="0"/>
          <c:showCatName val="0"/>
          <c:showSerName val="0"/>
          <c:showPercent val="0"/>
          <c:showBubbleSize val="0"/>
        </c:dLbls>
        <c:gapWidth val="219"/>
        <c:overlap val="-27"/>
        <c:axId val="114243584"/>
        <c:axId val="114230592"/>
      </c:barChart>
      <c:catAx>
        <c:axId val="1142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0592"/>
        <c:crosses val="autoZero"/>
        <c:auto val="1"/>
        <c:lblAlgn val="ctr"/>
        <c:lblOffset val="100"/>
        <c:noMultiLvlLbl val="0"/>
      </c:catAx>
      <c:valAx>
        <c:axId val="114230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[Flipkart_Sales_Dashboard.xlsx]Top_10 Revenue!PivotTable8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s>
    <c:plotArea>
      <c:layout/>
      <c:barChart>
        <c:barDir val="bar"/>
        <c:grouping val="clustered"/>
        <c:varyColors val="0"/>
        <c:ser>
          <c:idx val="0"/>
          <c:order val="0"/>
          <c:tx>
            <c:strRef>
              <c:f>'Top_10 Revenue'!$B$21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'Top_10 Revenue'!$A$22:$A$32</c:f>
              <c:strCache>
                <c:ptCount val="10"/>
                <c:pt idx="0">
                  <c:v>LED Bulb</c:v>
                </c:pt>
                <c:pt idx="1">
                  <c:v>Non-Stick Pan</c:v>
                </c:pt>
                <c:pt idx="2">
                  <c:v>Mixer Grinder</c:v>
                </c:pt>
                <c:pt idx="3">
                  <c:v>Air Fryer</c:v>
                </c:pt>
                <c:pt idx="4">
                  <c:v>Smartphone</c:v>
                </c:pt>
                <c:pt idx="5">
                  <c:v>Laptop</c:v>
                </c:pt>
                <c:pt idx="6">
                  <c:v>Power Bank</c:v>
                </c:pt>
                <c:pt idx="7">
                  <c:v>Smartwatch</c:v>
                </c:pt>
                <c:pt idx="8">
                  <c:v>Smart TV</c:v>
                </c:pt>
                <c:pt idx="9">
                  <c:v>Wireless Earbuds</c:v>
                </c:pt>
              </c:strCache>
            </c:strRef>
          </c:cat>
          <c:val>
            <c:numRef>
              <c:f>'Top_10 Revenue'!$B$22:$B$32</c:f>
              <c:numCache>
                <c:formatCode>\₹#,##0</c:formatCode>
                <c:ptCount val="10"/>
                <c:pt idx="0">
                  <c:v>288501.04999999993</c:v>
                </c:pt>
                <c:pt idx="1">
                  <c:v>294268.19999999995</c:v>
                </c:pt>
                <c:pt idx="2">
                  <c:v>297233.74999999988</c:v>
                </c:pt>
                <c:pt idx="3">
                  <c:v>305336.10000000003</c:v>
                </c:pt>
                <c:pt idx="4">
                  <c:v>2144681.7999999998</c:v>
                </c:pt>
                <c:pt idx="5">
                  <c:v>2630622.5</c:v>
                </c:pt>
                <c:pt idx="6">
                  <c:v>2733564.9499999997</c:v>
                </c:pt>
                <c:pt idx="7">
                  <c:v>2838978.6500000004</c:v>
                </c:pt>
                <c:pt idx="8">
                  <c:v>2923156.65</c:v>
                </c:pt>
                <c:pt idx="9">
                  <c:v>3468185.2</c:v>
                </c:pt>
              </c:numCache>
            </c:numRef>
          </c:val>
          <c:extLst>
            <c:ext xmlns:c16="http://schemas.microsoft.com/office/drawing/2014/chart" uri="{C3380CC4-5D6E-409C-BE32-E72D297353CC}">
              <c16:uniqueId val="{00000000-2C50-C343-8168-56E9328D19C5}"/>
            </c:ext>
          </c:extLst>
        </c:ser>
        <c:dLbls>
          <c:dLblPos val="inEnd"/>
          <c:showLegendKey val="0"/>
          <c:showVal val="1"/>
          <c:showCatName val="0"/>
          <c:showSerName val="0"/>
          <c:showPercent val="0"/>
          <c:showBubbleSize val="0"/>
        </c:dLbls>
        <c:gapWidth val="79"/>
        <c:overlap val="-58"/>
        <c:axId val="74226240"/>
        <c:axId val="74219520"/>
      </c:barChart>
      <c:catAx>
        <c:axId val="742262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9520"/>
        <c:crosses val="autoZero"/>
        <c:auto val="1"/>
        <c:lblAlgn val="ctr"/>
        <c:lblOffset val="100"/>
        <c:noMultiLvlLbl val="0"/>
      </c:catAx>
      <c:valAx>
        <c:axId val="742195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[Flipkart_Sales_Dashboard.xlsx]Revenue Summary!PivotTable9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Summary'!$B$1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'Revenue Summary'!$A$2:$A$6</c:f>
              <c:strCache>
                <c:ptCount val="4"/>
                <c:pt idx="0">
                  <c:v>Beauty &amp; Grooming</c:v>
                </c:pt>
                <c:pt idx="1">
                  <c:v>Clothing &amp; Fashion</c:v>
                </c:pt>
                <c:pt idx="2">
                  <c:v>Electronics</c:v>
                </c:pt>
                <c:pt idx="3">
                  <c:v>Home &amp; Kitchen</c:v>
                </c:pt>
              </c:strCache>
            </c:strRef>
          </c:cat>
          <c:val>
            <c:numRef>
              <c:f>'Revenue Summary'!$B$2:$B$6</c:f>
              <c:numCache>
                <c:formatCode>\₹#,##0</c:formatCode>
                <c:ptCount val="4"/>
                <c:pt idx="0">
                  <c:v>669482.85000000009</c:v>
                </c:pt>
                <c:pt idx="1">
                  <c:v>1282144.3000000005</c:v>
                </c:pt>
                <c:pt idx="2">
                  <c:v>16739189.749999998</c:v>
                </c:pt>
                <c:pt idx="3">
                  <c:v>1724233.3000000007</c:v>
                </c:pt>
              </c:numCache>
            </c:numRef>
          </c:val>
          <c:extLst>
            <c:ext xmlns:c16="http://schemas.microsoft.com/office/drawing/2014/chart" uri="{C3380CC4-5D6E-409C-BE32-E72D297353CC}">
              <c16:uniqueId val="{00000000-6FAB-7D46-95E1-17BC57FDC034}"/>
            </c:ext>
          </c:extLst>
        </c:ser>
        <c:dLbls>
          <c:showLegendKey val="0"/>
          <c:showVal val="0"/>
          <c:showCatName val="0"/>
          <c:showSerName val="0"/>
          <c:showPercent val="0"/>
          <c:showBubbleSize val="0"/>
        </c:dLbls>
        <c:gapWidth val="217"/>
        <c:overlap val="-80"/>
        <c:axId val="115396544"/>
        <c:axId val="115397440"/>
      </c:barChart>
      <c:catAx>
        <c:axId val="1153965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397440"/>
        <c:crosses val="autoZero"/>
        <c:auto val="1"/>
        <c:lblAlgn val="ctr"/>
        <c:lblOffset val="100"/>
        <c:noMultiLvlLbl val="0"/>
      </c:catAx>
      <c:valAx>
        <c:axId val="115397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39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[Flipkart_Sales_Dashboard.xlsx]Revenue Summary!PivotTable10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2391141036699"/>
          <c:y val="2.0844476983071618E-2"/>
          <c:w val="0.73556370162210294"/>
          <c:h val="0.87021530278354675"/>
        </c:manualLayout>
      </c:layout>
      <c:lineChart>
        <c:grouping val="stacked"/>
        <c:varyColors val="0"/>
        <c:ser>
          <c:idx val="0"/>
          <c:order val="0"/>
          <c:tx>
            <c:strRef>
              <c:f>'Revenue Summary'!$B$19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Summary'!$A$20:$A$42</c:f>
              <c:strCache>
                <c:ptCount val="22"/>
                <c:pt idx="0">
                  <c:v>Asus</c:v>
                </c:pt>
                <c:pt idx="1">
                  <c:v>Beardo</c:v>
                </c:pt>
                <c:pt idx="2">
                  <c:v>boAt</c:v>
                </c:pt>
                <c:pt idx="3">
                  <c:v>Bombay Dyeing</c:v>
                </c:pt>
                <c:pt idx="4">
                  <c:v>Hawkins</c:v>
                </c:pt>
                <c:pt idx="5">
                  <c:v>Kent</c:v>
                </c:pt>
                <c:pt idx="6">
                  <c:v>L'Oreal</c:v>
                </c:pt>
                <c:pt idx="7">
                  <c:v>Levis</c:v>
                </c:pt>
                <c:pt idx="8">
                  <c:v>Mi</c:v>
                </c:pt>
                <c:pt idx="9">
                  <c:v>Milton</c:v>
                </c:pt>
                <c:pt idx="10">
                  <c:v>Neutrogena</c:v>
                </c:pt>
                <c:pt idx="11">
                  <c:v>Nivea</c:v>
                </c:pt>
                <c:pt idx="12">
                  <c:v>Noise</c:v>
                </c:pt>
                <c:pt idx="13">
                  <c:v>Peter England</c:v>
                </c:pt>
                <c:pt idx="14">
                  <c:v>Philips</c:v>
                </c:pt>
                <c:pt idx="15">
                  <c:v>Prestige</c:v>
                </c:pt>
                <c:pt idx="16">
                  <c:v>Puma</c:v>
                </c:pt>
                <c:pt idx="17">
                  <c:v>Realme</c:v>
                </c:pt>
                <c:pt idx="18">
                  <c:v>Roadster</c:v>
                </c:pt>
                <c:pt idx="19">
                  <c:v>Samsung</c:v>
                </c:pt>
                <c:pt idx="20">
                  <c:v>Wrogn</c:v>
                </c:pt>
                <c:pt idx="21">
                  <c:v>Zara</c:v>
                </c:pt>
              </c:strCache>
            </c:strRef>
          </c:cat>
          <c:val>
            <c:numRef>
              <c:f>'Revenue Summary'!$B$20:$B$42</c:f>
              <c:numCache>
                <c:formatCode>\₹#,##0</c:formatCode>
                <c:ptCount val="22"/>
                <c:pt idx="0">
                  <c:v>2630622.5</c:v>
                </c:pt>
                <c:pt idx="1">
                  <c:v>151620</c:v>
                </c:pt>
                <c:pt idx="2">
                  <c:v>3468185.2</c:v>
                </c:pt>
                <c:pt idx="3">
                  <c:v>273796.24999999994</c:v>
                </c:pt>
                <c:pt idx="4">
                  <c:v>294268.19999999995</c:v>
                </c:pt>
                <c:pt idx="5">
                  <c:v>305336.10000000003</c:v>
                </c:pt>
                <c:pt idx="6">
                  <c:v>158199.25000000003</c:v>
                </c:pt>
                <c:pt idx="7">
                  <c:v>259345.75000000003</c:v>
                </c:pt>
                <c:pt idx="8">
                  <c:v>2733564.9499999997</c:v>
                </c:pt>
                <c:pt idx="9">
                  <c:v>265097.94999999995</c:v>
                </c:pt>
                <c:pt idx="10">
                  <c:v>146897.65</c:v>
                </c:pt>
                <c:pt idx="11">
                  <c:v>115722.4</c:v>
                </c:pt>
                <c:pt idx="12">
                  <c:v>2838978.6500000004</c:v>
                </c:pt>
                <c:pt idx="13">
                  <c:v>237963.99999999997</c:v>
                </c:pt>
                <c:pt idx="14">
                  <c:v>385544.5999999998</c:v>
                </c:pt>
                <c:pt idx="15">
                  <c:v>297233.74999999988</c:v>
                </c:pt>
                <c:pt idx="16">
                  <c:v>144628.25</c:v>
                </c:pt>
                <c:pt idx="17">
                  <c:v>2144681.7999999998</c:v>
                </c:pt>
                <c:pt idx="18">
                  <c:v>211566.99999999997</c:v>
                </c:pt>
                <c:pt idx="19">
                  <c:v>2923156.65</c:v>
                </c:pt>
                <c:pt idx="20">
                  <c:v>217261.44999999998</c:v>
                </c:pt>
                <c:pt idx="21">
                  <c:v>211377.85000000003</c:v>
                </c:pt>
              </c:numCache>
            </c:numRef>
          </c:val>
          <c:smooth val="0"/>
          <c:extLst>
            <c:ext xmlns:c16="http://schemas.microsoft.com/office/drawing/2014/chart" uri="{C3380CC4-5D6E-409C-BE32-E72D297353CC}">
              <c16:uniqueId val="{00000000-6D1A-2542-A458-642D53B33C58}"/>
            </c:ext>
          </c:extLst>
        </c:ser>
        <c:dLbls>
          <c:showLegendKey val="0"/>
          <c:showVal val="0"/>
          <c:showCatName val="0"/>
          <c:showSerName val="0"/>
          <c:showPercent val="0"/>
          <c:showBubbleSize val="0"/>
        </c:dLbls>
        <c:marker val="1"/>
        <c:smooth val="0"/>
        <c:axId val="64983424"/>
        <c:axId val="64985216"/>
      </c:lineChart>
      <c:catAx>
        <c:axId val="6498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5216"/>
        <c:crosses val="autoZero"/>
        <c:auto val="1"/>
        <c:lblAlgn val="ctr"/>
        <c:lblOffset val="100"/>
        <c:noMultiLvlLbl val="0"/>
      </c:catAx>
      <c:valAx>
        <c:axId val="649852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[Flipkart_Sales_Dashboard.xlsx]Average Summary!PivotTable1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Summary'!$B$1</c:f>
              <c:strCache>
                <c:ptCount val="1"/>
                <c:pt idx="0">
                  <c:v>Average of Rating</c:v>
                </c:pt>
              </c:strCache>
            </c:strRef>
          </c:tx>
          <c:spPr>
            <a:solidFill>
              <a:schemeClr val="accent1"/>
            </a:solidFill>
            <a:ln>
              <a:noFill/>
            </a:ln>
            <a:effectLst/>
          </c:spPr>
          <c:invertIfNegative val="0"/>
          <c:cat>
            <c:strRef>
              <c:f>'Average Summary'!$A$2:$A$12</c:f>
              <c:strCache>
                <c:ptCount val="10"/>
                <c:pt idx="0">
                  <c:v>Yash Wardhan</c:v>
                </c:pt>
                <c:pt idx="1">
                  <c:v>Sunil Gavaskar</c:v>
                </c:pt>
                <c:pt idx="2">
                  <c:v>Sneha Reddy</c:v>
                </c:pt>
                <c:pt idx="3">
                  <c:v>Shilpa Shetty</c:v>
                </c:pt>
                <c:pt idx="4">
                  <c:v>Sanjay Rao</c:v>
                </c:pt>
                <c:pt idx="5">
                  <c:v>Rohan Das</c:v>
                </c:pt>
                <c:pt idx="6">
                  <c:v>Pooja Nair</c:v>
                </c:pt>
                <c:pt idx="7">
                  <c:v>Divya Dutta</c:v>
                </c:pt>
                <c:pt idx="8">
                  <c:v>Deepak Kumar</c:v>
                </c:pt>
                <c:pt idx="9">
                  <c:v>Aditi Rao</c:v>
                </c:pt>
              </c:strCache>
            </c:strRef>
          </c:cat>
          <c:val>
            <c:numRef>
              <c:f>'Average Summary'!$B$2:$B$12</c:f>
              <c:numCache>
                <c:formatCode>General</c:formatCode>
                <c:ptCount val="10"/>
                <c:pt idx="0">
                  <c:v>4.0983606557377046</c:v>
                </c:pt>
                <c:pt idx="1">
                  <c:v>3.96875</c:v>
                </c:pt>
                <c:pt idx="2">
                  <c:v>3.71875</c:v>
                </c:pt>
                <c:pt idx="3">
                  <c:v>3.925925925925926</c:v>
                </c:pt>
                <c:pt idx="4">
                  <c:v>3.9411764705882355</c:v>
                </c:pt>
                <c:pt idx="5">
                  <c:v>4.0384615384615383</c:v>
                </c:pt>
                <c:pt idx="6">
                  <c:v>3.8461538461538463</c:v>
                </c:pt>
                <c:pt idx="7">
                  <c:v>4.083333333333333</c:v>
                </c:pt>
                <c:pt idx="8">
                  <c:v>4.112903225806452</c:v>
                </c:pt>
                <c:pt idx="9">
                  <c:v>4.0149253731343286</c:v>
                </c:pt>
              </c:numCache>
            </c:numRef>
          </c:val>
          <c:extLst>
            <c:ext xmlns:c16="http://schemas.microsoft.com/office/drawing/2014/chart" uri="{C3380CC4-5D6E-409C-BE32-E72D297353CC}">
              <c16:uniqueId val="{00000000-25E7-A341-9853-E4EF719C21AB}"/>
            </c:ext>
          </c:extLst>
        </c:ser>
        <c:ser>
          <c:idx val="1"/>
          <c:order val="1"/>
          <c:tx>
            <c:strRef>
              <c:f>'Average Summary'!$C$1</c:f>
              <c:strCache>
                <c:ptCount val="1"/>
                <c:pt idx="0">
                  <c:v>Sum of Revenue</c:v>
                </c:pt>
              </c:strCache>
            </c:strRef>
          </c:tx>
          <c:spPr>
            <a:solidFill>
              <a:schemeClr val="accent2"/>
            </a:solidFill>
            <a:ln>
              <a:noFill/>
            </a:ln>
            <a:effectLst/>
          </c:spPr>
          <c:invertIfNegative val="0"/>
          <c:cat>
            <c:strRef>
              <c:f>'Average Summary'!$A$2:$A$12</c:f>
              <c:strCache>
                <c:ptCount val="10"/>
                <c:pt idx="0">
                  <c:v>Yash Wardhan</c:v>
                </c:pt>
                <c:pt idx="1">
                  <c:v>Sunil Gavaskar</c:v>
                </c:pt>
                <c:pt idx="2">
                  <c:v>Sneha Reddy</c:v>
                </c:pt>
                <c:pt idx="3">
                  <c:v>Shilpa Shetty</c:v>
                </c:pt>
                <c:pt idx="4">
                  <c:v>Sanjay Rao</c:v>
                </c:pt>
                <c:pt idx="5">
                  <c:v>Rohan Das</c:v>
                </c:pt>
                <c:pt idx="6">
                  <c:v>Pooja Nair</c:v>
                </c:pt>
                <c:pt idx="7">
                  <c:v>Divya Dutta</c:v>
                </c:pt>
                <c:pt idx="8">
                  <c:v>Deepak Kumar</c:v>
                </c:pt>
                <c:pt idx="9">
                  <c:v>Aditi Rao</c:v>
                </c:pt>
              </c:strCache>
            </c:strRef>
          </c:cat>
          <c:val>
            <c:numRef>
              <c:f>'Average Summary'!$C$2:$C$12</c:f>
              <c:numCache>
                <c:formatCode>\₹#,##0</c:formatCode>
                <c:ptCount val="10"/>
                <c:pt idx="0">
                  <c:v>987490.60000000033</c:v>
                </c:pt>
                <c:pt idx="1">
                  <c:v>1202643.2</c:v>
                </c:pt>
                <c:pt idx="2">
                  <c:v>913779.8</c:v>
                </c:pt>
                <c:pt idx="3">
                  <c:v>876876.90000000037</c:v>
                </c:pt>
                <c:pt idx="4">
                  <c:v>895618.99999999988</c:v>
                </c:pt>
                <c:pt idx="5">
                  <c:v>951539.8</c:v>
                </c:pt>
                <c:pt idx="6">
                  <c:v>880144.30000000016</c:v>
                </c:pt>
                <c:pt idx="7">
                  <c:v>1264824.6500000001</c:v>
                </c:pt>
                <c:pt idx="8">
                  <c:v>1028778.75</c:v>
                </c:pt>
                <c:pt idx="9">
                  <c:v>1072427.3</c:v>
                </c:pt>
              </c:numCache>
            </c:numRef>
          </c:val>
          <c:extLst>
            <c:ext xmlns:c16="http://schemas.microsoft.com/office/drawing/2014/chart" uri="{C3380CC4-5D6E-409C-BE32-E72D297353CC}">
              <c16:uniqueId val="{00000005-25E7-A341-9853-E4EF719C21AB}"/>
            </c:ext>
          </c:extLst>
        </c:ser>
        <c:dLbls>
          <c:showLegendKey val="0"/>
          <c:showVal val="0"/>
          <c:showCatName val="0"/>
          <c:showSerName val="0"/>
          <c:showPercent val="0"/>
          <c:showBubbleSize val="0"/>
        </c:dLbls>
        <c:gapWidth val="219"/>
        <c:overlap val="-27"/>
        <c:axId val="472951743"/>
        <c:axId val="472953535"/>
      </c:barChart>
      <c:catAx>
        <c:axId val="4729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53535"/>
        <c:crosses val="autoZero"/>
        <c:auto val="1"/>
        <c:lblAlgn val="ctr"/>
        <c:lblOffset val="100"/>
        <c:noMultiLvlLbl val="0"/>
      </c:catAx>
      <c:valAx>
        <c:axId val="47295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9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[Flipkart_Sales_Dashboard.xlsx]Average Summary!PivotTable2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Summary'!$B$20</c:f>
              <c:strCache>
                <c:ptCount val="1"/>
                <c:pt idx="0">
                  <c:v>Total</c:v>
                </c:pt>
              </c:strCache>
            </c:strRef>
          </c:tx>
          <c:spPr>
            <a:solidFill>
              <a:schemeClr val="accent1"/>
            </a:solidFill>
            <a:ln>
              <a:noFill/>
            </a:ln>
            <a:effectLst/>
          </c:spPr>
          <c:invertIfNegative val="0"/>
          <c:cat>
            <c:strRef>
              <c:f>'Average Summary'!$A$21:$A$31</c:f>
              <c:strCache>
                <c:ptCount val="10"/>
                <c:pt idx="0">
                  <c:v>Aditi Rao</c:v>
                </c:pt>
                <c:pt idx="1">
                  <c:v>Arjun Choudhury</c:v>
                </c:pt>
                <c:pt idx="2">
                  <c:v>Deepak Kumar</c:v>
                </c:pt>
                <c:pt idx="3">
                  <c:v>Divya Dutta</c:v>
                </c:pt>
                <c:pt idx="4">
                  <c:v>Jyoti Mishra</c:v>
                </c:pt>
                <c:pt idx="5">
                  <c:v>Neha Gupta</c:v>
                </c:pt>
                <c:pt idx="6">
                  <c:v>Rohan Das</c:v>
                </c:pt>
                <c:pt idx="7">
                  <c:v>Vikram Singh</c:v>
                </c:pt>
                <c:pt idx="8">
                  <c:v>Vivek Agnihotri</c:v>
                </c:pt>
                <c:pt idx="9">
                  <c:v>Yash Wardhan</c:v>
                </c:pt>
              </c:strCache>
            </c:strRef>
          </c:cat>
          <c:val>
            <c:numRef>
              <c:f>'Average Summary'!$B$21:$B$31</c:f>
              <c:numCache>
                <c:formatCode>General</c:formatCode>
                <c:ptCount val="10"/>
                <c:pt idx="0">
                  <c:v>4.0149253731343286</c:v>
                </c:pt>
                <c:pt idx="1">
                  <c:v>4.127272727272727</c:v>
                </c:pt>
                <c:pt idx="2">
                  <c:v>4.112903225806452</c:v>
                </c:pt>
                <c:pt idx="3">
                  <c:v>4.083333333333333</c:v>
                </c:pt>
                <c:pt idx="4">
                  <c:v>4.0961538461538458</c:v>
                </c:pt>
                <c:pt idx="5">
                  <c:v>4.044776119402985</c:v>
                </c:pt>
                <c:pt idx="6">
                  <c:v>4.0384615384615383</c:v>
                </c:pt>
                <c:pt idx="7">
                  <c:v>4.0142857142857142</c:v>
                </c:pt>
                <c:pt idx="8">
                  <c:v>4.0545454545454547</c:v>
                </c:pt>
                <c:pt idx="9">
                  <c:v>4.0983606557377046</c:v>
                </c:pt>
              </c:numCache>
            </c:numRef>
          </c:val>
          <c:extLst>
            <c:ext xmlns:c16="http://schemas.microsoft.com/office/drawing/2014/chart" uri="{C3380CC4-5D6E-409C-BE32-E72D297353CC}">
              <c16:uniqueId val="{00000002-CD86-F641-8724-D5486D270E9B}"/>
            </c:ext>
          </c:extLst>
        </c:ser>
        <c:dLbls>
          <c:showLegendKey val="0"/>
          <c:showVal val="0"/>
          <c:showCatName val="0"/>
          <c:showSerName val="0"/>
          <c:showPercent val="0"/>
          <c:showBubbleSize val="0"/>
        </c:dLbls>
        <c:gapWidth val="219"/>
        <c:overlap val="-27"/>
        <c:axId val="437448063"/>
        <c:axId val="437448511"/>
      </c:barChart>
      <c:catAx>
        <c:axId val="43744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48511"/>
        <c:crosses val="autoZero"/>
        <c:auto val="1"/>
        <c:lblAlgn val="ctr"/>
        <c:lblOffset val="100"/>
        <c:noMultiLvlLbl val="0"/>
      </c:catAx>
      <c:valAx>
        <c:axId val="43744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4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Summary'!$B$3</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Summary'!$A$4:$A$9</c:f>
              <c:strCache>
                <c:ptCount val="5"/>
                <c:pt idx="0">
                  <c:v>Cash on Delivery (COD)</c:v>
                </c:pt>
                <c:pt idx="1">
                  <c:v>Credit Card</c:v>
                </c:pt>
                <c:pt idx="2">
                  <c:v>Debit Card</c:v>
                </c:pt>
                <c:pt idx="3">
                  <c:v>Net Banking</c:v>
                </c:pt>
                <c:pt idx="4">
                  <c:v>UPI</c:v>
                </c:pt>
              </c:strCache>
            </c:strRef>
          </c:cat>
          <c:val>
            <c:numRef>
              <c:f>'KPI Summary'!$B$4:$B$9</c:f>
              <c:numCache>
                <c:formatCode>General</c:formatCode>
                <c:ptCount val="5"/>
                <c:pt idx="0">
                  <c:v>288</c:v>
                </c:pt>
                <c:pt idx="1">
                  <c:v>287</c:v>
                </c:pt>
                <c:pt idx="2">
                  <c:v>299</c:v>
                </c:pt>
                <c:pt idx="3">
                  <c:v>307</c:v>
                </c:pt>
                <c:pt idx="4">
                  <c:v>319</c:v>
                </c:pt>
              </c:numCache>
            </c:numRef>
          </c:val>
          <c:extLst>
            <c:ext xmlns:c16="http://schemas.microsoft.com/office/drawing/2014/chart" uri="{C3380CC4-5D6E-409C-BE32-E72D297353CC}">
              <c16:uniqueId val="{00000000-E4E3-4C4A-A1B7-8C06CB80E7EA}"/>
            </c:ext>
          </c:extLst>
        </c:ser>
        <c:dLbls>
          <c:showLegendKey val="0"/>
          <c:showVal val="0"/>
          <c:showCatName val="0"/>
          <c:showSerName val="0"/>
          <c:showPercent val="0"/>
          <c:showBubbleSize val="0"/>
        </c:dLbls>
        <c:gapWidth val="219"/>
        <c:axId val="628212159"/>
        <c:axId val="628213951"/>
      </c:barChart>
      <c:catAx>
        <c:axId val="62821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13951"/>
        <c:crosses val="autoZero"/>
        <c:auto val="1"/>
        <c:lblAlgn val="ctr"/>
        <c:lblOffset val="100"/>
        <c:noMultiLvlLbl val="0"/>
      </c:catAx>
      <c:valAx>
        <c:axId val="62821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1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6666666666666614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9444444444444497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5277777777777823E-2"/>
              <c:y val="-7.40742563429571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986220472440962E-2"/>
                  <c:h val="0.12027777777777776"/>
                </c:manualLayout>
              </c15:layout>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7777777777778286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Summary'!$B$17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extLst>
              <c:ext xmlns:c16="http://schemas.microsoft.com/office/drawing/2014/chart" uri="{C3380CC4-5D6E-409C-BE32-E72D297353CC}">
                <c16:uniqueId val="{00000002-3DCD-6E4B-AB9B-12B4BFEB8B3F}"/>
              </c:ext>
            </c:extLst>
          </c:dPt>
          <c:dPt>
            <c:idx val="1"/>
            <c:invertIfNegative val="0"/>
            <c:bubble3D val="0"/>
            <c:extLst>
              <c:ext xmlns:c16="http://schemas.microsoft.com/office/drawing/2014/chart" uri="{C3380CC4-5D6E-409C-BE32-E72D297353CC}">
                <c16:uniqueId val="{00000005-3DCD-6E4B-AB9B-12B4BFEB8B3F}"/>
              </c:ext>
            </c:extLst>
          </c:dPt>
          <c:dPt>
            <c:idx val="2"/>
            <c:invertIfNegative val="0"/>
            <c:bubble3D val="0"/>
            <c:extLst>
              <c:ext xmlns:c16="http://schemas.microsoft.com/office/drawing/2014/chart" uri="{C3380CC4-5D6E-409C-BE32-E72D297353CC}">
                <c16:uniqueId val="{00000004-3DCD-6E4B-AB9B-12B4BFEB8B3F}"/>
              </c:ext>
            </c:extLst>
          </c:dPt>
          <c:dPt>
            <c:idx val="3"/>
            <c:invertIfNegative val="0"/>
            <c:bubble3D val="0"/>
            <c:extLst>
              <c:ext xmlns:c16="http://schemas.microsoft.com/office/drawing/2014/chart" uri="{C3380CC4-5D6E-409C-BE32-E72D297353CC}">
                <c16:uniqueId val="{00000003-3DCD-6E4B-AB9B-12B4BFEB8B3F}"/>
              </c:ext>
            </c:extLst>
          </c:dPt>
          <c:dLbls>
            <c:dLbl>
              <c:idx val="0"/>
              <c:layout>
                <c:manualLayout>
                  <c:x val="1.6666666666666614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CD-6E4B-AB9B-12B4BFEB8B3F}"/>
                </c:ext>
              </c:extLst>
            </c:dLbl>
            <c:dLbl>
              <c:idx val="1"/>
              <c:layout>
                <c:manualLayout>
                  <c:x val="2.7777777777778286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CD-6E4B-AB9B-12B4BFEB8B3F}"/>
                </c:ext>
              </c:extLst>
            </c:dLbl>
            <c:dLbl>
              <c:idx val="2"/>
              <c:layout>
                <c:manualLayout>
                  <c:x val="-6.5277777777777823E-2"/>
                  <c:y val="-7.40742563429571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986220472440962E-2"/>
                      <c:h val="0.12027777777777776"/>
                    </c:manualLayout>
                  </c15:layout>
                </c:ext>
                <c:ext xmlns:c16="http://schemas.microsoft.com/office/drawing/2014/chart" uri="{C3380CC4-5D6E-409C-BE32-E72D297353CC}">
                  <c16:uniqueId val="{00000004-3DCD-6E4B-AB9B-12B4BFEB8B3F}"/>
                </c:ext>
              </c:extLst>
            </c:dLbl>
            <c:dLbl>
              <c:idx val="3"/>
              <c:layout>
                <c:manualLayout>
                  <c:x val="-1.9444444444444497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CD-6E4B-AB9B-12B4BFEB8B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Summary'!$A$18:$A$22</c:f>
              <c:strCache>
                <c:ptCount val="4"/>
                <c:pt idx="0">
                  <c:v>Cancelled</c:v>
                </c:pt>
                <c:pt idx="1">
                  <c:v>Delivered</c:v>
                </c:pt>
                <c:pt idx="2">
                  <c:v>Returned</c:v>
                </c:pt>
                <c:pt idx="3">
                  <c:v>Shipped</c:v>
                </c:pt>
              </c:strCache>
            </c:strRef>
          </c:cat>
          <c:val>
            <c:numRef>
              <c:f>'KPI Summary'!$B$18:$B$22</c:f>
              <c:numCache>
                <c:formatCode>General</c:formatCode>
                <c:ptCount val="4"/>
                <c:pt idx="0">
                  <c:v>55</c:v>
                </c:pt>
                <c:pt idx="1">
                  <c:v>1355</c:v>
                </c:pt>
                <c:pt idx="2">
                  <c:v>35</c:v>
                </c:pt>
                <c:pt idx="3">
                  <c:v>55</c:v>
                </c:pt>
              </c:numCache>
            </c:numRef>
          </c:val>
          <c:extLst>
            <c:ext xmlns:c16="http://schemas.microsoft.com/office/drawing/2014/chart" uri="{C3380CC4-5D6E-409C-BE32-E72D297353CC}">
              <c16:uniqueId val="{00000000-3DCD-6E4B-AB9B-12B4BFEB8B3F}"/>
            </c:ext>
          </c:extLst>
        </c:ser>
        <c:dLbls>
          <c:showLegendKey val="0"/>
          <c:showVal val="0"/>
          <c:showCatName val="0"/>
          <c:showSerName val="0"/>
          <c:showPercent val="0"/>
          <c:showBubbleSize val="0"/>
        </c:dLbls>
        <c:gapWidth val="219"/>
        <c:overlap val="100"/>
        <c:axId val="356995903"/>
        <c:axId val="668073983"/>
      </c:barChart>
      <c:catAx>
        <c:axId val="356995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073983"/>
        <c:crosses val="autoZero"/>
        <c:auto val="1"/>
        <c:lblAlgn val="ctr"/>
        <c:lblOffset val="100"/>
        <c:noMultiLvlLbl val="0"/>
      </c:catAx>
      <c:valAx>
        <c:axId val="6680739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699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5"/>
          </a:solidFill>
          <a:ln>
            <a:noFill/>
          </a:ln>
          <a:effectLst/>
        </c:spPr>
      </c:pivotFmt>
      <c:pivotFmt>
        <c:idx val="3"/>
        <c:spPr>
          <a:solidFill>
            <a:schemeClr val="accent2">
              <a:lumMod val="75000"/>
            </a:schemeClr>
          </a:solidFill>
          <a:ln>
            <a:noFill/>
          </a:ln>
          <a:effectLst/>
        </c:spPr>
      </c:pivotFmt>
    </c:pivotFmts>
    <c:plotArea>
      <c:layout/>
      <c:barChart>
        <c:barDir val="col"/>
        <c:grouping val="clustered"/>
        <c:varyColors val="0"/>
        <c:ser>
          <c:idx val="0"/>
          <c:order val="0"/>
          <c:tx>
            <c:strRef>
              <c:f>'KPI Summary'!$O$2</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A9E7-6F45-8063-FC83A0FC8FC2}"/>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4-A9E7-6F45-8063-FC83A0FC8FC2}"/>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A9E7-6F45-8063-FC83A0FC8FC2}"/>
              </c:ext>
            </c:extLst>
          </c:dPt>
          <c:cat>
            <c:strRef>
              <c:f>'KPI Summary'!$N$3:$N$6</c:f>
              <c:strCache>
                <c:ptCount val="3"/>
                <c:pt idx="0">
                  <c:v>No Return</c:v>
                </c:pt>
                <c:pt idx="1">
                  <c:v>Not Applicable</c:v>
                </c:pt>
                <c:pt idx="2">
                  <c:v>Returned</c:v>
                </c:pt>
              </c:strCache>
            </c:strRef>
          </c:cat>
          <c:val>
            <c:numRef>
              <c:f>'KPI Summary'!$O$3:$O$6</c:f>
              <c:numCache>
                <c:formatCode>General</c:formatCode>
                <c:ptCount val="3"/>
                <c:pt idx="0">
                  <c:v>1410</c:v>
                </c:pt>
                <c:pt idx="1">
                  <c:v>55</c:v>
                </c:pt>
                <c:pt idx="2">
                  <c:v>35</c:v>
                </c:pt>
              </c:numCache>
            </c:numRef>
          </c:val>
          <c:extLst>
            <c:ext xmlns:c16="http://schemas.microsoft.com/office/drawing/2014/chart" uri="{C3380CC4-5D6E-409C-BE32-E72D297353CC}">
              <c16:uniqueId val="{00000000-A9E7-6F45-8063-FC83A0FC8FC2}"/>
            </c:ext>
          </c:extLst>
        </c:ser>
        <c:dLbls>
          <c:showLegendKey val="0"/>
          <c:showVal val="0"/>
          <c:showCatName val="0"/>
          <c:showSerName val="0"/>
          <c:showPercent val="0"/>
          <c:showBubbleSize val="0"/>
        </c:dLbls>
        <c:gapWidth val="219"/>
        <c:axId val="579370303"/>
        <c:axId val="579367167"/>
      </c:barChart>
      <c:catAx>
        <c:axId val="57937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67167"/>
        <c:crosses val="autoZero"/>
        <c:auto val="1"/>
        <c:lblAlgn val="ctr"/>
        <c:lblOffset val="100"/>
        <c:noMultiLvlLbl val="0"/>
      </c:catAx>
      <c:valAx>
        <c:axId val="57936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Summary'!$B$40</c:f>
              <c:strCache>
                <c:ptCount val="1"/>
                <c:pt idx="0">
                  <c:v>Total</c:v>
                </c:pt>
              </c:strCache>
            </c:strRef>
          </c:tx>
          <c:spPr>
            <a:solidFill>
              <a:srgbClr val="7030A0"/>
            </a:solidFill>
            <a:ln>
              <a:noFill/>
            </a:ln>
            <a:effectLst/>
          </c:spPr>
          <c:invertIfNegative val="0"/>
          <c:cat>
            <c:strRef>
              <c:f>'KPI Summary'!$A$41:$A$55</c:f>
              <c:strCache>
                <c:ptCount val="14"/>
                <c:pt idx="0">
                  <c:v>Gujarat</c:v>
                </c:pt>
                <c:pt idx="1">
                  <c:v>West Bengal</c:v>
                </c:pt>
                <c:pt idx="2">
                  <c:v>Rajasthan</c:v>
                </c:pt>
                <c:pt idx="3">
                  <c:v>Uttar Pradesh</c:v>
                </c:pt>
                <c:pt idx="4">
                  <c:v>Tamil Nadu</c:v>
                </c:pt>
                <c:pt idx="5">
                  <c:v>Punjab</c:v>
                </c:pt>
                <c:pt idx="6">
                  <c:v>Telangana</c:v>
                </c:pt>
                <c:pt idx="7">
                  <c:v>Karnataka</c:v>
                </c:pt>
                <c:pt idx="8">
                  <c:v>Madhya Pradesh</c:v>
                </c:pt>
                <c:pt idx="9">
                  <c:v>Bihar</c:v>
                </c:pt>
                <c:pt idx="10">
                  <c:v>Kerala</c:v>
                </c:pt>
                <c:pt idx="11">
                  <c:v>Assam</c:v>
                </c:pt>
                <c:pt idx="12">
                  <c:v>Delhi</c:v>
                </c:pt>
                <c:pt idx="13">
                  <c:v>Maharashtra</c:v>
                </c:pt>
              </c:strCache>
            </c:strRef>
          </c:cat>
          <c:val>
            <c:numRef>
              <c:f>'KPI Summary'!$B$41:$B$55</c:f>
              <c:numCache>
                <c:formatCode>\₹#,##0</c:formatCode>
                <c:ptCount val="14"/>
                <c:pt idx="0">
                  <c:v>993050.40000000014</c:v>
                </c:pt>
                <c:pt idx="1">
                  <c:v>1079201.05</c:v>
                </c:pt>
                <c:pt idx="2">
                  <c:v>1215198.5499999998</c:v>
                </c:pt>
                <c:pt idx="3">
                  <c:v>1222993.1499999999</c:v>
                </c:pt>
                <c:pt idx="4">
                  <c:v>1274288.5499999993</c:v>
                </c:pt>
                <c:pt idx="5">
                  <c:v>1294748.4000000001</c:v>
                </c:pt>
                <c:pt idx="6">
                  <c:v>1325238.8999999999</c:v>
                </c:pt>
                <c:pt idx="7">
                  <c:v>1422350.6499999994</c:v>
                </c:pt>
                <c:pt idx="8">
                  <c:v>1461531.5499999998</c:v>
                </c:pt>
                <c:pt idx="9">
                  <c:v>1477911.5500000003</c:v>
                </c:pt>
                <c:pt idx="10">
                  <c:v>1554327.6000000006</c:v>
                </c:pt>
                <c:pt idx="11">
                  <c:v>1581083.5499999998</c:v>
                </c:pt>
                <c:pt idx="12">
                  <c:v>1894941.5500000003</c:v>
                </c:pt>
                <c:pt idx="13">
                  <c:v>2618184.7499999991</c:v>
                </c:pt>
              </c:numCache>
            </c:numRef>
          </c:val>
          <c:extLst>
            <c:ext xmlns:c16="http://schemas.microsoft.com/office/drawing/2014/chart" uri="{C3380CC4-5D6E-409C-BE32-E72D297353CC}">
              <c16:uniqueId val="{00000000-3B7B-1D4B-BAC2-D63DC884D8A3}"/>
            </c:ext>
          </c:extLst>
        </c:ser>
        <c:dLbls>
          <c:showLegendKey val="0"/>
          <c:showVal val="0"/>
          <c:showCatName val="0"/>
          <c:showSerName val="0"/>
          <c:showPercent val="0"/>
          <c:showBubbleSize val="0"/>
        </c:dLbls>
        <c:gapWidth val="71"/>
        <c:overlap val="-55"/>
        <c:axId val="483143039"/>
        <c:axId val="483134527"/>
      </c:barChart>
      <c:catAx>
        <c:axId val="48314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34527"/>
        <c:crosses val="autoZero"/>
        <c:auto val="1"/>
        <c:lblAlgn val="ctr"/>
        <c:lblOffset val="100"/>
        <c:noMultiLvlLbl val="0"/>
      </c:catAx>
      <c:valAx>
        <c:axId val="483134527"/>
        <c:scaling>
          <c:orientation val="minMax"/>
        </c:scaling>
        <c:delete val="0"/>
        <c:axPos val="b"/>
        <c:majorGridlines>
          <c:spPr>
            <a:ln w="9525" cap="flat" cmpd="sng" algn="ctr">
              <a:solidFill>
                <a:srgbClr val="00B050">
                  <a:alpha val="88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4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[Flipkart_Sales_Dashboard.xlsx]KPI Summary!PivotTable6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Summary'!$O$23</c:f>
              <c:strCache>
                <c:ptCount val="1"/>
                <c:pt idx="0">
                  <c:v>Total</c:v>
                </c:pt>
              </c:strCache>
            </c:strRef>
          </c:tx>
          <c:spPr>
            <a:solidFill>
              <a:schemeClr val="accent1"/>
            </a:solidFill>
            <a:ln>
              <a:noFill/>
            </a:ln>
            <a:effectLst/>
          </c:spPr>
          <c:invertIfNegative val="0"/>
          <c:cat>
            <c:strRef>
              <c:f>'KPI Summary'!$N$24:$N$30</c:f>
              <c:strCache>
                <c:ptCount val="6"/>
                <c:pt idx="0">
                  <c:v>IndiFlashMart</c:v>
                </c:pt>
                <c:pt idx="1">
                  <c:v>OmniTechRetail</c:v>
                </c:pt>
                <c:pt idx="2">
                  <c:v>RetailNet</c:v>
                </c:pt>
                <c:pt idx="3">
                  <c:v>SaneRetails</c:v>
                </c:pt>
                <c:pt idx="4">
                  <c:v>SuperComNet</c:v>
                </c:pt>
                <c:pt idx="5">
                  <c:v>TrueComRetail</c:v>
                </c:pt>
              </c:strCache>
            </c:strRef>
          </c:cat>
          <c:val>
            <c:numRef>
              <c:f>'KPI Summary'!$O$24:$O$30</c:f>
              <c:numCache>
                <c:formatCode>General</c:formatCode>
                <c:ptCount val="6"/>
                <c:pt idx="0">
                  <c:v>183</c:v>
                </c:pt>
                <c:pt idx="1">
                  <c:v>202</c:v>
                </c:pt>
                <c:pt idx="2">
                  <c:v>384</c:v>
                </c:pt>
                <c:pt idx="3">
                  <c:v>177</c:v>
                </c:pt>
                <c:pt idx="4">
                  <c:v>188</c:v>
                </c:pt>
                <c:pt idx="5">
                  <c:v>366</c:v>
                </c:pt>
              </c:numCache>
            </c:numRef>
          </c:val>
          <c:extLst>
            <c:ext xmlns:c16="http://schemas.microsoft.com/office/drawing/2014/chart" uri="{C3380CC4-5D6E-409C-BE32-E72D297353CC}">
              <c16:uniqueId val="{00000000-4118-5B40-B760-F20EC9E398AD}"/>
            </c:ext>
          </c:extLst>
        </c:ser>
        <c:dLbls>
          <c:showLegendKey val="0"/>
          <c:showVal val="0"/>
          <c:showCatName val="0"/>
          <c:showSerName val="0"/>
          <c:showPercent val="0"/>
          <c:showBubbleSize val="0"/>
        </c:dLbls>
        <c:gapWidth val="219"/>
        <c:overlap val="-27"/>
        <c:axId val="783525055"/>
        <c:axId val="783526847"/>
      </c:barChart>
      <c:catAx>
        <c:axId val="7835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26847"/>
        <c:crosses val="autoZero"/>
        <c:auto val="1"/>
        <c:lblAlgn val="ctr"/>
        <c:lblOffset val="100"/>
        <c:noMultiLvlLbl val="0"/>
      </c:catAx>
      <c:valAx>
        <c:axId val="78352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2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data id="2">
      <cx:strDim type="colorStr">
        <cx:f>_xlchart.v5.7</cx:f>
        <cx:nf>_xlchart.v5.6</cx:nf>
      </cx:strDim>
      <cx:strDim type="cat">
        <cx:f>_xlchart.v5.1</cx:f>
        <cx:nf>_xlchart.v5.0</cx:nf>
      </cx:strDim>
    </cx:data>
    <cx:data id="3">
      <cx:strDim type="colorStr">
        <cx:f>_xlchart.v5.9</cx:f>
        <cx:nf>_xlchart.v5.8</cx:nf>
      </cx:strDim>
      <cx:strDim type="cat">
        <cx:f>_xlchart.v5.1</cx:f>
        <cx:nf>_xlchart.v5.0</cx:nf>
      </cx:strDim>
    </cx:data>
    <cx:data id="4">
      <cx:strDim type="colorStr">
        <cx:f>_xlchart.v5.11</cx:f>
        <cx:nf>_xlchart.v5.10</cx:nf>
      </cx:strDim>
      <cx:strDim type="cat">
        <cx:f>_xlchart.v5.1</cx:f>
        <cx:nf>_xlchart.v5.0</cx:nf>
      </cx:strDim>
    </cx:data>
    <cx:data id="5">
      <cx:strDim type="colorStr">
        <cx:f>_xlchart.v5.13</cx:f>
        <cx:nf>_xlchart.v5.12</cx:nf>
      </cx:strDim>
      <cx:strDim type="cat">
        <cx:f>_xlchart.v5.1</cx:f>
        <cx:nf>_xlchart.v5.0</cx:nf>
      </cx:strDim>
    </cx:data>
    <cx:data id="6">
      <cx:strDim type="colorStr">
        <cx:f>_xlchart.v5.15</cx:f>
        <cx:nf>_xlchart.v5.14</cx:nf>
      </cx:strDim>
      <cx:strDim type="cat">
        <cx:f>_xlchart.v5.1</cx:f>
        <cx:nf>_xlchart.v5.0</cx:nf>
      </cx:strDim>
    </cx:data>
    <cx:data id="7">
      <cx:strDim type="colorStr">
        <cx:f>_xlchart.v5.17</cx:f>
        <cx:nf>_xlchart.v5.16</cx:nf>
      </cx:strDim>
      <cx:strDim type="cat">
        <cx:f>_xlchart.v5.1</cx:f>
        <cx:nf>_xlchart.v5.0</cx:nf>
      </cx:strDim>
    </cx:data>
    <cx:data id="8">
      <cx:strDim type="colorStr">
        <cx:f>_xlchart.v5.19</cx:f>
        <cx:nf>_xlchart.v5.18</cx:nf>
      </cx:strDim>
      <cx:strDim type="cat">
        <cx:f>_xlchart.v5.1</cx:f>
        <cx:nf>_xlchart.v5.0</cx:nf>
      </cx:strDim>
    </cx:data>
    <cx:data id="9">
      <cx:strDim type="colorStr">
        <cx:f>_xlchart.v5.21</cx:f>
        <cx:nf>_xlchart.v5.20</cx:nf>
      </cx:strDim>
      <cx:strDim type="cat">
        <cx:f>_xlchart.v5.1</cx:f>
        <cx:nf>_xlchart.v5.0</cx:nf>
      </cx:strDim>
    </cx:data>
    <cx:data id="10">
      <cx:strDim type="colorStr">
        <cx:f>_xlchart.v5.23</cx:f>
        <cx:nf>_xlchart.v5.22</cx:nf>
      </cx:strDim>
      <cx:strDim type="cat">
        <cx:f>_xlchart.v5.1</cx:f>
        <cx:nf>_xlchart.v5.0</cx:nf>
      </cx:strDim>
    </cx:data>
    <cx:data id="11">
      <cx:strDim type="colorStr">
        <cx:f>_xlchart.v5.25</cx:f>
        <cx:nf>_xlchart.v5.24</cx:nf>
      </cx:strDim>
      <cx:strDim type="cat">
        <cx:f>_xlchart.v5.1</cx:f>
        <cx:nf>_xlchart.v5.0</cx:nf>
      </cx:strDim>
    </cx:data>
    <cx:data id="12">
      <cx:strDim type="colorStr">
        <cx:f>_xlchart.v5.27</cx:f>
        <cx:nf>_xlchart.v5.26</cx:nf>
      </cx:strDim>
      <cx:strDim type="cat">
        <cx:f>_xlchart.v5.1</cx:f>
        <cx:nf>_xlchart.v5.0</cx:nf>
      </cx:strDim>
    </cx:data>
  </cx:chartData>
  <cx:chart>
    <cx:title pos="t" align="ctr" overlay="0">
      <cx:tx>
        <cx:rich>
          <a:bodyPr spcFirstLastPara="1" vertOverflow="ellipsis" horzOverflow="overflow" wrap="square" lIns="0" tIns="0" rIns="0" bIns="0" anchor="ctr" anchorCtr="1"/>
          <a:lstStyle/>
          <a:p>
            <a:r>
              <a:rPr lang="en-IN" sz="1200" b="1"/>
              <a:t>Category-wise Sales by State</a:t>
            </a:r>
            <a:endParaRPr lang="en-IN" sz="1200"/>
          </a:p>
        </cx:rich>
      </cx:tx>
    </cx:title>
    <cx:plotArea>
      <cx:plotAreaRegion>
        <cx:series layoutId="regionMap" uniqueId="{976F82CD-B693-4A44-BA05-C72F16898972}" formatIdx="0">
          <cx:tx>
            <cx:txData>
              <cx:f>_xlchart.v5.2</cx:f>
              <cx:v>Category</cx:v>
            </cx:txData>
          </cx:tx>
          <cx:dataId val="0"/>
          <cx:layoutPr>
            <cx:geography cultureLanguage="en-GB" cultureRegion="IN" attribution="Powered by Bing">
              <cx:geoCache provider="{E9337A44-BEBE-4D9F-B70C-5C5E7DAFC167}">
                <cx:binary>1HvZctw4tu2vOPzcVIEAiKGjqyMaJDNTc1qSLdsvjLQGkiA4gQCnr79bnk5JVdXntk/dG8cZdtiZ
TIAg9rTW2sh/3M1/vzMPB/tqrk0z/P1u/vV14Vz3919+Ge6Kh/owHNXlnW2H9tEd3bX1L+3jY3n3
8Mu9PUxlk/+CUUh/uSsO1j3Mr//5D5gtf2jP2ruDK9vmjX+wy9XD4I0b/s21P7z06q71jXsansNM
v74+bu7Lw+tXD40r3XKzdA+/vn72jdevfnk5z+/u+crAspy/h7EYH5EIC055JL+8Xr8ybZN/vczl
EWGEhiIS6PMr/Hbri0MNw//b1Xxey+H+3j4Mw6uv/34f9mzh3z8thzb+8sxx+7TE44vPz/TL8z39
5z9efABP+eKT32z7yy357y7BUuuyScrB2fLOhb++vjrow+CKQ/Pt+b9s/bOv/adbz44iQSPGQvxl
b/HzrSdHgkqJmAy/GCb6dusvW/99RX979QdWeL6wP7bC72d4Ngoe+uT1n7jf/0obbb0+2IP7tk1/
gYXwEZOYhZx+tRB4/2+DIzyKJEcsDL/GDvt26y8W+rqeH7bPy/EvrLP9uayTPJii/LZBf4FtxBGj
hEB8sO+Z6be24UdgFspF9DV6Xtjm82p+2DLPR7+wS3L2U0XNW+eg6u3t4f5hKP5C+7AjiUkEwfHF
POh57Ah0BJnvqfSQL9mNfLv1l9h5tqofttMfz/LCXm/3P5W99r7Rh0/fdut/HkgEQZ3BQkKSe57d
oiP6FEFEfrWQ+HbPLxb6so4fNs2L4S9sslc/lU3OD/fFcvh/EETkKCIi5NFv4Ndvk5w4wkJIRsjX
JPciiJ4v64dN9SfTvDDZ+c8VRqcP9mBeAOlnT/QforkQHVEqBeecPg8jdkSRwIyGX+sURNkX8P4l
jL6s44dt82L4syf49fXpz1WKbh7MockPzV9pFn4EzIVFMoT09dvQkUcISQDYEWDsp9eL7PZ9KT9s
md/P8MI4N9ufKsf9axgO9Tff/Z+XHcyAeFIiwDBfDCCf2UfiI4GBk6Jv1edFavu8mh+2zfPRL+zy
r+ufyi63D4N7pR4gbsxfaB0gn9ETNQWA/fn1HBsIfiQ5Rhyy2hfjvbDOb9b0wzb6ozleWOr2Z0MJ
oA8dhsLZvzLBySMaYSQIxMrn13OczdlRiIQk+Guaky9UhPPD9zX9sKX+aI4Xljrf/VQxpUrYlb8w
mqIjxiVQ0Yj8kY0EXEaSMSpfYIPPy/hhszwf/cIg6uqnMsjpwTYHd6j+ysChRzxEFNM/EXcgcMBo
YLI/JqjfV/TD9vn9DC9sdPqvn8pGN4e6NK8uDvf+r4ucMDxCIQMJQbyAbwJQNUcYRfzbzb7A6f9a
xA/b5Q+meGGYG1Ck/39q13+ua3+X9hOIjvRzT+A30va/v/pNE38x9Flr4dmDf9vp4/tfX3MK9YaJ
EGMQCUDnCTHUne+dh6cpn7Gc5ACNkleH5h78Iwe5aXcYH0z56l/wQXKoD83nS0n53XP+9BYPoMLD
3ckRxhxqWkijCHFYxutXE+AguAJqBg8j8AvCCaLsyW+a1roCWh3oiFMSYgkXYNmQcl+/Glr/9RKi
FBJwCI/zNKX43sPZt2bJ2+b7Vn59/6rx9b4tGzf8+jokUFS7L9/7unAhCKSVkISM4ghSP1y/O1xB
o+jp63/rMz3pnK00zaa3fmnP5U24yTcFiW2pyiwWOi6jDRquyNtmVtLHq3479OWmrG+z2SVlFsRi
pDGq6o8yG5Oq2BX1oHyw4cJux06obKiPC/FpmWlSdLlWvrz100dcujRYLFNovSZdoCa8XJLCbkhw
0olHO8dml7GbEV/k90VjVBOdLa5SzXTeWh9n7LFuWFxZrIpAlSE7jrSrlUThxVg3yTIFsSmWbc0q
rdjs45nqTRRsEdN2o0OXQ0vHXMzFx0auijXTJySbt4NDb+p+LZIy50JFZOnSgeuYNnfOXDIxOuXH
yqlQD4rkkzJFr+yiJo73odbXuVmPCbEbtOBdQOuTCjETs/qMzKGOh667HLytVJ/bxAdByjTam9Co
udNaBaR9iDxt4qanH5AOtmCmdGzztJW50tm0oUO1WegSWzcnmtnEVMM5Kd3eMXIRZuSu4mw/t7DW
aVki1YX43Vwub9tg3eBapjmlWmlBQ1UwXis2wqx5Ue7zuvOql8OgqCgv+mGK9Xz+m7D5I98KAVo/
9y2IO0h9iIfQl+CMvfCtakTDXLaBTOe1fmtd0MaUDvt5jHbFxFKAin1iODtxVbM13WVUz9sopKeu
Fj5ZEBlVPYyNyjJ5zEqzqwK0Kf20sbrKlM/InoztZp6ja0Ijq7Qekp6Up31zijzd2q45DZdNGIi0
WTrVleubyBQ7wafUhvLCgQm7pXykNrqKqg8BbHPmo7i09SbX1SYPi9hal/QTSVo9nIEimeC5TXIb
7LoV7W1kNyOh+wXJM0bz83nxSs71ti7cje6yGFxyu8oTGn5k0aj06k96tl6gdmpU0Oa94nwulASv
rJZm043lmWjOeW+2QWZVVItPtVt2xqBdPg05xNKA4sqvZ+vsUiGyw9JFm7bxqoYJlUfloIJwOYF0
cYtxfqGbG2ztuc3obginm2b+uOpoPu3w0sa6CfmHPiNeBYV5H2iSFl24ZRpcZGJ0EzK564m9RzOs
cayXy3zxmRJZGyXSEX/aT73q2Prx37sJBtHpd15CuCRQOKF3JSmUyd9moLVForJTk6WsrR7ywN9m
sH2ZDT/2tojX0Z6E3F71WXWx+vEyH+yxnuaLsqQqrIZ+43p+VkVSJ3roju0qLwtcQ+5yV4OQTVK4
aq+L8bGLmv/Gu6GB82LdDDI3+DckcCgwwFzQ83UPXW+6MdRZ2nPLlcbkJKtgwVEbz341yppIZaYQ
Wwd5scvZLqghSfWhP2C+mbtm2xdmUTxYI2X7aY07zsFnc5y2uNxxr7HCzFws5XgNiXVLzLwvtb/u
gvDtSvKktvg+j+brmg4qI8IlbWGdysoKbsxcm85CQGoc8SPyhVe5c8EZqScHztg5ZbrpqhjH/ST8
aceyXJWsOS/GTG8Ykx97voaKVOMNC83laOiqfNQ9NoEu0oh0N5MLHmVBTCxK9sgCcz0w/b5ey60d
B7OJwsfOlNtizmPZwAry/tgOVK1Cxq6I3k11uCVikorbT1MRHC+lUG09pUOocjTFaCzisopumw6r
qSx2NJvTOnLnKCj3g4Pq0SGcaCF3QdhUqvD+Vlv3tkcY8jh9v1b927ycLz1u1mT0Ll4DtyO6j/sc
7aK+uY6KaYfyVTVO32WouzaFO/GYJAxDvOsoYVrs8wYdt920n6hIsBHXdYhH5WuWeCRT6H/HZR5t
8gJtwPRnKDTpNE5QZcpbM/e7kfvU8S6OlnPUnrlsTYcl2jhpYsNLFQ7v9XqdMRJXpUgKfyq76lg3
2a2FLdwuPC9jnYWbvqm3olrTYmpqZYl7rIoinh3be0ST3uoPfb06JQfd7DA2KF4J7ZVm3N3qmr9p
c2JV0PdJY6dJyW7cl5G+6w0dVYAfS1EfZ4G8pYNRWdDeizzYdH5tVNtmZw2EoZJju3d9tcNrtNFt
d11P7KrK9SnFy5SsGVP9Gi1xYEIY7xLZ+s2gpyTLhwYq03uNpx2Z513tC6mqpqxV5uq3pGje50N0
NlvyzjjRqoi9j9b+Zq69S8Grj/uMP66YnGa+YOk0eKZMmJ8uM+PKu2VJbC5MGtH1rMqharH2su4B
XnCLDnRYTYone9WS5VD1RaMq794jQwoVNqyNS7nsLXVvx1WcjLwrFEFlGlTHFY7eMR42sQvnGBf6
JhzYe4/9KZrnT/W8ShU0JgkN2QXTnMwI7WuWJ1WUvavdpIStYkvlFfPBeV59WPtVtcLHMisuhrF8
Q+o1XcDbqe4e1xKrBXZsnuX1vJBb3Jfb1q3HNuyvsuDTWIlHuaKPcz6rHM+b0Ms7TXFS1nyM8yi6
yuRDzaFkyJQGF1ZcdOFFRC4bf6XHcm+DOvGkU4xcjQtWTou39TzEFaCOdnVxw4gauznB+qEql20z
ibQa3nN5M0WFKmeqiHmUZZGE+IPPr3leb5mwStA3QW1VPkxXrcfgLsG5RlczLjtVrGcoM4ovVDmo
USWjx5ZvIlqnVVkpqRnUh8twupNRF9ecvHdeKLZAXFf4vZD7ep5ibt6g3JcKcuVtn+Eq9mWU5OWn
aRg2tX+cdRvXnfw0E2I2chw+BR3blTbfVWV4P07axV4WtapamSx9latITgleeuVkK451UXEVjHJI
RF6/K5cgT2e80PvA4lCJQCQt4WIztetpZJubIu95surwRlbBh3ZZbttqvVlnvV8zx+Oxs2VMGkKP
c1eZtDGiSTlrfDJODRCudStWvnPBoFhd2hgJgFN5MV8HtM+VRV06IapqPR0cAzgc2mM2ZWHsXaNW
xj/V43gip+JBLP5GNl0X9xrvtF7ypB0AmsisrtKMI61wkCV6dDeGrADt6hSA+lnbkccKmViH29yx
E0rbJGzteTV1kH3pedFHF8vitoL0OKEZyTeWLoWiUxQkUy/LxEU2iAcqXWqqYFF/K9YMG+4BpnWR
3FdYIwUI7KZE9Xu75o2q26ICb8iuSBGewN6UaSaXUeEuW1TLuYt5471CgYCb1AwUa+BeX2niVxT5
hbHctd1iy7z4evDs+9t/3rQ1/Pk85r8+fP4WZvg65ROfe/bmd1TzT8jkl0Nvf3Lx/5ZphsDXgK1h
OIkGxI0QwDJ/zjTPDveHqnhOVf9ggi88Ek4hECwYYYDCAItEEmDUVx6JofMawuESISn8BwPD+0oj
CT9CHM6VIDgWxyUTHC59pZEEDtOBs9MQgWhEImie/yc0Es7YPQNDAQ4pIHwEf5+DIGpcW4WVK3Zm
4vXGw+KZ0t2Uy1h0dT8qIpv1lAeN2HpihxPkIn7SYgGYZGROX0wd1GjViCWqEz4b+y4KMn8xSLG8
63QtadyUouk2tqoB2JTgvld1p4c3vEJ0jrmuBVKEr20JwDTPAxsDIMvSgaCsVYPucf5pFGPQHY9t
S88HHJETM4fTYcyW5lNXVNGQWsjR27ZubK3WqJR5bMaBod20MPbRLlXeKtLKedkuyCGksDFjfzy0
AdDefimoTnwX6v5EC1a+mTse5bFebX8TcV9fe8HnhFV+zOIZqO4HvFT1fp7DJYjnEVcjQI7VmA1k
r4IpEhXoQ6+XiihJAkg9snL8am7KEaqlJuOdjoL5ROqanoQ+z6+iIGrSXpT4Gkfa36LMRvs6KOor
XldsGzgqd9R063ZEc5NmAePZ2Rgxkixt1KckZ1AU2BSIzehtDZkL++JOTjPYMTBDIVOD2QgMo5rW
0y5g5HHKxvka9fn6UE51Paos7/oPK67opfSLDtNi0JmNa6rzt5yacVbe125fdBJdLFrPkNLmDoCu
z5dxW5kSip3Ox+ktD1nwDnJSYRSbOHorfFgsSrJ+qdIyMGgvWIE/6XDqt3YVfRxiBzl/RvmwBwUg
aFXbNTVP6y6Tp5pU7kw3he0VkJhmx3VfDse07qVVVdi4jzWtAptE1A8PeZ3NN9HYAkIaqMugOLhA
xDzz4rztLBtikFmMSZykeFv1epCXkfSmT92imzmO5EgLtQSmLc+nlc+lqpe+pakem4Bsarryh0aT
DAQP00dZ3OmmW1PWYxPGgax1qyADdx9Xaor3CHftUwWZm8s6moEsQtQsUFMmU0+7qOEAYmFjQcMo
aV3C/o0e1kngRnNSRktxFYVFb2H3Wf6+Hkj2WOqOLyfW4OyhypjbCd378K4zI6pVYVkIRKLOVnCp
OXLthltStPvR4PAMqmqTAV8x4riYpuHOs2JOA9v5JkFlDe8HPARnYVC2VTp6Lz/Sdl313hUj84rO
WQSsbKnf9i6n90u0lh/mvMqEsjLjXQI40MQhagFRoqCiMQ2b6bgreNGqAoArUmUALYcEN70RMWor
F8agU/jNIhGQ92JdxIMcLcNJNcgwFdxEWo2z42+Qz4bjkY3DqEztofoaOXySNhputS7QBZ3XdRP5
wbVJXcxMqM7K8U0Q0OF2shHwrmhqT9c17DejAaoHpEl3DFhTNqY1lq4Etl7QFHeNgb2o27xUqx67
26UeqtMmrKICpBw2EJBpaHvcuHzGChSZVUXglaARoaktVBGNkRo1Zykb2vFOrsATQEbyHAjRsrpz
U5nlism1EJs2a7ssNdEyb/s8iLZhZ9Ax7yqQDTCY8YOV1XoPkCNnKXYIKEbtgnPPi/xcDlFVKNxS
fjXVXXk9joGvlRlZeIwmtu7okNmrUkzj5ZBj5hSemiDJ4WTz+7YteDquU7EZsiy7cR5STkzqfN3o
agJ+GskO8LJDvolXKvTHppzaS21slA59LpWW83zsM7ve+4W0Il6Kog23VQVAC7SmBWzvq64ggD7y
7kPXdtUHDhR3OpEkJG0czdwC1kDuLVhnHhVa8vASaOoQj8b1y0kQzdOgJjEQuW2FbpOsDHwVo4FM
Hfiqbj+ZiLAbRz04YY+8xCqfev0xbGn3Puon4Jl9b1ujsKcu2lC2AtFrK101ynELlBV3qHs36FBX
V1i0tQOTEEg6OaJ9QoIG4dNCL2hKRtj+NeWlC2bFumWcd9hMAA0tWgZy2fWdPc/XMivV1MilSniO
5YXtufk0F3nxWAS2TboBlTc5tkC8pCFQbripxFaD/lrEJm95mi0hAMG84eWONsjnSdD28wkde9CK
yJKZEz+NbI2j0dRDbFrXXiCNxyEJ8yFPRpHN+6nryZoES1Btx7pAx6HLAK5yb2g812E0b3pC9Bmx
YRDFuHVkhzpSbMf50vp5zVUBvyjolB3G9WzRXZf6um4ihXqKqrhntf7E+6pJgVqdTnM5eaWNh1Et
rPBN1/LhlhgxnbgAEEecLw4YxlChUat2QmWSO96eQNhE7W1dLb1W1A07zkAcGczK1BKaD0ZYeepY
Dfih6iVVRSPNSUGmMIdwsX0FJ+CzCClIOw3kIdBzbXhFxPwGh61UAo3rvYFqAIW6BLgMcP00X9s5
XupMgIo7uKsm8+MjheKzJbkjJ0SyA7cTS1YvzW6dSL7DbhjekjkiO1FFHELXGKOcCOlDX4IGE7dm
lHsfhmRTmcnP8cpFdxICwU3ZUvpdJsO1V6QsrU2mUs9nK+ndWZO3KJFjVp2bCBJ5qqem71Q45+0S
UxEGXjkWZlVcjEG4HfQitVrLvjpe4Vz7FdbUnMzgamdCOH26ypKegp4jelV2fngvwc+SIWrEHVsy
3DyJIP0lrY24amrEd9q5Joxpl2UKzwG+l+AwSTaEzZteS5CjzVrStK5yukOR696iBpXbyYP5W9kX
72sgUzUI89U6gD6UIxVyzS+aSrK7sHQRSq2c2phZ1310Vkbx6np30+NhuJvzsNszx+bzxupFxFOl
84shGnhKWl5sp+izZmk64gBzYf6xXoleYhDl57eMlhQ00KnOH7KiLy7rLCBn2ne8jk0NUaimzoVQ
QFvvP4x04SkfewGki4wIEkCWf+CoAmk+L8f5Y8CK4GPlKTQytNPzuw746bYQHb8E2ZqcyHmqHmG9
ds/zYfkkV1+2au2WAeBZaU2nRivcjVymGtSVYYp0QvJSgNIULcsbkVux4Us0vVspYxsOms0BjucD
1OiGasqVGzIQ2zLrGhvjnuRbMNV0FubAJRNeZvZNaQnrAb489SjcaiBT4XZ2Ju18YcsTrgPfbr2z
NjvurEN5IuTMzMaERXgB/QSQevk05goPqFo25ViPoZqtyIkqsRWn0MNY67il8+CArkqQUcWKVhJ7
3DMZZ8tkP0yutDqxZYFAI1lNdl4yTNokcqw4Bg+RawwypDvkBYeiNkUivKpGDvs/CE8nldfa7zD8
POkdpUV/BUroUCkLfOhKL1QmYzjmcQCHck7LIRKX4ezRQxn2wijwgganUHdB2uLYm0lVwkbXi/Fl
kZYLQAI12aFo0rxcuzIJA6AwexHVY7aZxojuuMFtm1QVhc6SGRsB+jyUivEcl0OXKbBCnsezbPmW
hU5cGYO7PlnlJECfkYY+6jqQUdJIEFFlFCyHUgToXgjj/a6dVqjkFcj+T1q+bhrV+37uYqN1lxr4
vU1cUJM/4rwtr9za6XiRXVhuAGOu9VMPJV15a9940QyJ5RZSVDMItlkAtemEziFOZSEE5ClfgSTC
huwgpx5foQYgRgqoVwaxrWVk0rljcwX42gSPxtcrYDRvj+UKD67WsW83QdbMqeUEwoRCXU7As32Y
9hq1ByL7Du/1mJs0G9ms4N28b5Hplrjp2gkr1NmsUOBVOM7qvthnpqLHpBL5ZYVqkHwWNvAQGBAG
PcuSSYwxhynzt7qksKbQku5dN3EBnRaZmcfWlPjKErNUAHUqlpis90mggzXhfgYj2znYOWJdyjLS
5XGGAAGqJbcoyRvnUr8i8MUO5F4Vobw7FCawp9W8YgD44bruAhfKx4XybNlmQc3n81CXwc0YjDCL
KIboOOeiAkoGnBNvoT2RnbTg03eLkU/KLw3zK6jcXa4ILuUpNDGa486hqlPz3JItCgYfjz3XGw41
JM0t7lNQgatZNZqvx1QX0JlDoObKNgD5dxn8OSyanlCC0XvAAX0qK9lsqrAkAQSNaRWfsjUD9bQH
YQaU3GTWlb9qKXRvVE1MCyp9b3rV9Kh8wxFolmEnC5CvhIxOUY0BTkVVlmKWfQKcKrcIYjKFhvCQ
wmGp/CO2tfu0IBQRFZRhluQLrj7mQ8vf5Gs4zArYgT6Z2sBs16Cu4yV38808Z/ulcOGHEJniTVRa
iEs8c2iosWg+Ef047Whn8lPGugr2nZUnojASlGZeRtu2Qvi2tysoj23ZsieEXpNNgVCZK05pVytQ
4wHNViX6FEGK2ZUAS9MKAmc4nxrjwYkIkGML/VjQsErtkpys5rhtPYBoVJftTZsD4gUIx/aMzfSa
ri055mwI9u0QkXRi7bCoXLPxpg86kMQg8+JjlguR8nksbiD0sg8Fwyuktsx3kB7zErKLH2WpTIPq
C+j6FSckK9h+pJhZ1QuxlIowVJ1HAfG7oizIRYnXGTrUjdaX1vT5kkSoDpICeX6c1fkyJJnX7nrB
pnzrjR/3MsijO4jdcB8WVj70QzFsrNQZ9FXxAq3oYKLhLXYtoPqw0sdRz/Q5tEfdrNAIWkbtIF+V
3mNoJotaH5vGF4lv6nqbiR40TRnMx7hjXZIZOp8GBh624jAJKO1ND5A1b6Fpaoi/tVDqCrhbbzYI
OvtJiZy5BhFP3LjCB5VafIcH1UGTddNXuosLgufztg3CMH5CLlFMedHchHUIDR866n1L8SMHMgid
xL4ahmT2gTtb6MzfPZXPdKwq0VyZmU7vGBRlsOXat2Ljx9bdV3Re4r8BOTdd1hCzI0sEiMbYeU6g
3956tYIQfrlCSfGJkRoN8V+lDz79SvabovjP7UP7dOhmeK4aftEJv3/rf4eICGeIqMBwZOjfSYdx
URycKwc4oPJMQPzN4K+yIYXTR4iiCI55cAHA5vvxExAUcQS/BgR+DSpgGD1d+Xb8hMJJTBwi+Emn
hCYn/Krwu24YcjiZAsegxdN5WgY/ISD/iW4Ih9Se6YYcTr1E8GueUGKBn45Pw2mWZ81flOmxgr/z
htO2wJs5HGw8DRoTqK/NihXp1kGnFgQcocY8W7TiHBpWUFIB0gJ0djSeJMNnzRRWqvXAAOBsQN2f
RZyb66qcgpsozIrjfG7HPaub4tTWHIEkHvF6O8yVTDnpKjU0Q3E/EgHpRC5GFIkrSLHLAHK9AwXc
1HFmGiAUYUPHpMBMxOGULW/Y3NZY2fU692SBZuPO1DU0PPBYR6kHFnBaQAs6nkGfxZvl/7B3Js2R
61iW/kVM4wgSW9JHubvkUmiMDU2KASBIkARBAgR+fR3P97LrZXZXWeeiF21W24hQSE5iuPec71yh
Ym2reoUTCwvEBXbfx1bdN4PT+Ik7H36rs6Z7h3fGvg3x0G9IGIsvVTh2cZ2SHeQm47/YQLPvK09z
2C8L4t4wvioateBfYhx8uItJNYiojSvR1f111bp7GH0rtn2Ap9PH64mF87iNJI+rJpniHa4GVqVL
M278QKKvoilWWfbDUsNLKpr2DGWy/bJQJ9ayZR39yYaAvcREJByXHK3TsskhDW9YbHrYCqHd0qRN
yzBpoO8JFt8JvIBqaYe0mokwp3WYXl3T1/Umj9em3XgNNa0TPWpQv6p+y1PfJpskJPllIVZ8Nn0q
f4VxHVKYyw6YkOqN9mVInT57GuGIy3SQlFL6GM/BQICpSM/mkgGqQdNPLLvMMJvvVngsH1zXeq7k
0rnw5tcOaNXymFQTCrB32ckUlUIY80Oi8X0il/SAmSYL27plMw5fB8cIzW6NHnXgtG4OHa6Jn+PU
QzlJULofliag+3xBT1DFjDioRsuAGjcpWpSPWNYvM2qHa9uI9FyTRT/zng+fLExQaJC5V2h9GZZi
lRfr+EPJzH1oCillkzX53501CIYR3KOx9BHJ2r0Q/fQtQiDumqYRPCI/WnoW7QBdlCulyqLnUVzR
tZgeC9Kvrzq9WXq1DINfyyiybFNE0fSe5q38IvBT98Xq8PdDTO2z7vtEghiQxVpOs+DuYOMcl5sJ
eH+aBcxG28UWEjN0LAat8JUSOz5BTgQCFfW3fduqQ17wwKD1JJChwoiGG8WyVaEGjNsvhs11+9Ia
HnI6dZ06oB8U0zY1pDiarCHXDu29LOO0W8M3plz4TrDk3DZUg9/DG8MLLJYBP3XiiqyEzxWyUoeT
jcpcFezgcS2XrCa/6i72H5at26geoGnZ5MdgaNHAjRTTV5ajfYESma4fqxH9Ri18rVig7fNql/HM
i6Q+tFka3/WygwCXoaSqWN50W+VW/eZ1nvIN0zPkwcIOpVjn4Q51HbS1xJGxQvmB6tAlMP/Woj44
x/f4uf12ADNSGYueCtLLtF/UBEMwzutXGgtZ9TM4GVgGlFRBBMW1dPM0qsoyqTbc98B0Ut+EUSXt
KodtXLephHetml/okPmLzzk/hXBj2FbNSdyVQRrb9wAbBUxBnExL2Sq1fMhEcLi7AZSasm08traX
mboCh5Ju1y9iEKX0MI2jAKTIjNxLAzGfLPdKtc6Vrh+G4yy1ftdhDtJJ9j9bacQC3ADntOk6cuK0
5VBplyBDy0LVSzjH4uKLGJQB5at5S2s2nVGa8Y/I5OIG98EuX+Ig01iwdRHAOZZhUynl8x+6L7oD
k/OPUDXpWBW9Ge5wlWRtxUSnfqYBy20ZTIvyeHjWXlBdsbmiGXPZRoPM0xUK/YJXqRVDUeJzkvwA
vYcXsIcYKqc2pPqXS/UwV3bNIS6h7WepkYdJTuquJg10eTwp1L8jRO2NtF0772OdaH6AXBjv0obM
4UH6nupKMAgEZdSRTAFCSDrUPjRM9QZLU/1erSvgfg3xJtJaL2XhVxxOtOu/wTOQpfZNs246q9RH
k2tYxyMtisd5nOJXlw81Np1q43PIh/iFTka954Mo7grRoePn+RwQ+AYMQuRc9A8EVOmLcjlETgge
WD65Nl2yc2PUyo1uzMXlM3TEdE3ZK42WUG5AD0a/QxVGxQk/IQcPYzK0m7xwxce8Fui3li7WF+zb
TB7qNM5wMNiMPONsms5GUth49RDvbunQzVrHPKvWYPK+7IImgLjpu2gXqKE5C1fnb06EkMaHVT60
goZVF0MNg5DUXOMCECT3UXQVOJGqaODqdWFh+zLSZNxEbvkYwzx5nkeTXqGZx1CWRXJQmQyfVTgE
v2IxrBC6YGVtxgTNhAhFHlS8SetnGbL8mg/N8zCEwbUeXL0BeYfexnDRXgMRRxVLx2EBQtlnc4n7
zkONCPvelTMeG69cLlKgLF2x3lZCl4xQDvp6t6KdyXYmb5dK+8EeeETz48xQOpjO+h8dj5pN4JWY
qn4Z+MNAOn2Wo8m3oyXN92aePuTI/H5d6LqvG0jsOaygz3px6WYobPsEXLHfByrzh8zwfqcCW5AK
FF2w7a0qNm7hSV9BcYunS55J+b3jBuAZEOS1gE7bRt2un8L02DF4qZVOivS4cKijytvh0AcTv9A2
nLazdjn2HBMNsIo2gLyeJvsUBxAkIGmeM1wtj2nQJazS1oK95G1BtkNo9aePhL1Ana/FFicCh80K
AIaFJv4Wpst4BcsiDNqWLD+HzJBv8Didqrq0jfZWJ/FeFGtx73zI5lOv67ABwcu7CxF59zk6Wn8s
rm2f5hwywKQ6GApYAy3msfARDWKkWnA4kZsC0FZs6bsreBYwYVmCV1xG0taHSc+ABOd0cG+xz2g5
tm68tmMPwznVuUI3qKPkE0RsSKCiMP5KUg0E2dJiCO7XbOKnlAkPfdXW9T7huewr0SzOHuFp6eEA
L5C8mQA7speNecqZUvu5ldGDjXmsqjnTMzhVSDQH0udsT2Q3fzDXDo+TYwHdxIBg7hYVqhPhLfaq
h6Z2zl3izhNR1lRBEiyPKGDBXCpq+DuP5omVnTXoJtOWJ8+hWNVbEovxChSs3a5k8vfFQpgpcW2l
6yYDKoaacGqgTzmZ/xz+aNt57O4DU/d3dOxDuKp0hRFt52Cb65z88L6Yo00xpe5z5jOEIy37YJu6
0XyJuBPFjiZ62dmW04NYvH0EEx0tf3xKleZ9NabKfFCTPydihm7obfaGzZmkpWr68VpYmZdcyZes
7Z46LqGSdEyfqeQp9mydYgGmJtj3MoMRH7hx3vRJjBdf14S+jdGEG6QGW9BWYKRlAwGxSF4FqdWZ
RsPwRIeBPBlJxgual+6smQPjWtSZAImtix+t83zv2yCbKnBl2f1aEGNK3c3r96Jxobsb1sS4Q0sj
097xPgagTRhzkLCy7EfdsWlf98C6yz6wKC7ZmMO5hdhK73vY4ocIN9evABDZL8bqadka0XrA7j4s
pg2RN+ApM0kT7+OBNi8glOJdMHTi3QeBfwqprJOdcQPF3cbNa9RS/pRDdrjvzeKvvknmX8nfL9+p
FrrEgx9QQ7D6yXGnv9ah0Je878fnyZpTpBgjJZeGfHJgEesWHCNPtmFNYTjGBKCyAWj3ULS53YSW
MbgcjVN4zx0c7jLs07Y9LIvwx9UojUNDDVKU3RJn7yGLFHx9NeupDBuQgioMxx9poOaDHabmMizT
8NhIq94muJk/tcrooevb6NVEofNAIFZ2pAZm7C6y69BUEobpMaCpD44tZLFDnDfrqZ0SF5Vwtufv
HE0yGHnosWdoNXLct6SYC1j5WpzREjQHMtn4MK6hasu5FnQbZRx1qDMGn2kBVLVJRukV/PPMR1WY
B3h1UJXupBSgGA1krm4T19Fw1V3gD0uX3KqbZBH7LNTiUGQAXksbRPETw8o82Ij0X8Xg5fdblz3j
OySy2yxpEnwLl2m5yi6a3tpVuWMbJRKlKi78KktqcL2RzvA3JkSJEcTDScPThsPCOiB4sN9r2EqD
+JRDN3E4UA17iAeJj9C2Y55iPwjxuFD5e5qBHGG7yL2dOnEFIQIlDrL5UE0+y05AzyJ44C4In0VW
U9B6wm/Twsdp1bmFtCehDAqSwST6TjdZEW9AkqVQ2DQZD3pWYWWyvgnQmnJxu5QbmR2mWePVoIwP
JXUnk9npbsaN9Nm0ZCUAc2pdlyuyL7oEVt6BdphBOpdxNq87b2cBElMTbspJ5AY9Wwt7PUj5SceJ
KKcWdp0sIrLz6wrbFWWkHLc5vI+i6kjbHKGu6l9ACIYLm1qcJAGr6aOKgIjI7NZTzEXWAQTGLV6F
RTQ9pEuUnCWZ60Mcmv5g2lwf+8VxtWO9XF8hAcbhXgoyHANlahhWRaMqT3x36Wmq4mMyAXV7g249
owDMLbTH/ycy1eUfc9v+Vaf6/1bMChG7QpTpv9eyELZq/jcl63995Z85KvK3oghjmuYQn/5MS/3J
vxGkI2/RAXJLFic3yO0f/BtiVCDzKc3SAphbkYKZ+wf/Fv4NPFwEHeuW6ydhRP4dHes2oeGfMgwI
dkG8ug0BQCIAMc2bzPWXFBWwZfQsUrg9sZN6kWrI3xVIh0sR1xzQPZ3WD3QRX3UbTb+KKem/20W7
ihjOl22q7QAfc5i2eRbQ9ylCj2NQGG6ioul+Zh1b3v5nMf5lxuB/GQSEyonFmGC81n/NZN4yf5js
8fOvVOZ/ft0fS5FmiPRlUD8h0sYx+bty+sdSpAmoyviWjk5CinRIgnXwD031NmQKEzwwAwfibpz8
ZS3G2d8ggRCsxTghGf7Lf4vFxJb458VYQOxNkgI2UYwmkeT/uhh9oXEIOiGRroBq0uef0C1oCS5B
3vPU1eemW2CCBvIFPA7ZZO0S7FW4dp9rmuUXUSCLsWqgKRnpSz7aa5/MIHv74oWlkm66ieYoAyBL
VQ6dkUXF9mim7EYKJOAexgWBEI4uAmt+OhQ8/RBGo0chF6eRWiiyZstz1KWzqR+XG03TS1QnLYJP
iahfVl4Xu8mgyspldpaQUj7zJur2BkKtHmICt5j6Syfhbs8WaZqugyBshD4Ai7M7q81YxihSQSqB
GoF9mmwUeFH4iflmQXhrM1D7qHh6wBv8CVULNIE8S9inTsdPuPJOwwSjMl6aahni31nUrHcBrwXM
0Lbw+5hP3xo824ehkcPO+GDco4h4WUNeksCelwwPk84jeAWHj9wk7X3az3sVAC/sR3VJAKJVaKbl
vlnnH8hj+fv6VdOkKbXq6I6r5S6NOBI/wfwKxmDTqWWLW9UpmQJ8LPrfc2r8hhKxQ5Zzg+q17J14
VpQd+ShjmM4WGNA4llD7wQ55cQjc8hjEmdkyrdeXpfHZMcklCIMY8GA7bN244NHkih2AtvFvvZye
eGK+6szlqAvSDuE6wBtikOlDlkyoAjM0l64GpIQGRuyLOa2rLiuyY0y9e07k8JS0CmBklKTLRkju
voVd7YEB6Xncz4FgDyu5UJm9JKGY916Q/mqnIKhmYy4sTB+4WOHskzfWuftOoPcAjJbuhZ3ObNLH
AKxRiDvaMjud1maLTEWDV6Xv4dj/bnvAqd0I2IkmhywfO3A/TmznaJuivQlhyqKJSgLo7z4sx1jd
OxMiNWZN6WCIFgXYO1Ruqw5favkad+MK8wxOIHoqfG9xVGgpQYSEL3EDMrdwIPoAZcV61/NeV7Kw
0V7VIYSs6DOtg+bk0bJ2gl6S1pdpKO/yWl2TuahMLzZDC9Pc8+jDTCG+phmabbrQ4hsl/Q7KuML/
6/IMcuUUPHieZNfI+nnX0Ijv+6TIfqDDWk7z1DZzhWwRtFKVjDA6tTuJdCo+s0nBw1h6dgpw+R37
aFqOnai7N5Ewaqpi0c2Zx4DDuGDTweUTe9b5Om6wVPURvbP7cC2GnjplhysniTkildZ9b6HcfPNp
4ys4/Wi/xh4yHxnoaaQNQW7Q2t0cRey4BH69SJPKZz836zNg1uVOhKN8kZPTO2VitLDTSDEZszb5
RkXc3KeWZhdc4OO5NYV9jJY+uc8iRCbncIJ3Dchsm7NhhdZCyUmhODxOnMJRnAb+K0nXJS21dNPP
UbZALgeDp+4X21zESO05q7v51NXQuqvBGIB90G+ebGIUgrNgXmU78BeHl3VRNJvOWCr5OQlseJbp
MMNcmBokNuSY76MOvRhkVHarcd2jgPbfH/5yy/wZc/hrEDu5DRn8SwlR3Ey1OIW+i4MbM6Dyv4dp
/1JCtOC9h0R7diwY6+7HdBrMUWij71XS95ulDtfNGAFYdnG0bCLb+o01hdxmK1Iu6by8gIINduhi
FHaB0DhhdQSehzXhjnCokzxt2AeAwBq0wMCyK+lDcZrhlOc1gY+jqL+OJOrLtC66i2MdXpTiL1m9
DuWE0VQHvRpZGfQyJXfZ8zRxDlnYygeysEJsLJKiz6O1cbCnmYMaq3OvEL/s8R+DNuV0rEg+IoLk
eQ2xrAFOvg8l45CMwc5+BMCYm40ybNiiWetfkpwXHzpmd2jP/S6Ii6clhy7QzH0FTX0z9nBZ1Jxj
Km7YkT26h3OQAGNzMoK1viRP4zqf+Th9q6e8qMYB/ZpZs7ugawDt9XWzBbfRlhBYfJVboGcRlyft
U3Oqp+GcN9j+TYPcntFsZ/sGbtoyOeQQ5VAqS9gPjl7orjc23QVMBGWfk+x+cAJEHYXklvNWPI0e
abFxYfIeKkl+My2wlHyOVeVRQJ7tCE3MLYgWNyj5LksW8hcesvjMGqLuEWcNnwYUrVfeJtAmaWPm
E971eu5HAuQ8nOklIjA0ysJy/TNnvUGUK08wGxpjxap1qtfddNspUBTIqbjtnvi2j5bbjupAcN3x
ek3u26BfH0fVqHMa9rifuTb3o8VV2ZNJfypQzggf01Tv2tsOpre9HN52dQ1pGRwOdnoW4fYZTWJ3
YPjJrrmdCM5bchrToQVe09/WAfi84naGNLfTxN/OFX87YdLbWZPdTp35dv7420nU3M4kGozhsS2i
BugkwZG1zpN8mwq/HEUrKSAey07dvPDKzKT4FF3sTmMdjHchafMrlxQHI8W/PqEAIT8IjKj9Ksi8
MyOMJfzr4GFRjEBedum2aWCOV25xkF6RoIDhpT1FhQINCB+7oC0cqjjLhd2B2VvFRo0rkVWEhKU7
yBQiy32fCxDrmcq60udU+01MV+gekaW1uOu9ZuMb5PgJZlbWjmD5e4QUDgObDDsjuokYxKAbkFzL
XJhlm3S9s9h2De3LkAVRCs6JIxNG3arYVvoMitKaZT5E9pDIFttAwLmD1/OQBCa+FGzNHtcgj3Yd
VLrtJNLoSfsJXkni4fztFQHQCqY/KmxVC0CzQzvWX4mB3Ah+pgOOOOWeB+B+QeNVBrH1rspxbL4j
pdIkled9hLMFcQ6KJRap6IxsavzUzgrPpVePALU8pkMIuw21G6s57g+A/8KdyOeX2ZwJaNgtq8ML
OqnxkgI8LOM5qCvUqBA7JoyaAG4lwc87KLWUrRuJFG6ZpPB3QBF/H1tqd07YH7AYVYUWqiqoi691
qOw9uK+4Inr6avKvTgX0zsV1g/MGHoGZcQ0kg0pLkYd7BA4eMVjjSQyw2dauuEY1dGIuc1IxOYXb
BRomEOSVHLqhllXTINJdBE9DC+ueNFAYAtz/29CPPzpkgG7vCCMa3JiUE7dXXOcvPhqb31lqwVAu
3pS2Q9RQ3ITq1Q7za1SEbiMi5X7TIcIaXBiifJUG3ymqjjY5+x/R4df/ZZ+Hxoz+t33epfHD9J9D
Am+zUNDm/fllf7Z5yd9wH4ORKf5UFf7s8eK/xTdlOQX8UgD3+2uPB9gmIX8fP5+EGWahQib4U2+I
o79RkMA4uYsCBTCGYfxbesM/FwuI9KVpgXmDJEZGGSNkon+ZPQCewENaleaAox9pnrYfgVUruZ9E
dI+cHT3ihv0QQ7TCuF5+xTWpLyyTyR8L7I/p9f+HogXN6z8VLX/8HDFAXuA0aZJiuus/6x4JZcEQ
DbU5kFZ3B3g1uzRpd4OvyHKGG52qgyLXWjb3S2MFIApcKTGrL4Kvc6mm5HlR+b2OYdm/+uY+CftT
IsDcNsWM2QlzsbEkP40RIE5rMKgkmx9xVu+jWitEbEi4CZcXsEJnYNjbte63Qurr2q4PMKnu4gSB
3IDsMH7mLZXsIRBgFkXWPi8AX5AQZJ+AH4YNzhx0wMSs6JvYNG5XfKPNUngEnIfmXevxOXHrrq3d
Ae7u1VIgwincF/D7pU6S+Z0Ti2zs4MMdMh/lsJKz6WW0yzirXHwZgmFHVFKZ4i1o/RPDpBhFIMAy
5EeS/A7dQyWQZwtz9Q2DTD6KuctLt7b3NE0RqmIGRmo6FIcka97oIJH+9ndkzX4NvDkU4XfMBXnJ
Gb79nF+mbHoidbQHfLiNVgR941iVwDZYhanxuOHa7ey6LwQYfjYqIYfFo4XsW/IbrVt91FnMj4Dw
5UG1i9qsuT/Nkb0EaBYQZUE2z4IlQS/+TXYMkZcn3ecVCVGH+dR+Uyu7RmG6Syxyn88JcgW4xbYN
LDVi75RIXmSBuEIYpCXR31S//jayuHVaHx5jIdwY0pLb8Z3ZZuey5gRWPtvJFfMt6mE75/QFywt+
1i7Eb34oEXKFWT2brQvNPQvq93r0J0OSpynHjbnmywtCRZso+jlIea9Dc1rMihE+iNIMq4dZOMM3
nOK+autuQ9f5u0jmKk5niNNr955jaQJ3emkkcp512P8c1FSXjktEsgXu7zDYSgEOYcYMgTqsAVm6
u5kgEx5ZZHI4Zi9Ez6l8yyEkPyA61b4Zj6KyTR/r1Zh94UD4T4TZI6ToTW7aU96D9FD9YebtO1kQ
1wuGi/MPY/aiU+nLSAUNItbhY4y2AKinP2J40tstOHcAd7kxgiOmnp/NqjaMoFTFTIDUPU7FCOCU
4k7hGZI5bjinFOLIgs4Fgb7rvNbdlgkMxQD3AoRszTZNn7WQaa6GRed+wOQUetQ9XOWMwJZHZL9p
IBKwen0b/XzwLfmqfXPLsHRlG0QTGqcIbhBruwrl3dZhIpQumq+sKwCeXoEdVnaMHqWUSKinuy70
r2EhDwZsCsZg2dJ78hbg5oe7vMfSyDchhregC0VTB9MIg54MuR+W6I7H+UMf+xfMM8kA6uQfDSE5
hmhkyMNnlXPJbpHrQx7rfRyvVe+L/GR6u2WK/yCgBaJa3LZTjNzHAttqzh4Q9D2uLf3et+rYLNlP
ZJiPQvlHFwIDS2HAIOHTI38Z2jMKCrEb8rXYRJN4uqXXK1+HDyzJm20fXSegFKEO8eQRamJhcCzG
5oLf12E3oN5tNU5ml7oGEzlIds2m+lF2QgGiGZ8BEOwNr1OM1+IRNJLxa8joJnXkVUbgifEHGNvQ
7jpw4Ru3DqDOppfcTw91P38sTo6ADVADj3nx6q37lluoPyu9rPl8GlhdGjk9hwF9QNH1MXfZ9xis
yoIRHyEwCoRr31oH/nEe8TlIALRw2IKvQ4IBQL9Lgyda4PHISCFq2d/NSwo9DO5pqdIBVEg+CeBd
9mjD4oAI/N5P4++klXugQ58FUnCldfWxH3l8UcCaQbyPa4Xsxy/Inq9rtiIQ1qZbZR3SaOgKEarQ
W5mgHQMifCg8/YyhT5VKU6y/Odx3hIdVLIKXeEjOq3Z6ix12P7voTdH+y+W52qbyVr5L/SnaHBtD
YtTVbD8Mra99UDyDmTiHZr730EQB/eRur6f2Eg/s6BmCXchZluHEMOqjAVOIxxrU9aU1FpFz0pQp
UiGlm6SoEBotKj6xrJrWepuE7Qlb7wjzu98uaXCd0AXhsGDtNhLBBThujzkxzc9pGPcYUPIEPlvj
MbNH3S17lWM9TAWeZLudbqgjTY6DT++stttuuiN8rtq8aA4DQIXQ1Xck+1iSFsqU3gIZ2bfwcMGF
VGrAIRQO9W7m9X6c0BUP37nu7yXN38wUHdeObuYuPVkNg9aMuzrpNxE1mNtTkGPYgJVpxVy2+TdV
242a0T1jDtgwI92KDI7tDhQrveiid/ymoIfYmkPrMTosp/tmrttNpuuDD7jfrGZ6JjV+bUOLUVEc
MZE7Mr0VFDlr2I3EJmVP44PtlnOUn1efbCRyzBitMj0GPrm4FScXeiqAStjyQZZfs5X/Gt2JgZEZ
8vCBr7+lweSsjOzETYYNk99zPSDAviBc0EUn1G9wwpvfTdz/5Cx9SMh8n5Dp0LTsOXToRJZbxmKi
7wW0RbH8nrPoltu/erAcOpvuM7ViEw7v2CKvymV3effdFC0k6/47JM6NbsV5CZeHXJAqGTIcLzW/
ZDi0fGQeJw3iD5OoALlUbpQPIJG+SxZ0GxekXzRX92aJD8PqLkiDSAAmCSTx6CATXVnMgFr88s5h
WkNUPWBcyw8/9V/Qu088uBRIMvUgBItsyErCx4tGIB3+MgizAlORvsXyLsGhwO0mxbEMFprPsoIC
tJ0xgswmFy+Ko427h5A2vzD+AG0l4igpYF2oWnsE/zuDIApvw8vA8rrsqDqztH2cMFHPevK0SFNx
QCSNnD/4pe/OsX4RabtJFCYFaXGP8QtobzXmIpjmNW/yrAx8vO05Ppa45n7TL/m+Wy3wOP0zpeuJ
N+1hVXiAU3xOJeawkLU7UtVAle5OKZpqkpPXaZ2+qFrq7ZyCs+oMf81UoKusnQEOCPmyYnjhowXJ
WBGuixJDOFHYDAMm6ZgErvp014qugk88lH2aXUdOPphwP+J6eQP7tg+cBombTq9TOyLnJV5FPm2z
zFYkNnu2opjxzwYm84KDF6H1KsnkE1paUN9676IM3lwApvdibEYry9czpVjqQEqp/Q2IBQNsHmdF
76ykVwxHeRD6LmjchnR5tT6tnu8GveOkf1D1oDdBPEHk5hz3B2LV4fK04CrCUAakaS1Gxr2wPH5j
NnxqlhDnQbFv2DMm6yDelAEwTqGcFLtxWs5rKB9NdJUJFhDC0r75HsCFWNXfGfisdOLL2vlAbHxu
RkiuAYLEK9VRZRX5TftXjr3pBnZn4ZKIaUByFY3EqHbNfG4iB+ekeCaW7Yp0/mwyaBEhXTbZDdAq
UD8sQf7WzgmiXOpVebb1Kjgu8YkC3GzEja1CSbrW5E5hFkwkn022ZdBabLVoxHrLOkcCEWGzFwYi
o+qNaO5oLs+Iw99KS+2hlfftZSyI/BFkGETRI8V7rOsEUx3Cic7vmW2HVzWjufZNhghXN7vfSJMV
VyrC4j/YO5PluJGszT4RzADH5NjGhCAZ4iCSEqUNLCmJmCfHjKfv45Ft9YuUiuzudS/KLM2ykoEI
+HCH7zv3k8rtEUoQjAInD8zQdTNyh9XDuwvaYSukO+9rkJo/vApLlLRL7wqmhUupM/fKYyCa/AuV
AbkvrDL4vI42v6TRJ99LouFjkTaRv8kM19r3TVxfZoEUwzbBbrov7IoNW6QXlr/ER1855i8+Uv7w
i3V9NkpwIui5+zAyM+u+9pR9sPy4v5HJoi7NKiuvTMNX9+R7xMcEZjPG06q7a8vcfpA8McyIlrsl
S6YL0+qaq3p0dKF9EVgDY+641Zh3eMflRdwaIt+UYxGE+CDaT1WdxXjWVbOlJLUitWm6T6Lyo8tC
Dd1lMPh4ZnOD1GtGsHPp1winegf/XyWWT7UUWLfjxczua9n7X0xlLj+aumqvst6LDrG3xjfQFepv
s70G15ldtY8kOuwf2cXls8y84QnFoDuhekqyG2fs3Qc3yJLPUACXu24KmmtrUu7n0clwn9dBcrU4
X0YAF50cVRis/fw5qi3n0UCjMm6qdBHfXGlMh7nFFOqsc3Gn8LVfT+lKGZUL83uCFpU21iCvrAyA
V4ZU7BZ3aX/rWn13UwxWdlGmsCQg+WHvjFMkQgC7DtZSxSHCOzSfNuQHVCmQWGgN4J3NyhCDXhPS
zeBUyZd02SQxvggMVNbWshP3qz3EuOU4nr5nyGWvm3mwj07mW1fGutLbX/ELlEV6W884Ngakg+hi
x75YboRYuEnhfIz3HStzQSTaLWVY1xZl/nb94RYZdSUoaO6uicYH4C2PslpvUAB/0xxMxwWoWout
o+tzTp8eDW++atNsn6Iq3bv0jgxTxjsHnpO7cP+a/tNktBcU7sztYDk/PUwiyAb/cVS+X+psO8b5
oa/KfUXkxsXguHO1aehiX8vYMcMqUl9nUT+IyrlITXld0NtzrHWbZDZPPNCZvRam+mJZPfgoo3tC
OQsahfmAe1UCcHXGx8iwbpqFlq7BSZQm+WmZjYtYLjcyjceLxmqdnWuI4lhWY77LV3GzSOTRaL+w
slR7nOif2nTqDnVGUN6liNGFcxhVf6g6Q+ygtA5fh6TBEd5d4bDdpIE8xEX10lTd4wcdGu91sUM6
dPqBorvkmuhJkJW8Kbp4MiNicr3p6BVfSfPp883DfDNPwAoNq1ioQFft9VzH6x3nU/J5Sj33AWAs
5sKo9SDNeNX4JPOxBKSgt0qud82i94+rd1Ki91Sud1er95l13nF679VrnN9PdkUBpWZrDnqPSr1b
F71vEa91X6LzZp5j1F0DUK/LOGKvL3rXS73/VQBPFpdM+6kMugCP/2Rri3EEMS3Klx1NwugWcLI4
oK2OLyx9yqz6vIkjTh6zj+Zt60z2g+8unEtWR3weJ0l/b2Z1d2/WXXnFUBl12ayqv4lXsjFAA9a9
iFzOPH36efocdPWJaMS19UvoU1ItfUrjuoZQ2CYU3PVhOuhz1UhBYJbnw3Yogum45BJSb0Oc0ZhL
8NnJkAIktsi/jFAFj3KaOL5NnI5X7TIlVHdr60eEkXIP92drNxmX/PkSqAetOtY3Q6fviEjfFrW+
NzIIgS+mvkuUvlWo59RfLH3TGOdLh7dZX8R00IAtcSdJfTt1+p6KkMpd4CU+0XNMLxN9m1lca0BA
RIy6v1t/mqZ9JVEzYT4VVvdlUqX5BPANhdmSFuLr4voUtcpBLN+mYEaIudgyOzQxBajc9oL94IF+
WksCOAzMGOHm6trviuo6SZIUd5FIrpuRlWcX7aEhaTt6hm7zOcqP/nFKd6iPtTRBLpl1bx061/TV
Lu3Pn2gr8ny/lJ3PPW0g2pV1BWGyq+vitq4y7x/ZCnFVZhwSyJkk+SqORSIFaDPVtGHQRv5sm83d
aBdBtGtM4baHBP1qo8gWtkNr5BS8SmA7We9TVXObeT+27WfUxGC1DOebgqm3GTDEhulKXLmyfNEx
4jha5n1gRA9Z1j4UfVLujSlTu9WoyuvJrEDfkrD/Ion5aiCA+WQPAZKQxnkcU0LP0RCoSMqRplOf
yG3axsVnOXnGSaZzvueix8pr5umDbyJl8fouu0w87yG1sgfZpgniyCA/0sbraPeal7Ft9ftqTObk
AJSGoKcv8t1oe99Ty6RWYqUvC4iVbaFp0TYVs72wEG0Tf2ymkv/7xMLAHTc+uYNVX1bA2Q4VDmdw
1bUI26VQO2sMtOPDCWWC56CoJmOTmK17oJhKWcVkGNRg3hEXYtj3MFkRfTw29fwFNX51P+HKuRGy
SEJnGEa5iZHEnxLAltA34zoElgl6EKNvaOP9OEgfG4Z0xu4watBULalrRl1NBhZrkcfcfZ+q0b9Y
rDx9Stfqu2sVRBBuo8LCl31YBjaq5xU7NxCNbtOW5bxVlu4tNxidlgh1rdlQX+wzF15LHJSEFo1J
On/rtovE8k3EtCSk/An++y911POGF7LWSOcDXTCiVXXw8dtuwbWLZOoRZEJ1VfduhA86MI8o9tEV
R/5Pq+nKh1wYK6uAA8XAdUQW85IB/0lKz9rOVupvhBE71zCGYF96/HZ42X92ATFFkXVc7aiZd0QF
1iZY0udlEU9T8c10MwyC2AF7gZqp8m9XC4POklcvXrd+XqwaDqkcgDYXfYHzXvrAees0vu6UGHeA
ZW0yERIPOBRcVrWj7kdLmI8Bu53s1fox16a9d9vs0VfF0VIcXAbsWzLjRiEtt5ITjr+rxZ+QyNjs
r1lxSWDSTncUpK/HyBX4B/y6Pab9WF8kwkiO8RSvT5nUSWZsL4hncyAgMz3WdZv14/od/m+5swMn
2UL9MbaOS9HLx7P3DzY++yI2PPMqmQKc573T3US139+OHUZRNzLm54jz58oSrX+cdUQ16tiq1VGW
reOt6Rx56RhMGL1/gQbe2EXn6IwT13mUOmRTOngD5/n/21j/R20spKuW9b50lqEE/xlJcJ3+qJ+Z
V3DRaf1i97uA8T9/6T+NrcAlafOATdo+gcx/UJKMshKENygbgdXQ1JH/o1+0bAbDuAK/uONAehTW
/7Ak0d/Sj0K/yDQDgdrWs/6velsaGfnbRAKJGBflpGlbOsRyJX/tlZa269rOq9NZhclExypzy+eq
kfne9lGaJ5FqaC8VL72XNts1yJ9rC70ilA4KO+QzS1rbwBWAsETz5G6jKf0y1sv4L3Tgv/a9zu21
N4/IMFAknqgrURefXe2/aXVsNqeJz1KFEpAgBRCQ/XGis7QkOHHZ/ePY87XXDTtoa90m9ygNvx+L
/pcHcOxA8FP5SE1f/0Yitxo5OQWnM7X5DTt03DbAiqFPRfsE7st2gOaGegO+NcLCTWbxHO8/Aq/7
7VuSCK5NZlCgWJHnYPm3n6BzIA0VZQGYEajjJrD8hyFxr9O2Ys7ff+S3f+kxOq+jbl8vBz7I42O0
9Ju+2Ouv6q3YtpelbsOqHnFdxX1w8PvmqW7L4BAsAQe3Ry2GvhqsY4hvUBxN5ECzuHMrqzqB/zL2
tmFH/3QZbUI1CxOZogXZhtWHVmlWF0NVL6GCDrk3Ggeje+74e9ofoNCGsd/7OPQYDiBuW5j5rD9+
yKX1vmEmvzBVJ3dO2kaXMZVm8NoInDp3TT4tKAEmh9Varg81A8sPzkyhcO7yF8teiUDH4hn5rURL
G12vMvg1wu20V/9fmfd/XaVvNOn8cGwJsPRo2x006VK/wd/ekL9WuPvTtgmxoch9Oi/fMpz30lH9
NhJceA43No7pMTi8/8bO+uLXuwMOLR0Y6dvifIy8/uCyCfwGhCsS0S4p9oRP2YXPBUG3oBEEBQBG
Un8Fp6aEe4V2ryGVA1Liy4oXWkAOKpL4MMgu2LokShvbEvkOyx2geLoGIWLGHu2HcOjAGbCkPnh2
8ceydjyLqBwoA6haemWvn91E8AS2MCnCwBKYwo2ztyZvtvYYfAadUkNk6QuQ/n1Jwo9d3bYupjwm
6wog/JQekmt9ADnzoXZPVDZnCiIDSFeDL+0vfBuvsNMtRZMf7z/3n+/aQTyOFh1pAmLJ4E0fnvjF
MNXIY1MM1S1qDgX0AzDz9A+tvCbYtkMfbA2nEB/tz7/8YMJBbWF6rmUiXHz9gw2ijKYhUEUYjR3W
dqSsGyRY3e797/dW0o6pwkPqhp7d5Mtx4Lz+lKpoSttoiyJMEOyGPjjAS1BWz+9/iHT0n3mzcpF+
+4JelIVUX7x5+3WpfD/JKBnXoniJ/EjhAezoLceV3VFBZpMHxsTdMsKvqqw1vyzd4sWKnfWuWbO9
q3k+0bwEW8sZA3A/rrFPVmYPFB2LPM8msVVMMoAqTlvKM5YDoItrMS/qApyi3OUzrdbRQgtu2BNc
/MIUe1m7oTlzvrnWDLOjDYx9rTuyXeJaJ1O3vbOhgC9IeXPntFJuFsqBG7HyT+0MfyuLIRg3JJA4
+w3k/EHjHISg5NfLjvYyJYWoz56Z3vAMZPiubNboMmqyYOPY2YsSJJGdBvkzIOdozLi1B9jXB7C3
L1Qe5WaoOXNbGwV1PgYsOIv1zVghATu9ePZG1qCTx4/t2qzwVYOHhMWxNfqc57bvqjQwjlMyir0t
+idgaZTW9em9ID/+2swucg9Dyd08V2Kbo0klnM+cf3ASciwLP8cqnz6jo5BkYK3Yxl7RblPhfq+U
yLbxUIrPwH0JHtKVi3j1cLcW2YuV8KXHGF1JWfK8oFg+K5H/8jDnbSe7OMUTvttRcnBPQ9Ptcy6Q
XTbD0UeL/eSbTUcXRQXbILHlDgtGtB0wDB/YYlWYu+mz7fA6IAykMAe4gYulB03ilCfi/fvMCh7I
QEq2IXNlaDIkIcGPzcXC8KQC1Oim6lBwpMjTGcxzQ4ARRn71TEVcISVraI759EkpE9QbhO1UdHQG
JQv4Tm3xUgUKLGE7XrX9eLWW+UuBuCDUzdJdTAtm002lu6ExRENaaISC3KHouc7x7NOY5Q7IbfJw
gRd5FzWs81pfmUtNfEVjCrH/mL8YscGK5c0ypAJfRM2/ImH9gvs3441LGF8OKfYcxS+1lshUCae1
mU5yZyT1afY7MsCcm7pYy2e7LoubAdcW7idD3neiOFBreqbyVh+TxVRXXuQ/0C/lOxKenrxsILbS
L4bI4LoDN4l4lzPtvHaXiWWjM9BNh9IbzX76LCNiRje272xJHVyLXkCDZpucFW5peut54aqV54aj
d/DxjIPD8cJFyAdUh9R4WzP/dwuUrDBYn3ddr7qdOxJ8Ok6zfqpmXtaQ6mjD4O/VJfI/CdZiy+Dr
atOZbBfIL4gbxZicJpNxT7CC0m0jWbQIFZ/PD87jEsUMFZRdgzsNa5m6EvhDvg7BFByGHgkHbXO2
mk/7rw6Cdp+OvDsftgr9Fv/C8maeqRQMWOlpP2bzeKqnGvg4LKXD3EdA+znAjE4fWL7Lf8P3YOnm
/77g0nTvRNE+QRuGRThnLyhD6cy02fP5uBj8/KUHkreRqOnh4cV8AC1IqF7cII2H40ZRVN8MeDw3
JAPEQ7RDYW4E/mZ0LZyzIjsVtaSY23IqcVDlyDTg8Yr6dL6dApNVbIITOjCuAKWWl70sZkQFMquR
/nQ5UhLGkakO7rs7ix3n6c+q4DCxBSu3IuhCLZE+4irhyDP4uyNnbY6zd+fObqiA7vbEV/o4Wyp+
iKTwrs+H0uByvCDfeMpmni0dvGtRg0ZuC/eOfKcKU4utQo33eYFXt5Vnx8vIyz1nE4m+Rz1gf3t9
7Xi1f33+htOSv+gt0abunb4KfE8A7eDBzu+ggQKclgYC1gqnRz6dZJy5W6vSy6aS8CSEW+5rODwm
Ut2Tq7KXvIHdqFaWijJZjOeTTjocJm4iH+oF8Ibjrcae02S66eTSY6ll/2bsTIo+K/+VpBBY5F10
2eu3MxusPHetT0CszJ1LKZqZY+t8eT6J01kHYh7ShwnsEzuYMGtZ5YNfNOAf+S88nkTOh27m38qO
FzCkQ3NImX1xMHIkfXVg5jvpNlw/gIO3rGH+vL5X7JyHgsXHVvXcO4rL+yXJl9COQMugIxm3eoXN
K//PpCFM56TBTcWrmmoWnQo4eIqGZQVWBuLLyKux0SKc3y6YoKcUx9jGTzj1yYKYohTzB1t0vofz
+YshrNnioqlC9JHUbIACHAG498in02fq4Dala1a1O7CB/DU/eR5PLTSVJ4P0sTuHw0Oa0eackIkY
UbE8mklbH/2S3Q2yh3r4nD+f10rVl8+ZTF6qFU28mS1cGHQpx5GfWt82UcC5mDMBZQcGNkeZ4+U7
jwrMxgG4vnGw8GxckQJPQDx9wCKN8MhTKT0tflXX0vG56x+ytmW0QlNz4S19e80p2V6lTtJfOFNl
Q1OFljzbybwDTx0c8oEBL3VNVTZDz4G0fEJOHiWueVTNGj+Dch2w2VlOehitBjCHTLsw8BNCjTl9
qdv6KVJVj9GmpfcKavzexoV1ZVb5vIub/j6DcxCS56TaNW89YTMDh14uFRGxne6SASylba8MLaMg
7a6kSQyx06FBQ/FKuYkPDgSn97QutK6myGAltPWF1AlcnmhY6aqubStxAMHN1qUZxM+DUSDa8AXl
3Tyyt2JasSJM5nq1KrZTU3HY6zSvhpC+SzB07LjeuwN9/QQPQQlbzaVuO1dZugXY0DM+qDS3zOGr
N0AnHGIUplMkJeSNCtYIaEz1K1sJ2PrRBc/cVsXRjJp+j7n5og/apyIAXREMzbqhEjx9Gu0azoa0
uxAsBSMSMyfi4/G8Vz1/zLEG/vbKjLbUsoaDGtzLoh6/Y6qZfuU9Pn/GF0W7aY6SLQnUj4apdFm8
/BhmgmesMBxaBqDEWo45rfsedD6+M6jYdOg8CxUTjhlhksOl3kak9pHBXNnW7iZzD7pI09NujSnf
GrC7uI6GQ8zQlb2Meadx8snAPIf9p2YRTo+WOV0qr5AbmZaorQLjF6Ja9gDM573QyFqcof+4Padu
1lr2Rb86d3HOXLJMmSdl2PmuijkyzQyZKFYp40gp3dx1c8mu1ZnPmmO9NFeOpXRIXywMXIcEbOYW
7xVXYZUsj3YPZ503vG6nghvIqbzoZcoYEygsWXyp2sG5clbzaRQcFbA1nqqIEkeZt+pHvAYOx1s1
7FfP78O8JghO5nY9TDkRk0kOl9Orp1F1PscdIz9hOnxpYw4HUIjMnhxruuQNLNpzRg/lnuPAZpti
Weu4ZKw7G3YaUtaUQU8l67bWS5SEOXSm6RmMhQzzarxLJCsmCkCnGRWQg5WrQD/nKM07i+pD2HkW
aSG3NVq27BnM7zME9CczH4iRXfOuW6mN9yZWWnw886VlMRAhRZK8a/z4tiqmU7NY30kg24M5ugpy
hFCP8D2/ZdxpqH7Dlk7y5aQ41MSU5Z+yiaeRRFWbLuiJrvVxuvbl+ikfuPFG2TcHSM4PiO2em6U8
EWDMt4yvUESB9qdGEdfgGTyB2fXIG+Gk9WKCpjqX94GY9qNI1kMvCr5rqjxseyhQ8RM137BgmbuK
MHlv5f5F4bDCmoLVgCWXCRMzvykANX5nB6libVfqKjbS6aFsgWr1iuUmdPEqjResxJq0JDnXoo44
h2Fe87Vh2AIdWaAP6ZJsZRwbYu+uX/myxJhiHRtsYdmmrZGxFLGFyGLoLqwgY15d8hJz2yvFPdRV
7nVs85yFvtH7mSRMhzutXqsxy+Q6ctC5xMQEJNdin9mLsTd44I2j78xqqQswdmQt60yBCLtXru3E
T3XJ1TPSTb2J6Vxi8TF52VVfhf2AbG+hMgnRqJhvcq/PP7fDCPPEtPYGgCQguwnRHRn9/nzLqb6u
TuloE0Y5unECsuAUN3xMgaAVr6m9fi/xxP1U6RxgbOEPyACMawB/ajsYrCbaKtE/xdTxV1T5Yq6m
+VxGY3UC8f58Xv3km+ip6VSSrL5QhOBbFd5nOachAvE7IPWkevBtdllj/NKFKoattccBy+gnBudR
2Mz1HRizPodajNuOGIpDIW7uVADJ2+m1ktMysq0wE0YWcoxRjMz3pQ9gMXf7S5x2OIqa5moRK1yS
lo8Hs0m86vA6UkPcFGosKZtomFsyWbsgoSrFaueKw4BJg8W5O9+9TJHpWEnRw/uJv/u38gI1RgEg
wPc0SOJ1eWHMRn9EMZaHKBNJxG0Ktm7fP7UNRcHMhMK9AtDkW/CWgbWvB2TKmoLUIFP7KtvmwZRY
RaeERFeHGYOPWBx26gPdmVtTzOvWLn2DkRFqQLVnQkmaxluvNLqdkD0BcB8/nguZ5xzJt8TPtC+T
Fw+l+xYe+52Vr9VuAod9gt8zX3rNXJ5mxiyQlOig1CcH6lEjky8B/jR6SFedYeI510nYYNl4J+XP
jNGiQLboiTuxjgITWPeoMwsMojICWcMQvPd/UutvpRRgHKYGLlAVeOsMyYo0KVGm52HUkVPCjYku
u4GKhCcIusrc/ZLqUirfj/t/YLtZzIz6oET9l6KYxCNDR9qy6aW8reXZGA/cVORDmPl4DTpg0ccO
4BVqPPxguQGWLfFGyDe42z4oV+mhzm8LSaTvEEdstCIMx3pTSGJnW0OaB0MoW+aauBzqO+jl1ud0
8koETE3zfTCZHBqZzOKpXQjMYzneB40IF0YGP73/KnQF7m1RizG80EAlliUGlr5e3IMYzCappxym
G4eALhg4PVva75gnq1znLsXi/sEv/2fNXs+n1mRf8NYWgffrj7SrHjslRamwi2zkdDSD923MP1lF
/TB3agS8Z0y7CpTRERFQeXz/C/9lN9Mn4AECydunlfX600t+VLsH8xa2kmAsp6CzxTj7v8nT/7W8
/peflSqzcD2GH/ylTcVtKly6ZJAMrNTB3MtkB5UxdWLpmF9WfFv6Iv1oT/3ti9mY0ST1bYvq/psv
1lYqJiwp+zBOs+4q6imYp73DbMGG4qA1yYeE6xOdDNUz4cWMsSyWcJwtmPdxq5Hs6c+1+PL+b42p
7u3i0n1EzzVZ7BSB3yyuxihUGpgNeyzPvteNu/z6N/hlyM6uZtQR4+nf6wbpLuObz3NdlrFD1Z9x
dyTmr9/tIHzDQ4PThTL1r5Vg/kmlJ6HVwOO2JlHzxoJ85hTZY2OWF4XpP6oUh8OYTp8Gkf+EBoxR
103XD4cB/+WxwLu4LHW2tvcWucIMgWaJmSOCZGKkTlMQPHstR81gVlyZoOuHuj0lFMm+2n3THDrE
5Nx0JSVdo36yoKVD1CQzKRohsOfDnfSZ7j1ZvWKmZ/bD645uj/9/dQhB6L7bnX0niHEQIDYb4HIZ
E5piuCpUavwVUWJf0VvSXcfcA40rzAIXVNkzidzWubXJuFzw0CWWZyi7oy5l6bbd+WLLVlNdvP/K
hO49vD5/dCfZpYDvaW74235uYI1zT2LYhDC8ZjyAbbz1exTmxVRSF/PbnqlRUFDmvsSTNI7m+WtS
Wt06RQuJgil6GJC46dZM5ZeNORh716RLNOq4ec2JSjvGVX2iJMEIEkklFCvvR+eZ9dZvyfmJV1l4
ju16NKXNN/0Vahmc84pgk6AUAh9i5x01tWlT+eppEC5zzJj2ziwHhf8DriikgYOazOaDY/XPxQ9h
ClqVEHTuTd950xkvs9VuRkCTIYM0L8XEDyNYCWk1eh98kPjzpKF1aDHXnA6vL/y3Jw1dkIh5dXkD
85CqYEbcYy35emj9vnop1o4Kh09VKtXV5XYetEBW8TBDsDBYZIzBACXPghQ+BRV98kvyvZwUkN83
39c6Z6xI3qlv4yCnNw+1nGkfEbnL+wvvby+NBh4NUNc3XfePznFF5iqsNWnCpCsthjnDl1QV9tKy
I+qcyxkfyTT81PnSklN+GtrkZSnlByfWnwekjyyCfqIWMLl/qBkKMXR+Y1lNaDr1LzsAgMrPoJHv
DGGZlo8+TfwZdvm+zbBP+r42duazYfe3pq9dM/eGIQAN/UsU/HlTLzvdllyBaUCKj10KuATUK/qf
DcDd+KZc66d6rvNPXklw75jxcyOt5VPhtOtxJPGGQJiTmTNObGdE3fgps6eb91/Tn/coT+zqRjHS
fy0jeX2iK3f2S+AiTegbC4aODuqnkVOBGFC7A3YkJxnN4oOm5V8Cfj6NFWEGRKhMP32zkwpCh6lu
RR1GGYXNFkIpifgsThlDkwAC9NRTAQeS0Q4XHeWpq8CmUKlrhtTbMYIKZnqlFSWEiEbRrs/RbLIA
rEtKK7C2iWYbmxQz8Ui7bbd/An1NNV3XRCqLxEnQfj70vj7NwH8cC91+caBO3eVkVNuyhh/srL4T
xnnHOPTIfixagSPUoKnXWAgrV5oOh8TXwXw0BaGrO5Q+Wdw8USc59zbqwjE39Nx+6EzYS3s+bjbp
UETfbWOet03TTQfMl9X/y7GBExcBj4acodl4/S4buaaJcjg2GACX3ELkoShA+nIAjNYz8K5Bqsio
LoZyC6x70C8clxd9ZhlPg2DIsqemSx9Z879nfSkmWqNL2lAz7Rp31/fi27m16TRWgOanVJcl7e7r
JOMlvL8o/wxgJecrwSuKE1MwV+f1F1GxQwtW+V1Y+VzGwzxVO6ZwsyWcZLyKVVBuYYyU3xwZ+Tsb
O+8Hd6aGwb25M1G4+66N5gX9i/VW3xNoses0V3VoFnTRalxDt1ZOvV8WVMJtxuN9qRoXQoWd5BeD
xR7JHW7I2aCOnep/ggjQ7gYTvzT6ZZaIw2/a+jSAvMX5blrDZb7UTwbyyO25/0BpwzKo8wE52SdR
op7cRncDXIrsGUVJUD26xjfrci5jue5UOzlfzAJ/ghmc1CiA22LEPSxa81LGwQv/o+lRGOYvp8uK
sJIIbHKfduP7L+kvkQWod2lJKwgcbmVP/4q/HXYjvboqm5I6bGlSnBsEpaNbwghst03KNlx7JozF
OTRbk1FRq4bWRbjWUEhdnNswqzkgnFKBveW2viv0+dZ6D06GizXqm28VHX1mLdGL8M1yCd9/+j/P
PVTxRBTse5M09W2ONPQGolYKL6EhHZgG9Bf1UZEvZMXnalQRlR+cen8Ezz5riviUpMwhkjF9/Ui/
/V6J1UWLwpseUtpGhd70/ibVnftzL6Y7v96BptDI+YKSA9HIoNuAY9/KjV0zu1C1eEZcxCwbpBof
HR5vL8rzwzFsxma/adWQ/ve/PZy3yCwz8ioP06SlRqd4BmY40QWgXQbu/SP92l8+Tm9xlEo2vDzx
x7WTN25HIzKHm6FXLR60xSCgcjrWDrnjRxGkfBsFAxJxOFFQdCJkY97Nm7WaqJFuo0qTEP2+ewLp
5HAWKoD5TnCg1RRgugUfvE+rmDuDMPSYwh0/WpZRXTvMdf06AV9ktttw9OzhpvMYWtZ6vbdxprHd
T+zRHdWV7qqQjMAMmF69afoKgpKdBahVSrqba18dupQ/no4K/LFh3KGSzy6yobLw1nQt40ZFCVJX
NkdyGBTERp3iMI3BZzOkZLyYo+lARbLdq7h1wlLE9iVaDgbJD/lNh29+S9pmh76w+Q0tlZ48fPO7
CLwFzn2cJSuD23YM0ZG7IeFfoGZ+thqKqdbUDncLgdqhLKJs5ydkahGwNsqGjI8YiLlXiPsRjd+8
tC8RqLrowPIA22jZAsxrHCDqmRonlBZVTpUsskPbb+UxgNRzMpoopr573/TOTZykYofjsruSnrFq
45v1fZgCO+z93P1go9lvA3XNh7FQYjEL3kWGJ9/UE4O4VQGziCUD4jJ5POc9doFqpOpMOtvEUpko
TebGtlUI0NwB0ASNSjT6BeKOh7/ee/QvBuJ6X/nZLi2SH4XI7INEesicsMmjpDQ6+8UAvQZvhkZ4
paoDTQRnq6sSB2mvxsNST84p0H8+q/ubPhEPro/aZJo9lCTuYO8HVVZHkXXyg4LT28sL2R8bih1M
HMNBY75Z6pyclosxQh4StYYqWTaUiD6INN4enueP8FEYAtTxAOC8+YHJwlwKAbFEMJA1zICk/Doq
7R9rmBnV9aCmFoOpGO+f2G+DAj6UsxPKCBV2fWy8OaFiQzLuOVE+Bi2wAzS/mDe/mi1ttxxHlk1L
z7Dd7qKGBIUxL+8+KGv9UVL1GZBFgCwI4KmnUnF5fUJCAi3AG9T+YfAag748000awcTfLNMfGLnA
0YJehpx2D5Qd8rBwvPHx/Z/grID7PZk/PwMlckEug+hXC8R/P6XZNsoXCrBO5uXGblzaDhKarUjE
MUVt1JgGwLzN7p/ZXKNrfkjnmqkc0a7qhbw3cvzhyeirbTc5GcyOVT6ZHZMXq7YjukuaQ5kn6vO0
LN2Fq3zNekvwILSOd/Kbqf0iYlQJm7my0nAK+lvbjxkOPhrFB8GXK/gOr74jASysJmhGUHzBQ78J
/pa095yWK/QwsKtOk63mg9nEcPjGerw8f4lgSIpb8Pn+qUv4FzQeo23AiNVdYaEdYazuurOpRWzt
JIqPAZMOdwxsMdjXZnfBhMuXBi3G0Rg9JGQSqGsa23e5AITbqHS8xELZHYvWUygAVolj3x/pand7
w80y1Bxeuy+8fkXhU+see2UcykasOxW5m7hJgBWptmN8xYpTHCTkJkkYhMk8pa0XTcXtsjZfVpXB
wUmGS3caeFjHZJpBm4zMUPVxvdWajfxeyU7zlf/4OSnCo6n0KQXjYH69ZBrs8ulK3nSIc6WnFxhq
62fjKY2n+7KEIWsPjnVYe4g0KWOMt4KK1zZzG3nMJTwkI6V6BR+OuaQB2yzDmHXV5rH5T7tkPu3l
YL3ir8BdGjHRQ5ivjhSStMc38cLcHH+skECvyPLMrdkj2XP7zjm0oq0Q9Qm1Nbz6CxPBhsM4Gw8l
BWkcqIxkev8XcP44rSDdkG1SNnJhkFMuff0LZGm/eJRT3IM1cnlLJMLfxTzRBOPBI25QKfYDNuuw
n2bjYBuQZ5e1TbAy9/K4OExny6BmYiau8RfGWt6Rsu2Yy+zmQCIy4yCmhoXpxcZOIY7bmYo1svR4
e61UZtsBQv5+UUM4LwnWZeHcT6P9xIAXaL6Bfx8l6U9ynWHT0J+6wuTnH2NEG8w7TeUtCCaxTwrJ
vNOxIB2vkoYhSDMcCWoDoUPL70BjkoU+8pEzg80/qOH8be3QuXAoenP2/REULnOa0KNk7YyF+4Lb
QN7qvaKYYQZF439RdibLkuPYdv2VZ5qzxBYkB9LAnd777Zu4ERPajY4N2IIkCPLrtTwrTcqqkl7p
WeYgI+O27gRwcM7ea2f637Rxw385uXzeIg+FGp1cuIz/LGauJ3pV9jSywyKnSkrm0B8Iy/JLh3Fs
a6+12XskFt7nYswvbqTY8BTllzPzohvdU8FHcwo5UX+BPnOdM3GXrsGwd1D5GHFeMhLs+4V1rUsk
r3wsaFJBYHvMc6lKjg93ZjVTtv9uB2BEbouYz+lX/Yt0EyhOHmug41J4LQdb7CRpU/scSfzbrCv1
zMA/TRw3109dAabXd9FpSB+EjydWuIsWVxvEXPGJiewTKVHDMZYLO8caT3c1+TRXhbsCsijb8tBJ
uR9uPw4TU/LPVa3fgoVna9AcM1YOiHQbuCTntv3IKgTsjAO8JbJKNfY3HH8VEhmHcXaet9Y+vrFz
Bp1ZezKd2IxCR+xyekFUoCyI9d8stP/L08JDQi/mpke/nZL/uM4GISpZZ6hiI4UohyCMcq868l7W
1m+TMGBB/OcL+1+/H1NFFOmUWFzUg3++pQsJM9ta22BP8CMFSMdqQDYXn9AcRcd8Dfp/sxqcfy0s
ubZBnufGi0w9DG+Mw78evxHytt7NMn+PjskjMBtlqIN95lrUDKKa1c4vJvZvbBWxJ89KkYHEdiFk
7+3amsUPN4hRwExwm+HmDCeag8rWvNU27kVECc546Hp+FUiu6rke2K6D5na4B6ni5Cmqx6BpPwmz
Iy+rCUh/c3nohFN9ol/sd1BW2d7bwkoyepOv2I+H0yqiO3Aucs+U4Xffxm1CJNBvScKTm/OzWzZh
IUuUrhf6Wu7OmQyNlVa9EofGTmWx8/9xtAL/VFvizfMPFGXeLq4R3DuIfNGIsJrimFOSHHMbRlZl
X+bRHw+tuJ2mtUQM3lGXSFLA8PZOoN5ua3Vx2T9UPS3fm5X9TWqe8xUUFImPajiiiufskWy7g+z6
96KQFhhgzsyK5BUGFiGMuYazPrZypgBLb/7824rnvVgma69Ci9t8izIkmdy53xqkBVCk+Apl7g4n
v5Ahi4XtogCkczKjWXkRzXDKR0zpTs8Af6r4Yzxm0XEIWaFNzofYsIaTJo1BrLWIv9F8jweVDeq+
cFARNXCROBf4NSGUlPfgedek0xhRp6WFkNyn8YnIJF47iO2HahVvYgl/1Oh1SQT23ROrU1/x1Hg7
djCe4mCJDlDTKVkKyug/lnssePlQmvIdLE4ByN/lFvMtQ/TYG7m083b8sbr++z9MWMnc5c9/jeD9
6x//52tb8+9/moby/8xMuX2jv37hP79x8jl+/j34N/vV3v6w+4Mp+jT9UsvzrwGc1R8/0n/xL//j
/8vSScoue9L/rp5u3/3PT7ylE/+P/4afM1ef//GoPn/+GvK/Wjj//pl/929G/t/QGCHcjhkw+2gM
uP38nygUrpyecKhbaR3emih/5k848d8cQeQJ3UTSUm4hKX+SSR33b9Qm8c3GSAcN/+Z/ybz5T/MH
ymZcoCKmIwfFPGI4/o8blCBMSTukZiN6zObhJZ+i6HUNraZLAmDUDwRPR1CQnLbfN7Zp9749lruK
iLjkLy/b49+L9b/i1Cku/6nhQqsFB1ocM1u4gUnZof/xJ7EDLQprYXmjwxreJeSFhBix9KSz2n2d
ZBFfDcfQrQkOa5KeeDsdsQwgRClNcOR/FXs0Py1J6Hn9jWQp8P45SVmbShTkQGZp8GiPgO4QuuIY
j+OJLjSKl03ZI7f3IfE85YNCnt+7zSnKayrN3sJJYrIq3Vn04JgLhGRzZAQEEyQ7f1CWhe5+FMyy
S0SxFzHJAFulC9Kg5OOXzTwZ56RSYT5bbG/bqfTvWc/WkTvpDT7NnfeTuWV1F3gVYRpjX7Fayca6
GEG8Erqh7543rj8dqYJXWt7xoV08fR7lPDwWlUSYXeYSTVA2t9/HMBpO0CfUQ+6PSHFbh7SoHFoO
45vxMRMeAlcYQTu79JC1dkdTkJRVkzz3tvgxBJnSX5jdlo74cKY0Rjlpu2+4zq391EliGRsv3cBW
cgkXpizgQ+yDgUGftHOujoNPRznD/3TSUeAkaiHCcCGYvfdJPVhG6waS9bMdt8FbXFTvSoATDeGW
4Rzs0tFfdlkgxtegt7skpswGX9rnLxAWgo9wjdIdKQRq5ykbtMDgrfxqPUgtcr9qAjzuMo6L14kS
/Auhe3pfgms8uj6DFMANxa6/gQW8VemffV1GOyRMzZNfRwyuU2FNdySJqDO1qZ8wvuVuPt/5eX+M
GusSQRXdZ4YrMxPrh5D0VRoiklvjahcHkA7AYwIFZEzi2ZHeMuJuIALez5fqKDhgmnSV6O3qHRaM
R8DcIAmYzW7CaUAUVqvi6NGsS7pR9fcUbuMHDHUqgWEkUjkjCnVpLOs7LH6DMLRZ7knW00k88zwV
PFZ7HygXs6qhvv2X+JmpETqM6bIvq2u5NzmoXu4ypOZ8z9Z5so3nPMKHMw92Z604VLRJZuYBG7Tx
D0VVKfTU03rosnF8qqpAHKqKg9onnG3Xr8zDao9cTy3W4hGuQ/NAnyLD/QXFE3SkOOU9YWVB3mcJ
hST6WEy+wNq67r1qPI93k7F6U0HbakhD8+Y8o+yO69f0phlkZETAC+leW9zO4qhNvF5NbvxTG9AP
aRqIMh4qb6RWxFxuawt0iMrsCHhT2iVoagqyzqyIknqxzYE6ERmJjFSwn7xAh2wRgrU2kO5idSbE
3VQvNemHlXdecgB6k2fEQ0EO9bM289ZuuHx3KznFug3uIhish7IiS5pwY+cui/KHmE1mx+j1wZ7q
bZXPpArbzXTRjlf8WFqVMzwx0zauiDpwgPNeF2e2H9bQ6z8ydv2jN1XirJDB3jWzP57WRgd7i1nn
w8CPjbssSJ+zxvc+3S4qzgJc0XGcp+mHQkvxzM4cnaqwVd/cnpu/E5Z0LTIGvwxLJjAXgZ8RGhD5
YId5+HtYbRO45WDt6znJs7JeNkPXT/s0l/OeoWPUkU9oMxmbVFbeTTOJVbmiBC4zoHw5qYSkNaao
UZxGhWPi9rYHe3LS3khCzCwSXaTvnm+lDxAhAUYTuARdtMsr3ue4cMfga+1EEwE2pKYiYRnU+9B3
K5a0NHsQXErAYgqNpS1f6HgEGK+B+J9n4JVfO6ehfxxlinVNe2jEIRHLPQnZDdk+mHw8oiFkcGY2
kPo7r4t/LVJIcgyahk46GdvnCOjqh1/EAG9v6TcMQG5KD+Y4h8YPzXrj4na/i5Y40V0K8+h3ODB3
TfU6ftROPB070T40ufWlN/NwbG5STCQd5FQ3BVxfpNHAXxYRj6z/1f9ahVLEUB6z9sOvFWTEEtBq
bM/hCXZBRIxN3YD+oHUDOjA1w3bs0+rRyWftHDDe+uYkSBuKr12dOjgZyVCenp2y9l+yrvXMfuys
7nNgKXymqdu8txV4SdIPGhDGLQf0zlF8tzpe57eu9JXFIZX675nWHyQtWBfStU16sf1FbYWADUnz
pKCNUniztxW35z/rlPfcoEhDDNyQhGOKRfx2Fjd45igcoFAS71w+jcNAZHToFC8TrakXuLVGMKPr
3eCe8OD+d1YPnr3Li1B8aXrj/VjmaDmhkgoOS6HFRTAd+IX7gv5Q6trEGkVOcE1L3+SYI+b+xc0D
gSuPV1XKKjxoB3GnP1i9eJap6L/SYumffXbrl6Xu+2PZWHqfwWUI9p3MI9CjfmTuCEiA3RYU8PIG
apfZB1wz6jl8H3K7ih4GxnPlWctnK9bRpaRljheQmG1bEs0M1tPu7S9trIqvc1BO7kZ1xcpIqcpG
rmjtFHwTWIiah5IkYKDWRUOMw1BFNphBixvW6sYObgGAipYDITafg/kDjI7zRhSN9wK9qT7HzhDs
may0D2llZW9cMfMTVY0kFlrzJai15jJBWs+ExRTzoW/d8UJTJeJqFFlPwYLOwelJn2rmtf0VFoYB
AQOgBahlqt+UcYglkmXfQL/C7HO/yNoddzDsXOwDua4DwhEIuC8d7jMkhp4ACBnMRAg4W7XkXzK3
Jn/Uy2p6A1wMG9rBW5JT3O2qOT/rsgdgiFM+r836MI2VSFQf4xT37NqiFosOEPSIwmzI7xkG0Nzt
aMjzaKwbBxRRwDEcYHefufLkZ8qZlrubU+avlA3MaTEnm23Ucb4fYsB7j7KnpcDwi0dhbRF8lspT
z3zWPiiRlijG+Mu2DhrYnHZ4mbNh2eXtktWMZdTw0aVi3aRlsJyc0h33qVQZx5GHc7oPrE1LxOUh
BcX2oFeiYUafZ9QnrvIqLCKbkNAWm4LUbv9Xbp+Maj6EPX2mAcBIT57d8IMJlYclWNPG8401IM5v
2/3oAMfCOrHoLxbJyI9IKcudB50c3b8vovuWDvF6WOxJ3FC08SGyZJlkMq4OZJr6N2+3OAR2AZm6
Ebq/h0yUbyOoUxucVqDsU9tZHgdju+25bdfgTsS1fsyD3FJ4mKrygj5ZvuopzTdEkQDL1EN1KgfE
yKQSkh9Soh36pd0ajmkGNPVLdHM2IbYsiyQuhxCcLQj4jjYcjl66C5Frdob5VpluAo2UsdVBmJ+i
wRSgD7t52KZpnR0DM/snkhm6vejprTfhZN/j5OjJCp7kuyF83D3rTFtJOTtheowJxKqOJcaqa+RG
E8asNTjyK0N101hMMEw436ch8x792aVBrhhEvrDbAD9f82nqsAQVaaLGFJdFqs/YEq+KsZQXympH
0XNTJDbZdaa5jnatsj7XOR2HgxajdWYY/dl7ELTxt+cgsle3+jWR4/wg2RU5/ccaaqjxb0quJV2Q
X9jNXVgVVG+Wtt87u4gfOeD6CznZ/gVr1bi3fXfa+4bUudK06W+YVxVWZi98MIjUKaBDQlfaGbaf
KTrr3RKA0QgDSIHv/ZHULDEm4WIP+ud1Fj7Jq6Pr3WOEY94Sr+YzKKv0aWEXP7gZzhrYA5RlTlNt
p2r4pfyu3orM7mmCOR0nJ4RwK1gdfIbzPbk3p6qYvYvHO7TDBBHutLDbt45R2E5w0KBK7Qn4LtKQ
jKAqf3cmdd+7ROoMsh0OVesOWMy53FxVkMmLkCpkI3Gr6dhyx0hoxLsYsoLlyTcBwMqqYcZZvQm3
/mWl0QMavXYjnVxueyPtfZE388kqUIorplvtDfkjnHF9qHpMiZom9kNL9bUZqQKuOeLPo4gyJEPO
d1QNAO1Hfy89uSVYZzl6lp9zl1rnhJjkeu9wIGW4/xfMckWWHUUxIVZ0IW6B8SuCc74ImqDZBae4
uEPK61wa2Ikwsj3MdGsXdMx24AAbU/+M5j4D2a7n147FtPcRcWxFtGAt6yVOSGx7Txnh4KcUGdEl
Gif/yXfq6KztTu9Gh4l8iIvykLLaL9MSGnylrXIoQRtc41MVYPPm0bCMqpI2MMe0EkwyVHGO5HiA
dJg4N3hAqHmm8Uw15OBSdRRnEqboabmluSiMSMkiOJtQirUTVFoSKUqrxPrqB0pta6l8sHvmCLrm
yJzLnIi+iujponPJRFmd0rVm/yNH+d1Ju9aiy4OUhja4dcmzPv6wg85H2A+CXSFi2sbA9s6dWQkl
s0g8razA3wUzROFVl+43xqLeFxGu3TMVcHka00K/yyZtT17TWc+OnoJnufaSvTKIchyAKr9iXMzv
8rpfb0k7BP44Dldop2Nc4o/tTy/vQU774xWo9GWo0yDBPP7dNpx93rJdLRkAZLZee+ZMF3dhgt6R
2nG0lio8GQSqd7OY45coLckWz3pQcQ4FrL51FQePOXoQdleboCMmJ20ibDjPTLQS1D/PpTaSOqFR
n45o/KQGKbT1ueKfBs89GrlaZ9sroKg683g/4lc+o7Z6DtocXUSDT9NX9637pbfN3STt3epFe3cU
X2U+PzSz7Rxlbl6imMabVT8vtToSFHs7lkSGe7DVqLfVF5XFH3ArElcXn4rGxrZSkvCHqMmfSzOB
Lx4FGzuc0KsvZ5fnWLWnOJKXKMjrc2b89SIU6U7onGGtSoY3ZNFvZZlXR4BJxWkeq+zg6enF9vCZ
RksDY6Higodwo5c8HK042QGXqzWv5Q/QkO1VTmG5bou5EaDV2SNd2zrmbeklwVjZB2iA6b6VYXox
FTZ3K86YOTjc9EkEKEOmf9DtIiIfVpC/J1XJ6lDANZiYetXkwXh1v+ucInjrunC80nz33vDYAnPG
zQfX1l04GCW5EqghUnix26icgv06FN27NcdVEnlcUVaBUIkJR3fJW1u/dGH9KAN7Uy6wPiN9m0OU
57HufzUmUHc14xAYlJHd7NjgzzY2w1459Z4WU3cqI5lue89gVpRquVtdR4Mtd+0fHr8f8S+THLdh
Y/wPPI+QdhHRPJqpCfaprYlZCTFkZVW3070hi0+P28m74QCc9sMTlv2syXTnhmPi5QkwQwj33RJq
PwaRe5jRmG7m2eall6EkjGuO8flbGfRgRTxq4/uJ6MR8DZc0umJJvssKGzGX84spbA5hMjzH8QvS
t6TIvUego6caAMVMINCSKYGTnfFT4rm9qdDvZf1xcFS759i0tnNws167lr1rrXq+n6R2uGVbxZGT
C1x9cHTCIZl9ncx2JDfcw49R1LKgwnrHaftLzO691QTxgRTAY2A5l4ApN8RlMh+0/kpPPGPY4Hny
1HMcvCioLvdempNygBNYtda7V5DwWJdm/LQCrzvy9wjMKVtCLhAnr+c2RolivZjYu2u9PulKxK1h
24lr75LZUgYucwJeJHFjlHge2m8rF0sSLc47UV9xUgpG86uCzA5TX3Vyu7TjrwklAlGyBiJtqLIN
llm1WWrBrMI9ibw41dJs87l+he9CeQk8viCucIMvOtzXYFNobhwIvvmwuojYNvigu2K+EdMrvxpf
uGQPe+Tnd2WqC5TZ4+MtxH3neUX+mA/eW9kinA+NpxOnAj/iOnSM8AFOG28oYF4XsAAKt6KV5/j3
BvlOElW6YVhRpkkApsEd7J1QbcuMxtFnX16t2L50c1GwHJuXifSaSTfnFPTvsRgmeDixUcjFpjiZ
WgjtWd+aj7gZz+U6kN7DhWNTd+Yo+socxo5ohV1llvYE1GkC/CCcExZ19ygHRz8ynMy+oX5BqhB6
n1z5Xz1VbedHt8N52P8M6XO9zgXXP4fSF9xvBjYJVoklkGU2Qqx724TR0XeZqzTz9JDVtFsm4OXv
nlOSi1AuE8hoK/J2ToeXHEG/Svpu6a5uSMeMa0O61+EqXtZ8Rthpk0hIjgbDkNIV/UmAjkmUZYqk
ic3VCutmE8+l4Y2ys0NHQtwO4wNhc33nFW86MP49z9nOnRaI4ulwLVN/3bSlTdfrtJZutONzh49h
8K0T2phi13qEufE9wx9Ak4ajjucXMv9eUGXkB8Qe3UHF4OSths53H6jHyWv4uQqbcMFeIBRKrWmX
3ajYrdYWzVffpwrvnoWtIdtTJywIwAEbW31zWjv4Y/08fw1ajX+GXfwkisy/gw8lkwwnHS1irBqg
uzPes+NsvOiKNAZTCn2hLoT7wccBztXEceZ0qPrgZ0irazOgNX1sRGmeyiHrHfhT9MNjGxgBoNa9
dN3si1wDeR3gA58bTxhg20WZAo9NhwaI62LKwyxz+U2VM9oFSXJTS6VJQSUncj44kcEZYcVRWEXg
psDicQh6xWh71WK5NAgX3lMXoELZcfXYDUBrX+MgcBaMCVIOG9QOJYkvlGRh2jlHPTv2xZB1ydPZ
1CtpBwv0LMynxSXNhp6B3QAC2CXCgLu8+14w6Do5o+h/D3lH6Zj6w3VWXJgay7Of3CYgEky0Hn4e
VSIfBoq0dUTv7LKCFAhylImftvWYKIo/wD4u+AW6FNdYBe4LdKnsjCLVfWXjbx4m4eUHnfUjQQmq
7w9uWXv93ti1C3r2Fn7D5b/j6AvX7eL3+oaImuiEtYubf0aC/WKD0lO+gTwgCQYXerjMzWPZt2RU
Gv9Xis30O+PUNk/QHKY/06qoXylDvpYx6o9eqicMJq9uLHWibw2vaZ2P47qAG6N2vhhDIpEb0PgC
rKuPxlqbz+6Gyo86n1FmlsKMaDEuZrQHETrL9RFBtNkyRxgRh4QRbTPpggu0fRp0YuJKgfqsLcru
PpLetO16Ex7GfHzTC7xm21VfCqfvt4pA1oN0A3G/jlmB+mjov/lZZOUbOw3nA0HYJFpPPrmPXWAf
ZJa+5nkcn2DOU+5gJhLRRMJzWbLhmfK8uOHvgvKfgPAadBYtKHYCE9wUylH86lQ1h8mwAimZRniP
4CIfp3B9FJmIn/IwIntIVyBDR/dHA6Bjo4LCuzM1tbHCTXUZysX61CLLdmkbf4tHJzqKLtcbqiQf
8lVFERZ7ncWICIih0S4BLo3P1dg9F1RNb2XlBPfgfnvo0RYUQBNZRy52xNGp6mm8OQ8Ng6k9Hrer
Q6E+RKM+eCtdyZ121+Ekh8a61wueft6P1xxrzk3mynhFSYhZltDMjwmXacgP9VD2j473YK29TZaO
DdY5DcqzE6GBc6SM6QwJeRkb8+y4kGUguYSkBM3O2U3jl8WM/iVvCMlmEW3sgHQjkrJ3Zqxe26q8
X0YiRXMBZcy4ZeEA7nDCcBtMwFxEA2nfpcJhL6Q16u9G2BeEE5CddwGmM0K6tpXPw4xdhgXEhuzE
qntbYkv8bIOQrmWbE0fmKEj08U0byWOYLFHX5lypZbfv2BbvxnxIH9W6rudlRC8QxSBPYIe8BZl4
EkOJi9KPP0XpXCqTXSO63Qc/IK1NLd5TTF10KYhXIDU1KWr1TqjuR6BbGq1Dl5ORhIBMPmFcypOV
AcuLCrx661pt9QxvTF36oR0TDd79HWiVOEo1U9KYoU1GMADZShZun3f+Low661CPMYSIJ8Os6S6b
8/JcstY+a5MSYFaFHWU3IipnMwWsANQRV2dymYv1UGd2UTeeM+2DhXLUCaVDS8wycgpS4RgJThgV
EPuGy82phS9zawe+TctRwD2CccrbGNXuu01s/a0A6oJTZKrmu0OvgfUzAdXii5I1Gy1vY0SLqrLc
fcv+dhcvVRluLYRtP1ZJYcZ5OD8V86pPWdcQYRiTO/oRFMp65d7vXVce5XfTVLhI6LHnGPby4YF9
gazFbPKrb8LE+kcejtzraBrEmqGQlMF6Aa1RSLq3/vSOtq540JZhGS+SN4EZ05zfp+uM/GElObii
k+DFr5Uj0DqYdmW7Urb+OuO9fJtyuDdQx+lTNVnQNnQyfb+lGiTIKCP7o8EmaEDpr1lNJFcYFX6H
yCks3kj5UCfGUZRxzeQWe27U/jGc6gKxQoswchO6JBrFctYfZdj8yOFIbsdl/MG13NKbvmjLxO7d
HxUFHwM3oFTwfEtaIgOyuYt2x4KdouWfBE4TmQqizSkp7eCjKSVrib+2hzvLE8N3r0JAuUUf0e67
SQc/SwpyZO++OEUpSjCmrGRFqbamPcZMWIl53HcF8LEJBTWrPcx4UPqQd2/KhXe0ADYwf8oXQp8Y
+9Dpggo0ePoXr860b/CqQbAti6Nt1LMwPmPIKnWIk/RRepZpWd2NxIK80FnLUSvX23XV4Bsjq6/H
TSoF0WbLWmLUDIXJk9BJg+8tci698yu7Pw9WVb+5Y4xnkq7sMTSV91DNlhxg60Yzo2jX23oI0Sft
o4rzMmSYyhR7JoqHfuYBztbosyHOeh/1afnIg9/vViueTq3bug+2zj/j4YZKKqhpN9Osv/rdSCa4
n/U7XEyPU66rxO1qVDD2OsGvcglTgWKDdO6D9Bc52P3Gc9t7JoItn987b1l3yyWWBMcU0fqOQNRO
ACWq3VROMwRJJ9yk5Kp5DUowsi3VkVtgvh88K32eOnBK4SS+mXTMl13ZIHS0Y63uyojml6EF9uzL
VFabsgn8V4ZNoD/yMn2aG/IqwciYr+no/KpWmg4yTv2HRqn6Hd0kO6KEKw/PuHiabiYDHYjqFq7Y
53ilOBjWbbmm8aWgLcmtQ5blaz7Z43PoMvDZIdTJ9BYlYnEJ4uUGpol8B3AuZ3Igw226eubFLNLB
IjLpg29iLmjtbapWnBYflxUPS7i7ndSEKoldGBN21iEIwDzY2+8G6tHGTMNCN0VXt8EskMti1gQj
da/czKhSRh+wNdHEMHZKva+XqoCJ735j/pZeKESg+1FNbuueC81SkKEUdGy1ugSatjD7u6tKwnFC
WP11Zs/7svCW4zCO4VF2nUJJ6RSAygb7OZ9dfWDIQJtz7OaO3s3S9YexmdOXXBsARyxLvipDwbBv
/AujaeeRV5U0HuEv3Z2TAsBhutYA01tDUj1z3IdXWGwh8QxNXR2YvnAHZOpmQCRhdIv8laeHXupr
tvrTgzd1j1ZGXhndvLvejOLkVyFkODC37SVrMppxvR2gomKsMu1vcDgU3u3vfhYOpDrBSCVsveln
hXRgP1pVevTAe2VA14B4OBQKF982x6pexk+pkfGgn7VmIheCpnjn/f22uH15MDQROLqYq2Nad7i2
GeR05QBbrcwPOTox0iScPFCbmxyd5g7zOzvxfYLrN6s3id0sBSNF5ejLshp4oH0zfR0Xb3ksF87H
rg8xteZcDJTXkjcaDMOmEwGHDTNz6n+C8IpnvF097eJy8B68jB16bO1HZg174J3872B5c6pA/lyt
ungdYhX+ZAIXXwMyOaHQet2G+zbuvwijZsNe6FRbZQAaWAxkH1qnV8gHG7THpWMltvS6b2QPjAup
I1q6G1OQ9cBZkP+gB8rNw+29h8wlMQFhUNnyxtUPDP7Nqc0bsiAH49uXrC5Y2uXIgMlCXNmM1tdU
GfUtzqk3CITT9oXuM6eNLoPyR0qzkmuCP4uDNzslNpyA3KV26r/QGPpa5Ot3fFMVx7hQb56bV6ei
D1ayy3AvfTjcP7+Mi81YZ7Lt5Tgr6nTuGmAIS/TyMuLOkmS4uHZSmuYpWup1mzaReBjrOsTJU81H
Apo1geheNO6dISP+tOlmNBnzpkxnbqKjtV0qb/vHBUfSltivoXpi4uVsVNE6dDGywRwjy40ZZVjR
weoNqDvf1teQYK3zyH70jMjDwsodFAlFu3msgsw/uuOYfeTwXd56OUq0DqhWmPbYiDksXx9wa9Ef
t6Ry7kt3pu9kK+J4EZoT36cgdhQBYiLSyTRGtIVGuyZQAo9WloyW417tqWqAS8AO3TQrJvOkjXAn
iZ4Y3CgcfpdOMSZjmwKcH0rkDEpW6w5cxmtIb39b2E58EOymO+a79dWq3MdAQ0AF9h9s3GAN7xfV
t9z3jfmuKw863xDN0ZPP8BvkWEBMkl049TND2vjFtXzzyABbfHejvLlYi2Cu1tj6XKqQFPosI7LE
a/PoxV+YMi7e+DHQh4YPMan1ziMTZo+SRh04StG7oNl8AGP9jARPXg0117GMBy/x5+i9r1WeDCVg
u20fmfKtR6/zOGsTgL2b/PIddSozAitaETcVutt23koGnWm2jUy1B6o3PA25POT1nJ+DmggVcPTR
uQyC+y4lqWPy6ugIfb450csAcFF0NSvCzGescesTvAv6myoMCSKMFvsjbRSqD0wrXyzhPUcqfQOH
NT8SStokYcotDnsFwclzkCe4op5y5oQFaqgjDlTWTxwvF9iYdF4r09zLVqtto+TJo5x9akJyxWYu
Udd4qSHncXny7rowbo/0/X5EQ/fq24RyZgyMIis4N33N0IaQsemIe97+yFUf7oeqvvmM/frNAe9J
RAwzaYTQzZkUlQllLqlAuR+YpHDc/r2SvFAwRQk4rV3cpYpBtc3wYbht6Va/JS6r2mf4E4+uVSDr
uHHOaruHXyeJKuP4WlwIkBlz2Rz7yhPbtK5uI3mz4+Ro98wk7cvk6l+dcuj1DFlwTIuZ1l7FKJK0
ug4MwuAtZ/QEPtPpzLzqMTP3UZPOx5j072ckltVuLVJaUrHTPPcUF8/zuNxSHuru64INiwC5yeiL
weuEANaJfgvjpe96kAbwI5dSOtJpL1n5a//AeCn+0hTVknRFS9cAYXwiG5zvQRPkp3IO2lOdh+6T
U4ji3msGGuVrXiFsnr3xkd4A5r+ZeTI+yAarII1I5A6OuOBL9j8cORv2s3Wga2iCy7QuSKUXaSp0
W8VNyOvHPxD/+mcKlewHTUJqiPLWioJx9lRwCa+5CMCnjMaPWyvoi52iysJbb49f11S473Q3iq/o
09YHehveDvcJrmrCjn7llu88L0YwOUjb6hWHTb5jLMD1vrGWjRd34UtgO/Yh/1/snUlz3MrZpf9L
rxsKzMOie1Ezi0NxpqgNQhIpzEMmkEgAv74fSLq+Ei1LnxdfR3eEN3bY90rFYhUy3+Gc5yjhkbzo
p7cDOenJunVVeezTvPjSWM5wV3O9spiZ4pOIhOehnSirA6wad2uQVnBUlePsRMddQ/Ncm9dlOeln
xiz+JSsrsgUI8Sv4ypNmw8bAvasUDbjRTMVd0Rif8k6GO19yf6oyPqbEHbHO8eQpEaP10asHxorF
Ykmqmx7CQJAZCINkhcRmtqE+5MaK8cxwO4PjZT6vlcS/GrS7WTLIgJGOeyOyrS82TolzFDot4CVD
SfraWKXXPsXBjmVcfKwankMtyU5ajbT6tM5MC9hG2be66eLbPIqabYIQ4L6OiXY1c2oej16a69c5
yCogikKnBUHi5fjg63Q+TH37NTAbrb1NWbuhRi6eorwltlMYcfp+cANmblGZa8YOzLcxvbMXMjKj
2AWm4553tj9/rNvMJ32K7V3XVw7oXo89HgHYa7Y70x3TsP6A22FR9y2z9xbX7BfENRNJYYl3Nwtr
Phsm0gf53OBA21l0bAuyB7EEqTWPKpFVbqUZn3QBc4XJN0hkZmzO15INdjVeDVl/U814DfKyH3Yq
isMdajJqziQz9jWrm7tuGFs65s47mK6w6apCSxPGye79y0ySNjfFXD8UwJypBTtnl5V+c4bePr6S
uZInN+6KY2rx8yczQkEyjl18VKX1yoFjXA7xBA7YL43QWHllyRn0P9GK5Xlul9MuHTSS+DJsXj3y
lbejF5fPRIwutmkkww9+yf7DQ311PdRx/qGIuuHKc1i6MKdFDFtgRuREyuub/xYl/P61WWTk3Vu5
/P+DQnjHDBe3zL9Wwt9lOCyqHxXw3//Idwl8+C4CAMakHbk7WphFz/5NAh+G7zhWfPtvnft3Abwd
vrNs/sVFGW9hHl8E498l8HbwzsTIZoZO4JpgehDU/+UB+K41/2ZTwBPwC+25tdiM/vaP+iBCHX6q
Ja2C1j10vTeGR9pEs9a1bR9chvPHeZkhJ0126TLtPgYjXUBKJgIK367ZIpocH7IlQQRcLLsI8ukI
6YbIVdlD+DlPO2uDnTq4rStFJUz222UVIHz74Tf7ix94MUv/7ud9Y0/0KJ/6jO0Ypnnq1gmxwqql
EEcNhjGohWJli8i8jCoz3v/+hb9BLn730m+s4q3vVq1s6RCzhFi5eezzq6IQ4W4WY7NlhY9fKCoN
lkmMQJkon8YBzpQvomqDew9+KO6uwzTXHrlpulo1kWBcJtMTznxFhBy/Pd8ZT6UTJ5cxUNY1IwPU
JuiLDziMbtsh38oyeyhy00NTIgw647YMUT9iHMAlhLrwukmrZp/iKL0b2BtdFB1QTc7ibAuqrTpW
kdlcUkRml7Ke9XOqdI8KAswNrZC9pSkQGND6rVl/nphKnJWkzYKWMAhFT2kfGMY+uLoZz4IBBVvp
QGKOxyTb5YH6nMuo67mHbcXQgyl5WqOsnRumunlCeLZMPawJNjNSPz6pSd+IvCUpQm90abx3uzo6
J3WnOk559NSh5d4DOD6Xk4suJPWhHM3JJcvzjBIqcNiL5jRqKqNLasvVEAYf+wpTMichuQ5RfiSM
guX+MJ1GM/V2HX3FVpkAuY3U6Y9owEdSLGJ7w2biqmE2sRslwPGkuS/d8RjPU7xJZMtGBXGLkZDp
Ko4+86ZV4qDLywt33LQIQHfZzDSgyUMwCJqOFVEc9/pkNlveGKvsrO2xhPvmB1bHydZPNMNPz+on
WE3ZjVaRc+SpYVWozmM8cSs3tIcdZuj7EezEDaivfjNWKPlbHx62q9uDmRr3Vj3qbYasgvKTzyRt
GtTZChvT4BAGEqXIWIrc2nahH5+h4TD3fZbGZ67bhuuQLR+OAORvwJLh8CoGUwOpPvfGKI64k7cG
a701sU5nsyOdTZlm5Tbr+TaPnoOZrDWAAoYwchzQpwgRUxPRV5/tzaH65Ab1fY+eQEa2txfUxqTa
3sMp2nQ+g3cYsjhptEswfDEcfKfXa8x9wboGvLEuwXVZJbI3TUC5GiKkcnyamIzjve89ItCFZe1M
4Sr12nLjlCpf1pDhmtUGmHSadRGQ2SRKfYu9zTwnTZFHTY+M0GhLV03bB+dT0xZ3uUM7PzGFR8tH
nUVNX4Sjsa6mFFWDyq9gk9gkoQU2vaDqCYeEXDgZ9h72+N6zCcRw/eRW2WO48qroPPGQAVThbRay
XhLTeN+PjL1a6NN9ejUICxOAN280eqexe5xLcfpa1QSmuk2Z+DzYSK7I0yYoHMFlkeFO8xNJD4Yp
p6rvO0NuUVbsRFp9Nq16289g4suAuAphw9bqHPcqIj96b5H8muWC8Xh0NKR1Ys94zOPaxhsrDJtV
5xTskthHjdE4TffJgvvJ770278Zu2hFhYt8aHfNOmgxsQtEwfh5s6FZmLZGi2sjPP6Zlxv/mbWH/
7zw+KjjPa4T5sK5FW+78qU8wAywllXBqcP1ZfWaTd8mAn5ZOgsu9CWMEM+VQQL42hTqgA06PDufi
Ij18qJilrjn99PlkanUvI5Jk5941Vg5iwL0G/HMoy4AIa10Hy/poNM8ikmhuRVypa63QWNCYMCbV
YAnKHNHSMDtgJEtA776IT+00HaXtTFs65PupzvtjEffcD4X7qKY53coWdUo5IYqTdo0O027lFW2d
Wpshm4TeJVTUltC784I40qjrsrOEoTKAdmnujSRjE28OMYcdsvuqNoiAnznvcncNICI/1ETQgkyD
ESh1MCOSbr6wBT6YfdbvPUKjWHEUxQGU1bNjSHfrZvFNkDGftNLY2I04cUgnYuGmjdw6q9q8vpql
d/uHe8z+5xsUsh/3vmfZMCOC5Yb9gV3EQkfndTdbB57gAB2gaxtgDVidQDAINoYMjE0mrOKun9v+
UNSGuIqXpwvKtXmOYlacMw+SzA6b936Wy5tCp9EGFAYnX2LV9ZUXzIvsxsw2ZFMlhwzy68Eex46A
jomDoTaPUpjhIWiTL7UfGCuj7xr4BhXDEx63pC8//v79Lia+N7f2T2/3jc86d8vSbgrPOuA3iG87
OTrkNuHrq0JsQb9/qZ8t1l9rqdAPICaZ/Icb+m8MzxZEn6ovRmbdKvjSB0yeJs/9gHe+3kivff/7
F3OWyuyf3tgPr7aAHH74HI0MeuXY5PYBvM71rDznyalSRYuevFiZXOYSRc+Cokzpl+35QKCQgySs
xdzhJ/1llDMQ4ZPcdHw14a+Ou7xT/VHFPPCYeqpNhv5jg3YIGn6fext7auprMyfvoQWfuS5Hi7+t
ybMVuwn8S1zUYrmyXe7u37/PX31+C+QAJLQF4fMtRNdCGWuxzrEOGLJvGkb4B9CixLuk3h9e6A2y
5tvH9+MrvSmFi35kEWQnzmFIlHdw4+jVmjvQr4jSmZH5n3y7Dlej5+KRWSqFNtDNH5ygP7M3vv4E
VPwYbGAy4X51l0f3h48UBqFvGtwj6Jm8hJwgQCAV8eGUbr5xnREcveyQyuIPX9tfvfGfXvZNTW0z
mpVmo1nkuR7HgFw0NxY3syT+OJOmcawnUgeMTl6XS5UTaOZ3v/+Qf/kj8CEvtIBwgTO/OZRKE095
W2XWwckYJnVciZnXsV0HORITTccy1j8BvaXeJNuaU1/sfv8D/OLRxaD89+u/OSXYe3WNVTOT7kv1
ASXbeNXXsXOshM9DbCR/YG4tncKbR3dhPkAZA+Lv8d8/f84owEg8gTlw8Jwuv7B0oVcZ/f729+/p
F0/OT6/y5j1hVHIgkTQuI6rRWmne4KpbVBEVls1//5WWt2LaoUe3+k8HXxsRDzYTdj3HWq90aD2V
kCV4bv/wjn75Nfnxhd6cefQfqmeQ5PJ0tsFrpvtTjvJ/zxw0XjEad+6KBEg/KlfKY7EUynbbt38A
r/yiZXYBGts8oiaBuvTuP396cTpqEYA6PaApbg+zlsN9a7vWWZaNzqF1xoemBV6ZDOyaswFmsCBu
dx2Ikh1rZXw0AiQIKNW5Hagu6vMiqZ586WCUy+zHXPrNHxpm55+/bCCiMMxDR15+Yu/N1wBfbBFX
s+RHS9R5PSG1s1LcvAQTE2tnzJdj5I/bVpkH1aXQq3XWrmhCwUOMBeW7V5fboeLqkEN9Rpkab/PG
2lTQrvBRoH+jifjStjo5M0VFCcfQzgoGscqqgPZsCv11a2T9tp3RhDEMJHKqfLXZrqwmLYB6+5AF
u677VuL8X4Mx/Mhi+N//Hw2qLB5BRkV8wP96VnX5mqQfy48TVdQ3CsTZy//6H3//wW8TK6K1A4/h
ku9ZS434lXP8fWIVvcOy6ANGJ0H7+z/5a2blvyMDdIEzkIPsoE3mPPprZuW9W8C0aA+BLKAehFX0
b8ysvsGw/z4/A2g5cGxAVHG8ufxl7pvzExtYH3rsIQ8ykm5yoK8CVwxHcJQr7CXpy1iUzO39cWzP
4E+oO9eaQjpxFqvzjq0A+8Y8r87q3ifmrKU5HVdVZkBD8nQ/in3FsOAhwjV2yWlmnirD8PprB/Gy
g+45CtneuW4eHbqG3MC9OZGpcmEaTEYmEKlrz0uwe4dxn9x3HvHO0CtLdFPKMu4jS4nzUAVMSVw6
ijoPo61lcp2LOrw14W1uGNtcER89rCIksmiWukF+Fugy9TrHAoZY0U2SCzMnMWklXWu+8NKO7li7
KQ+jKrFJzCwkAiWrk7Az+xB7IWNlb3YOE2Tig+1CYWbhMbKfKif/RmMYvA8bkLmazcxli9l7nU/V
wEIEj6sD1HRVKpgPduqv7cG1W+LJQ61uIVC0wQo52q0VIQlda/C1uOqQfJoXNlrl5IjkZLgRQ+lP
qMsaN7kQWc+2JQ4HFo2jLpNiFWGfTTaYVcd2A0OBympqcibsiTUh9yiHyLBuZljl00km6EFvLNc0
ktVsihhNDM3YotAOme2jRPHzY4zbwNk0eWwNW6V8b945BAy/J7xO0I1Wsrd3FjmzJLOyRyjWtrKh
CjhUdzjE/W7YB72ZvpgNI6Z1hZpnX6OOe/QAVkv4QEmyQEe/RNF4rgzGbJSB9gV20rZYOdhIjJEp
HHsLWiQzvoZ55TP0032y6scqunSkZjYkMhZmWMZ8k3CmBngoHG/P1PvOrbsXByX5obGNNNtnAzCh
Tdngfiv8NgSCmTPPmoIGS0AFGvsOG+50QUYn1Cw2dZus68u7nnQ61rNRSVdap2hUneZoBnW1gZmM
7zcLj0pOESpta76P68zaDaLxjkjsnFWKDCqrLfOU0ADjkOvuJpcMuhTV28lIrJgdpk4YN4K9W7ml
ZN3KzRpUK1Hx/++ZY5YXSy2LEMSRDDHK6kIK1ypWVu5m93xbWaaiB4bKaqO6hOCW5WfsJzS66xjZ
tbIARHArnSWDLoANxMNzz2e7uFRitkEJccOo8zTC4NVsaL2RkvYDzcLjmGXVjZiYKmqEPAx858cq
JzGEiQ2x6ayQWa4l3T5IVc7vPZ/2PoPI5yDq3bPSmNVl20+vDeYRZseTXW1DFFUHMnZyFnCBUbxv
De3f6WZCRoPZL/jQTj1wIrPy3TNdDjTq46g2md06W9+w1dYbAA2YQor9HAUaVQnWwcpy2NuPubl2
ZVIeYLUczarHla6r8ZKAEvUeLZ4mMiopr5PIQcdGt39E5RKdEkfEH0HlEh3+9aD/z7V4P7XwiD6+
VFm9fONl9rn/8XazfWep0f71nXitXtTn9FXK6Rd/7PsOx35nRy5iVpdlSfB16/IXxsh7xywF2afH
UOXbPuYfGCP/XeAuuCJGbOBHIb3940a0zHeYgDm/HGLnA48AoH/nRlxKuB/uQ0BGTgC91uT2BQpI
l/xzReq10WSqVsEoC73neESgyMxhlSQqWJcaMSbhtiMXX3DR1s7nH35T199e5Ed40c+NU/BPL71U
nz+0rHZuBQU4VZiLbqHIK8WVk2KHaYv4kxZW+Idi9i1FHa6QCZgzXC5/33WpwX9+OTxJkNvcetoN
jOOPieAhwU3fbsbQLnZT176HPJbv+aQBj5Yq3EbBEKDPNr3N4Kv3EEiZt8/JY14V11MfXHp4bKCU
eAQbxk9CxHAIRY87vsnPLcQNf2pffvHjE4kSsk5kq0fez1uOui2rLsD+vkzrezLqHCeHvdbjFhMD
PCCjnz1uU0L15sIZryOVZ3egck/2SNw1C+sOIY94X8w+y6TQfIYfeoHlc89461MSDB5Em+ysF0uW
rubf/ZpBWIdMMRMd7tEC12INk/ksEbZ5b9SLSI9W6kAnsplwhwXzzQSVJU+z7eClt66HCG3Sn7rC
WzHi2w6MhNDC9eskK26CtLhty+nOFS+TdBVNwOrDmI3zHjfwtOlJkLtsZASoyWoLfJ2K/VaKRBxY
ECFuIW9mrJ1HV1rOnnF0cu8X5k1NDA256bwyaqrygpH09BEPRbBvonzcj2lP6HRewutmkh2sKE/l
xiW27ARNR3M1aXEwMQrtKLnGjWfE0dGloLsIw2JeuSAAEELF7mGuuvrIvDH8ANgdVECdNafQg/2i
Iq6hxeX1YSxiPJs6tT+1HjTLlnzr42CdazvVV+S5JvhCQpJbQSU0O8+352OteAkTkaw7QCc3UF28
ZFn+kiWYUDX0FVJThd4BWr0haZ256ZQeEek+Z2F6FG70kAw+olE+Gq+b5MHq+AMtvqWDriCMl1Un
Li1gg8TW3Acln/fvH16bA+ingyOE7748wi5fSSjY9jJC+OHpjRKEj1yG1laV7PuYubC1wynTY3Gv
cWvsAWc798zrxwsYBcaHNPYssWpD9G5xJpoLWoSHkYhF6Bn1ORuC8HVE23/nFGa577y4W/vRIp51
muKpE0pdBnAevvznUvvK+PvDpUbLxgxigb7+63vtXmatkm87ve9/7B+dHjeQv6BBHeZuzt/ahMh6
Z9Fh2QgW+Odg+Dhq/+r03HfcdnRyXGqMuZ3lFP6r07PROkR0Z54TolEwgZ3/G50eT8HPX1A6PYf0
B/5C36d3ZNjy8xcU8wfsFx50Bj4sofAuQyDT4aEaqpJWb3wf+shkhzEteX6I7Z4xx462/YSr+T0T
CPM2RjK89YR+6acsIOG6Utt+9NXGgF8DlkLUd1wO3XlAouaqwUiOhZwkH+A3N2DLYfTbQ3qoO1KX
kqS9IrwZYHs2pdup8d43USt2vppuUbq+Vi0DnAmqf5l4sGui3MWZZLy4iXPlkJ608hpDfEgbkaw8
fxgP/UTqAb/DmFdNhg9ZVx5gs17IMh/SVa+Jb6785DrhHKPOJGzKFFTClgNapOWZO0dyNh/BJfkX
aR0TBNEGaJgIMZke4yi5N7PiI3y694XZlwxh+onAscDFgwpCbFlzQsFUk8J46qrbasrhNRTuRetb
I2s8/BpzPDUb5MhorwUi2QjPwcRiKvcs9cVS0VU3IdS3pBPcLDx9gB/pNhVdsZ86Ql5YF8EWwSO8
NsYu/uQAKj34REcc0w4JroQsDTckCs4KCdvDLBHF9v70QY5RilhwFkvaaLe2IfOtKVXaT8qPjMvY
H1gB6tZfZT3soLn03Mu5kGrnVc1rbvV6b6ClOEnU3judgF5QuWWvLLMJ1xgL3W2REm6tIyGPohrt
27CbX9qWsPmGDIuTLlXx3mmm926IMQDYHBuNKEdO3pkXrigUozqQdTO2p3UxlF+yOiwOwVf7HeQb
f+BfJ7dlSpFxBj2DMvPYBD5fgLAgk7uV6XkWlPeZ798HfZcfQyQzhM6M6NNj2W2waxdbNAoJSS5J
iWgzxdhZQVGci8jZ6iwFodW6D2D44m2QGN6lysUT39fodTRrlBpGXV3NNnafqsfSOLTdfWzgT5zG
rd+MhADP3WM+k9c0mAP29tpZUqiheNWjecj7Dg1xO26LHsEt7Vu3q1TTP5rJYvr0w9thiu5JfL6u
Hdpuj+cdhYDrAxKpHOKMBqCM7PSSmIwtW8h9xQL3DFEg8GgivNtrdzHgWp5hQFkrylPE2nnLHECf
MeJvdz7fwVPSd8ORzWIGwRvKYJmmHGdRt58Z2C55o+CBSumcA/HNb7vcDfd2azNu9LpHC7X5XRVV
zBkYsh+sHgli7/oPFoLEfZEN1WOZF9maj4pNqjcNPWCUnlRrZcTPssGvHBe2uMAinhznSTPgj4fA
dVaWJ+2NiuVr08p6k9BKr/wRJbePPfgmGYNo045E7I6soNd95x8hejonU8Y43GMPA1ekUXdY4KGm
NlQnM58hu0PG+dxPWNn7WaBPCJpDaOZ9scJZchMXPT5QI6PFxWC2601yic0uDqAOJljaeh0SmAsZ
7wA0jCEszXXNKsL0QSIa6mnqIv9BUeEfRDjFT0CiYN2akK69wcz3GezSszwQ07kIvOwhylpxkTTC
p+Mn7v62nC3jKqpIvKgQXz75tf1kppgnGTOs4I3VECfH67Yf7NehtYYlCFZvjKwDTuwMPlNt/HDH
EIpGEHXtJ4w9+nVgPnUKWkcf0Sjg6sXeR8oD2mUjKFEWz8lT6JbtlSHD89iobLxcqz6BBxTVBN1X
k9Msfq/zcYhtntzMyVGFF6zYhjQ4d8sqv9Zz3F7EVp+fUjOy1o2pLpSfDfvK7cUTcgq1sonYuurF
pFBxEpWu0G5vq27i15nP+cMQ8WOUeppv43S+GT2mI3ZYWxvGEtlZm6sb7iGD4MsY/pbpJZ/wvs0H
qzTuE2rv7ewszh277k+YejxSTHDnMLJSm9rOLsaQalgkbnOD3QI2Eu5CbC6BsfaIKlw5I8RqRi8T
5k5Go2ekGygMCsLbxFlY7U1ZSAKSe4BqFXowTJVU+oHDKZx5r2Ss15vIL621G0U3lfQ/Z3YICChn
cOBGlK2jyQyiGHK9LPBnanT4WFVMKEtTx4+m23ArLj8DNH/U0OhF1k0f2U8huNJ1yRpnS1RldEmS
OcZde/BcSJJOoj8ZiarQPxAwcG+34Revyy8rrTh9rUOIPGNLY3saiKJAI1w40K/CVN/aOiWXICyQ
qRr5bTBa7WVg+vlji+5wK2xPb5GJP1Y1EDCGRhsolbJm+xA9szYiqjFqX5qRLxRI3vtB4BvLx4nM
3dK8mof5EvDetOa2yx9o/oknNYxoLZdPOiymmElfAoek4ujpo/qltudPKmg+DAHmxpWBNGRb2kEK
K492hKSx7DjGyTWxTfIyNDG4JI59k1mMdqcYW31TD/YmVCQwI9rF+JoHzqEbCnmfOEkP/iURe7/v
qwN4u4+mwSkEWnWD2GXr996nqbYP2vVeKnAqbC1xOGaO9/Kfcve/Uu4inl2iTf51rXt6ybr0p1L3
+x/5Pr8J3jEf+arK+FbpMqf4vtGw3i1THZSvJmvnb7uOv+pc+53HXCeKvok6GOL8o861AvYgtsUe
Any0S8DNv0WiDt7WuRTZSzYcUlysPa7pW0uj9kMjBjtS4Bbs511bNsJYN5VX1iv8aeZlikZ0K4MO
Z3lrxfDkQSRt7bKKL3Bdl7uY3OJzPJnWFncLdvwBHk27ipd21rb7QGG914HcY7KWl6OVpQFD4n5E
Z9OH8A8zLY81OZ/vOW5KDPwNxjKnTGEu5fIAPZeSBm7hQYgEaC6RYf1K4LeKNp7jUkZWBeUxHa2r
9AKNkujAwtI9zwDZYYht3W4bK8e41GThCjDCkquuikbjNe5YUaxCbUWfskiGa9PU4SXJ4tmxUZHJ
EQYR8YLq2H/qzAXVZ5kph13RBmaD4UwSYGk7KtkMeEMe87581rOZXWYyu48x5q89yCxnXu7Lj0Bb
0nPXFultLHv/zp/d8tLMKBJQWjLPDTJgiFOd4g8wjJVLkckkBitPU8/biF/d1kpyosUEmB4TGMmt
rMFLFBGm/2Ysz+2kz9ZJV7zY4EtWym+y25iAk7PaasutFwzThxGu4wX3LfyDmVqtBG1NCbnKQ8c5
FoAp5nVnOqT3dQr1J1sBLzwnGpn1K7804l/L0lqa7VHDxMFyEz5YyWxe+1M33pJvUsKgqDObkRCj
7RPjoklyCNrdxyZItTjTJMycg4oABoKyIz41YcX6vxJsYDCyMzE7162FpQ8ubOquaA8UXO42ia7J
v0Cd6fcs3aBZu/WxG7t8HeN0sSFihJALuB2ybOfjZSADpMivEqq7K8Qp+QdjUPYu7nS9r3MWYryl
oeRmjMKHtu+8rdeHI6Lkajj1ACr5KKNhcfaOoddjWZHDXbgYdrlAHftJedp/bFpL4lzR0rphv+2f
yPEcqg2o6+ag4DUcqgh5LMrEYXrqEe58El6W33Two7aOAf1tm2fTBDKRt4Rzo7SarTeVMl4z5slu
00CFhz4owEYUybirvKoq13ExNAfRBs1laZf9LhnubJkphvbDLjDSx0aLka5hGq5Uz+/Y6oL8eQyE
uvYaSYwlEG3EM/UJtcWVM01AatQ438D5xJwsDH5lhgQSYFXiEt6LU+1LzyMshuYqxXMjM/YjX7P8
WmnLeauiXM5ceqO3cQ1Tv7IIeu5pJS9yRJeXWkQjaASdc0/PgWB1X7kXzTQ2xxpGWYfJ1YpPeYek
dFUvsxkoczLe2drC9S/NLLjB4UUhXcgUzDsY48susuT70XapiyxU4AXUgmYxS8dI+XVod+qshsWb
bU0u/umDa/Ih3XWh0JuOAv2ljHTDUNISvt8yFKJ3YBErKMGeUH6O41maB56FGHygGSe+tgBG5sdx
dFE3AkqoNwG17gOS8gBrApA4Zjh4nbUJ0PshDU2MfKqvnix7dKtj2mRin5kFYRmYSVW+A4FjI8hi
Ql9sA0+VT6gw9F5F0vCQNvqPSkT6wnL67srQQFBKCbuPzZIfEEdUjuZLEOTBvhvj8lIyR91hgoDT
1Oexv6qn2cEYPBK80cXWcynHch1IINUjTxEnbAszIO9bmFFAVUgqn70JXZwrmpdk6Jubmbik19zo
pkMRqPlF6nHY1rbJX2zFmZVsSwf8035MHK+7zwyiE8BSQX1c92kTjrdTJ1ARB103QtcS/KtnCVLm
TV/LGB14Xpf+IbaXErlSuiova5Sc9lmlHFVtPTvTCs5KMt/nyrXBsYDGp2CkW8cfGrrS3y+UHajT
XVRcjkwmuF4SZ9daKb3frGAX223c7GGQz2uThBN02smp7KryQoZwZg2X/RdUw4RugItnVemuPYJ9
xRuvIl/vJ7CTl8Rn6QeP1MaLniiFdDWzPv6gJG9nLTFNlKsOdLu3CZRwzhMDU+pOBHSWLKbbID8U
Sa0xkmbV9Nl0xeKRLqboUyqMxe0BAAARYpDOzmoSJiB6iI2OzXpumibYY547rYoUaEoXBB0tAGCR
9DyGe5RtfKUQ0AsO+OwUNKY811Wqm7N8blnsIeHRREk3+kCsOk9BZ1TnDTiBg46Z4sLZIIs4bzgm
TZ32VLgKpiiaY0KF5lt3oBeEVRFDJBwLl9WL0RnmpsfhCxuhHiCD2nPhf5RA20ty/0b/CR+jIhPZ
b/PkUPTzkG6V8GcabCDOzJPZha/NSU+viRWZD7gH9F0fJejummHq73x0veeCZ5iG3nZvYfq4Tyx7
q3MObPfYeUj2vVwSba4BAEZ4G9bKTzUDp+KCDLKj3fPArjqrnF/I6SJNWjkuwQL23GFXy6BhI5Dn
o8SkJyqJZlxqo967pet8oXAif6w1wmq6cRIzfQA6DINJkRp7XljMrPaZ08CIG3POOxqAvj0SpNPL
raxEfzICvI0rY7Cjp7aEwwfLGUICmnDhLOS9Aa2fAUN242OUdVn0ysKDJdzxQWcugo0TydspscJD
Vz6LuDBPMjdw6FeO8oe1HKaaGgKX8cYMSvUsAG/hlJ6NTUOXg6aVudxdN7vGx2W5ZEMM6oJsq5KE
g8asUnedohUQYCRdxBOVFMc4Nczu4Lcm1PsiVd1rB9DAIU1DJ1hfwshlZz/16Bakgrq7tK8Z7lqT
sMeNT3sN0LmvNBNvExB8g9SEVgOe7QvTfA86Yj00xy4VDmAYLT4zRy0PrYDPplwUAGsW0iHkF5tp
x5qbaWYIJXIqh9xMnr04kReemQ9PpM3NcLwm+jNCrB5CLUghLclNtbbEMXnnlezybV4NoOXSqn5B
brooXGL5fq6b5kyKJUxiUL66QugVZagXFt4KQzHOlJxmqSQRfNrVhRLXeQaCFZQaxnq0YXkKYUwI
9YzNkCg22njLwrxr6/dTWiFRLQgSxVVCYvu54YbJAwj19JUoG2hG6DTKZtuoZia3aa756o1JJTZz
L1tARNDBbHQlrg8uxoF9GNt5BTlL4VUGwLwSTir30mcE3AoIU0Y1zdt5SvcUpIfCLCDC4oysd+6E
1SU0Z5+5z9g3R/TXgCkXFJbZBRyBWVV0TzqLiD5JehB7VbnggfhWHhOgZYce/OVFMyT6XgCQWZd9
XAGAd8fnSPhlue6kKT4lgAgy/Kep8xk811rHy0ypmZ/T2H+FpIyF1TeTQxfbAIlD8J/JygXUyQSq
8Ulxj/EKkfKUgsueAMaw9pPme8vlNnpKRQPZcx4d75pJS3g2Z12+hICUpTgkPTx+5pjKFhy0dfEJ
T/ko1jMHBBKgRlWwyFKDmRGDaTxNOVMq7gB4waD6mijTjzHippWnSxvdSU6VaUAjGOiNjRU7w3Q6
GF0VjitZ1/isazvS9wwxa9xW5C2RU1tUnwKLIsHOCtfbMKU0QDUbFVWn7fN3j6G84QQiDEOZDqao
AjXJtdnq6AJ1ImlVi27tushreWeify72sV+U7UpPtfjgE3VdrBYBhLWhQJuew3BsP6sk4OkI+lpE
5/+HvTNZrtxIr/Cr+AWgyERi3Hhx54HzWOQGQRargMQ8A4mn93cltS0p3O3ujcMLR/RCHSqKRV4g
h/Of8x1ePA6GukyqD5qduifQkepqcJR9V8yyew5UkNVbVQ8Ai1TsUVVjxwbBUlvh3rHBwfP0TMmu
oLzmy0GO04dq0dTWKB8wtqjgYa3SdmLyJsyFPJh2/QUQayfkUArAhlbnx99s5mdAMCYGyDkljNCU
KtX/WlkiP8KgG07Sm+LryS4IrZvgcgS7xPTXebHQ3JgLFakVZ0JGC6Hprkzk0cfXjKa2QOrDxSZC
4hQ/WCTSj3Sa/GuI+6TIzdyUW35ngiaSQM/rsceOspl1SUmpjKqXzkvHMy+rs9Z6suh0U/IEWOdi
hcsclL5h2rKqlhv497bcaB/qz0qi9SZQj0z8nMZ5+BWHNa92m3jZ5zy46VVbuyEDSR0gII9dKz/V
QLnYLJJ4TSzb3jGdluvJKWsMX/O5jbAENUuWbkOV5LcqXco7BPBLMNyK6f3qchaWukqPU9tB/GSR
/AiRKhm10DSgM7Amc05TLCNFE1+bsEw/axue1jLnMehCmX2zo0I8avD3sAbZQ25GlPtpb0tKY9bM
M6GG8GIJyoiEiwisW6bEvBbbuZj6YIU5C3yHWQOTM2rJ7VXCz30fMutaV04NwXTAXHg2cQkCYZj7
nAYFlRzmhcMFo4p8SdZt2SVfnsLpFVRRsG1cv8AbphYGzUWZnOM+HO5ICCYXKDkGP3fEjRUVaK1A
n7Aq4avj6IK63U9suGYxI9Qi6wSxnBuVzN/8lNWWErz4samW5z/IH/+MMSNkf+Xsix/Egd3k/KVS
qnbdyWd+vOybAFl2BSNqXM2VZxGtVEys8zD6n8pT/5xewArCPFABxWRMR6zI+2ujYaD4KFXdAztu
ZXpfT0t/4ySe3Cyl9E96oe+CFGOy+cc/5sXw8SfrCz8mGBHQxkRvbKn+Yn2xtayWyM9mgmNxfsW5
htaniGCGIqvyVC9MibgEeqRNp+bH/0tx/5QU59vOP5TiHj7Sj65PPso/ual++6rf1Dg/+IUQnE9B
9EU5+8PQ2Qt/wdjLUupeWo2pi0Om+12MU+IXzMiwVUKu+ZfgO//qb0Nn9QvKHjodRdcCRqXr/itD
58D7qyuCt+by8gS8Nj5PlveXV6cS9WxxFe92WP6Ac1kRo8xrRHRCn12IrQNrBDZ9TqOdtw/TtJpW
DU6QEs56Vtx0tKmjc9lxcLbRx3eTosSHFDgTqcLUEId9+EzAK0gsN+sUPutwFdLVSpZAjbiPCNfs
TasE2OixXrYcW60J7KITXQ8tKgGnl5L6KeYuIOOGgloIz6TZ2wKICNi+mme8x1PKnS2rCiapoqR7
AH+qxyS2AeLrhxPiVxjQJCaX6wasxLao6ewKgbJt6UvKHka7bkiECuvDlDNoPZFH3mcByeabzWEZ
XIt9YTQXbpQkpJO7+Gtk6PSaB0XfrBrBFGFVA9wM9j6hgcdOiGGvDYO1K4FO8mZMzVBnMfMb3ANm
ylMp6htNz5nYFKVML50u/YJfy7Zhh+W9RV/4xbnJELvQqHAjQ2Ow/wyGb4tWNtnKMI9+q2GzxB+i
DDiz6opBLaixhvhxgyJ542HEegsoMgD5xeyCg1hIaLPrVN7zHx0HGm39cFTnYDQdBiUOxpK2mhJG
dF8Or8PQc+y2+77jB6B7sl6JuS12DcLjp+oHblNw3u9y3TpfiZTzczi4goOViTiXT2zeoEZoZVqp
epq3UT7VL/iP8v24oK1wrh/8GJGh4cAgiO+9JEPcvzRNncWbZgk1F9XFwWLtxWmz5W8wv4xg7+/K
uknuM8mxcBeZPjwkzDH3Sszxt5QZJSqLDTI32OhyILMRoDy8Dn09tuTYJ0nOU8+W3HHyMzZhrzH9
cLFAQ9WpMA0T3Kgvx71WlHxmEtJzIYR46pqRI2gUeAZ4q5M2I+2DXR+teoPRfB0SpYS7wxWc8o5p
fsOdF1ylOgxJjoVtNGxH9sOaB9Zw+aCWbApXIMtKtZ+KCsMsIV5Vb/umAFoiqJDZY6wfrhCz7Puh
mwJoBx3H5izhu1plV1C4OhbLHYUIKn+YYYFzEO7UQTPYpGdq6RkgMsfc53A+IYHJoHwr7SE7+z7Z
8Y2sGKDVvfA3siT8uePe1kPGNZ6zFjNMytYtmVKVlfcWxinOxUICCF5XgxVTIDoOMHRUbRN/buz2
GCjoDxCkGXrR5UpwfFosGh0qbN8PDiVJw6pJ0vCbmHTzCoMt+PTGwDn703gBL1v8x9PJZGunCl6H
UTMqrdTkrHAZOx+Maz3s2A72MbQLrPKrcM6H2wZkg0FQHJxTO2IpXi1AytOdauvhG8UN3WeSxgEt
RL6Bq9qyDqQ7O1sGdYCbbQAYeILvDOJfAan0MhSRpo4nd11pH+2eHAAp89nDyrGe3SEWW50xzwU4
Wk/X0PoAOjJ8b7FaBpx18G4HF7Oh6InnZyLMAFHwwH5UjqU/Mqu2aFIKk/zLNANVHmGsrkrecNim
oku+t55X3fg+fVmzwLWdhExxYQMp53vL0PE2ML7nnOfF0+1NPFTjOxBoxSjS6db4OcKrgJvlM09U
uvaKkKeybJdqx2Zi3oAT5DdNHAgM2KJxyCdksb1HOCmx8/kjjArUNj/umrWhYWVLS+2FwpzKoaNG
XI7eFVXMyyOLjVs8ofFHH0FqBTc2nZd8Ax/vSBfX2TdtFK1IQR/4cETzgt40MQ83GdHonwPAI079
aQ1+uIFgCRzeJ6yB8/2rV02oWNu1LfYBftnghV6ltIfWB+B1N6CCQwkuW14zxocwuvoSQesaOlx/
8KPKfQoimcsNlVYXZjZvitN1fbntyL6flavfYyj4B5Vre9Xb9fCRQ818HKbRWdsd9xR3dq1Hh+Ws
4NiOqIjHBUjUKg6BfhCIHz/QTJR3ILtW3oWZxcCA0qjxKMvePRJhXr71OSTfrawmim5qVZH4p7xS
PwqnmF3+bKRfms5bxGpIgnyHTq+O2UyVFrrOUrMcTUJ+DaT1btHO1LtljcWdbWS1U808vOTxHOi7
AmYJC4odu95KuVP5nubFfEDjJKs9kC758pCv1oluq2BrLUjf63HMJ/8ptobx5+xrm6FAUTTvbgtP
akWFW5swJI+HNffTikbROXJHMgVwhfMR5QCoLaGdrXuhb7fjIraE+eJxE/S0oKwcSzJ2Yj7Nxp1F
B7EIsbNxSTCCj6bHLPTnM3WT9iEexuSpKgbwWhKfSc3sB19nP7x1pptIMBQV5C0Icwt6CO8hfK7c
L6/csVW3feM9DDnEJ+U1r9i/eDHjCqZHypUFqGF01qql4XDunK85ScUxTsKAykEUkn6szcYx+j3j
IAeNwf/hzvqzjx1rL3UOCTqKi2E9dFoy66ZG5bXPdBNsMbTw1CZuB3bErpxJHR2u4Iy80VbrIwVy
aINohpWzVgCrgL3kRiHHIKMtAFICki1zEnwB3YWEbctevhC9saBWgzVwD1OWB/MNkkX5FTFwQw0Z
Oeo4SQ4AnbldBWo6NbslpA0voxV6a48NnMokH89cuYKNzwvRUYdDMqTqc6r10tR/IK6fY2SJ8k00
htl3xBb7ZwBJ4C0PVLeZF9N9Wg2eEazQjt5MAl125biRd+N7FcJ9OAHyzMqc7jrRkty+MmllWc8O
ZBPMPtOocZsga5UbuyFwc9NcBmnbggcGImGNEoIvoldyO7bxfKy1pW4aeVHl8lnFiFdyUKgBSZYe
w0V1P+AG27j1cjqdsJBRW1J0IczPUIz+Ts0iuF0Wyn5WlPGE19NSh1eit7mT9tTHfBaQ/U7UHGG1
i5A2ufz2HgeVsDLv+JP7dGNQ7sP1gD7OaoGO6e9LT8LC6QVS0jHmjrovjItkmvFbvpZtQA0e1Ezc
NfbsnbKCaRcX6oDiKM/uXjhEMW7MQml/7xrTfsPwlZzygjIjjCwBbFQ2pfkmxrnNThK2wkKHcyNS
w0R4bgdfEjMjMtgTmbOSZSOzvvWuxlgX0G4kuPqBxW43Te1l92MolbOtCr4fs+rl2oXoYa9JzwWb
Auj8/QSf9kWhwMBuD3R1vJDSv6UTVZ+HUibN/ZjWcbUJmF+aLfRLDgW68o2+bSnTup6B5cHMtDvO
L17Y3ANg9h6iju4GWhfp21zFIEFq1kqb52R0kSAyCDJiN3bppqUzfDP2CeM2i4PpvRu705mCPpvS
t0RS1cAy7r4QUYKuGleJqZk2lVmzDRInKF5jN61+4OK39UOGkMQfmS6nozSpl3ofDcArOChED2Yk
uXQV1HUnVqCq6a3kxhEX26zQPiauJrVh642O6TdRmvQvWeRIJkrs0bdDZaJzOYzjlleg/VEMrnyY
YIJ0G1mH+X2yzBYYGRG+2OPs7u0xDH8MahTPxgom2pNc642GKaCUUZMu91OVDm+svxwXnKYHoFcE
XbpHCUX4nQoRHEUZm9dKGyYOA3vMK37Out84GZYrFgGRZvuq17QGOaHKyWMpFEhOyiJzjsLKOcV0
SFEtTdTM7DyfMksKQhJ11GD78l0jMmCvXvLrjDdJGrOHNRbr09LD/ncHhyTC4MgOXGqaN9ZmCPPw
51iOxXdAiEFDbmUo7W3HXerFSU2SrBlgzK2kVKzS1pqnN3FOWBWYuyorrbG9LdNEuFCWVWh9VG3n
HwyQPIp+Qvyi6RFEy4LYu4xcdzYYMKrgWzNPMnhwK84l+5AnjUoB2B0u0KpogLg4ry5G13QH/LYm
ypf729h2Kms/l1DSFe8TD+bCIOQqYcrBCEQ5o7phhM6BVVWAt4DKPQn2mwX+jInus5AzAZ3IcimB
/C1hbF/ljmdFF97qgLsviIctHDP80Bhhx5GbSo5lA3tpmTRNc50sNIzc1pUenI0t68K56VNVRidX
dmNyG0z+wHhcRzBBU4Aem3l0y3um242Fj4IzyZOBYkHPb2NctaOkMtFHFyJ7+k1Ti1ocGKkbQ8do
YLr3YjHig6BeRhuZoaL3PfPiMlr5cyx9Dkk9fDI+94nBOPpgxzGznRu9lrbR4HNiWKfvyhtR59q+
nYZ1E9XQtrRrwiu272Y6ZIEcTpBuJbAj90L1oBhm3yPEw9WlMPwxKfuiOBrtpWIHVEYFq9IZ4vS6
ggPtr5dCVv22z+xu11gJ1Yt9DDHZMDmMTqqFDrCrsVc02AojP4L9OpjGxjVsA4ZkZyiyrUWdT/c2
Zxy3KQQxxXV+yWdh8sCngYCOalifSkH/8oERz0W4I2acvLBJUQPgzD2g7UFM09U4KaxEUOHxwz7T
1+Skn5J3uLqPh95sSq/GWpI0EQM60XkjDSlh+JZyuMNXBhPT33T8OLj0Wm1wGcZMzM+JRXiX3LDr
4xy3/H7n2y3Y+iVorTMTi7eQXCQnclnHd0lWsyfirny3FMZpACXLXdrFD+nYCFqEdAZPGyEMvXNR
I/bu2auZekSEj21GUhlPlBX9BC5l2cdLrbJFXma62M7zxHynbEsp1DIZc2AVY3dqmnF4HJjsrwcv
pgXFdk1xHFVjOavJyR+IWbI2lWGXnaHG0A+OVKKbDQxg11vHVjx+dn4AKor8gfDYhaCEAh3lXkO7
U4tC3I0mfqEUM+bzCJaUFhrGV7fGo6DgOhQl1H++mmoqh/Zma0MnbViuqiKZ5ZqhyWV8XvpfDUu/
3s5Qsp47xii8XvDlPgrLK49Wl1vr3POjK7/Ou2ENmv+SOY1d+gqXwlW3bh6rB4oVnL2uiYSnthHL
p5L8OrzJaxF45/6J33x4cMJY8PWVj41kWrpjDcz9Iwak9WKM7l8Nvqh0LzGen0Y4NscBV5VcDwEi
b5yNYJYyRkaX4i8pis00urXYUC1n5TfhMGAqgbxdhDuLH+ylibPwHHgLQOs5q9CWShxc9IZx2d90
LS3BGyDaTOAWnQoKQCBfsGI3ofdbVu1/LSx6+Ubfq9pg6gJt+u+/Yj5BUm4++o8//R/A57o398OP
1jz8IKTe/y0ucvmT/+y//B1l8D9HZniXHSIkf99GuPkoPsp/+yi//g1I6h/1y98QCZcv/l3CJOhy
Udel7/yG9SST+Zuh0CfaSZUTxhTJS+yJ8L80TFv8wr8hEO0RqgHwSerzPzVM8QvHHbKirvg9SPqv
aJjhXyVMlym2Q26H/zmSCQjf6I9+wrqlbtoppbNllf85+JyMW3dfe+FTGjHMENgFc0j2wAmiJx3b
9/XivdEkh2/mPWE7WlHufMYo/ZIN3h6k406C5kpRu9pTj2ow+zlH5PE6mcRLY6t91se7enH3KX0V
ol5XSUQ3R32mac0bgBpPfG1TXuVYCp0mP2aeugd0fON6qECNc+9E8gYbgO3Fn3Oc7EwdboO8eQys
+nGZoy3WDW4TnPULQd/b55I/mou1q1j27sUbg2nDr4PjEBdXsnZuSmd+qZWzrvvyDl1gCw1uT+0B
872eNuboaTF5gF/feaKuEkZbeltE2DX8JCxWHXhO+DUjPqX8vo/9g6pxvml3fO/b8EkE7bfU4VcW
C2evIu/YIDSien63erVp6uLKIYn+hyfvv5ngXELKf5pt/Poh+tBe2UwkTw0P0h8/RFO0gP+E5Wxp
lN3EcAUKv7iKp+bWNebWb2mMTAjqcZ3fWvRLjHwy//gv4Px1ouOGkDZ8T3iuB2wW38uf/wK6CcFD
2DraWhiD6lpfBUNLWxhj6NG4LsEaG35x5u2HiB2oWV7GUqsrl9zHsQDFvfJXP8DZt5Rbtt4aLRxL
iKS2l2bqq5nk6dBkGV20sXUUGM6KpSMs73Ly3JcTVXcMkZBTpnw7qZAahpzdo4pgo4fq3MxQoxPg
GlsMA1SwRxxncdoNUG2o1ZQQL+Wrauwz0ahryjbPZZM0pwrF6zdi2L+0Rl5TDQDr7mf/V5DxH9e/
f/+7f+r/4DLJemHzQf/9NfL6I/loPzoitx9/XCF//7rf/dbilxA6khBgYHCvcED6z+XR/sVzyRsK
6RLOA9vB9/ovv7VgtuOxdpGaZ+3ki34f8Uj3F+L1jHhIG17y/LwLf9sofn+T/iH1mND+X96tX4dL
2EiUYr7DQv2XR9seTDBjsJm3nMds6KSay8ploNNTYeH8jDMmu5wWeDWZz44LLod4hMgiYyHPoeVb
ekubBPJn2bnVt8KQz7gZB3H5EyWPpGo8KWgUVEd/xiu5akkl45zxY5DrkZXm9b3bav0Kbk3Hj8LA
1b1v7DLvNjrVjLQrB34KRgwPUi3RZqY+XDDDYNUvXkbhwcgRaxUW5LtXIX4DBssqIjJRYeq7K/tY
/pRpRe/b7NnhmgRbeGy4BzzYWWLZlO9wBdrIhLNovULfzm6ZRk1Xosnhvri56PgB2unUM08PgBZW
Y3SDXcXnGhLgunwIMvtbij4o95OF8rlqfFun+F/IDc0agQ7rSuukV1yFsESWQZdQYJbNcYttraPE
j5KE5MkJrMLbtW3PjMfYLZMD7tA6vYVXJkipzPaz11BfaAll4h1u1pFsJMXZ2amda+Q2L6aEY3VZ
r+oVIai8W82QeO/tXmZmXYtLGt2lVaJPadCGWG3f+jkiFNJIcj/LuH7rpPXdbXu0oY7z1UDLTuFu
CW9BMK4GD4Stk+tX/mse9t+4vYtcK6iObl5PGKSRlNjPROw8ZBdXD+1fEdQgLx8cwjBWp7ojplFr
3uGGZRjFhd5drp2elfoU+7L21mLCgHZo3TCljnqZhv1AreF4TS8MFckutwnCJ5Pt3pUUQVHaGtBd
eUVmsMJFEOYI+NVIuSSmYadYd0ZnIV3lWVKfs7nQOBQ8NSAbQPM+wKvtgTsrSqy28cL8atOPuE8Q
chId7UyGDf0oTNWZbVKE9P0kfu3ZKyeu56cuSSxa7GflfNZe1DwX9BFfMLXtFw0Acj7x1OHaImlg
WgSyngibK6twlbQCjEvegb1B+1natbCCsaBtJPJO2NbUZx3KYT4kcgiKbTLH3bhpQptPzLQxFq2J
GdVK1212Bd0juW+1f+cj3D133UBBSR811jEeJCRLzDEC52JRvwZlKh8sit/esdR4ZxomD2NlM4XM
+Nb2Y9RCMcCBzuXvCW4yipgUWUWVo6jNIwMorI8JutToCizm+VAl8rbFctTgkcjsaWuXSz0eFhEX
kDJpnzvMTkWDNba74q1Hg76FOgGkh95UU9OsGlJPTf2v8wTBBR1B2LB46UYOVE/nDv16yO+JCzz6
EkKmxZHCdkyDERJDXDjXbS251U8JbtNLb6R+RwAk9eAbh6cd79SylmBqgk3VYNVyAhG9WEse7Ref
pGgxV+VXTpnDKm8TDffXmV9DWM7rpqMWbC+btqACJL7I1DC6b+OKXjFU6epcok08dQgc3B8NmrjO
w/mkHUfdtaELRwvJJz0MY8WoBD54seKyYReHhtHKs8RAd+5oUXx3MzsJt0vf5wgcs4bE4KtkjPYk
SqbdYMfJ51xbjaEyNrCpihXyMpbNGwKxQgEX9kk5UKp80b69S6Qt8r38q3aTlrv8goiKqWx5GWRc
fm/Gagx3NO3M8T5hx6k3RebHax+6ydbBq3dzMc4dI2As6Yrqjnx6pFI4IuiMJ9vZJHnJLLwNi0ae
PNovTqNX58N+NoqccLeIOt1kyvHI3UY8q2tXNN3rmBr/ljRYtQ59bb3LOPLL5yC92HqnmReFqSS+
u8iqXFzMbIPB98IyiuvrovZuO/F4Jq+LtsRnT/KAyFyVQvvN2l04JM0mgdNtsYQXMKvgE3HuiXVz
8JzO5R3FY8OyD8gQHBCWqCdUDQ600sENQDtdRGTbEk8xJWeMy+0Jl3jpSj1tcyyy92KI0A8Gccnl
BL7rWGemkemHN0bVeKBwe8iuHRUta0okZtr6pCq2NTg+dIahHe4iTQWyDFjm6JmcZc96ocNqI92G
J5G6VyoipzicnkOzUL/haknfICbWSm9xUHv3JJEsG7RyCalMD2Vdbzwz8hex3aR+0A0Nk2vWBoDN
CY0ezTqh+dk+6sB2AFcV2oOK7WThWvp6Pl+aU+nAchYymaWMj/NcQdlGyg27S8sOWYa+cUNGRCnD
oTkkAkpb4b019ppbc6OX75lj5cA2fJif7A/DRQeEn3Vxk6YLsy3nQmF2c5RqrQ3hwsJbbKqwg8sv
gZHxSkwZodMuw6qwxY2hPgLKk9J1QEPyk6mC7hqPyESheTZT/utcjLQgKAlGjzQj3tDqox9UkIwv
k6nCU2biUO2EZS0PKaIrPmAChuN1BkT2ielT0G4mWNPpCss83bvACYIf/uSYQ6FieRNNwPMvhQG4
BKolm6DNU3uHMo7jnKDsnES3jiEseXCGtA7vTOAR8KG8LaHnsQ3fPNe496ltnRuV4gv0++JhKEJ9
BoRHeUNUSkD6LHIb5l/WIdUgKoNh/kxrmjV1fZkiiC5T7y7aRY49dwleez2on10NATtxyEBm1iKT
ddWM2VHMSEusMTgqdZxeOGLDRcRN441pmdeOM5o5cAD/JBtf2PtRXe4ztJluci6Gq1rGsUYtNMlq
WJhNIlgntEY29AbPILZPVrNgqxUENx6c3Cqy94TY95U3ZhN+V5pm6DYaQta4i+5WT4paFP7S+zRm
arkiyNfv+ySezlYyxUz7kfm21EgZ/3I79gG3W+33MXfiL2fykrekM0/kMWgdtVPi6TTZ0zSv59rZ
FIlHlstjfE2hK2sRpeuKKoCjg737Ez2yFjjccts60S94lI5BoG+j4N6xkRbdTMunHCvhuyuZit0o
nBQ/sSCVE2eDzC5uvT5BlErSyfJ2LmmBtU31LEXFcqpQSamL+oyZRn9xq9fjSxVNpYbpI6uvxlWi
vZ8im/qdC40J8k0h4v5KE1zMwVaETI2dMaq/6PwDzBk6djIeI4H4zO6cEaknGFWEJ1y/42MjgoUm
7MwqHi9AXHWsZkr7HlTbPIxdnVUnt8W0Ch9wMvfGV6VYqyW5lv2sD0i83N+Sue33bcKW1ed9gX3X
Idq+tnHrdysO4v2dpsr+iNgdnIiIaW5zExl6x2EAWfRTBZsDeFVUkaALgUOwl3MG+WodmKpuSYh3
8Cei4xV5Xxbe4MWyysvVz4igJwyXeyWepT6s9yy04ZPRqfM1jFjsVzFh41ucIs3LwD0SlqKha1hl
Jr/q7MrP13kTy1fqteSLx1ntpuvdeB/mY4xCS+i62LuQ3/KtsGfghaZmDquy2vnOBsl80sclv8ZH
pV77qPuw2wZwwUw8D+qSndU/66xpXqV2MfrKEB/u2o3wca0tcocofQON8yTKa85uAWAhzouPU5PP
bsCT3NjfFgb267BZ8uk7JUXEkS2H1Zgy+Jkz+YfEJrEeTPKYZja5ciiaDnMKUGOnhnC2x+iaqeVV
JnNc/EVeUnagq1HZF3wAXYuWM5C6onaE+DX/hCwr2EsSUle423a6GepdR/AI5OES9JiAsNSstR3b
j0wGpN7ADolXicnqh5b6xgee/eVAVJsoFl2ikmD8Mgx3muZbPMCqPouc5iMbTYr6I+fHBfbSAfho
wRG0Qeoeu7QzyWvR0Ga9DgkfEQGlaYUTgxLyulYk7Jxp3lgFrvV5GPS28ZL5JAraqBiYdOuxG9+z
Aa/NjhR8FhHl8NuQ2BPVdc0c9g9w2Zd9bNv6G3G64FiWc0tTuldm1QGLuOVtssIB7C+8hL5BZ7Ss
t6T3BuuUWjU9NxTf+c8Tdnwk29SRal20Y/UdUw9iEA7/5CZ2Lpezyu8yTIFQIh+1IU+2q3SY8hG6
y5vSyfSO8TfyNpQMCwQKft+U6iAw7R3Vzu8NYVLBdSxzbkkv4rmCAkKrIlilnRlagFGqmn8UUWMo
X/DzI0PQRR/GsHKuuTQE0Ykxvv2ZVjXtHZLrzIZDBja6ZAlxaNE2Pr/PlJZRjVOCVONTjHAW4e2h
I3RkruzTsphueZmZ301LNn7y+npXlHj19SrBdQMPzCnjA4a/vN5A1dxNovHJXkVucWuTjqGOvKHt
8NSFxB923IhJycTaSrlVcb3x0HQ0kyeHUla3ZwMjtzdwf3XQ0eIVxVwes2+cxeYZkoZ0DshpIam+
rky+CH24xzEZ5FsBVmrTJQh0Wc0yv9iK6ZNLE9C+haO2bUuCUYyxYfjQn9yUazOTYMGD6XXvjkUn
RAwdbe/JNnlpcVsFjKnqJNvRPOzdL4C4mXJUuPA3XRh5EWaM0kPZm0Mm2hM0udVox5xr3KScb4Oa
qdCa5G/4pVHtHlUXP1MH316K6rxwVZVMzpkwMvn3NV6fTAQn00nc12DLjvWs6zt/BH9WY4NqSaNS
6bU1eugeSPXJFa4P3+Dc0933tGequIO01LcHIhCIYjLpv/BWj7doX5ckrw3ubOVWcXwZ9TOxc3pI
/UxK5E/Gt8vDmLDBcxr1rhwqmu+ZphOoSqLpuhqXMzZQt1+BBqfItinGQ+Z43zvsV3eM+qB72OV0
nhJuSQyaSYpApJhGT70uS/LF4zbzO9aXwLP+ykdm/12kik2uKVksUk7Is/RuHJo8T4Xb8Rcaq/ou
YBve6b6N3zlTFEAZtPEenexD2GiImueIg36pNvhEy610KveYYQt9jLDq7duA6kcWzk1VdQqPC9Oe
IbfkIaLI/Ygtn+LSgApAbyBGWs91uUuLVj22UpqzvwTiM2yd8uyN9vQxtFhPESuLYhf25lJ3mxFZ
3bJITt8XQlDMWTLsfh3M3FOfNRy6mCelOaoqmQU38wKzXbzGvQIyDjNv5kyPju3v07SeDjXEJB6T
OrubAmVuPNdx8VFOOaTWeeRUGEz98sOk1PQhGJU1SeEieGJAhjHFpvLU68gmJXN+IelmYkMELf2R
WzNZp775dTP51oTdQNV95Q7XHWzZXe8R0FrXynWjPZ198aGXZt/k4IjLPpkBRdWIHwBk+2eOuw0C
BWTE9fzrnWOusZd2bvYzUEmIcaNaHiaTLm9kPL0H6j2HeSWStFs3tkNaBbIKQS2X5RLlZu+CB5iI
u+8TqnBvh8zBZpTNJNVsStA57FiFs1MwVLAO9e7VSAHMevCd5tvUirMvoWPRKuO7D/TJ9AcydvN9
Lghrki0pIDWV2TeS0jSHiqLe5APe3UlNcgvrkdCJe5HPaIyiVFJiVjbuXdK4HsY+rU+1IDSmzACU
w78JOOatsbk5Z+PakoNUuGxsV9G/a/cMF9tRX1E8am1HNuMdQQaOdx6jAxaqdMsrE7wCsKoByLdk
AUuFJcaWMcNzPML4QMb5yfPmbgdKH2BLEw7ubRDjH1/FqWeuabPCPzq0ht4dwAy05DSnZYlr+zzL
lGIt1LSjiZLuzUoD8eR6DSkjOlm75wWP09qOM/XaAIzd+0Um+FQXcag9Pv+2jHuCwHkan3AscAyZ
kmkzguHnnLNk/udc5h+exQ8yVxK9oF+KH6Pxoz3rQ/XQ4IrgOBRZN5TUBlsnml77lI11kAWIozyp
K6Yo7riGrPhAZta/qd2okKB5RotCr4TrDX4pV5+BN5RHX7TBD9GrOyvi2N3NtGYPfmTuPBJ3Wxg2
Zi0ZtzIoGNGPLJrI5rQ/glBCmzLV4r14duG+uZkF5ShhJ4kHffabvt7T9JpvobyV+iaaXfO56Fw9
U1Usfk7tQJ/aErp3w6L3KVzn/uY/qDuzJbeRbMv+UCMNkwOOV85DkAzGHHqBSQoF5hlwAP71vZh1
q1ulyqu0auuXa5aWloMiSIKAu59z9l67NmZg1bEib4bfBapC598bYdlE+TjdtOPoPX/GMi3us07Y
u0apZt3ibJyvZoaQZZhLMDU9mcWYsUBdTlpENsdhH81Mhs1xhDo1DlfTKdBsCaRIcb74s1f+Hw0N
nqqCv/7fJgb/Mlf4HwSn9wOTrj5t+P9+sLAdUgYL/c9Dhf/zU/81dXX/oFUP5dbD6oEc5sZJ+cfU
1ZN/EHKAQIa56j/tIf8cK7h/+BYPORgXWzJ9uvk9/ukcuZlK/Nt4DZasZTGO+E/GCrd53M9eJHj0
+JBMDJeMhn3L/8U3wqRMeV0++eteELuz0HqeX2Pbm84/XZS/mAveRhP/+jLSc29+Q0xWNp/rl5fp
mNcR8sMhxXMz9QVdhNwQwBoh3O0ztY2KWm1//4LWryYrE3MVoTT0Fk0zYPjyy7AkKHRGdm3orX1r
YlJaF2Yeo0pEurQoKQNX2GSSR8j26a4P5cMwmgGeUn7qS0mLbWuSxHHoOFxT+it7beshhRKWj6ci
0vrOmrK/TegQf3GF+MpdVsGALCb/l8FpCsQbbHjpr7OwKj5Ghda+YwNiVhqUwQo9h6SR5Xukrsjq
o61M/TFMcnyZo7TeiqFi/jMM2XNZTf0hguLy+fvLaf/7fYJXDauSb+F/4p7kfvx5rusHDS1Hmtbr
gZH1KdFWNrHJVs7K78aY4OvJrxZgZKojaqsJzB9e4h4Y+pr3LHfx5Pqv9hwVF8AhR8uq9+QDXlFn
YXkI1UAd6dGOeaefKbcwb8nsYQrwbYisDKloUz/8/rP8SSz+9WZE7Q7tk2wPdA+3W+cncJFkyTT7
wRHresjjOxSVnGKmyY5WUw3hdgSfQpPaMcXaqLrxo/TGimS4okQ6WRY3lgaAx+swTf27x9CIItkq
74rMEG+TlW26Tpz8NrFXNGsUzV4jupTMOPZ9FYNEitL3WjQgfELxxnnWOffGgNVzxkSQqF09ewWU
ydw7s9U1dy4lIAVQ/GdOZALYHkc8qgB88ojgJcSLfHRoxJMCIL0WsgUi3/rIHq1PfUojDouEbR7b
whxpZttG0K8q4Ihvv7+Wfz64v1xLzIzQxJlLYnD3fnnMOBxDW+5msbY4U18qMysJHhjNO4BrW9+x
Po10nC7DnExQAaDOFbuhzcdPr8nbby7Q3lODGpUMv8b29/QL8xWb2ogcuvStpRE6NfmgVbdTqoum
Y1QX80cwjNbjAOvjGOST8QayPrpDCRIR71cn5mKOzOkOoXS66QE8/M2Nw8r6b6sYT+ZtSwA7K3gU
/vXGqaVZK//2EHRZo84RPjgqXttw9zXL+j0xryQhWvTn0aXqa9vI6OjUAlucK2W9s7QrnwXt8h/t
GJnff/89/MX6Kl2WPJtvAHCFd1tdfrql84gMjFyMYg34RiyRFX7Gat67JLut/Ekdfv9if3EZpBvY
t1H5LfnrBvT9+cUq9gc8yr1Ycx7x38xqrm5PcXr5/av8xYL4L6/yy1OaS6I/O6dFsuEkyQ8TQQOF
TImwlcHUvPn9a/0Ko+fKyYAhxW1HlYiQfrl83JJpXduNYC7h2EfHKPQHlROFKK7GB3vqWHbLagyw
xZkmlhMUxKvfv4G/uKTQN9zAR+8sXP7xl0tqjAKTHLVl3vvqxUJjtJiQzv/NLmz/mzhGWhwcwAWx
hNum9G/qnZ9uE5slV855SpS4aB/qziZVxZy3aaLIcH0CuHChqF060/gxjZCL49y4aAv8CfuJXKUO
bi6kf3h9Yre6el09Yk7qe9w6Dx0OTLhcMeKlJEJAOsT72qWBQ9tVg3rFx5zSKv/9Jfv1/kBpJFyX
vdK1gtu5Cn/vz59FU0k0A+EXawSmeNOHRC6Y3UQr7VXG33w7/3bZ0BTdNj7L4wCDBuSX2yPWoY2h
yAjWfu5FB/gBxs43tTpGLUWT04XDjksd/M2LchT89ammecp6w3GJlZWxz69f10j9ZxfWGK6xDj2J
BL+rE8l2G4TT+OY0FRoxIugeSPjct9H47sMi2PjjbH9NI5qavRlTwU4ksZBRi/rrvqtRcLK4AaNq
6y2z+XqBKuM9tLv3SlnUijBHgM93i67AHtLk1Iv+OO1FppAA+515DymppvnC6AueNIwJQeWUmLO5
obknIMzh6YhINK1tI9/408j8LSRi1amL69DEwQIaV80D9DATZsqiv89c+RgF1XDR3lcmhR8l8N9L
icR1VZJI9NZVxnAx8B1sSE1l3KPTP2FwKFNgmG1pEyFsLpo8fUe+YK2mAdTGMpg69WHjA9m6MQh9
GvSO+z4lttwEZvFU1+q+lduBz5mkkfUdjTcdrZAudWJExRewiolGUizajUDmxRAZKMmUQ4i2GQed
MR5l99bkYUuy06ZnDuOy57aD/aNzMnki44WUZSsiUDzJUFhgTwzXevT8YhWyS33JOqya9AgnwB2I
PnLvkbRa7E+NA9CjHAY3X+omno+tE7vXMFbEryXzeiLVKIAGQhKCJnjA2YXe06AoThkR97MdfM6j
c5eNw1Ojhh/QscVLckOCObos1oFUrwUqsq6g/u+GHtGG3Vgv5Eg5V/igdOznuir4XTmqvECDSHaa
axHolyka5EllPsmCddsuMPkaOMIkHCzL6NWlnfREom8u7nsliw9yWbvL0N605WEcfcIQCbaRDrud
CcXh2uXSeivJ4AVf48DY66t+k6STvK+qor4aGV2TxQSVSSwLu5lXXQpALY90f3XCeXiu7RQ9kNEy
3YrDeksEXXY26ibaodkxHjIOWmf40vEyJcprZTWFzyt79TnUxrDOxgmxnSutr0ZotXvkLeJstzWT
bL69nU6L/kog8LdW+fO39PYJR1MY2zZU94hloLI/IZal7V3MF0Z8p9Dwuy2s3BGrdVZ9D0MLKx2a
VNo4JHsLVNMr2WTWAXawXvUkWhCsjo+umiJx9ZsxPmfgMlYIOQABz235Kc1u2hj4aQ6MDYpLKeQP
2kPvBEPDoeysqg7J+k2mV78DwAyFmkSlmdlYjDN/MXSx3mOZJwOijV7bunutA6aWCP+t9lteWf1L
JDMyR4Om2AbOjEueAfGSyqe7a4tWoABpvV3akovcolJaC4c3ZZle+cLMyTglvKsV2E7+cFY+sMLC
oimacW/1jse8gYh12x/vwk79cER0zBm3Lbo0wANWmg64sSTmD4DQe1Q4p9YKbOUmIxzlEjKMw5Fp
0IAe5m+dFNVD3o7eBe8uFqiixOLiJGqPtete16ZzHeKC78QeQKvE3Yj/wupGHqo+3sTBCF4ArcVk
V/Wdf8PPZ84tQXGOU2ZVOn7unRhGl1Pro2k2fMCq6ZZ0anHcuN3MBtEw27RiiBBDOeAGE+M50WF+
FXM1nnphFGujRnsb5+lWuMk74dbdBtVJCdUQM15vkgmtArWaGO6cqwyz72xMCOjGFGS7bFJUQsjE
0CU097QXg4jBH9KrjVO4L07YoGFzIvxXMZxkfLUXA1/cQxTOR+YnOHK6PWSapxAFDp+4zq6OiW8g
nxP7w4Qw81CrlJO+RJO1TTvbh+SlS9LFW+/S2p67Kmvmys3kPJJRthSlay8gUamF7w9bxEHDOmjt
b6VqjrElVrmbfSsTRqpJqdztiJpq2xrmY0WCIqGK6lRiZrwbBwLlF8Ksuze6dNaqbsYy/BJRnqlF
HBb+Zk7nnupat8ee6fbSLpz11GXReUAFBw1stJbxyMAZFwF9ObikWD0TcAYLEkxcmpnMqkF9Hjh2
EIyVptmxcgx1b1jMxfCwkRVTVfVBeOS2uV5zjTOLTiXBVF8Tt62+6tbMtlboJy9hSbB9P7nJHQoa
5413Xa27IRPnUiX5NkCTs41xlHwNLCM9NNIcFj5N0YfWntF0FHWwU8kwIMBOKQfzmblNVBV7etUJ
S78g16zNzBMshAEJB4t3mrTX1vrMYvoIC8+Yuyd8uOWys+L63qaF/uBFmTzCzbh19P30aLpEe7tQ
uV5LdF9vQ54xx7Jz6wEcQLMtaa3vbzzrrdv2yRdJHPsSDm2zUY303+rINPdJHFSH1InYbuP53vSy
eDWBvb6nswNSn097NwKPOvaqE3ehM4h1HCrzyTbj5IqYzNm3cAnucIMMazNIo5MqJP/UBerc+OlH
XTTpUyxgmicMuHbcoutm6L5JoL2bEsfcDMXotroEcQwaKK8592vfm/ede2OWtod6uAgzWRedV5JM
kDQLlEayR//locEepH9CWVo9kAwvGMU0xZsP13dpGO7LHALlqmKT7a/p1VaMiglor/GkmBAvmPZ6
xW2sAa/EcduN6xvMW0za/L7RNo+GUK7JwTQP4Jyiv9o3jl9v0KW6iAOaaqXdghs/7FsDElRJChok
Tw0FxQTq3vv3kp9fDJNhXMm9yE86aT68DlUhTWOHE3Delo/k6Z3RR+78zv0sZXuIMh3diyzwVtOs
yEod4xRTEdc58hOxpJuPIdl3T3ju1ypiniBR/LRhMYKgsIjfUIYVXEYrGC59zwSOEtOzFmVOtF3g
ll688DvVnokVCV/81rceiqI3T3Y/1gcniqYT+MruoxMJwlzVxPHTWPJmDNMVP/DrBt9lEpeHLEnS
tR3zcxYovlXrla2FQLE2N6G4gVpYF+avNiGRd2BWZgOMeFWu28AvH+rSL/dxk6of8DA8YjYcoz5G
sVTbjgFtvfDBSjwbIWeSNAY0sKoE+7Wi/cMAjcDnrTvWzDjk0IRPbm2BlrBybNvdWETbuXEE5Myw
8Wr4ErZeIBjNX27QwzdktHm0arsc92sdxyExrYMTe4umSoNzFmcKHIQxrhyKIXIKQ0O8Rw1bkF+H
+btnD/42IKwBcCbsmMU4FgGI2qbmzeNHBA+iU4d4CaPpFlg19WXKaFCu+rarL/Ucd6dUpQ8oqL65
kGCGwh02MXyRQxuF0W4Y9NugbR5ojSpsjjNk/46u1sxpS2AJbDcmwhVOt60mvazqplWJdHJV53K4
Y8prbeJwiDe3BIxDYfhYJ9sinBgKj5sQ8Vxa5MGG3TVh5FUweu3mMj0ajFlfyknj6v3Qrv8gR/uJ
OeJXq4n3YMYQLXZvse26uyIySBFUhNF3ZukvEWr7dzkM+54AxqRYVabVISHTREAURHmsfBHoXZEb
TMT83OacJEV5CkTbPxpdloEXkQ5asNqGB1EmjFuBaYqv04hweslbGO6bUERXVJaP4VQ4KHrK8n2C
DQ0HeTSdHa0lUhTSsH/Uhd8AUQXLioTO3xHYGUns+dn8QcCSovnK8CICLrsIAeFseZJxy/ZtdWX8
Pe4UsL33suqtRYvUdu1VUTkto+DglFl9BfyBlYKE1GaluqTe+4iFX8wWXRy1Cp6+RRKJGj2VpmY1
cW1hCvaST36mXOdtoetVMxugNjnGwMvUujMO2ShTcLRRh8oa7RVazDlbt3ZQ3Ck3NsQi8Sp/k6cx
g9LAZN6VuJWzJOjY2JRdIB+Nyadg8GkaPsd6rt4p2M0jLYqKwa8d8HAPwdbARYg0VF8tYg5UAMiy
p+m4mZze/MozbK9nZwx32SD1vaHMYU1QB8q/CT3g3imlcTLjW8oO3J7slGPJvLQcPtYizsplZeUV
1hWZrBLHtY5FJJ9zZaJw7qpveogSvMZN/IgepHrUwjGWQ80UKSlYTjsC2a/E/plfYkSEDwPAopPt
m+GCXxl9vy2FXwrM41A4ikbwHzPr2KbAOevUCJ593fdPfoZ+dDX0yXcWlvwcq3F6Hk00S2D6SBaz
0Nt8ucER+Qxxtosjqe/yPonOJGlgjm8BPVdp7ezBvPfnxGKoXhl29EocVHip7ajkAaL3QjxKciw4
sL2i+XM0pNIgRxOHk2dN3pzxp8iBCZmv+luXIbnQGVQvmUtncDLm4lDB5w7wzY7dlYmdTztFt/Ou
5Lx29PLe+zFaDShKnZbJ1eFWvTYyhaaO+tC298KnPo5zqskdo8NyXoCaxxOeynIXl2P62nVF+96k
sCGR8DA4wCavzWDF4Tx9HiwRkM5BKhlCgrZb+EVBYSOjwrxrYvQ2wDURCqBe2ClU3gvDsWrKwLi9
Z5tMN9D5coenpIkIApHzi2GV5bORGDmTPSmwaumQ4rDsz5k/Xf1QkmYqVTbsaj6CgQm1Lj/5Vxik
2Fs5WmazRNYcGA2zjimSAqlTlKz8NuUUEtqZu2yCqHsGikHD1DQ53/G/m+95HU5rpZV9sVSB/d7g
wHMOWwPaShym76UwSug1lugVbFh3RC4ax/02h3Bqrgw9Y9Wt3I6VIZof+KC00Ot2MiiqCmfLpj5v
J98rdpmDR+KlCMPuU5GNR2lN57A82C5ytSWFAWCDACM1NuDQQliSzxlZtJykDeNiCjhNR2sGW7Ge
hHgbiqnY1Vo6RMM4xNUYSQNrRlUQSTjhpxVPu6gBiVTFCL5kbFgKtB7QP2VJAFizhLrbV6gLBaqL
ej137Wzf0d4LsQ4kzOk92FwaRQQy/glpxSlzgu45UQLriIH4mDh16jRDTp+6DtBKUnuPB21UxTdh
1WpDxjFbJBkxLP/mCPkTG5x+RczUfaIF906mFsYHH715H8IR+71EOnJgK2QZ4Ltxy/U8FLI9ow+a
z13l3eR2g843Sijzjm5YxHquQC2tFAydVYP68JKA7zhXpki/UFpSLvpjI7+lxBjQXWfhfm0sCT5W
OuMRoY4EeQIgGWnl6GEvaVBM57UbvjFS4rlS+U1YllSPcNjlXdiKKNvgC/iWY81wxi4GNEY0V00/
c4ux5pBlI3F6mhbYotRG9IBINX+aIKVsHBP/Wh1L65Ix974RS4cWxpAqu81c6p5s9sZe12ij+3Vh
V+2rk3rM4dm+XqIMngkrfOylfBKrO7Q6zb5ijbDW41jBGKrN6NjIwbrH8GiQSwbtTS4mG2jWsp/6
sFxO00zMkfBjdsmJQJbUsigMqIa/2aKRe7qrEbC76UdnqR9tZzyblAALtNnW3rHg3MjKcTdgZ8i1
EOXw0tZRdJABKJQU3fsPBYWVFC0wFGc6W+wMBQdrzBM24RWECdMGbSEra5wEP7pgRMbGbO2zs8XY
fb+9BLJI9LzBwxS7MZIzGzzFQitwRuBwTXz/pjPjLbcULtKQDwdfgxJcv4i2RZ6S6fFbgsovA7A6
9Zcp9O/hsIhTf0t35GOFq6SfOjo6mTMcVd/ofTsSgsHT8U7ePbhuEM3uisIkIxdmJtSbJWJatbP+
Igf6cMhICxdjrRwvN83cW8dHP0i2YZKTyn7PjKta011yXm6CRNeIGw18YhZnw5rGJWcZ9PZ5JlcN
rL4YVf0x8OBdhH1Tf8z5RLutGIxtWFPrGlNaL51m7EFol2Qe3fiqXEILaSVH2gg5aWCPqEPZkoEn
TFvws8a2Mrt8hcC1gqk32PW5s41yYxLWtq98OzIXrHTWYy2hptHKSANk6nIyl4DQ99rqHoqwje8t
m75ggMueGnBwTmGIaS7lPiQGtIqWUlbzjm+8H5fI6xm6wqkA/RMcMXO8jYbjv8TaA1Mzt/jjpYa4
A/dpJdh7D0PqOSepBm8lOa68KbC1R0jYBQS7ql7bk8IeRYw1NpVgPE2jhHfbm8Z8w9AyrSupr67+
TFXsqlEdWz9IvketZgPOMYWAmJouWRKVzwUYpKcoGvSDYUT+C/P6ipIoCaFRuUPjrGUEqTX38Ems
0HjLFwlymx5sbj/2c0myJ8yLJSVQvbc0maA1XsMlkMZ0SaabKpew2BHRuJiztkBYui3bNMFyiQ+i
zMgAKK6C2I04bs2oV5Og6Sl/BRF2QTVytEfh2e+ZQku9nDv8xZsOVNtDbxF4lnO8B/BOe2Sk7LJJ
VQnEaFyTfE7PDSbZg2yKfhtXyMnHUXh3k1s2YJqscoOLgbgF1VEDdbm3asO0vifM674rHOfZmsJF
2dpfksoD0hsI1IXelICyRkHjxUSnrkpsvP2cn7wBI24UxeZDXQmH+HpHHop5zE9Jlz2VMfxgK1fx
Z2PZ1qPfuu4TdMlwn3AEWRuNegyJDWGR9saHsRjNHfG7GQhyd1kOBVSzKCVh3tDRo6eLYtvBGNrY
BV1mGrrOaQQGshUI21D6/gnYZc2XqMvMKIfMEkKmyFt/O4AmwzLZf/ZUKx+zRqZeGyBa0NLCt9M+
tvcaAHdd7KGzkR8OI2rrxx29odDvMXLRHSDyS8dP/UAQF/NYpyn5jpl1raGtf3e7Ag3liHJdDn0r
Fi0E+3phsJKW9J+2bmgOmwoXGuEtvS3BnFwaAcqj6bMaTr3ohg3eIuRLPaPleo318ijxheraWAdp
eYZaPbwXgfgYpBFtB2Oy9qja+dMStepgtsuq8+5s3e+MmvquAv51bJv4Qu+3YnZQbIlQuVaGML8h
yR5ZmiiHbULHaeer+UgD7DkLXNoKpr9k8LC0k4RmnxrqPZLaY4TAmVpiyj+cnoDEzGm/oGC7w80L
jyZKqooQSps8eGb7NtuBIVDmUQJpkex9G43hogqaAlpOySSLo4d/FMaULVvSExdoEME+O0g8pQUc
LryVE4IEzy8lWvUjOHF3BVSHov2WVM2auzJ9wBkIS8W3CmLRo0cEEQDT2AZ9MRq2t8H20u9yiKLQ
r90qPggjwYnuFJZ4bxX8gq8h/4HHs60JrwNw+OS42FhbgnHArM5qDTGrruEkeWst5RxsGFDQyoDI
cg0NN3xsalCJyRBUwdaX9j4QiJplYx9g7IOOKtU4zjvl6+QroBl2RR+t+KIFRpw+GYlOGTla6Cu/
RmBXxMISjr80ce+FRy+hPllGmWeN70GQZtcg8oWzZ5yN1nQemI8woE3vcqFAxKLcXo4AFhYonWGm
ReyHnskIgfU0wF9IoNJDCm3tcehdVlvWjXILgZue5hiWmB+9xPPf6zIfvs6VLT4ygroXrRsMBRB5
zs0ddd3SRsq60bq3l7KZrX6XCrZ7ZMR0I5JIUS2GNeoSabRvNIoBXdkjHNap9w++J+jhG/4CtKBg
tcrPUK2JZ64bKOD2vivqryRZAAj1xotgfyd040KU5LFLe3CEFqYNJOBldBUcSE7ccfE7yKqGihgR
eheZd/5sfbRiGm5IoXqHcyVhujQ3iIyDrSqCL2T6PIhmenPDbkLLjNV/lWqn2U8ZryWj/gZUrM7E
rwdLr+VGLxKajYQU3EQ21vDA3l2yQ2Z0ybBjF7i5CyrVnmwT2DlaFT+0EvkS50lHhF6MZSB2Fr0f
UjO5ykRl4jGVwlE5PgZkOzxHQ60xQDs0qXPRnOHv3pt5duocI1xbkw+7UcY0KboqDNHyUsisUaU1
K5T3eq/gyH8B2NcVy9abp6PugcpgdctSDr4JY+GmZ9Mthoglj5gJ+gVzGgW72cRlYVLq2Kw/RXU2
wUU9NmNgcdCif5qYBsMRkb4jdrW2s2LFpbc6nRIMoCs7nPTb7FO1wT3vFZ0Nj5vlApznbRwt5xpp
KGubrnfmLzVhsruB0/HJDXrvbW4wlTDOFBytM8LKq3QOzNOUG2az8H0uA3owA8QYyaAXh9bQd2pT
qhCdhudERQCPe64fV9KIfQLLQJw9U8IlcG3aLaDS5VhY5tENDOYFpO49wxTetUM9AlsfX/quaLiC
0TMD5C3MRX+XM0uCwdWCOZ7hgREMJehxp8bFiRgpsq4kz/B6sJLJmspEcaMtcs9sP0udnOsG+byb
zFvfblflLZTCy0a2bBr5Sy0TOvBxvY5tGPEdShvogjZxP8Fc2NT4qGG8Fa6Gb/YAlRFRIxLwgvrz
jTAaeque2xA/ZjcfZUY/djXZ3CAjlsVkUTSBeszRqk7LxuqzXRaSixZo7d/5sSyeQfZ17XagWUcS
AfE6vC+/WajSi65xk51JJONkoerkwOSEkYNd5LupDfAGtOZQkWtfjPpBkw5AEro1kpGG6XYnieLO
0VsMjBPmNH0D95R811ZL9hvimkevDhV94qlOjkK7LGHCV/c9EeiYHkIKuQrrIGDRmpKpqdx9a2MF
WXpizM4j55iDmsMIMGFXY+GM4+kWb5BXPOykcWFo7rnkS8MeXrIOrh6hmXKdeKrdjlBcOdbZe8+v
2QZxOG5FxwmK3NnePlHBVYsYxzVOtKbR17L+6NLE+EEwibFs/cG4y24n3lHbyQN6PZx0gRqWFTk/
9ylhkjseJeceN6Z+cWPbX8vAILBTaWS/AtMDGTdYObJqWmKXZd0q7ewOnRMoL/8WPxM2WB8avh/F
WW4zsEpvPSdj7l+1t8lYE1qvOe2GQ8gUaFVnGBMgnngPSJSTU2ZV4jtgcXh5dPXYPDJc9KvBFdib
R7yveTyMK3pIzsrEBr+oM6N/w+wuHi3uz2tcW9xKkQNK2NXVg0CqtaiYQy3ZebpVyiJLg0oB3mvM
jG4KOcUrmYniMSnqbDvArXhtQta6ynQY6I8lyrbFbKZ84gKPvFrmpcVkCV1+t8aB+91FR/sulEwu
s901K8aJiPgRKi6q1BFLidx9aZt4d0SWV8u0dGb4ZJItJ6oU385YNfKrMRrvhL3/iJTvnKC+3nND
0a2nm0SIU5/ex4Q1DRB221vl4MbFdA40o+ttTdU7bCsWT4zAbad23NYNx8cbAmwsZLzHkxk9+43Z
zbeNSJmrKshJ1jK4skgGNKlhygp3wi/a73Y0Lhx67qHv9JeGQJh9aU7wwzMD2whZ0chn4j4JrxHN
okfuruQ1K2vrbbQdIkj9LlpHhog2YRXqi1eSltr4kGoX4awYO+eW+Ybqsn/O4DmvgD82tMO1Jfdx
azdLZGPRjyDSclWHJI8Fnp4fm6Cp70pyhzbsFvkaL2F3KCcT3pLGPM/4xfqzSh6WsFKbo5FSfdlR
nh/EHOHf64MelEXCxETnktAlgoDONFr6vY4z42uG0efF6TholxRJu84gG3rw/Hg7gQzZWL1Hyuk0
fBCEjaV6tIF2+vbo5cvYSu5CPU733JE5R2q3fa88lX53AjhpLXkYj75vKxAi1Dv1amZ8jIKByCR4
P1PK3zO6JE9zFEJDYbghp6Wp+u7Rmoru7IJTEGdTlurQz+CC6VGPA5aMINk1CXEtvc7M+9khwY0a
orB2gRXn69rr0ahYNV09CApPIYbEMy4EDiLkZx9asml4nnn04CgyxJQ6f44BrovGQEKlu+pkVMaz
Xxo/HKSdT0VtNA/V4IYb0gaT26m2UiSAJS+m0arLDM7hyZky9WDMqlql6XWk1bqxMSa/4f3p7oXl
TG9GSKRUihDl6FSJxK8SDm8sK2/E0zin2bidD8YiOxOoYh8htJjbPIqLexxg2TIUKvtQKoRFONrm
si1UQqlisjogsNpRGybRsgHpGhND7op97nfNVsH9eC+iBpcIWFD7OwBozmNdbRqYU/R8TBMRrSBM
BrvmlsXX3cDqUT3Yy8a9SSPKQbI0RfW+qD36PjcDnOMPh3oMqyVRG9abCHIgvZJ3dcN3F9aVZmty
xObnbOjZpvxWf9pUtZnB08id+9pvunURBNaKMCB5hE6JKLb8HOnXeBN7Rk7+35ZjNHl+s+MCz01j
cxl2ablrPLrGwJveZRx/oFL6Iem2LiOm2ElobSb/5uYmn2ZbN9WPzMMZGXjGtkxwyhUz+dfZDJah
UHdRG90Ri/0yAbCSECFWU85gyLBm3HhRvOaRXQ6Wu1KJb+1zVT/iptuhGFr6poohfBKqKUY8/4Kp
UA8EikGWHGj3kN6O/9bYabM55I67G9KZNHe637PlMRHiV+46CSPd7SP0yLVOKCaHIf3iA7TbGH6U
niSZRI82868nUVIx3gKDFh4Zmtv/pSuTcyOj+7UP+OyrEcfuiRLY3GgZYcDqku75T3He/2/HyP8g
LwgECzTv/70RhNH71/ZnG8g/fuC/0FLyD8fE2oaYz7Stf2SE/MMDIp0/HFT16HZtRzg3p8f/RUv5
fwjbJJrGsgL7pjxEdvhPD4j7x03pKwMa0hRilvkfRflC1UEr+bOK2zbhVyFnwn2AotIUfNKftZSN
gjBaBnTq69Byn0AI6BUu7fIw+YCuVToNW9UU73FWgNW2pXxPmG/coTYbkMPwN3dbBpZ3irH8v6Zx
nCC70N7JCko/3E+YOumU2y0n0qT1vFdb49glRiP37kJCD7Hj9RhNM2TV24hDz2vgeNWnrvz+FUMw
y7nr2P3F843p3pRsjkEH45nEygxPr7QPU6vsB3IXmqNLEsZhJuC0XtwalRGOsmll2bjcSbS33SN5
rukxzQMmnol0y6csCbW5zxKAI2bKC2FxTOmAxZ7yYLAU4fOE9GVbCEMcvQCsP+7jnjw7AAQsE/6M
6GSS5nMo5pFAVCQ9xxTHM22bPEVOF+Xa/giikIOsFxcVrf2J/CXlZWfYJq27SLshuTOL1HeXbcWs
nEquCHhtp70a9S1VtBio6gMyBDeq8MsT+pZMkUfMSXthK5qol6ifh08rT4yH0MnB8uT/m7wz2c0d
Wa/sqxie84JdMMiBa/D3rfp+QkhHRySDfRskn74W82YB6UTZBQ9qYHiSQOKk8kjUz2j2t/faSag/
KxIV1opLOxbB1pjqGyoD4LPUpp9XOzArBoDTeEjvW2TDo6dFuespMo0xYHAFTTXVLxVF5Bf6PcUR
wZzzfA5jb5dLFRzsnkzlanR+Yuj6NT+WUAYGBrc5KAMnLjqKyUo/dia/3bgHlAQIFjBQG6v0SFBO
Qi0zl4C+JR9Facodx9Xme+oyxByFhRbZSDm/qhSRweoG72TQMnkWYCfuybHazzAkmitTBCUYkRF9
24Ejhcw+MkzIV6nLOHctCdud+sibyMmOwW2DALYFxlFEa1FSwzoNhby4hdInASrsnuGQPDuK/KPl
UeyVxwObcyG6R3ocY30oWUfvE3yEXCNsQVxTiTG4AR0X31Yexhoi6H53ZQoMPBCi2NG0DOzOiJz9
kUC/TRud5pEiRKd0RhqBuk+iHl5QGgzjhYnPY27O4UeAincyUnfR23PvLI0pO0R2Y/OYSiu4aXoe
FNcboGSramAItS5an2NIClgXqaRs5YyTQC+uBAonjy2zUBzX+Fi2yTQ0D0YJJ8GfFA6hBGBuVX9U
FW3boVfmm7objJfabUYQQ+XJHHtjxzmy3IjJve0QpkecA7s8QMMLG/c1JHW4kMl3ZSkbwDsypiHP
199ZXv+ycOPc5F7zWDfVT5C03EicdAumpltVFV7x2dW3DDa5sKN6WQx4Vg5KWJl4fX5LHJ9PPXAS
qJhMYNNiU+etz8R95KhR0gM2mpPsqLTvxanx6jWmA82CkMcOiOwup7bX9egQ94fnAhPN1TBJPjYg
xPaZiwx631HYiwaIm4eRoAlIhY7T0f/olZ9CrPc7gwKRLop/pQVr4obVhLwSwaouOPnzGMd7p+fh
MOon2LwrfJwxO75IgEd3IspkRkdzsdOio7lB+zL9Tpyi3/WWMna+pwQfiw6bbC7cvYlVaetGtXW0
FnTcoE3CspELEx+fbPgsebSLpkHAqxLpzo+CHIdhrEnyLkCRLabZHp+dIteDeeDRp2T5w4du7Kzs
pBnOuW1jG5BhehfafrijWCD5QYRhfIZiT7Xl3JnTbqHkbxPH0CMkArwrkFP6d67A5qGm4CaiEyNN
DhMY5F1Prw4Dklba14bUHn25HI6DOmreXBvhOGymhoGjjnZ5BdY6A3L8CFyzeTOyPj3JvJ7qjc1N
bt/2TAd4/u0dfKoe5Hnl9l8Ryd+tYweHORJnK02nS0dH0VtjR+0Zm9Ohn1ODdA9oHlX46cOU1NGt
15rzrU1N1R6UkXMHlbVizABvHCdcl4D1kM7wTLhjGbpqfK5E0WpMlJVxY7aE8s8On6ZbjRvvomJW
+DV0Qevk6uw9DILundhd+lInfXnlMaf31Li7H50ovHRTN+aI3Z3Omtso7qcLgRoocnY0c7XtO4ek
TResW+HbV6Bs2Fc1EYQtUuU5m2aqWRHj6pUBuYAJug/7MONXN1M8scvmfH4MkS+bdUiH0KtPl8l2
qhjlUenqnCTVA96qz+ZqzVlUfdcUuR6tAawD12KRPML84VO2/N0EyZ27jh6IXZSn0wHEuvfLAoKw
98BBVDgl7GlNqrtgrGmNHTqnUxgXbpCL7hJR6aTZ7qum3kGA9nYToKYHOrpEhNIVlXufJABlEVO0
D924WoNpz16Nop+fO9e3L0BOWN/RA+0TY+OaDFvsWMfIdL6pb6EWydLpl4gxRG9nPB/PozVwdVvC
HMUmqBt5QYxXV9tvJ3j8rK0izj+dtkj4GFPOrtwmuoUzwlCMaWbkrHIdpB+a9VTRams6xpb6w/Ke
6KfVHTXkrKfS5vAGBS/vT2bbeC/LLOt5VKixGEHnfRK2zMOjzLmVQRv9lj3sXyx3wAmnhY8ztS6u
QVcH49ZDm3xRjdRPkqXmM6SohUXXHpREdzULdyWVqJ7lpLLfmZOBCnBKxpFxoji+d9Z7rGzbOzSq
XgpTqsWmEOzGyPC3mDrVaa7E8BaE0RcT/gOvls8AO1BMvoeZ6U50KGrr0Zz5PVP9oU9THd7QOlED
Pq6hePUa96KCqfeYNrwkhz5IxHkslPc4FITEjba396oIgArFikOHmNP2q1L5TUlz4sqCWXm0K0Ps
cbNMZDsaQzGmgAVUUIF7T0lHy3nPZGuFSr/D+62fCXVlO2um/d0vLAKZ0h2f04pqYi9lzEbJqreu
2sxFmRHGk09+eKTjZdWYtn+PGpbfkHHjvEdFyqs1TfZxaPJ+2wwIY3QGpXtNGmIbcdw6jLII3jwH
l31oeeX30NqgKNtZM0b2vOmxcYHM9YqrYGW3+ODNGLm0n3bUS9QfAdEDQAWl9yMx7ayrUGAkYiSU
G2z3BVmHr6ngGk3Yw6fJC1IqLPhpMJJzlocoNwDgx58wNPVlRp4GpQp+/WZiXL1r9Vh+5UNjb7XR
+ucoNLo9c7/kzps4R8HVC3YSduduVrK69mGw3BLRpa0QN3Xdjt8YC9u7pKpvAKx1Bwv39GayDI4D
XMFXcvLSS91Blph6feHQmWxUULi32WBnh7BiWS/hJzOZTfemTC5TF38F7vRdYR+VUdTuqAeCn4oL
QT6UVVUxy6xMPIe1wURqyAmn4F17ypHcSB9MY5GsMQgzwxVAmc7S6/TOmTrjwac31nynMsSXJ+QA
eqY8Bu47bg3uD4eskpElc6kXNql6P+rO+i2FXuAQec3Zr/HT4Hsg82Dt5obdCOGHqUIm5Mad+/lq
tgbKohIPHCankwrgNTpA2S5tkwSc5nqFfSlXCd1jkdWGK90I5ylDaTrkLXpSQc0nQqyiJ6ryblgR
uq2o4V14kT004Nec5K3iKy428MIWH3U63zSdv1zQ8Su8Z5ysHxEhmwvvq+g5e3XTrqmn4T6l7RrR
SHr+lcIk2EWVV8z2NuSEuyEpbjWbERLa42x5dr2twLC+I4bnFweinrm2clvcOJj9NzTBQ2/hsJov
3axeeZeS0qIUIG9DghDc7Od1WhPHBWJKO9wqZRj1aqYxbroKfzkVZO5CVuWI4fbtsUyz/GbA2ZRt
mBVc7cGTeCLxi3MAcxK5Vihz32SDrS8EFf/qBal871Fij8QZ4Wd6HpmwdR7FKeVRBboHwwCQfhuK
9IqNUVZWvUVI859aRg0dMxeKacalBoyJsb9za7HH0IeqWAIxRUwJrPWkwmbPqvU5JMs4lPTFJvbd
eJ/5Vb4eEyb0dnRHTpI5+QBeCQzmcVRhC+jcOJpVfGDCcDMTlFxBq4Swo6Lu0dQNrlAcm/tQZOEm
NUNnzcRibyxXDCnzAw8CnG65o8UOp2iTnjxR/JjYvDZJZBxAEZhIxxy4uSJT0If5fxOU8WvQ6GxN
f+pThwuT2X30bHDsWHEd1LtGdbfcznFLav9K5U69yanVdbDF7LiMfJErvqRCIYMLf40Kzt5gRh9d
aZ8jED0kExp708Gf38waR1laxt1RphSaU40Lb9gLZxJeGHmdYujWqdvzfWJoWoPjxVSVNXDL7I2Z
jZ9QnTZtHx+6oIYF5Ba3cy/TO43pF2uCOV9591yU5RChlhEYDmagjSvuTc5JFeDJwgo0DoUZYh2R
7drWJsYKpj8eRd1V4ezwNqQcSpEJ9yOFR/cgiSwmx4DTHGTn3me2ha/64k29Qo7KeL5+Q5stAwkJ
oswdDq4hw5fesvs3pDGIPlBDuLCozkvOI+Vu1Wa2hwHajcqRtKIqeKFlfvzsnCg8w1/Tgkq1asWB
RrxFuuqjbWeIQK2tmQvOyXSs5MGrojHf0h8wH6rRHFdsHOZrVLTUDZtRRZVRQxHBngRYe5JSwmAc
fEZJphyqV+azj87ER9Hs/KeuS8WZBQbcelL5BPLqz7lKHObK2tt2o2La0AbbyjKH3/bUxzanU9On
ic/xwcmFaLyxWWXvk+97BIboMWJEEQ4fvFkJAIOKvEKex/vcGz3gqmzVIuEKZ8dBdFKzPR46H5Vg
5cdWsE1Ij52tiDWfVcjULxGThnfSKMk+QSEutjlZrWefgwuqrpdnOA2Vkx7/v+hq/yG7/ddfGi7+
138j9c1CZoAZ8h/Lb4ck//wVf2b/ctd8fv9u478qcX9+8Z84luAfJj1GBKADGzgIsvT/wbFI8Q8R
oM1ZxNpdSwbLn/yJY3Gcf9gCbR01DucEhzhUuj+lODp+HcmmgSxF0dIff/RfoLzbzt8zv2iBMF1M
QarZduCB/D2iTX6w4mrh72lML3BWtxgIqJQqVxV6zi+3c3A0mHHwomvh7z1DA29zqVORWoVH26vt
b5NI2CHlILUBLX0LOjXfu3mnPrImlTuYRhUnZWI1v5jRo5RBSQR5OkU3BoeAB0hxxq7siygG1No1
3yTdMe7GrXzg8Aiwl1fJ/RVmZe6uEPzj3WDkuynor3ArszN8AmvTa6871nN0ZG+iHtQqzF1SBbdm
zzmuIoH05kV18J0aWO8Yv04hmbOw3zkFufV1BtLpO6I3+KMHOXmaW4Vjxxu7PVOU+IByOe3paqLy
dqzxWNjZFb+Of4v6pbeTrUpCsqaF379f3LmueQBSN99pwlJ4lMaY8LDjUeiV0aqFuzipnoe5LH8n
deJdseE5xML6p7k1AwTK1r9zJD7OlS2GhKdahs6KxjfMQqypJM4hYtGPNuVq2PsTcz72jvSt5QR9
crBknorU/kXyh7wtkZxLEjP2SKTfPmaMjo8OzATQFrNJw2kqk69YjsarHVK9XCete4n8NvyqxgFc
69gK42dgYHLNJ394K5WdX/mF83OKjmgTzMBImO6NFiDX6SREHuLMnm1Z/X5Gl5OK58W0P2ccCk91
WqGMZM4vTrHEjZnW0THucCjmA+/yoIzi0c1txd2U7Sj2e/NtiFgpay+rD4FgElVxQLpi+G4PsJfr
jWaAvad/DDJ4hJVmYOIGslQ7CvdU+OI3uLhALedPrrl0FrdoVt0cO++QSHFm2LiPB1fmtwkYXbmG
cq9XTGaY7WH62siwpQxZ2hubMqMtIbTf3BPDkJRiJW4sa1DHvvZX/NIJmndmftHlHHyjLUXP42Bx
52CDfZlGOzv5oB3JSRU1MTFwyxd/gLWiIa/dt7VjFuySBjTk0m3ylYtj47t129vAbYw1xO9q11fK
vpmdKd8p7Y3oqBk8clJHDon3IHuGrmbXmxF0GQ1IPLNAUZ5gNEX/MTMGPxsAPx76HIVxZs/aTdps
Vs7IZd5twaOzzVWTlC9pNRJTzUmiNbiMRDOpjRYp89EwKZ4J3gU3MT9dtxbICFsT3GK8VPRGN11p
RnfOzIypi53lTsOui4FUN6APHVoYRGgyepwUJvFcFL987oIBu6RRHwzRuDts+f4W9+7d3Je/Wvj4
fhqqtWHqjU3eZdcQgs0Hpzr4HGPXkBGeuFtsIquwjxX3TbBvsff/Aiw4y6r21wEEqx6wWhZ5CwMd
i/AC6PgLmCKUSmrY/iFogsiOV0zs2XWrCg8TH8eionulXKw29haZ4C0bMyfeljW8PXe2OApEYdGf
AU3qnzCPAbnGRXYOmDnma2I76aWMnOKtBDmD+kwKnTNJ7ObbjjaupRJ6Th+CP97n9I9324lbxz0W
vBfekVGDc9Ji6qe1Hhxc+b1rpB9/2abu/vkz/gs20LsyKbr23/5Vun9nf1gIXi47D0QZ12Pz+duK
PxkdYmoamXtLRNyicsIjqfNItODDdE21ssq0x9AV1RfZUM+7JpOod/4wYkNBci3kyohEY1ENCwxv
Nc3huFcYzTeNyobfWMCjJ3wM01HSY+eOGTHJme4uu28+/LbblXFTM6FtT3ZmwzNMk191DfyYz1Z+
N+JSPTJ5qklhZP0psNr4ZNd57q7bFHstmVjnWNANS0VEanZbnqO9DjVQy8EbGPsGY34H+zj4KFFb
P6bBHHYM94svO3f6GxExm8ioFtnFevF/dlq+lUYTHr3cCe+mPBke+Fe5a+Y+ecPKHJ9wT88bBDt/
O+OA3mvca/vSA35g+3qibhY1l3K3LsSIaUePGALUABmWqQDfNi3YKo13qRtY+wZ38S5lk91mTopG
HbNGbps2bF46W1ibyAmqF+Xg/6izwv2hKSvCTp+m5x4IBR5Soc4V/WtAjHHzvxjwOW6D2TeAqmr6
dUPcFUw9zPI3+ZPxxUOBfxGyLO7isG7u8L4MJ5MU9cGx3PgS1mZzwJx0zBt/0w0xvbIlfdW1v5gD
ZW+N97bW+n5cRvmDLhi1gbBM9rE7FPxGeryDU9089tAu1vQkgi4sLRumkhM+laFbBusQH0KntIME
LzRcC9KMH0z69XVmoHaZ6TIhLNaO5yLyvUvuM/vxvSy5SKDYDbwP38Gaq6alFtgHsdwMRO2Z2d+2
hiaVJ7F5cfGI8MrTI7uBD0WUlJjwluKZ9K6nGOIKRXHxxBXDcmevTqMng/t4WUXwwHFckUdqDRl+
Fdh54scFa1/rLCc6N2H0Zu6uyDCtFdsEdRvpXbusWZHH6hUu6xiY+fg+nw3jh5hy8WtY1rqswUqk
GzpBuLyuuGeI/fzHwtj/sUiyUribflk5m2UNxb7MOoNPbGYhiM1uTXgruEEBL57HZQ1ubHc8FXrh
U1aAKd6KcPB3tp5Y0a2yfhhkXZ5n/IwfQgNZBkMpN6nR2IzKlo1BLXuEXHYLWrAZoqTLHkJLXgI4
xp65eYD9YAsygwqOSmBMHSEnq5ZPk1mKW7JDbrgZl30taWKHGAxpPLFvTULIxlAxHFr2yb5R8wap
jx20qCL/S1c4pzA/IU2zTyXVuaIehzW0y+tDCfxyH0KYTEgFL1v6bKK7RJPRYgYTybCzkHUowmn5
Fck/Tg3TcoAwOEnMy5ECEg+HCwYFCsO7FJt4OXeYHB/DIAbVShc2fdCZ729Dox/PeWZBQw2M8RgK
hnO0eOcIzfQ5QgtRR9X3Nv47P3Y31hDgoB9LQllBlqZXAb326EAIuaoot1/j0nNvOhT2h2Kigwvu
S9zu7LgJftdzZd+NmRYg8PvhLmmn5NlAJXwMHUBjm8js5ZHBjrExyK+N3P5dnKJWoBktwaq+8Qyn
PzRGnWIt5UtZN2yu1exQ4i6HsnyqyKfcdP0QJKtKy+YLUeHN9OiGCLhv44xxTLHLQ9/a++MQP8mI
HxyF0T6SNcfcFTPjeooCv51WVSvIyNPrcCdmyPTSG93HXJXeHWgM0OSSrYtm5PKpwuuYIPs12dEx
EtVtcvLcxSoefMXGW1FKENAffPWqItp6gw4OHCzNrzGY+18kzCqeMeMbdGNetJ3WMyMqDyoy1jdk
q1eakMQ+VTxx2qC9BBd0lZ514xunoB5wgapxPClJ8yTqQhNAeMC7ifJivltQWmZ87U8M0FB/SiPb
052bnGKiNHQBu753T2Y6/VCOF27mxaiwcpq8+4rEEH1UPbY9U8KgD8o03POffJkYSreLkLbtANmd
7SpYIEKyy9jKzeTeoGWFuVS2mAgFp8CVnjz3LuHHCFPFdN5DBS8r4gNq/m3ahjEyIkxKZhuMtTYM
g1E4ko6KdFhRb2Wbujg92/4qHES/yJL9VmNu5IvljO8fSiwOBArVfQ7s24Y7wCoLvFNguj8MG75I
MjtQI3I6ZoKwhCILLIe3HU1wVag6ekAmn/asPBysw9R8USOlwWmZv1hEqd/c2uoPQ59Vr1oI9Rq2
ZvMbiwMjS+xzh6GDMBmY9EhnHm4CJbyjcMsrRLVbFYAoH1vaBIALelug9OQKw4wR+NYcRngnOPs9
iH6VWx3pJWDfDVNxoubYOcxdpbZWI6Z3kmEVHmucX6M28HvGXvgLTdzdR55PGFmWy7F+LujBwnk0
r0mgEdGOqb9xa2PnMSig8zZPzgwaoukMbq188IzBfoq5vwB8hC75e0grjotO2vqXgkyqQ3mNox6L
SntYaTWxKpWn+U4qt9o3hCc4GlfAUoxQeGRQIc/wfx2SzywZ4AXJqjnZSOe8Py0/+5CFR9pB1bmw
dLf2+UEnxHsjI6Md1bep18aHggnqVlOhhVVlHrk4OShBBM2PI3GxfSL4+yn7k285J8EE9XMKrqSf
J+wCTrlzrF5+xHVi7e2BmQ2UhLRf5dnEW9tMJoiWIlaMrcv2qGjcDcL+OkvzZ2kD3eLftD4Zmsvb
oAbNI6unFodcBJ6xax/sqJnyvU6S+Vs5M69B7L/kXcGhGi4SQlphbYBb6L1v1u1qguGzN3uP2PSY
mS9dRLwU/yZLcd0MDUvS0G0ivNv3lQxzxpnQTY1NVvjdE/LE/ORVPRkQKO392pLigrQMGxnjCUXN
RWlfGSUwDQoj7+q4lGT2OukwfneNX+wDGRiPGICcO8cqNMz1r7BdDNvVSCYwmmPv1qAV+EAZL8ci
o7jm9KO7Zk3mqiWrgC6v9l7S16wiNneMsTXg13+DrMwU+a+iQ9GbsmKtA7IDlK1c8LLOdMGk584e
boTZv/npB+RuyGFr2+0AJxW2+lEiuknTnJgXIMt7KcL6nc8Xm5c3dbca/885i4vqzRwG5mIJpVGg
Q9hn9wFv9PssWv3s5YHzjp9VvHoKi0Bntu6xNUx1YieIL15GIJSRmAUXIKMXygAipFR07BrFTFZS
bdWPfXyfqMp7oIV8+qD3Z6ZkJMqPzeySulbkkqn1EtmBph0xs5/K8a1nyaMLoqRYgS7o+BC5Ij9m
tPJswYsTgjEgJsCGBMxqMH4Exe3iLizVAVA8F9mYk+yUkQMYEmukPECQ/nRL8BSrxjHDO5ER3HLr
JVNESduWooz4mZROsh8YNGDX6Gsk8yY4YMONMfklE5CPJb7F94D2GSFUDwwa3ig9WWa5I2TMIskf
ooJFlCyCMe+GZcP1vbjeW1b6nBlTdUpd/M2MKjiQpTHlGkCVyg2pgCccKu127ivwM6wZBHDo3Vok
UmnTlmJob40MzRsI/Z4FeyaptPZ63iy+lXLdBTlfMXR5t57gPrxMtASsqYyWv6qocA5xygoBNLTd
tJ038aok+aGwma10RdGsLD9VwDWZcG20rjXxI7GZ4PmebSsMrwURWgKTXwJhRqXmMSr5ijg8Q9rA
H5UyUKcd7a3LfQbxUpvbTMzTCYUPllQTPHAvX9sBMXI6bKAS0WieX2PGOOtcDxLjPZDwZBQx1yQc
9suwKzvHvpA8gtA66qa0vud+IJdst8UP/QRI29pPjmD0KXmHNQbgKexK2mlUCouuTN+hLOEhrVM7
fHCNIcDM5WV33FW6s5uI/sisA2UJyJHzogx3WHdRUr1TRko4vsrKM14fsFayUocKx9vBdJJs7w5N
fSmcoj1Qa76u6JszR0VsxHaDeQdyyNrzhjnPHde1u85g/lYMstkmOdpHHJgry2Sq3i20JVucxvYw
+TxP6p9JgvdreGr+g10MwV5pqV48andoY8yyi0xanwyAIY6hVneR4+l+9Z/fhe3/21VYuDgILGmC
ogj+xvwEaWaHoev4ewO06JbZKDneaIDtVQuyMRBXuP862Rg9RV7BALVJGbps4rgy7jOdTl84j6sG
T4qIqajA+E7xLXolmo5D6hR7GpizmMgIuL1F4TTxfUE8HBEIJyL2J3g2LkhEbojGP1GV/4PdsJYj
FqL2f6LHfzbTZ/H572T4f37NnzI85tZAmqaUwmIh8RdV5J+OWAkv3XM8dBD+in9ftorWTsbGo1qF
iZDjOvIvjlj5DxjrJrZvG01i+ZP/ggqPwf9vehRBIqDhgeBvMX3OXX8zxKaWHdtpGhcADgz/Vprc
V3e4fIhJzCSSIuY97zT6ZccCGgUVYjXATDECxDLTejhgSQ2OCoTcIxUyYN4G7JMvJV6AN1sX8mae
Tfc5QbW9YsF3gCA46qtMDOcGmt94LPjnwcuFNNe+CWhziV253+k4U/HG69ndeJlpPxHeZHKVGHnx
Q5wUqxZLypOdWZqQkmmfFjvOHTJniq0DuYBmlvwYVT6tI5zdXnJfAFSg5/KFma26KpXvEsyZhO/J
0JDZZ9Q1JD6H084kcsIhXaS+jYaCxafM/HAtIlGTmgPUcwOjpdgnLSBLd0yzjVP36ZYjNRmfDtLD
MKrupgc8sQlCKqxj2HfAPcwLfptqUZONEycgl6hcPNy4SCG7gbzn49CZ3ZWQ8LxV0ituatttl5pO
i0aJenjICuaxQ8cqhnutX6W9uAn7hihnPQ77euyDd4sIJHswGY9I2u7WsGmMzTIqUMQyye8aDpVZ
382fcA5IxrP178qMUlVulrgOZ3rCw6bDb+ia9nNIHVZRdBVI0o5bwnrMU/1usqm+dDQ4vk1x2D5x
TAx/A3eeyZX6M4expAbfvZ5MWyZHz+yBByYwUpZ89NIdifEBS+ksxw/0G+3u0tBN7gqfA1Pi5yNF
vTEXEiZAE14KUn2bsg8C6uiyicyw4Rg+O2gGRKDqZ3pWhz7/saaRiunBsoG5lBZzWVLmF2CDBs5I
UT+CUMk2bg3ejTT+zzSq4n6O2Z6M0XOuaRZFm9woutdR0SzT+kH/Kmm2fcGCEm3amgpeT1VnNWj7
B0aVWOWmsseV6uu+RPqf0Khs9R3H/ofgynatGlqHB8rvzqBKBbOgYjmC0P1jQYBwmF9TQyeuA6xo
mjsgZiZzO53oE5G3MPj2wD2fx5j+ipWW0XAZqBf+bNp+PkywVWiC9ONLwwCBoGK2taMxPJRGi+7N
gdu717R+3+pOTwRMvPFUR7F4j53G87eUBxtvXIGTl6jK0mORav0BCsn81OEAVoyr3KZsff+snZou
4wAhxhP3yWjVD84w5hS3ZMOncur6RYwOslDZO+8V05kjRwDqNqgxBntS4sS7ujlO6g3/aXUTtSLw
8Nu5AMBj8j2zbKpbMSaYgvyqeg0hwNCDTv3fAfA5MTuTQNxOhRkYbXNS2AJd6wHQlxXBVM6dW5ID
DKLHmKxybOatTdDR0i/0F8gT/raJwLxRXsEAYMrulH2bzH57rYre2nZx15xatn6LZk0FzRARw7um
4H6GbZhh6glpLP/tc9b+3XuivrItj1Q75iRm18Iesu1A9U+9KdoWozA6l35GkCo4N4IpydbYa1K5
CSbIx/nE2XsVOkrQ2rj4HbjjiatdcO0uKcjZ9WHNOoin36RR1i18f11QD73tHEn+aJaGf9P5FiQR
aHTOu6R8MFmFozfhthFAvFC1IyPcDAg+uFgSz+ftnHV86eBAvDlujM6Pgau/H42h+AZ04I24YSL7
w23EKFZF1cbvI6QzF1ZrCjBOkjTEH5/ZvXyHt8HFJQZI9mzR7QSl1dJvNXpqcUrwZTJJNMrpaICG
LfYcJylpxHhnfEUl7NFVh4X8rScr4G+DzCc/vXh0nHJaFm0K3lkYsbsma6Mrxl1vD1O/921zsbPY
gfFOHVxm4y4ZETJILYzj1YMVzNQysSt4H6AYbnTGWWxL0QCNChCdp3mN+Kqa/YQ3lgQFDUaPhFNx
OGgi1gBiw6b9YvoLiaYn7hufoRXZ3WMVm8ZZNnO+YyDVNVvZx9jEVZ1Pj2aU4vxw7bR/Z+7iweBN
iGGudK/dZJu2i9bVGx5EoFZwrg4zupMixxEDHjNQt7ggvaNldUz3KF0dfxo0pFeQDi0hOO4J3PKw
jFG2VGcPSSrD114H7ZUipR+QbA0ctODBHUcTSoaIXJw7WentegryTr3oxw8mnqQt3H7wPtzehCW6
eFyPJrIWNygw3PvIGuRDCGvEv4vSELjQ5OYWgAHZ6B31x/wAjYy7fZoFnQt+Z/KoTGbxfSZlMJ7b
cIpeUAUhIPWZ225wj5gax2Gjf0Mr6cGW67GDAwXQPKZ/4WowT5erDgZts+ryXhwNI+O9b3gR3pgH
eE9T5yGq5RLedW4VfABLGOnTHnv3sA+BQj/3WIGuzPqsCJ3YVMm28Ar1RnSZ71lmfn7yXLBPm3km
gkdBbdCeEF7rV5zkuXtMpJrgPshcw/ZH8KEY2KRunP6p/t1wMg7vhtnyDSK8Zd+1MVDkMtbcvgtj
4I3pQit7JXbWn1lDrU/T6qZXbhL+kQkHLbChnBVrb0Fhr+Z/jWGe9t73gK+/bwfsSSuQj0T6hTDe
aVwfz/ZE7CUvOja9YRR7FPPgJZpHCEpVkN27DkXZ1A2LYRN3Tn51MmD5qzLkybLodrcqdHFRYQns
XobBncAkJ075YaRldaTVG4M15ZfOo0hisIGsisYXbFBm7T4heOa4kGNdkGE+RwUCBtlnwm292hvD
APVMdRMNHSopGWkxKicJmzdYAQuz+C1jsrCvlg4JTTeTlg9MeOJoJzUGwmZQcw9hqEzvgtgi9N2F
Hk2PbgSKLOxyBv9Kxfe6i9ERW1+Hm0YnG2752Re/K9xH8+hXL7pF0EC4YX93rfkhbWJy6alDFecK
2/8S2UAtuDdkyvXWrg3zpVKM5tZz78oLtXceeBLi2VSmoMD2F0kGZNqmvRd1mzAWHSCmlL9dc+EE
SJvG4VvoMcrLwaNQJZLxVOENVi99O3r3nU4CWF4Jv3fF3f2OHuz5Oo8mK6rpu+1Db2XVg/YJx5J4
N+2d11jIPDqiFQ+2rHdRVCLVa5cdjk+GmOTBUL21s0qrB9Y0pMlWzWbHiZaWKbDPjUJXFyR3I7+w
P2eLVKQBTCxfWbj2b7xm5Ikg7f9v7s5kN3Ik3dKvctF7JozGwUiguxc+u0uuWQopNoSkUHAmjcaZ
T9+fV1XXzYrKW9kFNHrRiwKykBnhTne60ez853ynuRZi4hNC0EsPNryp95y+rE8pgZGs4jDrXkLo
UXy+yZxslKviT9xaxYGS+vAlBeyxT5bGYvHr5E2+ONm5mD1Y8/DnF86omXfgSUuivPQR04FtkBmB
JdyG1xHg36sJy0wIy0l1CG4p1evgqaBDF1Xr/Cx0WH5FqDknL7LiDzz5M8CNlrw2vvCbJHDEcQZX
Mf/1mPt/+zj4/5+Jy6dcQ9KC9a8Ojk9fxXsV/3p0/M8/+bdApf2bg9fqd61afz8+qt/YDyk0BFxU
xCkvXR5/c3HZ4W/EEFXIRtsjpUje/e8uLtv7LXCo4sZ6QBISw63/75wf+Rt/OT/CSXUwCgfKdkN2
FvIXP0OaB2nrZKRkWtE9+OABDmU3SQzPXr8LrXL8wofPqu2H4aGvy3mtpqLdDeT/DiCkHPTUrBLb
wb/M/znUefctvDjs+FGFcsnPC6/mdKP+ovLS5ne0orAmmxR5P4yM6t1SIAbxV+ruo0UaBHYrML2t
zJT6rz7g85dOV+25qU1tNgzjaEQ3vQiu1LQEBPFHoiJQ68PiQHCHB2o8mnWP8QHNtxrpTFjMlg3I
VZCPw6svwVoAKgD+xcdBewKhSxRkGJ47MFaaGiXjmuPY1tlzVSpXrytcmwvbh4l0tuUGVrWuYMvc
5pPrAm1wbY1CZ4UepvogrYh/Ke+5MmJ4C2l5pnZRkfzRYRY9kfyBXCcFESLOW35ycwFF1tiyJ58T
R+Kkt11RDC+G6WaOVSEVVyyB1WoY5xt7tgeIG+34WYuy/M7zs8VhV7QtwbfJSjYkU4f1XNjeC9EA
57pzHOspyZV4tWp8yCufPetxZnJ2PxCz2RrwzDi0L2PY2J8ub7wgq5Dz3vukWnl1QPNmL+trAYgb
yPOEA8LvNYw7jOCclVIheZMoEDD/knqf0yhwK8sQoFGu5nkT1RceBE3NHV4vP91LqJTsdKgzcBNO
1EM7nujwFVuoLhTdg6R+6Cf8zFAkBvtS1EgxFXy2iGr7ZXyPITyfmGCPZ26oHnUVrKS198vB3caX
+TXS6GaY2hqPtj0QsKMkQFll+qKpjtzwgG+ubKsuwM4xky+DqSFNE8T7uqwRbzvIYkmYo7QGGfJF
X8LEcQGoSQuQOVVs4jvwzeUEPC66o2oyO+M0h/1Vj+qjy9keUx3QHvMaLb2sgqcGwRfeE60uWZ/c
Uas4otca/cwMB4NHH7jvqd3PVyl27XXsABHzmaU5yrTfGEq/MfjBEa6mYcXX9ALmnNpngH4UlqqQ
AFU5jQczZXdasplPvJOvd7FaRjTs4sKmC4AQ9LqHAXhhbQlSiYo5bpw+8TtQ59Yu/Ycw9/zqIPAe
nwqytq+tEsGTyzk339RUuQSk/vyU2fF0qfYAHzA/ykY0h5x76kbw8WEk6QgQSmg/PMThvBH/9d2X
KgvcGw4TzsE2TaEY55Lzj3As/RRDoXdmZNNF8UfEJr8o48uPMgifVGXrddalLBQxeyRmnZ4/3yVu
mty7RPs2KosEPkZy/nd6amK5oeMzfZjAh+n1OCfllgrC4U2jgtykKQjTmdTETU7IAmSZMyz8TQUG
oKG3H/A1qEOwcL4DsAVhg9yafO5LNR78cZo/CLiVbIPBeOLZz9wP7u/0J2FqpgOBZ2PZoxQ1ebej
gqKThsgmjoFEqduMluHtLJgKrxxay5pdfkldEzXBUlACHNzjPKxukzxznoZSUr5jPPmYl+x+GeBL
3iSj5Lsk7e1yg/sVgLuBLrfvRR/fEiKy7wfONWwS0u66S3T5mXEL861Gjnxp67a7LvLWAWq7MFOh
QuLKzorgpqpKtoGFmTEvKCcSV36k7UPYjHj08B9eM5qgJCfALzxj3LPtJ8vzRxg1fmFt+f2qGyIr
5X1gYvHgyknqlbZxnJ30MqrnuCgFg1yQDZ/jUi+c/AXBZar1Gih7WCn64JQ1dCyz66zJT7LDg7lr
1fk+pUSp3eaIICeHJsPDGFY3IjO4nmzLY/6Nu3CVhJ19mGDV3fsZvDWPH+62FaAcKRMFNz4u1SM7
ekQueA8QrcNblJ74nE9l8AndNj2PcZTvbFkvp8Z0tBv5paTJ2RMf+YJXApMn9R5VRAgEdfJyhOI7
lDEp/rDJN0WfQTRSbXVVzXTzwvHqxy2UgA+7BVRVkBI+YKDzvwEM3REB+pb5hd7z00+Odu5vk0Ym
GyvLhx9unX5lrVZbn/w6reh2uh5qolN0wZ5Sy8Wt1nvY8+yUSKirNl7kW/e2VakDGkF1RCY4idjA
BoMDKbaMqObXWVck3DmEmXvJbAEmXmzprXHlZqmKJ8jl0w4LZoAXTr8WgqwaFQf2xjfpR2YNY3GS
9FoCZw77fDPGRDVWol+mXRe5w4M9uNl5gsy4C3Ld3Rgpr/Dhfu8nfXCrEomUavdVO7X9upwn+yao
5bXtdgvF6wnD/ZVvqKsFbFe7SCN9diWBfxOI1MvM+c2LsFskgn+k3LHcN052Mjl7VRAuM0U5SyIE
Dpqgm8tVWo9wpU3xXs4FB8nC79+cQuP5jJI5PVPQMeyrxG5gwDnAZ5quMPulGQMcwW7APmGY+qsy
iRnaS7jPG6zNzmrpLeerpFM3vWDvvXzrappX8EPGxVqPPdWGlm55DqSyRZUCyEQCZqFY7LOq2/5W
ETO7TfOE2HpFdbkaL9yGEBcl8cpzXQe3XBYd6rE3Z09OKxpnHYUd8RmCh9NLFCU/Qm53xrv+hm3P
mSBpv8vbJntnQWweoEPjlem80lkb3BJcFIFWQeXVfTaky5sVN2IbqwJTi2PCkQg1bdJipOnXITN0
VrjwPlqZU2LCC+MM6SZ4Wwg9Jax+QNzaPNeKXGLsF9uiVe0Jwlx/p7MofgFdpfcl0ZefDOKL13Fw
9Y4TjEf8vqjK9FB0sTmMVYjKPWijAy4eAxbjruqOZ8C4p/djuAm8YDnBFnBfUgi8DN8s1EoZxEjn
jTjq0ut4IDHXXwam+etAphd4E5+VF3bLp2w8cQAU2G4cb4l20OXoOytt7D3wyJYufyZaiNPPw2jh
0VqvHbh5rbdRAvJfMFVAGgJimP1ovhz34hOuuRVzrCZS+GBpG0pRO5xlLvZeX873ltM4p7oe3WOu
Z48ARlS/e6xn69ZlS+G1pUm3Af5+3WHDkQuurswEwb1PFvM6hkpGQrxlVDuiGtGYTiM2g+0N7Ly1
h/X8Jh76KynnnzYGzXRFi4Cgscb1YYgW7dZdPAJ9kq3WTZjX7q6KAXx0S5zsLWCCoh15qoTGHp46
tPpnQFAF6bQJh6k93YgY3CZB3xZmGSYLVF7m3mPsUKwKS3l2dbhzWMqSteNMb/yh4Tot1fIB5Gja
RjQ87RAUq2sQWM43Pu+AvkG/B7asdap2mqH11otJkzHTTU5gNNW9HniWR70WV6D681vpqQIf4RLd
C9sOrktR5RzxrZy0oM69O36h4YSzOTHXnEPKe3RK72sRUwxUOwI3OUn7xuulf2Km4X2FSRSCrg0x
ro1J+uiYprnyhO+O6HdV+mbZZXdm2cTWS3wbvV59xtjWDiicBR6SrL9BsgreXLeDLZhVWMpsHvTs
i5xMn/XcwAw2ZHSPdRkDjGY8M7N6cGRHzql2BQGYAxNX/2h5an6Isgy3SG76U52qaFNZYXWCVDW/
jFiyb6cyea19Fd2JSOdvqEt4NJVON3Pu7KG05kS2s2anUt/elmaKN3Ni1zcGTbpY6SjeavZNhARZ
nPvQxz9QYucQHGX4mIPytulZ8Ng/1q8JmT1iv0V+smOMpZ4hMRGgQJJpi3tQHW0aJ/exLKx12fv9
Vupl+oxmgtp+ynMvCuh4ZbBMwJchx/WE4nJVq+bZZ5jzLbAidpklZs6eDZExKPygkUBgQNEti/cJ
BusdT1TkW2SdeiO8HlVHWBt43RQmpRdauR4/05QutjzU5Skz9K4O2TAcof7YJzX1TC3aXBAzzqPD
mARY6xGGNA12R1X8GAcR/ogD7Ryzmr+KLSzjHOKEn7OVzFfF4McUdaRFjge1BqANhJhQOae+isD4
Vruje2t5AYJjkpu7sa8uHJtaowY3hJBzezhmdMms0ktEkqMP24kmtA6dmsmWhCJZT3E6P0ZR2rJf
yIr33A4XLoWKc3q5kk8OYyS4MZlvQDG6qyHsmmfLWsaHfFgIwwGSst8qVVMgocJ+16RCH7zpIsal
IQoLClnJoQeB/84EeEGiAcdHgF2OZowQ3IWegX8zx/fphmmG9BIrz/E7hPnrXE0jd9boX+TJcUXA
9exYydpvLlZpqin83idJkgZgR/iou/B6IgC/hqRP1hsgQ5jKNdtTccp9I0jnlV/NOB3GOHwKLmZI
3x7Su5RH4iXNPsPWUvFudk1zHJy6O+Zc5Vsj6uF9GWyzDVXkv1ieDK8JxkefFnsmzPZ91a8H40F3
9WN3G5YDZUdLoa/9zi3fVBD17I0870hPXLPvHTRjCMOTtbULmQpMuN5k6Ey2pusGOGt+YZ+Fe+kk
3orYR5Oy1SelG5ks+BTAkXDLtaB8MA6p73DJfHz/pAZeNFukrQ7xLnfjUrwyBE33jCXTA7yp6d2v
Egr+YODYdwXxJNayarmPLWs45d4y3VttO4KwHPNhHYaKLHSOO3JBqXgIy9C8x9ih92ji+lXzfGOJ
b/GwIrNfuKPmHHQSpbzpNJ3QHekXGTX1fed1vsWOZTBfYomHJwvqrFq1g4t7FTb3doQ3ROZllsFb
0dJEqVr5M4W/cnIpAMLBOqfOXRDbgiStk75crGgXqbtPNthO+vOkFjp6Iil3+EPK15659GfOxPau
4ucONrGoKawYvJuCUDrgEyhH9EtVROQIN7V3uer0LZvr7NLABuXdZJKlhm674QEmBtQ8wJbFUftl
sM8hHzxmmj3sii1ceShJcGxCTjHXMmYqRzagffYFobyabCCw8zx+cbOAiLOJnAA8KimlsaLFAoPa
cirZnp3Ago6vw+IMTyG70PteYijQdBS9lHJKT+FgZx+x6nkWReNy4wEnwlSlRXxt3Mw+V+2A+5+5
worZp3cUepgoMWkWTFY10KN3ilESrKoYk98RQXOqWBXeSIhRCq0lg1pJ4hsn3zambfPKWhilO3XA
abcBWr6bVa7PPMf1WzJF+gVnOwVf5KnOAI5wKwayvnUCN3j2Va5OeOCmld0P3gagdXnjNTNbrKyj
Dxk0Rjq8QkT0N57IktuI/te9aW3G4rDT/Tf4vBabBiFWnQ6KK9g07DrTTNUrq3ebrWqi7C5r/Ziv
NngnaMAKlln7BdFqJ2bO4FyHvZYwyQfprP2I1McqH628XeM8dG5tPKcHuyOAaKyifHYK0ZzqvO2H
LT0T/oflcr6YloztUpiTTFxRM112aFaQMNdQ9ddcNdtby58e04g+sBQCKhNQfFUXV0f6/1j/vQjN
nzVnRJ5mXfs///vfhOfNe/f+D/9ne3Gmzvf9l5kfvtq+6P63JebyX/6f/sv/+PrL3/I066//8d/e
f5QpodO2M+ln93tvD+FXGw30v/YDfftqu/9YfaHsFn/w5/4q6obiN/YugXBxBV0geZdi9r9R8pBn
MeQw2Q1th/RuiFvob6KuvOi9AruYAEklL7agv4u60v7Nc4WNCisUEQXmxv+OqPtrMNdHyMV8FDoe
Y3AFfA/J93cRNeVysigCP9hDsst3jcigHMR4mlEYAzyL8/F3H88f5MLsX5l8vJ6LDclVik8EyZr4
8+9fD58FcFwRqr2dt/E+lnn2xZyjuR9s4D5U0I2bEm4LA0z+K7yX84BBLku8/mUxEWgEfibPOf0t
w+ZP3tevUb3L+5KI5y6YQIlD6hdrFBtrqHQzi+Qoi+8dVPmNPVrBioPQQXbuKQzJIjH0N7soLaZN
MgNJ68W/2UB+eQ9EBSUTKp/4nPfLe8iDxo8mIg17nU7NPspbCiRsghT/+lL/4Bt3uVQvUA7eaISw
f/wGFB9ylixZsHdqD/PQ+C0Ax38YU2IBzdiOf/LBcp/+QwSSa/IcwdW4ypOEJ365v0CW2Jg4g3Af
Ej7cTQH6dtZr+Sev8k+DiTDAIkfZOdNW7mH5y10lI3JGJIbVHuYSl5HP7KuK/mEo089/+8PDvOfb
KuR6At//5YU8a+ETvdy+UcqaX1rZT9AoPJmc6o403p8Um//BN8VkB+tB6Lie8MQvLzb1LmS61mXu
h59vTeWwS3hG5hu8IJwMM//wr69NXr6L38dV+a6YRgeO47IisE798l2lduAueFHVvrFcbKhDHUKE
jcRDYSc+p6kk32gmHbukIxUIAYtyNFFGH9ClKmInU/OQ5dR4g7IfNk7uMz4VGOrWvhOQpPOW5a6T
utT45aqwOfZ0la2dsgywvuglwet/sUPrbiFr711weiLz701Zmvt/fY32H/zOQ2xKYBIEa/E/3Y8j
YLHRm1MqlatEHjPPCo7z4An0Iu/Zmqsdmkh7rEz8UzlYeTCRyCf0seBPPuo/ul9DVm6ymYoEkfvL
J01nmVshhYX7AjP8kYbXmwoIIw7mxP+rSZdnZfxV/8GC+8+vFF7sqBRvOoHHZ/3LKyWammGMI8Fe
gXdZk36lXLcu4VfS1/cnHy121n+6gbBhCixFjus66q///ncPk6a0HYtxvtq74SC3+WCll+3odIcS
M5G44UaQTfcUo81SitnN+aYjO7KOfGI2F8/QeAhJCe4JkTPHb3vPf0SS8969oQkOI+JvQbFSPz+G
beded91QX0EySveVSVALtd1n064IQkpLexttrFR40MM5OOjE9Xc4/ue91QDNMYZWJMcz7LuaHsbf
yovJL+zHDpZ4TKPjuU8yj+ZqGxcE0Tx/Gw+TxBoAoT0CbfoOa6U8ukM4bkVBDeVMAh2PRKOOedOp
V5p13NtRcuELyXuICAJqGfGgU8DB/0zylJ0alL2CLN4x8VIDYclmvz31+skFxPIq+0q/w0oKVsy1
KtQVgGnrqr4I8dUw7ypUgkMquuzRErq5DUQJEmciwYqEMeFSnPD7vcJZiM5Q8qOXJFwIWJRN8ImU
TyofHPZbbmXfqkJiMcwJ8lKbZqAKGedGlUR1RIqebZFYGGyHFpUhlg/IPWTXnASwGwSn9nYZOMPH
HQW2bWPyPZej18GAOysqGvojLnTz01CnKAqsUvN1iNHzQuDvLwh6GfVq3UOsomBvHL7YMvGZjA6F
yMRhqEDu7Zumg8m3Iu7WHxua977ZRG1fPEpZwB0hVPigGkX4wrZtBnPOwfg5KLAS9b2giKDBTmF8
z71uBr+8xO9Ib6SoD9G6Ib6MKEhykPRF4eKLzcEXHmRMTUQV8H3LdriYPME3vUecAzcx3y2L0GAD
P9QerkstqT0OpfvmJI0YVgEJpVviW/Au6CzkdaBLYOdi8SB6YdzZ+CAQxhALjdcVLw5+odUgRPbZ
eJwGViryuOPDIYOe4bIRArY3UnLBFudUtmZd2K76ucTOTFtmn1bxRnQ0Z2Kz00A+shxqo8xLqGWk
5epNCueEn1BMHQ3mwr0EwSEZ8Mjyw8fTFuJ7imBLXRQAE5aKM2JOjg9Z8oyiSTwzc2M8qgRoDIH3
stwEVXST91N88JwaH85U2bzfZDScb0mj+ymF9n4Sriy6da7laHY9Vq8T5X/mKu6q8tGpiLjl6byb
tEqeyELA54QwvGt5bwdch1R3NF14CDxR8v1O5YbxMvdHsaBMMP/v/Z0Cn/YyOAEY27n5wvrbbNMe
zpZJGth4UUi/MNG85mjZxhByyeQ6lwNEEJs8+N4ib0TGPefTR0Y4B6Q/1sk0J8ekgpaauRh3nRbm
jjAxREbyeAzITPSD9hciTHlGMH3IBDFfvuJHqgzEgb6LYjvOAxIt6UkIx4n5BFTc3cuwnQ/haJWc
Bql3hZ5m7wIojisO1TscTPN5Ipp9RcNWRhEqJ27TZ4hM+hR7aXDV1kFDMGehabZt44CJcPQcz4N7
1Rg7viX4J6+M6cL3NPCdZ7l4IEnj2KHgKjI4nCoTHaTw6kNSdul28giGe1RUnVIksY2v2RwzeEyu
Yj28Eu9qT0Et8jVPvRkPZN+DuFqqc1d4ZO2Q2JZNjerLmBW0AgfIAudkn9XoeWy80eNv0DOSLajI
5ZFJKQ5cMrkfU8qKKyyZcWQlwtU0+XTXDvWIHsfgmHJvUHL5Ej77jbvA5JitDVV4yxlP1GtPDGJf
t5carArEWuzfkWB7EHD9jmVS+gQlITsSjd3EyzDsC6q3drXjj1/VWHUYSzXIMn5rlv06hQ3u5IK4
AdyaTQBXeT2NEEKkO9s0tOJSxgmQFDv4YPnGK+pxV7shWirH6VVm09sM4294iFrmaDvjMr2mVBUe
cmX9nLAxl6PyntgkLfu+SeisqfkpQ7nY27bvXboa7bNbdfc6NddORqeqsi29XljB9+CN3u26NqBS
t5MDWjqN45r2ROwnzF02Sbq420mSKHP60blpxj56IGVWbrG90DkQuGe3JtpAJJsaI8efCD73zfeI
oMGaHqZ67c/LHZ7mAH4LGtTKn0b/tVKY62HFzTvkhtwhYBFTGeZWFsOQeq70M/syLO30oxwK34FN
RAEsSDNDExDkhJXdWOFjwvW+MVgaYPROBVWvhV/6E8t5k6GMFH2tNrABIrH14BYMtBnziQBwWtRd
4ZEW4Wm1mG9DglVXWhL1oSET2x/jbJ6CnU8TxxpQw8+ZUCzlZYiCo+rfSxpqjvx1jHaCqd1lLrYH
G54jo7rigbV/I1h8bvgRNvsFlPZaOmH+RrSkOUn6rJFrlmVlzyM99hRB7NIUzwzGVX7Go7kyAEMo
QnZfBjTJTRxaaCcjVj8e8nfwK4Jdu0QZpZOoT2pF/x13bt4WONrd5lH64pFQGHwBSoJXDKjEASUo
O1GqQ1N104PCpnyBVb7HM47xSOzx9Mt9XGPfZUkhoGDoPBi1LKBclvKu15SZViKp3mqsituGktHI
mkkDG1aLqQ3rnzyQcCDSfXRYfDE8IxTa9EZN3vhlisVzV7WggCIzLRSOJaT3ovDmnWUF9SGAWXUc
0/ZnDS35NI2R/Uj8p9kZMd8BUc5P8+JRDRU6BKNt2xpehjyPf0JRNduE7+a2CWZB93RDbQeFSQ8L
DBDGb9EPEzb9jV1Z8a5IGYiQsU5zlsc+P0yDmPZUk0PioSWMyLu4bxY3WLdOIqldGKbdEl0CITGV
YicqzIj7TFLsbAcoySSzZUc9SH4FVDUsLpZjYn5TzlAfMlb9iauguLr0AHW7ihD8NvSzYh/B4McW
VDN3TPyr3O1fZzqXz1M93eCtbn8wveyvqYjTIAWKac3Z8KZ36nYbRm0LfReoSima4Vh68z6vrRfI
X5jM+0XH26aKqlMdldk20cxu4t4vn5m8djch0J49UPrpMFESWs2leXape11V1DhtKI4yP5pqXHhy
sykAVl2na0AH40ZL1mbqTOIbBdHg3iZlsG4F0X6QxVYOK7Qg1OcBdpgS803PuF5qq79OCCQwRx+3
DM+HDdNOvS2goJh6Aq88kLNFsac0iGxyu2h1ljBseM00vWdjT/dXnEUb6DiXCL9DaVA5VS80x6Y7
rartkIvPyk8P/Wh3R4Ry5odJKw9OreJtAKWCZ9/kYs71ln2B07wPFYB2T5E1QbBmmGcFp7Ceso2E
2XlwiqdhskCsM3fZcITaVE2s92zlad+NQwAOSRbtE+ASFN9hbDCl99k1XvSqSpz2mqG+GGcK/rLl
0Onmee4AorfDfOqs/iXI5HCX0PTDR/sWwmlmt2l9QiZ7kU5+rlL/kYE9vVClfVtM6ivOv8wYkIpK
034l0vip84FYlY0+aU9dp559tuQCXEL17XVhrGvDHQTYPcz30egEn/Wksl0syzVPqXUV6AGKQ1N+
W5wfSHHFLpANecoxK9cFHUmr3qMxMSjb9KmvsZd0bfVsluCFJmb+17wDDfg+1ZSd2cWbK73uqi1d
LEyFySjPTZ4TGUKSKZ/oZn+D3HvUHTYhr61uHJ+IvpBQfH09jNt+mP+SKBppse0zGs3QLzCPUHY3
Nhe+0EPGr+oIAfcD2YGGg3ljBcTrLWmvumagnStLooNvy+EW36F3O2vVfuEUDBHNvCMD4vIEV9nf
Dajw+3KMPnKmmEyKAvepa9xLMCkS/GQx/HxCwdC7ssWAFpXezoSiOJG0ErjTx+SylfIJgztMthJY
axSyVdSH2Zgew6o6ywt3v60m9io6Cjncjy7cG44ILYwKTvUWexguOJMZfQvkyFekJ4kG1HzfnFvp
srLUI11Ot64zEumR5vtQLlTfsc+vfHafZU5U0ItY83XMht4JH5LFOTtZ9I0GWFD9EfC+ie8dG4xY
kRo2xyRZCMG51bPoXBoBBsjylPMCXiIFbivmJWn9oSz3G9HDbg0T2qxnQjXUHDF/kk7PUHsoXybE
0NXskZSH/WwfXKYTW40DhRFnm72nQ49xiE4tlpQ6OymIsLB4AYs1EOk2sTLfK8YKe9f3uVKRjfi4
h1t8YzM5KYfGYafofyrQCbcwKNjd+U6xm4Wod0TtO6bM4lxxZtllnH9O1NywOWI06ElzZzoOGJ4O
mteEERI+mAiy8bI8Nn1c7yLdrMlM3ARsD29Ju/XbibVj64aRf64hC7Ppnzg3pzYVBwvkQablU74T
PofjoDLfnDxbtsQ6xQ4QP6aT6AJlH/3piVJiji4V/tfRjGIX16r+nLiokzIK3u7EVyrtXh9kYvV7
nreCbr/kkmLPqxO4nmpesi3lXvIs5qbYxm2fUT8euC8trOuXYPK+oskGkEdIe58Qr/pWDAVFrjQP
PGo9mA88KPEdyAf/zDgNdyAO1j32HUixJbaHsQhbLAZtuXWRcTYqgSIgGvI/FDc3XGNrt+pZ1DmJ
/BjutsAygIkJjQ/3TlsKypB1T1dmQRxDwFVt2CrGKF6fUZxUW7KPuLYMW6GOI/I+zADgTHPGXikj
7eY3lbfJKt8/EY6d33rmcxyY6AHj57sTLVzjyM0g62cXflkZT3cpfebsFnN9UioZCKL59wlC1Hoo
+cZhe4QHOXhUN6GlEP0Y6WgjInF2J2OOmSi2FTGeXcgPnbNUaa5qJlTbLDXsK4Fbn8OxZ4NbFQnU
JIKzwxIlR71Q9tdP0t9TCOdd8TrUNeJk2i/k4cDujMEpCsIIzaVuNk7Kbp4D2OPYSud7XgGhglb5
A1TL+Grn8fdKLcW5mZLoWwEZhOO4eQjHhnBObEAR0pnb7uycBgfCO89Set94WdrXTHhMfMAPbcJ2
uCWhs4ZX69G0iGuPL8okN1JYaEOVwbpY9gItqLRI5pYp5S4BtclVXesdFEL6MDn0ud/6mMk9t6D+
NmQ8pqP8YjCoejoxEzyGROd8IqHDXD1rawzXeNL0O7g054EQsLiTDZ3SxDJo5PCX1NzlMvwgBhQ+
oMfBwMCZvCpdDfk4WjKID8pBYOrVNXx3c13VFAD44ZQf8eAgiTaRv22sGsgXzV3M+YMK066dnuZk
XjiYmRrKvl0D6KiW72MLwTNe4vk1qQ3tNjTZo3D4H4pWHjYH4bxmQEBitXT0beFQJZYPc3rtD5y0
sHNlR26/+9D1NSGtKm4OU+wk1/FQZRQS1OkVaGNasa0cRfWqwJlBdLd3hvsZX9aPIaNN8WQt+UxF
ggJL6viLerVpxcMFN6rJ25o+SX/W3GRq7eg509dJ3M04CWn7o/4PjN02sKbO3bgUvr2OvtdvLQiQ
YDe75UlI7Kl6KHg6zvQHMzV5zPyeNTM0+WdJTHKXBTb189MUb0Xlg9ZutUcOubrKO9xjpW1O4ES8
FeRwzW1oF8u5MmVIVDpwuAq1tP0qqRpiTKqoX3gh81wChnnNL2unXVMIUHVkTSutrj2I3zvSBdiv
sqCr3nStnRO+OrldXEWs1K2b6EC6Z3gem3l5zKOheUpzxz0T0hOQ8V0cKhV5ytnKUNnbQhcHW4d4
GjqV9vh1InosOtKhUCgFz1+843irF1wS61iN1jZVNZXDbnKpmez6aNeoGC19bnIg4RgW+pXqe1JU
ftMWO7w5+h2AtPQu30n+pFh/bvoyYPRZeRaUJA6T+56POrjm+Z3ku1Sah8hrWb3yB9i95T4c4Hl4
F/6KDkWMA76/c2Pb26DkDOs2Gmi1GawbBHcMMhiB2iFi4WWOsLO8ERxervEqMD2+GKXXPUyY0LLa
DU3RF7Mf/tezh7+Jss32RTVpBrQydywOCNp/9zlKHcKBAL0xUbcdMRQxK+v6B46UEb//kurZxPK3
U6N5V13yOs48/SQZyK1l5xTFLOOPpZV4Xid6IuplfKGZ69CQdd6j1NqrMIjEXSvBtDhhQLa0t/J1
kZLCqDqa5uYkb4DSpg9+RxV1PQynyBWUknK34HFFFd6i6vRnBWr3Y6qpkd+UWUmFlHMJUQHIHEAT
CQ2oRJl+rxQ8GxYvEfzwM/gg/Sz1N+QPfU9DUfcQgy1+DcIgo9cHO1mBdLezB6Nu2cuNuHbigCRA
jXVqkF9dglcyXOzp1qP8mfbRsIg+0GDZ4aOX66vqLxU7LmuegB+rlNphA7fyLcZwEqt5HXbdTyrM
7WkrbFi6+EQnxo6wAIl2tY4On3mW9hhpQJcFKwCeHIPpczfLsQtnXbPpFoxUAxKmFI2V9Ork2XPu
D+DJKC25bmPqt8HoMnGJUuv7TA5gKtJkWyRUTP8v9s5kO24kzdKvUqf3iAMDDNOiNw4f6RycpEhR
2uBQHDBPhtHw9PVBHdWlUGVlVO0zV5GhIEW6w224/73f7Yape3CmRh7KRph3yCIe37rDPRJ3KHqO
59ETFHCWDbC5t1Zxh5FwVyak85n04FZV1RZa7XgXFSvzH6gk1Nw1Z003MwVKw6Keqn4OnrA+ATih
0AnHFtB0uLhieSmr+evS4WaWfW7tkzHdGh2RFL/p45DYcXoV12hCDHTgJaTGczcZKS6oFS03tnmY
JksK2w4eHkUz+77m1tXGTnYEM8FlFg8Jwkui7BMnWJzdYMCojzJ7dsUNAXmsag5g/ypUPi0GspsI
VfhGMiwbpirGbd3Zut6bRomOg6KRPNqe7RBAHuqTlbn1rk+T5tEdiTRgRXEFvjf6EooQwcONMBtb
/aWzKylYwGz3C3j49qjymEuk4rZSb+1IqisDsBv5B1PP+9wnh0slkcIi57kv/F7LHiN0tw4qnPrZ
XsbeXm8sxSUy4xrhhtTCu7ZaDr1GY8C4CypBGMtvmydiWCyWObZ4iujsyP6U7hrSnHwfBCUzBLY3
9JKvzpx7L71OvGsmUvVNgUXggcGnd3It234ynThutq6zknpiQ+Kp6osu+DZqv+YgY5QVjJ+FSmyq
JoA/LC6iHbXpfLbALFXt1hBSfMhK2k84PU1iR1nzmXsVFqY+6Mo7CMaECFSbYRlvIYqQ8HXMUzTr
+WgyGaFO14lIFSdGx75Tu9+JYHl3TpMVPwpvoY4ri+O7Ya7lC57ukdvxEJevmRMsV00p+f/VRFh6
UxhcmOBbKKxgTe3QEY71lYpiKV67JraOE4kASj/9xL1Q4YAa4bddfDEWibYLM9zCcvZsdkH/WVdW
/cwQKfpaxmX9DVrFtDM6XvmMlzM/uZwkj5Cglq+RBtGE/XW1fWGf/GaRH39FBZbfi0534dgsWAhs
sIay4wiPc8rbVTwiV40hQXKVNc05np4/ibZMoYFuE1YmNT5d50twAHgSnw2nTE72bOobNU3Bt0xY
eWh6Hf5h7af4uocMM5HRN5SeqOh1QWThA1AX7TefcPMVmE+XQ/WCWT7nAEhoouySfTw6X9i8qo+x
GuqLSzbtwLDBsDeOo+IdxzwqEHLje4rcU2+Yw+N2YpnfQqamcCmm3AgfB8kWlv0WD1ZTXhiX9dzy
YvQuJy04lFRW2VAZOuFHy3UBskU7iJASNOYNFs7iJCftn2YaYK9SWTfveN4ZDNaiJ7VL9qTA8OWn
xZcumKg062lZv2HB8JstgSD3YuEpqg9ck4kijlZLjUxdOhlYNIylnLNdz3oT+FbvEayni2lG7aMz
evWH0w7FDTnq/GoZIvcTmLF/E5GOuia3b1DCLEb70xl6SlOtfJKUXtXDtwrryUumFKn0wvaUu/XT
doCKMkkZbXRlu0ceVVjjDEi/dE6LR5yOJNLAEl7ig6F6+Rx7ZflexepZBKiiVceJZNRY5ojLx2JG
cW9zCNaTfi27IAEjjnY6cJ7Cye4hvS/HrkfWc4KxK/drmh8tqxk5YBhus5hXWdLKkoS6IPav4G3f
6rl3qL9j6soaEVf+3sZ7dU4y9q9tjl6xn5aWR6esxhKyAbyFA2ZeBtGNb5g3YysxmfNIWLegRxHs
vJ68geN68eugmijfxqp7kUI32bbEaHYaS1U/JLxRtLD4nXzqGBDqnQmE9Z2jkSQfn5b6jS7jCXGl
aDzQXx7NTCETY02bzQSLGKoAe+amV4S+Qy+o3O9DHbjAajnyU1hkA8br150tcKdDvKyZM6MSAUQc
/UMpQgJMjgGXcbXmc8IZid+AYYKguxvnKYAwlDXmON43eiyLdxVPEZIl9LnE1VhFhLh2SLGM7AVS
uQdbupLYNgq2tUkdSIhgQBFMRD+O4MK0FNWuidco3EA+vN/JJEU660T2FnWyOHkw0KywiHvY/Z5p
UjRYRO2b0h4BtVkSWx0Z3egz/djFGuNwX5aWqQNDDC5vJZT9/KiK3H7Pit48ayUrLriLFgc9ltXB
zunyLAADUCTMEIhHsjrRS8WgzGOYdnED5ExmkAO7SRd1b0vWgGdoLEN9zbykhNnIaYJY0Kc9igCy
vQyuMtxWl2mxsfLya3dXWnXqRusB1GybcsfX+Z5WEwNP4ygO3G3qZMutufls/RFQe1Bk6SXxHbqe
asKccbvCucHGhBYxkGNWimTcM7dP9lUnX53a1A8GUbo3sIz9hiaFa22J+n1w7OzJ9hK6+5apDhB/
ZfsCgLG6prdN3BZNbQCPsf7OiLHaH/5qeYF+iguKjRtwh5SrfeIXx0KSmx6phdZf7/QMT7kxXzy3
Tu6KvknZtzmq3o3CyJ5ANbKV/nPDhPxHdgksKExBLTC8wv/N37NYBpFi0vwHDRPhLnAbdRxVxxQB
rsHBnqhdjbiTMRg3s/F9ojSOmcNQ7ikSXMGP3VvedHQ1E34Ji8ZMaZZnwFTNLrRcjvHMmy1xIWJi
I8uULmEvdtSFFLOsrya51i526W1nkeWZHLRBG6dWEQ5TvrCucAJmrydvUA+5dYAmaIAYFv6WlqB0
Myh6nc3J+TJTF79xJi0ukGbfsqqWoeGN/bE1WPCzGu88FXirVWr27b956az/aiMk1G4GBNvo1WQY
/JuJreRR4uWTnNbxUHJvMC+SQsQ6pF6aGB2WpUnjzaBbnV0J0P057ahXC8D2NjxMLQYm2o7iwAth
dFX+ZijdXUbX4smsuyQEXkOueuC+W+QcgO0sOwI99P7GmLMaSX9/9AKHgZYkKIqfwV+dc788eil7
STMGKjiYqsm44sAYL8K1ovO8GP2DmEd3O7I5h0Q7kitILsMHE6/hpKhPO04Ibo4gv2N1E4SzCt/G
3zyb/+iHk67Pc0ne2fndJEhbgeEKIKSrZ5w1dLbj4NqMKvU3f434nUgHCoA3EscjHwGWdvHb+9gw
MJZd1AQHxp86Z/v2jOM0qWE7z4X7w+ICzxqZk7AX1MZEw+g+pBxCZ/iuLWSa3gruCu3n2Gb4sDRw
ue8Acpl4qKPF2MnU/NL0eff8z18a8bulkfXaFLReY52U/4CiB9B5QZDg2aONhkUBEK5D2BVxMIty
0pFcQ56D/K6G8PGtWFDPmP+YYQK+5kpL7W4xM+h3Jwvm658/17/4G39j0gZIIbxf3sLVBv6nvfv2
tcTefX5VFf8u/yu28f991Z/YRv8Px7HAewUu9US+5eMaxHnRr70Wf7DKYL60+YQ5f7FoC/8PSa0H
gdQV7On9atEWWLQ9Co8C/kTyD7he/8Ok/qdlD3/7f2vh+y+fEcfnc4h5D26ki43vN+qG2zlG4/UB
hYHdesnQd26Ufwq/2o89BXdRfz/W+ScOA/U3i6zv/f6ku64PeNJhZ3IdKl/Fb4ZkcHP24i7FsHOj
QH1E0kMnh3JIPt3h7H+yIHKTgvQAX2681Fge5q6Zi1MB++eWPFbzKVE0Z2hvAyzmKvf9l9rXoF/J
HmOJSMnckFp2AlxOVKZeZNHO3WYwx2RvO5GF3k7l8eKO3pUR9+4+7gIYxpWmnw20NTK9q+5I4BKm
te23zIyr7ZBji4B/GfYGhlKvrR50WUKRj82da1jmuU8wpaGiZw/2LLCYzvNo34raIEUUi/zW6+jm
2AxzNt3afray7vn7Ij13B4wY5b126h1csWsgS91N3vBSzCg9SxhxPJoxuKV88aRT4CB1O77ZriGf
eo+UdNgNWHpS/BDXrE8OCXXaJyyQ00jKFpM0q3cyin+y+DmdRPDgOiOBzSVhnl3UBzFZw71GUYSZ
gYjWQ7iFnqeksaeYxKbSZOV40ubZf0azRQKzqgPabeKsD977Bv1+pyeCSzFzvCdIIR3/CF/G3UaN
nTx0CKFczKTOK+bLcUYLJb7pA0a5hMy2OZ0hxlbXlizgtjEavJ3TUt6Z6YJkZOXaucAn90L4XuZ1
2nFPHeD1XuaYg2hIopXb4NJ6pH69suI60SBk1nKYr0c02T10iSqEshTss7RfzkiAzVNb+d4Qtk0H
oRGRhdnvjBRp9YZPkWE+gfQYcBnWl9iya5gAkqsmz8HQcwut2jKUXRPQyVQPkg5a5AhIZebyTGmh
mStoE3FPFYYmFb1pCl/f8d9NLQGeSnw4hucw5BpG5uVOH1wSd0JwMWmudcJBQed36Nqk/HyUDPKr
OhsP8cgYaS34tQ8yAUezrePGeXY0sSTm25rWAOh1ZGfn3vcJw3cZfH6v0aeI9ukOO57T3MCm779j
7+RBylvzJTbr5CPqveaNVyZ96EiO3Xm5g1LW6kIzfpJD8kL0HoksHdJ4b2VgzTYuPJML3U38LYuV
UL8S5eQEVyz3d3Q8It5QvkEGSvDzmxTLPwwaW+idlc7WPutWfEe92A+V8HOar4TV07tBv+qqZY/z
W1t6IGcyShABwojge+fTTqnITvo76av6Jihg5W39IHafxx5iBKo2quUAMI84e989kUeEA2hVyn1F
OW6rTUMl9VYIBY7PLTKFQ0i04sPoUvGY9E35PAJ0uXdn23uphtXtgMaJb9GabPNLHGVYBAGs4Y0Y
Kqd8rN2WQRKNaHBBcCEglFPgRPzSHoAMwVhDynNVYSAFz56FNcl1FzreLAgmyTjgzIphKI9Yj4+Y
0jCZ0TOqHoB8txR2xGZxXkCzCJxTEatI7pVg9MtiMpiq64423Jx4YqYNWjQY1GYmYh9jUNNUFXIt
87cjTC9URe4MnmYltLzTgOV8JNVZQjhqMj+7GGWRXKzecwbGUo6XhwtGxPsUluMzbylDkAbvFeY1
IoiRpII+HuxkK7Hq7RzbKe+BRzDvwQrrbhp3bl+4iFGRNLMMkVCW7ncWc95Rv6mMhAGn4HACJs5A
tx1jRp7x3CDVG345Azfi5kmRzsxPajT91RDDpmRokgW0hdG/TH4sipAPcmMZb7mjTs+FST0Lk0vq
aIF6BlZzNDHaf0v7bqTQc3CcBuHaqOR20iYEXppWL+R3Vzlydsp1HuFRpjJV8mUql+a9jRe19kyD
lN+kZmCAubeomA2bIlmokfOVjk/E6yyaXW07v6U01kwuVN1MyY7+Q0L85FOTQ1fYfXClGTsiKg2C
Txf+9pR2gDYzoKEig4Q6xpK1q6wKuEDVNVSjdLDrpd2SJ6evlIFkRIm4DHlwFGaKOuf+LGujzGne
MelMimrtbFztYIvwORjiilX+cK062mP9HvBBkI1N2FBTD4RUqe/eaOBByZX3PGSqvBrLMT8vmclC
bHYr/y0hjwuXZ9BfS1+w6MV+Ot2iffuUbdIm+rRUOcUtOsfwih4kvfea2fLjnFtc4aQJVY+6Nw6a
3uCpTz2Myb1y7SYJU6red+StJ+Zpk+Cy3WAyjOvya1XH6irOfYxKmce2AwQihg9fLefSqkzubENH
hTJ0eZufHMUwu6XpKNpwsyKZu3D8+hFTcnsro6HDqjJF9VoWQ80LIHfHM4+c3JGb8sGPXs0Y88Nm
cPtcX9cutCkIh2PyFQySyRvt082NHWxefaeC3w25T7+snNsvLL/NZVbMp2Nz1t9q9udrFxhuSvWr
VXxDwgzolOkWz4V97i5xiB8VXdcaRIsLUa8AZNcw1fdpcPoL6t14G82RdUEWdT5sPdGVAODryeGD
9EbIOJL0Kbjpfq6LgyVTFBm/7uFTKmoQ35d0jJvQaRF0SQ8bGIZ506z7VLZQF+EFngbTygsc5qP3
zRmS5HPJ6eSAwN7ilhZFjgFxIF6lUkoKZuZbyyxHlMwY3VALBmfsLuk9scNkZtlqSiQ/WsuWYlv3
jQGsuu1y747GhnqlFS5yPhVehVnAsJXcdmpwtjNgLz4EmjtZZ2SvrRVEt/VYf0V8o/VIMQehFqIO
0xLO6Z6DQbuEQ8+1/KwT6T66i51M4YrioeMAVwLoh9lotiWvBNZ4rXYDqi+gAst/a63ePlfY/h0C
BmBmwqgOOu72hns9SPGNqFr7RCWB/OEzPC+OnsljtgswKrQoxBwSNnLw+k8fh3YLesqj7BdJzH8w
bTeOcI3buJGph4uwxKIj8Om0h3VAMdmKh4bCb5hHPvN6vL6zUZ+HUcqvU9/yRAEirTgIQT0Npcm2
pwqzg1Wy+GyXbPDiE54Mg3OBK/QlVdW44PiQ8x3oKrpDTV2OOygEMQykxBPARudSX9GWaeCsUgNA
CsyLWB2Vv14n8/673Y7dCtZmYBYbbu2GdqezV2IWrAKBRQaaKYwhHpnKSHmMx4azCajM6WnKJ0xF
VFHZ3UlHth1seATgleRZpuMbSsrtB7MqFn9fTO5UbNKlaPGN2VV76l3Ley8jS6ETwjcJ4FyrFt6A
3Qt374wy+TrNFtM/Y+HEpqJEEDRAwh1NrXBpgaBajdXoyb0w3rSIm2+mQ5jYocJEGvib6XUjveGX
e5ky5O4iypoG6gVCrI7W3ZChzMeuk2xLG2HIcDSdTTPYmMABxKSxJ99njWHswFNRG9apYucFkWTL
Ham3ixx6B7zBX/a+Kt+CxRJfeRJtAnJdtlMjRA6SR15w8QalrrOEIh++Y+E9LEKndAH1jNcMLagL
HyZePz4Uz7OcWK4Kuparg99l+muErvylo+PNBLINjAGoRdwJFJ5m+Aw4Db5J5BwoSX6XlGEN5KoL
YdP6n7bfjQp4epJ8kY2u2WIZPd9MTPeAR/wcb1k8hRtwpDQzikFPn6nhzdtmacvHaWFRAXoTNcPW
KKmd2kBhhsUS9f1sHQdpzz5OrVlfAW4nsIqLhIo+zU5LQgSh1ZHahgYVVW1xW3KaL7c5gW3z5KhC
7WLogo9NDpC8BvS0WzwbOwXYFj/EEePtJloAce9m+IQZViD0FJVrXOVFNLLfa2BCPMRuQDEeCXza
OSiD3rBRQjaL1VhAXxItdqZ4cRPku6blhGRIzUvryfpJ9CVCYmpCqRpyIC8zutO4w94Y4Mmnbuir
BsPWXZXGkHzkHpWGzD+xZ20qo+SIKFwz7jfxxEzMHHCGTrS4vVtlXB8nimObE6GV6qXiZsxc3VbZ
aybr2NxzjXXuJp0z3reNqgjAbJniHMQjx8OgCvCnNpCi7O04RZLFQQprZhuu23vlTxkFIiWPIV61
hQP2YHDN6aTCyeNhzjrDqe7HPUK5CTpO2XgJiw+GXDND7NlP0E0FpAs0dwOMn+PGgjnZ5NzW/cgR
kjhjQE1G6Ztg2Ki8XDlw+anPHMX0Nm5osckh0ziYMufNODfZIbWkeZr82GlCo87eXY8uLCw/qThz
S3aglFVn4VP0ObX1qbSs5XZO8qcEHO6WJL+7q+3pgHwJB6s2+q0lYgvotXvX8QG4S43I39GN24SY
103uDRw/VD2COtBen+8GrL4bNFi8QkMxbOYRG14OiOZQtaK6n2RfUvWm6m0vODXiWdJkpg/cs4vr
GrYYfh3uIkwXOVyQHiX2hZWkqgtYnbUAUznhycunS+Uq8xnH+YoLJg6+LVX3lZ7AIexTy30YXXrh
giaje6rCYp8YMwWrzuAeazkHp8iLGIRNjRWDsTECk4aEFv6cyJnJqdSn71UVFQjaOrjCkjbJsCba
ENIIUH34xAZb3+w+G9wdl3gcQTyPlLfUxuhfeUzUXsAkAKVkAw09XqBBFTi+ejDa7aZJAQrv+I65
cVlAWXrhbDczJ96ka76Uqjch0kcwjyaw7l9sjCnngm5VLC5Gc6QZcHxqvDb/Hg3mAizH1PQTD17V
fbdzrkEcANLR2lcRbLODyvDKsZJa87ZPZWyeUtz974agk16LhJPlmABwwl9JknMjGp1P+2LkNJmT
gL4nWOxne+G3w35wJmbUidkw/hpSUQOeEpwUtvm6ZzY+oOON3TA63PiTPeVbzkjdFaZylp2eH+1b
TzBl3M4DGFSEUoOHArGfpLqDaU3u68yuaPmpOwnfyRtswN+VcL/33iQ+Gie1oq20glxvfYoRTsEY
zAGxhqmjg6ZKOESDy3Y//NguiJaNybkjE36rs3nxQpN4qmLeldFfU8oeuFbcpvfIAvWxH2z7Qfbm
WOIvMlkSIx+3SRxhdYMxBZSQ6YOnnUMKCBzvZlGNgG5Gy7xmktjAGBs5PfU+XRX7GpPZG3Bsvz/8
Sx/9n0AsSIsg4tv/VCK9ea3SZlC/Miz+88v+xFjIPzxpmyaOXFARv1bbBNYf5O6hjBKttAJmBkw6
/gNj4fzhgrBAVGK1trmeoiB29dAn//f/WDZsYtck1U7AnesaYeLfNNF/ppGS9f/rxGKVKPlr0Elh
DyHP/z5O4cReNYaZB8dMUbmlEyJvcQqBp2dvxElkxRS8zF9yP6sOSCJcV5Nlfiq73nhkafyq4qC9
MVp/ecD4Pp89EloPaD73guKYTb7Q3iFoDzhac80+VnYx4BoVPYNZYBidG6dO4XiXgz+cQW8+GFUu
yJnONHkZDKWdkaJHYh4XrtZs0QVNgtmmW6efXCqw4nlpsGwbxwWio7UfzhHktWXSXGQzOSdbaDR4
bFaT1mKSAk2bHHx5hWhNWppGtmIAUpY2zUdOOYy3xdzMSXJOs+9gsX5MuKaOqZRkHXEQ5ACWz5Nf
9kgl1AMg/X2aBtEiSZLplriRu+koDXsAztveQIM96oFZ/FSKPFQplMxFTSIc10F6nqQvI1sIjJym
xXFaobgAXWrRhe2TKVT2nHkBQRV4pXtllSLseERIffVl82BO2fvEVRrlOopCO9Fw//ErdKHfmd+5
D5V8qwgLuLbqmOOvjB/HiS56ezIeWfqK+7GgRpfODOZBjYzMe2fyWNklqgD5rUqMZijU+j2tyQTR
v/Y5Q8JKzOqY4l64j5AV94QewOQ4FZf9wShc61hQWGtQjVcUZwTsPttHCzb5EKMe1WxLFnG2SHwj
OI9gIL8iUkTq1DGvTw6BTsertndaktoBI/zt6GiXoahnjlEI8LPACoo96s1t7fm5qmbobhyrmMVK
r201hu+yD3ba0MGlpyMIXGMruWmJwHM4RE6EvbAOZ+lL37nqZul72ewE7OQ0jEUk7wD6lWLbTwZu
4J6TXor9fINpgoQBQW1xr/OeTvog6wj3MAQvOFBKESFyKTFND5nyouTIaWBor3jC0JWx5cTLtvNa
69YwpuqzbtKSio0hjne9xsYHD6wlDJxBT7ha2UjBZqKcEw/kFNx3Y3zyc5PKRWeigxe0Zm/25XYk
RsDRiMCRtG8BwrwAn7zMWWFui9S06O5Rx6QngeIo86ZAiYE8VT+M9vgjauTjULk7LaS+TQObrS2/
KclCXmdxBF6iPrnJDZBn5m0w1bYNshEIcd4yi2hSX2qKoczcvqTaNj54nLc1ruxg5LjYp4RRZ//e
NFvCIatZhCVqH5RWs+VX/bSX+7Ift53P1wjRvJSEXO87E4alm6TbCZNJsUk82hq6zN3WufG+0use
g8aAO210F9/VW8ws3aadYI6Ojh8fKekjRmQnX7hSJYc89+glKOz4iDEYEcYtNfQ0KNeirLtQU6K1
y/vaeJXIVxy5D3NVJ8REuGeODU0KlU+Uoa1t6gSyFmtUYNfbSFT1jZlm7vdAx49WUabb1LeGwxQV
DR+ZbJ9LaKXC9nrYypH3RqdTt1MowYLY5bVlZbiOInicFTWlo+M9svTdxNmalG61dQWbd9+Xzo6r
WrGXGommDRQmUX8g1WK+F14M99nVpLKiO7QFyHULuAXZ+V9QDcXH1Pv5j2GJP38Z4P05Ivu3X+rl
mc39ZbmH3EHQm9iMIPDp+Uzf1j//ZXpeATkwaJoMjnREEH0vMwtAWVHRdU6d+V1CDI+KGq5u9Dpy
87kxyR2+xBkJVk7NI8Of0p0S1sne5VPncgq9ZFYzBLt4zpXmuUyxLCiR1/RejdAga1WJt1GDed4I
NXGP95oCpYsWCjxguh7o554bBX9OJENySGLXUCclHBaLqonOWEfGce/8XE2MnytL+3OV6dYFZ02v
GKeh15515HNJwYhSZAMHkyGPDyH6oc8Mjd2sNb2TgnBwUpMbv1kRfl+rjxFw3OG6iLr9FJj2fkhT
3s1svDZlMsHUrM6krZIz9IBsl1ELSVY+4HLPTSq0KsqcxsF+WEoB45Tl7NqtIufQUlBFEg9blCDx
ti1nao6ryrqyOZp+wILA4j/G9a61serQptNiSOpygbEK12cwhMQp9KFjgEV5MCRnnm66CepQNiLL
H1Pdiem8EjTwL00YmZ3Z2s2BC3ugJVtIpqV6TtqAiHMEGRDI8y29J9lZx0JeBiB/FHxCp//GotAR
z/OWPebdGmriKreVZPLuxmbw3+OebAJq6D03BOvKNWF/1XGZiRv6ApCRg5Qzfc+lYHXol0tKS7zl
ntHBvLsKoRxDfCLf/Gg0DsIo+gsCdMRFLI7fuMrwaZ1x/H3XDqvX6I8WpvDBvE9H2uLpA/shi0gc
zZkUEknKNsZ4oy4F2HJ0JetQwJQ/MPW4YrcjizkY49mPoT66s2p3UwL4AYUqVcIHP6ivm955YVIx
73jlvhYx27/MMbLXcaB3hs9owmrEF0CeZERIqiqJ8kR4gn5n+51r9bR3W+MNvHJFS6YUhwZnpe1x
bxTZNTZfcorR1yi2tz6+vXqcfqQCabUObvE5rQTIwdmTpXsvE/jOeWt/1FAibvKhgc3smWrv01t/
xJ356vhdd5UQJg07bPfvRJemK26I3X1ZW/rUdVTLZg2le2WZ+4dx7N5W3llYOfb7KItgj7HaDVss
0eB+0/QsM+PbkpTxodSmuK3a4CZTC4TjfLAwyRp6a3uCuuN+BXoMiH6jo5bQbYZhWxGiDXizuakT
SsYYyilhXzddf7M0QpGQ1fpAUQNy0Gw9qjiabwoh0pOFAH5tCO1y+BDubYzQec/crbs4VJLbwZie
jN4vwhgtjxazykuv3MCx1pRmIT9weo87JGhczWMMXCR3670kBrgtOwgcdmnxp6kT052WZwcYnQAK
isHS32bHGzuS+9r66jHAJGmhqPWhyq1/buEZ1psqzTIaWFP00JL4WZiRWCPtZzFdPxikdGLQJqo8
R+serdbdOv+5cTc/N3H354Zu4yZNj/7PjX78uekTfuEAQHSSwwCR6/Uj+fOQ4K7nhWQ9OfzrtvU/
uW2ttlD2ov8eGfjU96/q3y7q9f2jS369cP35lX82wcg/fO5tpgljDI8UXpL/70jxcKTYuDKwTf20
qnCl+vO2RZGoXLthoMhRI+M5Nl/0y21LSmxWNnYrwZTofwUN5O74F+uaIJKEscWEf4ZzUdj8CL9u
vn2FAZdhxHhocBo8otXqO0bjLoCFIFU/jGDhmmEGwL9+eaH+wa4vXPm7aU4EUjIdAXuIM4XZw29/
88AyQz0XQ1tXEq5Kle00r6XFuJF9WkhiuI3IGYWpaXgpmqyBwYGdPA99r6CYiqCj6R7MoiEm0Sm7
+Ba1UUr4ghQcqr2OKWdXGM7NjoBvmJdRNxwnS1SK1QYTADfAHg27wcPyw+auY/daVZBtbe9bKcv5
VddW8EyTZJnsSHaP97rTXrPNYeacUy5eKYGWiJTPKKxh1UbTPbbAceuXJX3J+GZp1dHT4obdUv3I
ABnRMwYPoBb1toONQOJNXHdqyu4h9ntfg8VtD3ZkZNeKvA5QUUeSDDZiN3qiJ22dD8dGfYJySjQn
0h9e7eQHk+F4NGbWqScGTf10cvGTwduPM0QVZtgkY0X1nKYEx+hOp3h6sh5H3yA4FlgYaVqgocg2
IZsYgQKAdXdAuwj0Yfq0bBN8wjTwhap19lVDbo5ZVkW2XWXQ7K3XxsCHGQfybDqM6ZMCXoitDlVU
7CfVkNhcbaUkug8udomQTaPgPyIxaUXddDcpDv3m0PSnJSIaExXdQMoHHb3G4hwKsr3hEKMJUhHm
7XLgdsTSaXPomfZhUOoEgw7bOUmT2aExWu1OqGG4YjKwOmwTiyr0mQmZU1nHnFoWstNxeQVd2D0E
TkEr2qLTwzIpYzdaaNgkE2PacZkVvzdijFH/QWV7hmvcoulXJ4HL/IFqrS7nbo0AH3dra7i/xhqo
nTVtzCRksuMt/QQy2OaUlY+7iZv4q/bcvA6bxeZ9J8+EQX2Q/o2nU/EDoax8B2mdeSFtDA4Z9mQa
IPvm1wTeaubXykxvMwukXq/bc8yp8YrwaHOVLGXNfNmlDBZrD2Us5tKDpOG+llK4SLjFXf0Lrgsn
1q0vJVlra2NGjlgn33m1ZWd0bmW3TlZnYRfXBZyywyyaojzkRuI/lo6hiPhwt922TJKtnYMICvLL
c/0bU3ER2HStHu8tA5e6jBMdX5El4iJEY4z3ret95peRlS+3rWczTm49I3rQk2+ezJ5505qqK68X
PlAnDNm4AxKTi5QMCvmlVgp1BKxfShLBHzJc+VpODIfdprizy3p8DuKW2Ry+zekxd2fLPhNdUtPO
dwjZXemJetC6Jfbo2qV4zoF5DYe+FPITmk4U4AmwGEPYXWubFvBRx3jw3Z6zVNAu57xjIMn91lKk
sFqARatrK/kyALUBcNYaZ9WYYt/wPxupKfUeBkoUJn4+qnKLxQAdrN/dOP/Rlck1hSuHxjTknrCh
vSlHqziiHNt3rszSbSuH67QHU+JTfHAd9AwkFwFTwzIbzuOYg49Z095W7tJdSE+9JzlnN1Wrkjba
Ij6amdfcVJ4HUz3mN/J0SRNQ6eHQj4z+gKnKPw8Lx+5+musfi6sYm5SGe0tDa5zSeBpN11GXz58l
Rw+YG5OVngO4JwkPsG8h1VcahoPSjvjh0T9zRd1ocSYhfDd7sEcgQxPZ4eJMpP2jrbUoYBLXdPz6
zI34XBr/zt6Z7TaupNn6ibjBITgBjb7QPFiyJM95Q9hpJ+cxgmSQT38+Ve/G6WqggO6Lc3duEjur
0namJMbwr7W+RXthDMJXwjemYe8lTyYyE9XQX7HtMcdPUuqfKHoYiOTMPw2TLBh8tRCbhLzJKsQu
dxocsXQFfXm0yBgxSmQM6F8l5cUgMgn3wOmdpVmP0Q0BJXeeab3naINcDvs8xpenjLI/y7GX+ZqY
eM1pXk2PAbC85aRqm8m9gxtm6UYdYYch/gpAtK2Myg12TqD5hzHYIYY68mpo2wY9VydHl/cR7srI
d9B8gOMxPw8R9xNqZ3Y4mdAhS/egisQ/NZDTDr3n/mF3AvhYh8226NoYsxKfFLnnnKiXTcRxeN0x
B0CalLFVrYyp7b7RajO0tLwzH3yvkhgIo0zJddIZ3N4DYA8nnQw3dO38TaVdvi5IeP+gjvdbWAm6
XTK1Tbduy41l1zSEL9bDMAT44POSZC8wn0Fb3Q4Ie/WNxVpcpG6jr6mAQ/fEBY9lVs30U+NRcEys
jp3XZSsMkEwUDYwBuCI72F7p7HBSNb+axK3vI1KgMrY1HBlurnRXvRsgDksAIhLpJJe545ND8RyL
BqAe2q9ogoA+pzZVz2NuMxCKrEzgyPRHjRzG7boYxvYyBdU1QgxeJH3arbDfGJdCieisjTsFCkRU
GgiACx1Nltx5VnYbT+s43pfAPtYjoZ5j1rIzud2wcPKUSIyfnJgJfbe+/j2xvtPohhkrMLm5pHOY
LA3d2jvDQDhMOTavbIBOML71eu47dxsM8LUjcn501sS8yYkWR4Ymr7EDDIeAAR+AaGR5jkEJjErI
YVkac3IrdTOtITZsjDFap2DNSXj29kOiuaQWhrIWJuPgbx3bEP/7QZ0KySAiNSwbRqTOYbIzaYxl
1G0bkkQr3qFxzVnQWUqCNKtBzy9cSnghy7pZlx4vbAHl6FQHQ70l0vsyuonxTKim26kQ9xlHDX+R
eZ3a1hiBt6xAwRFVEzpQDr7C7EHNupXwdl6G3TDJwgvlRTy+pS0eNe87RQ4SW2U3aEAvuUe3rvbj
bRcA4nKczuGBBzh+5LggPxhI8aaCCXQ3PcCHi5c2hPstJYN1XUXjR+ibxc0HtXUk/pX/kdqln4Mt
Zw+maHzLGmy+PbN3qlBcE06L0H0FXcWM/pjJDIDDZWwOHpQZHttsRHNq4JIOTq3kEhshO2eOZ/NA
mYHewqByPkPIJw8oZvqR+zPSpNFUYcrrbXuHOCyxNNO8Wh5iu0+f4tByj2YwWM9MLaKfgsnGcJep
yy1NWGnOwmRF+0yZ7oEpI2aqWWcMkRwjPfCoSDyCUP1okwNGCIfKtl4dBlsLgkiom5QnQdSxi/ib
EDj4ysIL/Zo3oSovWKWNZ9v3sh3VnmDhdDZvK3Ma3oWrymPfTpWxmDk+nKeqkhgxeiBdCoZeuHYT
Z37Os2n6IQda8pjS6nXr/HC4hUndACpOvWTF0bZfjhztaecmHoEn2zxHSVUdEuJ3DN4HZvrzRL8R
43MPF43Af1yWOCNdbejnYSzFbqjS4WqEjuI06UUXB6AhV+rAOip8vO9GMeaksNt7j3W0l0AcF56K
z12QeQ92EBvzujXcweNzJkpO7gk+DVY8a+FhHALV5MC+87uOfgybA88YpXrpt9wsFnTBwlMtuDcQ
bnaj8hyFPkP4gsJje6juRSeTgglgzHuQqDlZ6cp6cbxhyFGflfMcRYzO1jMjXevCFsH+1sf+QCdt
gye6lAERKgoT6Qiswo3nVCShCKFRNCIy5Pjwk4p7aw1zicx5AE3WHjJv07ZN8s2hpViTwFQM5mes
1JjIqckuQSzsG/xDHzy0880IJadNV1fbvOOHELC073iLfO2WCB1e6cQX4Bv2GS/FoD9rx9btdWLY
VDwZ3hj7K0VI9D734IK3pPYLmgIcSMyNwh6AN/mYvHAbB0ytXExIt1KM8bNurPTPTEkPOoXHzG4e
RbztO1NeGzJ3H0QrxXOvR5uJT2eH74xpwxmSTFo9xaWRfMMWzA4GoOjPVjBqxFGf4hYaMZ3eTA6o
P51Dp1o81g7zHYDlt6mzWCtm5occ2KTFquaqNt62OmfJBuvSv3m83Z955IsXF4539xyUwlPnCH+7
g3V6tKu1hSa9ZljXrXGI3bMzbjz1q7AEpYT3GafQvrH4EK56OtEyzu2yg0E3wQQtcp5egUUJKAz7
4bG2MuabuXPvre+gAa1GkvYnvLkUXPOLPS3qgb77tu4dUjpjsiVH2rw2WFY/ba5Ey1Y07a1zxTU1
BmbKBW3aMgiOamJoFvM5XBSgyD8JVI6/4irM9h4DnNcM2sa7RdA8WHvhJD68dNKHQY3TZgiD+tFG
x7/GzEOhF8Y62omsWLdTk+85UScPuAXHXSv7edfzEn4Ofjw8IAV4Fzhz3YYer62lap8kQQY2jXTL
qme4f6uEIU4hqad/lGmZsAIaamN00EJ29IspOtbd3LHi+NEpToJffZx8G0Opr31DnGuhGSSxWtvS
RpAcwj990MD26st0I2wPAWO0k9cuCPu3MePJgRKn3jJIpCtors6p6vP6kGLEu1Jm9ScWCY7MRoW3
luPsBRsUDk/Yrz/CEXTgYBbaVWSLn2eAdoc5Ns21NavxNbfwG0ojT84ycrMLo1xnPXWIuevSatSD
jsSdNRA3ew8c03VgALBymrSGHJCNzQVWePGFTCGuCTWShCIwimNV7x4Hd8z3td++9aZOoZkG9sTx
oHRgYdVhsOyIOG7yXs2fCZDihaV7c5lD999NKrPfCcjaFAMyxSigs7ynYDV/RSlrvos1iqx/O9ym
uJ5+pZzFzpWK8f3LSJ16JLwnxSkPpbMwxWaGynCAlN2cIvzGL4Nkvfebuv+V4ksk46HSzwleIbyE
kCu1VQ3+ibYeXH3DxNOVsqusgGHg7offvQ6I3CwpvUNOo85wbpLsVDlD9FoErjy4TZS9grXkgpp4
JTdBEKIB7hPM1Y518UPTPkQ+lQbG0BfPemrsUwK+4Y8YNWzT1Kzs54Dz5Nks2fOIsUfOdxAD8cVj
A1/KjCURHXiZ8c7gg0bLSoHBeaFU3r/1ba7iVW2I5k3pBkWQ+kzrKXen5tnvbPmZgUTS5Dd6WtgA
tlbvUhbR54h9s8Vrz/oCCbfzLjOrH6w6fM8PkKswL5YeHL0N3NLoM1Yj9yu3T52vwau819ouZ5pg
/BoXptXQz2P6bzXIgiVU3voh5qSGv5u1g79QhtmuCopNOvjihtfHWlte5+54JeVjZ8nhBHVYfUKm
Ho4WuvZCYuFmcJ8WKN/OtJkTWT/IgAWjjtPmvfPNdEOfoHFzi9xdZhAQFpa/RAEfahDddYVPu/X0
OTTITe0Mb8Y0hqttWvSA416hRtXk2HOd/hlMEWzCzpwQ1SaSUdE8xtBIaJh8y7lD4ppJ3Z0kUAVS
S40xZwIRcaG2EynKDacAvEaEpD7sMLWe/aziA5RaM38HQ9a3Ce+jZhCEkCLK9o/M0xY4sT9Vn/Be
pz9wnmEhuwbLECU5q6RsoQMMBn25Ov3KYwZbFtmW3p8+C435E74JnUWKkMCYZOb9MPZKY199z4c/
mdEI9BRj7JG4UcC7WdOQFBbuCpvsA1JBxCk9uKlUisfIicoHMxa2Qbwc7CvO73zvqqo6jpRn7lM9
8XEwGPodZsrt61WROPdtqqQ1VbWr0Ec/xXvMk2bMR91PwSmNaVRn6NFtrTAyv2DpxV9ga8BE5FVd
8vVFe/QS0z0N3KA2FBSoWzb5l2lOLDBo03iDiUhtnLIcTLegkOBfhgI8uNM9urb5eJ8JfZgQBZtF
2YyWQwKiyh452ZH2N1mvTomPr30J2xtrYUj7L7FjLp4LX8+C+dusVo5Oilez8AtvEY6dd+VoUAhw
s4ikdoaBQo2+3CF8e1ihnHTloDAjbU08l0UUEr3GjL1RwEAB1vR1dxQds0T8JXb01saY0WTXyI8M
F/EpI6GNmJBg7ZVicK9O2renlp+2rNs2uiSW6ZzMxqgYnIW1fwTGDsqzhmZro8UdG2U2x1Skwc2z
6OKtRnydK7viOaVOTj0yXJOkDh3JkSbwy3zdDiC/FrNosnUsJjy+7bxSduyQ+LLNb4Nquf1AR+CT
x8q08PzeFmxHM06vOcg3MTrGpnPN+fFetrJNbEhZCysrgxN6RHOdDVBki/7O10sMp9p59TjTT1f4
hwbqywvQY1ZBXcuWeSMutIbhFZgosjaP3Ans13uqAgiTOXDmAhPlSDYzhXwLGgJFNEdU62zjJVBI
L9k0QjGZyph3E//7OtOFvvqRTYPvFBh7VXjNwajNGvt21f4yUw4gMAhg25dZymIsd1zXyUWX7SNJ
MLXp8oCpInVw04LfunslgvIB6+m4cQq201WVZM20nAIwWQK7yxuiMuMGL5iibZ+3ncXGYw9nC37h
K0El6zUYIb6Da82SBZOre9jBy9K1X1S0UYkxbZ5zyWF8k7oSA/RM5V+1MQpmecchSWxGsk1Ner9k
+AEyLY+NtyojDBaYScbsmUN0vkzgf9xoY+1SegIxICf+TICjgP1F4SAmr3GVtWn/J/PLeQuKxPuV
27N3C3RYWxu/Kox2nWWeV2wgxLNuZS2Wx0WBjYYMIGVDN4lzF0QkPXXEp4KweeuFk30NBrCgZRiM
Jn0X2KW8w8yo/zkVc/XeOhHo9qxqHzUJMhzomLmuIFFnxm10ql0akog3ZxB0Jubqw7XSBnuhxO5P
AveXUTvJppk02TggDwcZ2OVrJjEmLSravDe9l5CCrKyCQYra8yrMa2k2+uyl0sdFT9ngE1USekXm
Yn5mfOkegtb2L87kMWLIxgAcTD9DU1CtE3wzNSC/Fld3M5PZIR0YuC9xMvljt2OGTNaii2v9DrWd
DYIR6nRSpfDXfXJNMWL2q7jCrp3TiPkQdxF6rtflK7vw9Smy2Ql29HETZkvnRH0FSSbrZYKYh72i
LgeARpXhXoOGes9FM05FuEr96R6ZQmh0VwP+lnzlEI3csI3Yl0KE6upM9vzG4Hy8Gl4PpDy0MANX
Qm6VbJwXh5Tbo9MosU4DAx9xndp4Vwo3e6Rza+JePgZ4Rps8+Ui1VxyVQdqwM2yiZSV2OEj1gUZ1
sayCX1GA3fOUcspaKtI372ChPMb/HK43SPzZ1kxS/ajDjtyTL3JwWzkvxLVG3TWWMWbh78hKCEKl
wrKe4ohBL25Rs3zKUtr7tBFxgQ49ImEos6QHQyDGIJ0c99zVlry1cW3ebEokHifDrUgpRGn7MUNP
PhOAxEQztIF3MqWBNymtZHb3gbXWi5eE9jFtQy9eljjaSMr1zD8XQVb6B9J90e8U0PwnRC1mZaAE
uXsOZjsSNp3JUXqTwzVuxmT/xqdtGJYVHDXO9JXUj9J0ot+joe4LHA8R1drFmw98ZO9Yaj6ZduUf
6AQ0t3FbyiNrOxuQDM1vKXryO2HNzkfW1XjxjLS5EnH2DxoE34MY1bAnu9P/kb2gvZCPLWa74M71
a8kZ/XhZVK66ol9xh4Dgr+Di7Sox+wdaoHBh+XXxJPTgHgy7ogWZQPZ3lbVAVGdvgttY4I7LhK85
o8Vl+2k1pkyIxPpYsZqY6XdDLyAsseCKebL4DYbaf5rtjl8QrjcS//57fM+AdpRnI3ekBKkPKjfJ
ivEaPlWjVL/ZgcoAKu8YYguyHCpNys5O19A2Ln3py1td5y7qAWtLRW5IiGNoKnUpkbGPjcUXWVF9
72/1/IunK6YJ5Hj6XzNjtfuGPNgUPUi5iWDUOWDlxuJGdg70UxJi6qEAtJ6vOkdio50V2cRMvSvi
VrUvTIsUtI2N3861uxyGlquGqLt11+H3nJMxeiyHyTvwZfEjT7fxpS3C0Pz2PYmGfA0HR39yZQ7O
vU+90aTL7xb2Ypn3dCkmdbC0s3A6eSDcnlJs3FvSL/UyS8KniSjSOgfew87I6HKvJEDYhTNqKPC2
6T07mLEXOG55eKZGrURxjzx3hhw3mMDuCk3PhMOguXivOLb/8nE7gYQzMVwKR3c3wYGem0DhGrgN
ce8tBq2bA00690RAGMsPqN3dA+rq77qDbYU7VuKYim3/NHq1uGrGGUBesQEvsLHGiusu8g1MPP8A
7hMLmo4udVoFd4A2kfiut/+QjhkM/Dp3FpZVS+NuveJFXOXQYcqlyxHh2Bt+9ebEbFlJGXJkSZhw
5pY9wsZCbalxlTev6KmKFgirpjld1Ts46cHK9E1nDaY+AMnuuILdNAYNhZez/EWXgTyhHfbrwpuC
PwPZzuNo3PMvbPcfpp/cYcx9ERjL3BzCQx+5HGT9DN3KmXtuMLaFR0oCn9raZYsVBjWHcW/jfjYu
2DoQ18rYRwY+E8GMJF0AywOao10WudBvG1jAMnlyKzQfJ7TG59TX4rseJ/2Vcmx9bnXf00+S6/v6
T9jgwQszINezo/WvNke/XLAqxK+MSDmazCV3PGp1WYyHPvDRYSgJYqPJVXIaDdP8Khw3KNdjE5Gr
7yY2rgn31j4iH3LkH2XMfNSBbycNCJvJVTE7VxXX+066OHYIdlGuk0XF9NaS1UO3ScKNbTfs+UAC
1TryTPIHdUR1xwrG6XwiVsDqDSMnP/ghwYMYPxMouHzyse9kRBM8E8WPZE3NbmWnTWQsrHByzw0B
dSJpyqHelAgkomdZQdTE5Ng77UOoNT8mz0W8i2Rdh8vSE9ZLMXToKHaVH/UABHehIsPYM2Qv/ZUL
BIz/YeSho4g6tV/QbB38yAiicHsq1/2mV7c6NyioVzYvzi4F2+Uictna98rEtrzy7Vm/M2+2112e
Gc/x/XZF5di86WMA20uBPrgeCUGtdFqYp4DSqu9cUFAOZRZzUpR3yVLA7442Li6CZchw+DiXpnWg
dFyfJxPF2wG/t4LIV4N47ex1EHgWTxblV0Y2XoXBZDSRI7drCaaw6g5TVBX7wKiMtcotSUy6HX6s
xs1OPceJM+hr1q95ogiYOOWDMTQ2vcL815y5Cgd6L813EyLXWcZJfsq70V7XyqRzmX5cSZ2aq96T
vpmv3TBUD3WOtUwm9FEIOyr3Bcat30UDbjBugu6h7IFcRXObdcsmHdNVX4zzbxk7yS7GfYwVuh53
nNcZE9Nt4G7+vzfof+INsslCALL6196gS19ln1//1RT095f8janx/sK/QwiDG07AkNuElvQ3poYw
ReCCwkXQB7cCsub/moLsv2jiBnzn3zlTno2j5j89QSFForZF8ajj+tiMzP+VJwhm539zBWHd81zb
IfFPQgQN479ZcuM4RgQiZb/t+0HucM/2pE48OOqBw3NQGKzOrTkhc4n6WA0Bru+yivedDjK2+8pi
musGr0zW3W+GI1BchW9sgEaJFR1KmmrdCie0wLfQuW50EOX9oqDnT68XFwS1FflhYN66PFJIDYAg
DMAG1FG/6ML07EyYK4c5fbVr8R2hZzqDWx5gULcs/YV1JyHketOC+F5y30jXaeazNLkpI/WW0MTB
mUV1avJpfqwsv/zN3JPAOc6trym12TMKMT5SVg0v9N6mCpVBxK+2ObjLjkd4KaY+XXVhlP9yy54C
+5mfGjGxKMmbFs33YLJoi7aO30Qpx71R3d3dHkVObVVSMJTXn0Cu1SHjwrofu0A/9kYQbGvO1c5C
Iq3oe3Nef0kKrXeocNWxxoqDYUeS2PAqhPuEkebLxOEg7jRFwJkTn2VCotGOUAWN0r/YohpeFPzo
n7ZIu/fUG8W1NNkekK3CSxq0zlJ3/xAUo/QJZczeo8ST8BjaC6BW64mYnLvvea2PqozShyEJqtcR
LM42NU1nobnVgPkhQ9K22efIePqcMO6mpjnl/kbvoz88iTAraU0BgiIoOpppi4Oa47XvzM+jJaHV
5rc3R3+YlgXzyg/1WwJ5Ik/cQ49EuUaVsa4D4QMuMll+uR8y31nZmwdiweLolJ1DPRy8R8EpYCFz
6BALSaMs2pkDGntuAvjzNNX+bty+3TZBXO6lpt8BlMN4KE3k5RF9aYedoFwqFK49vTgICZP/E3VH
y36n9tOEehGGT9Io60PhIu7MeEXdhU3RKUasKeaOgcQ4YzQrywt2m/wcJrPchsY8Ue5VWI90lXbL
WNTtG5CD6VxMYbSKzeGORmxRH6D8L2EzjKseQwXOLM8O71mIjko2PK47M4mcVV8hKRaG96cfRXBW
mLXXrd2iY6mWg0Ft673C4ndGY3yJRcpULYf+maY+VUhT5z+HuTFscPcUn8yS2oXHVpuC+iTWENFA
sc466JQtLtrNXMFG1VPPuHEyW5K4tbkWM00scTq1p9Kjgdxue39bZDS8lTOeak1cwOEE4gczk/Ag
Eis3CzgU0iVBVnhLn/qiIWTVoW5N8PqXpIq/3ASntChS5GgdLJrezK+NBtnQGBJwLWoFIwax8cDJ
bO0orY6BbQYfOYNEBj5mNVyttB1vXtV8CK/8qohWu7N8kJX/G5sW4+YoD3aN0YlNx6CNxef+Hcsu
YMxpQaVt5huc/lsAqQnyS6dWTNImlGDu+4QxqwVFmi0Jq/IbTNGZPLJee8rm4Nt75LixI7/hXcNM
ZeXkRXPPfPTrTAGyrqyjmcXqAFRarPH9+j9kI6KNVyOldJyQLonpW+sIUtST49u8qlrYLB4hpSpc
TZa1W3NuIeJAd880wmmZG/0WlyQ38HVD8c65AdmmTw2Uz/nbzwe5HWpoiHntau6mUnp7CZR8G/XR
fAni2d3EvgPGxYl97syTJjTOuz3lLsURCKAQbBK1zUOaOowIkmODJrG1exf2L7ivryaDeMGfrqcH
1aE6labSBxMY+Rva9LyESNY8KOrEDmarq0NVjAFldWH1NbqVOo5ww4l25eaNh7xhcJP40aIYW9oF
NTf5Fy+tfQ5hU9Gs80r3wyISScChh4UPeEPgbLIhuw+RiQPrsHzBjNmuG4x6RsEtlBdiR6GWv2LD
cN+Hyrj29wBryr8cxRBBBdj3MBFvQUDP3ru4nGGzBtldW1Gbus6IrnZFONFT47prp0vkQoY9z7+a
XHIhtN2pyjUv0i/WudkTBiJKYXD9QcTxHxgDMwRzEhhdDnaQmdirCIOnah700a3ZuxlhCPWE+Y4j
fj9+Y1fMdyOFh6soGk5JlV4zhwJDzqr0aAUgC1KJjqSYhG4dKDlbx2UFdy0YPLRot+u+nIefMFbX
ZPBfsN/SbDfwDWBfNNN7k7FsLEgzZu5uYJaN2wOehImohATTbZV5rxNj6vUrLUL3ZnrFgLyvCYFR
CDLEH4oiOfDwz9hbzyT71zXXz2VZxCQblGEuMEdiUdUyeegMk260Ohd7P/Moc+Vf/uaWofMhnWxc
pVw57kWncPuj5ikujG47tdzEAAwN+AtKej/fiRbHx5Y85KNfTs2xNgialKGgVtXV922QMqoiL6uN
JEYKClmGN+kBZy01XDqzf++ZnkYZtogxm89WGZ/qLrHZZjGrRtRC0LPZprW5AiIVrchlH4yWYMbo
yAdHT/c8AEkKiMkLKloo+M62nQWdV7UZ/adGXsKsmtW+A7UAt6aBhobGxp/6sSTFrxuvynkVC2l3
T048ttiDfnztQI/wp+iM7h1gXnBtrmhdUG2HMVVkxupRfc5sQz/ZbAarBkPDBcsyLtgJmBPbWzbM
z+A11HOOmZvmzikvbdptUtwAg0kpUON2JwMk6AorSIf0Y0/mK0tPtmqB4G9lW8Het+G4MWqyVnNA
9KsfsdERT/eekFn1vgymudx6MXyrFbeT5wY8hJZt8BgYbs/kODBeSfiBYSI0w2ra/BSN1s9N6eOd
knR496Jg93acMrwGon7V/nCp4UeT0EjOmM82HiLyAkH6nVT8SzeXlMdWuXPF0F7f+2unDdteeKqg
5qTrCY3kPYM3sag5VhAb/J0lYstceQff+6hSf0cjRI9ZWTATnwXsdZ6smow5+kIBVqTOMJvhHNzV
bn+ZDPOWm8lvNrTXsRu+pSswH8B5aOK43ZAhCpdeRljMnWaLfZdTWJSsaS/0V5k3T6dGCoC7FHit
sJS258hNNgUIepwDGq4uMk9/xl4LY7ppRzwEMsNtBCT0meU3eJhmvL4LNRhizREeK7DFqVMkZ1Bx
6dEA1bNKh9HZtbM0r5zipqc6K+aNGEb3YtEf4pbZt4g5wJZa9NBuYMe0RX/yGAIfjARlTdJAhbvS
lqs7M+AQ2aki0mfpnWOQeK074xPyXLOjWKl4GIOJLTpqvbXyaxoFJEWO9Zy4D5KCwAvH7/YQ+IO9
a+oxPrRRdixxun1Qn+y/DhHrnz2kCaHZyYAvolRw69qgeQwjy7oX/30GRcXfN+ya9cjug1HH2wP8
JTPXqvfW6z5RQ91VaiuxwDS+BQWV4ba2jDcXwsZ7Vd4rUtrEeKlEtyq9JkbanVIAxrx0P4x6S3jx
lncFI0KdZ1aZ7iKEP3Hw2rzYqbbdcbXwds6oPF7UMn6IaPu6+MG9TgovtEMbyBtJp/bBTYPuo07r
+wgKsuCiIw3FwuMkxIJz+omitru78CIm7GWEVTM0Np6fh/hzhLtthj56qaakvZqxHazapI1uTtc4
aAb4EDiDjbfaLioy47jV7zVngHLc6WaDRlkM4Gm/axyHW5jI1Z8Q8uFWg+OjWIATNMxz8UC4HgmU
sHb5mdpp8uAOXO+x2wf2Ea5T+hRTZJgCdG/TVwnmiKUW2y99aTEakcng2CnNs+UzJOjpwUX6k3If
keHbmX5FOZOAbRcR2sDvMpbfBMzDsxE07utkWeizioy35/TyI5RtfMsBoD2RgbUPFEO0bHkWpi6c
ETQgcROAToPxScr75lolV5nhaOhcOqNiKV/7JBI7Q+qRgk6izt7YVtjFlTwSp/XXcxT9jNUICQOj
grepiomjm3aiTT57wYelO1zZVencyDvItVYWxnXytJw/PULnynV/cWVt1zMxxZ9GRfYq5AK4T+id
eCTWmZ4HK0l3rlAcyEXVHmonNNk1BL27VRtYSzu95GSj1n3MyRzAtnXAQAkAyQ6zsz13j2DkbOhc
LohsX5WHYM4VsQ473CsfIhSurfwP/9B2HYWNf8z9BNWiUDVYk2L6QwHdbwUnkwJoCDQNFJiV1cHF
4acwyQQdxomxio5REp/p2uTkaIUn++7EIMtCSC5307fUoAV8nIsPbJkz9vsMZ3CP5cGdEW/MclrS
9jUe75d8kBjVTzs2W4Z/4bGm5IVu0YSiD7yIr4h9FDT4GrZ7wjO3KgZPIbkgTzB4tB4ER7Bly0Tp
JeYAT4LRHF5j0yUE0ZpPMKiijYg2wRhtrbzND1E5XLPRW/nxyOIycSQ3zY0RW9N5Yki0AZ+AiDrp
R6TEr3vPJv7nEkxcTWkjDa5y1aoWQy92uW3HeL9a5GYFRM3hg1pEEFg7aDN9kRDuM88x6+e6MG0Q
Tm2QbuoWntTQGEzMxBTtEGCKVS7S7jrca1PNhB7WgZ7ZtUGjw46dIjtYQ0MGeiiDR5rWxBYqXEui
MD4NPjkUfpZJEbLuLRRNm6WdBK1tryCsYJqeQ/sNHg9grWAp2oKJa1EXdMw0lAtx8N0lGBeCYMQV
OIwPJUshFnxDD0/SzaoPkFw8PE5iRb+7qJqNRQT8s1iYSQt62hyya9lZxk0LbCjlvhNDsAjgVCmO
me5wrsu8Omcqs36xA3bnxii45iYdf/GMMd1iTi0dLy0DD54zR6+2RVFaO3BvWVASwP2Uhhyw5l1u
bUFyq63fxN6tq3R+mJTX712IViBthdj2g939xp0NeMfDI/3BmFX91iUBH9nQGTaTfN7x0oTHqLVq
hOoh2IWEpxZ4vjE11lKt+Abinbv0+Eqndvmk2lGcczhOaCdVPTP5pS2e9/SKuMlfBkjLa2yPP02R
MWIFDXtIqEx/nCz+q9d3JIbjDBiRXQylsjIsVBTPWtPPQiNWlKBGTMaDkSH754WINz4HC0TK1kBN
tpiHk55kxjNnPLZmE/pPfqGNNUl9ilFweZzM0lzb3Z2VFbusWAOBR2+iHCPscHXgUnnWXv7ZNSON
eqlBjV76zfA52/ttdyoHMhzmRDnVwtFvkstPwDPsg0c99eH0q24r40DfVXL9fzL33P7UZ8DV8t/u
6O/fNe0lKcDcf//n3wJH+ZsMfudd/9NvCFCQWrjSEjbdfhBr+dL/YE3f/+T/9P/8m6D9PDUQtD+/
S/znqVRd+lv91/Gk5VkC67ZJ0PBfTzUPyWeXJ5/V97/4yr8Tj/5fIdQWpstgs+GUBowP/2O4GTh/
OY4pyKM6buj4/0SXsQPS/0QaodKgzTMP/c/ZpvVXCLs+hJ/KldT1PPG/ocv4Ft+JcQguvmr/faeA
A6gJHDsImHEifIHi/ufEI581uBPGRH0qu3dHkNesaRYILSdZy97tw6XpRt4bxVaALmXnpWrdyBwW
Xzx13O4kuDnmBjjFnkZzDFm2XeVuVGGUp0D3akNbnbqhHVX/h7sz640cS7frX7nwg99Y4OF0DnFh
A455khQRUkopvRDKlMR5nvnrvaisqq6salejH2zYBhpoJApSKCbyO9/ee+1FJuamQBs9iBN3Eu6C
Ns+O/EHpCspSv+vd1ulvRlv1w8nJ9epY8AzCO7tF0EAxNEndJwmm1GMlJapHFOTJlaLymeOZjiPB
FjmZSOqE5txtLgNSNExBLBPY8TO+KjI+O93N7G4XMwleu9Yud+WoUaAuhuyrneU4GFtPtG88OXwr
igj0wvHN9kHW2EaWKEiwhvtUeNveZtZZasAN80XPrR4Fxemw/5ilzDchRmRijXNBTfjZVYNcO7PA
5dxhY8SeSTjss9uGK7AndyxjTZ3m1SjDNVlZoSTO0oM2DoNMe8lbz2WLyIRxyr0cICal0qfa0C2d
TBTVb8fBkPqEuDc22RJBGV5DXFX09+RzlQ/u5fY5+ez3cbALvRuTZn4ELJ41EoxFcSKYON4MfYce
29jMTAvEehx9djHEOzHXCWmTxp3TBHhoghWjwy0K/GQ9lr32tS4tiu8Zw+t8azGEn3GzexgWLZ8w
5FR3OHu8vEsecvyUWIcavSHYMDm0TtaJEh9OQRSC3i2RPE+yYXZqtRL+nScnGEBhFZrIfXTvIarH
RBJaDzwNxhi66YqsWxlVXZ6LkeE46KpqZzZ5eQ0ipXMoDW0uhlOU9quEffs6ttPiFZvXQPQ/IiM7
4qbljijjA3VFxpobA8LXwARah6qj5WvE+d6wrt7kthg3AVIyKXZvvAHA7u5qO64fhyIPn9joFhz8
JkWllq7U19RrpntBhoVGElaJVjN0yL9ufxcJLPD4KUG3FBQOMl27qHN8PLna17BNevASdcOwaxFw
8Wv+pH5CaBs1hEqqXGmy8SrvILBG74wUYZMOpmxr60H6WAkLDLhinYTpcEEimh4sWl3L7giVmU++
m7LfA+YRX12k8X0Y8Ez7ljN5qML6WHoVOwNuv18Kn1nGadvhwPnChP4ydctSd2rUhrFylyKFxbaI
Kfw6CyBuF9PoAEJmEeYawo3bwiCPtwpyO/tQAPourHGMVdTa4n7y++lxJiDsEqlGd9NHpSSZNBTZ
YxJkxhNEh+IRKbn9aKmefZTC3ju9andWzO8m5kJbWU26+DyiXj+XRlpfsrnXrHdhNjP5sUbEgKIv
swDUDm7VlkiMyzUFcCwI+zUW2Wnlm47x2k9UCS3YrFpfDCJTd1aXxKuq79JvWE8k4TjTeYkCatiC
z0a2zqm7K40s3m6kImcfwo59k7XHxiz/bHRroIbeRZ89b6jFxYcRlsRe+CA8mNRmfASy74sVNrDk
ywTS5DKmw1nmmOwXQ8BCYylt0fM8NfbeCT0NzyaNVbDfaaKyV0DHvVsWUi06qhlfvSH03+noRSV2
ugFj3WexXc2leWc6c91dNDffsfDHUFy7JoV4NSGBB8Iy5L/blhzslNj+lUre7NXB+PFudC176nxu
2MMk0hlL/D8I2kINJ9vA4kK6g0o+ANruCm0OMGToDWva0KrF5PAZqKqRNYM19/lZc7XfpNtlgSun
csSK5s9ph62KYwUny/asCNUisMR8SQoH5iwgaaO++kZSgoUckJO7sK3vI4x4a8cxyz0gRudoOol3
9RPLegZUGR8yffJetB4rbpEOcJFacrAFOc6LWzlxust7MuddPRkQLU3C0Jg+WDAIbTTYTozmyYkV
+TL0rRBFAfZkbA/uLcF/kq/RpLEJyhNruvRO7fc71g3NPSXhyUPQ+faLEWk9EUJfHoUK9IuZRT29
ba4DWqRLD8g3qQ91N2B9Gw/uXYolbddRcH2Io0qr+JJ1rBASvQ+RwevGgXMDgdde9sRsb/gqGLiz
6vzil5F/NJrOOSCHpK+sqNxXjRj/tnTxk7HBM6s30TQSjnNoPHQiVMiDmVyDNFH466riu+/5/Sus
SnyEPuK4WsZaXLaMwdj1nDGMwKI2M8ZHZB9YEuh4nKeNXavRD92VJrwRw67xc3pDfor62OSsMr+i
owncWPYsnhoEEVrGu/iiSYTJJRWihG0p0+Z+qwq3RObh8rLAFJSKRdB3/asG1X6AVmR414Dg38es
Q7Z3KKUBESVlxVC/UpndeCFo5qwNxwvxjIg7e1VXl4xOT3dZ44QGFhXBoIpZOZ0Iz9I363ROfFvX
A0N0gAgVsFFLMANFxpuk752WNKC6LLdMkzQv5fKz/6PTvzgyCR+5Z4M6q8ICxIl08+6F6ln7mGBd
3bqO7X5xAxgtAjZWBiab8jYQQi38zJB+0n2I5+YBaDE6Qknr53EqNd06BtloPuWFztppsKt9CKm+
YHeV5Yeu7ssjIRbjOujKOFgunbY044GbV/5cWjr15ymreUFcLroL9sDNk+2W+UfASflJx0i9TZoy
Q8dQySoCGnoFL2qdZGXiYhqd2pnZbEGLZ8RkHLJ9yyabVxXOTRgE4S0FbPFTDoH1hoGttLZembWg
qWs3ObnQbp/paR1IrDhfdQuODtHrYUU5ER9n35pW7LusB42I7p6ABedf12RdCDaBUvHIaVq64BIX
g5kdJ8+Zz+mJPg2J6caoCuLTwl0HZBvh5k3GsDMGmoCQONo9xx+1NprSYROpbUKEA2zwURQu87Dv
XkaDYz7FIhZlb6aMn9Vsj8JUb6pd5ekKUbtlz10KvXunmdZd01yyrBiM1npBTEuY9cx8VLu+5+Pf
NrF9FI164IxdbXu3uxeyK54qyj22nVXN4a5OccWKOlufM+LwxjgZJ/d4ePUnDrikfoEM78Ke7NCa
vWN4NeaaiEOrUd+yzDGZkgs1DeurWzfjt0Iq/FIjV3WyrwkLPG4/M0xj+gRrcNaB9+Qnsl7yNhP1
84hx4b8skuewdHpeRBe7K7l48GdeZAgOyi2y7pjxTXVpZVjlo6adnTx8SHRfnv3Q8h5CUu+0ldH7
t2+BRq9ElA90Iuu59l7Yqf7AFtLcRcnIrRcY/sbXA4scd2c+9BYWryjaoI2gQtb2TY3yfUr1Htsn
yvFicHWcWlmAlinwJKBY+udaNQUpB3Er01DcAiTxFmWl9xevzMNTjJ67iTXCG6jF3GNRAIyAfqiy
l6vOy41Nm3KeFQMOPHTdPl5rdWCnuzT2m5sKgmC9qDjOPNqdDZBhajCErgwkNedYMiA+UnruqBVn
ff+x5FrHHWy0r4XsjQj/A1PiRpRZgl6mKRdmtIHYi8fWvWWdGpx92WCeIE83mlzEhulA7L38WjvC
IcjujCcnkR4gxaxzHmsnty9c7IS1SEs9eOYLrG8A6dOtm2q4CPnOZPdyGnxMEXbFFZXsPLHJQhEr
0IIP16HdcBWQWsSKx7y5p/ERc22CrAhTWGJ33BVpY2xM6OjBLk0KM+OqOQpt1dY2hDY/MYDbTTpN
WsvGJ15gtcRh1lKZdCpWeEBeNVrD7jPwstRXMLOvipTqr0km7TOOdoLRJULyDU46TCTKaZZ1BIdi
MVqdfqeoYHiuieE068CKovSuzgJcCm1ZEl2xA0u3CBV4YPRFN8B500HimjuClBaTJh9ltDHDffJk
y0Gnk56LiUPyUV2mLT2aB5wgtJwU2Uj4Div/U11rJC4bR1dHd+zBWEaGH37Jad8YIWRVY7uxIqJz
dWWR8inQ68aNpzcSU6tUGC8Tnw/HXWNaHDmSJCeYrAIxcdNLXOwbarzynSFkZKZEfoB7MGtw9afm
qNtVbZodqd2znrgs2Vcn53YQRp6L72Zs7oeRBD7T1PTUT77UiLCEA+jyWaaugjlFwyVpchb/W5Yf
N+H3Kq/zj+bndcfnCuMfu5D/h1YkrPP/Fr37P+r6Nf3jZuTHD/wK3XV+IVBksBAxLcfBbfk7Bkq5
v0jb5Xc7YJ1m7C7/5TfoLpsUhznZlQ4/LKDs/mMtYv0iDNd2sSFK2waXJv6dtQi0xZ/WIspydR0W
qYAH5UqLx5pxTX+gMOZM8zpHA3PnBTgGFyBpArFuhWfi+c/bz5FhSs4KPHdAm4apqJTxx0YCz49m
GkQjieMQCZIVpKOGzhIY25CvU7vF/au1XrgFHqLtlFvBUhPCeqfCySSvP5PYLDtBfvdb+GzWTGpz
QLZFM7vNwoN2cT95bgZkt9SgxWogLLevZ+4bmaR7ZRX1kldw3OoFdLg8N5qbqIZEAjgODHq0ZgF0
oKeXtCahjanqocwRqYS3CHluqlS+kXSOrKyZS2faLRv70r1BihK3nVb7W2sKXmAKh8fRQH2NNNpa
J712OTGbbwSMGXQB4WUzES+e2XjNTMljWzruoyJvLtPM0IuJJLy5JSGzZBT1IQO1J2fmHm5oYpEt
rt7e5TFV6LxTqiNuMfm8TTO1j/oUBr9Iu3WIBuTR9M0tg71GZhlr1tNQmkc6NE4WIECmzwPHxW0I
GpdxFliglat+44EPpJt3W3/yBJ0RhAmtmpgy6EODOZiH5GfsmUMI7J8OtxlNGNgDQqP86kT6KeKw
RFRsBTMc80I7lGtwPGqlWliHYqYeGuAP05mDOIYWg4ZDnSiMRWKPFZvemZto+amxQzD7Rm0LnTGV
o18mTql3Y8u1PwH59JLWxPwXOeskKJj0rAfRwG9oTY0Id299r6oWPnCLng3mUh7NwRk/KrdhRQII
qqT5YQDlU6T9qQriO10U4YdVgS2Nx4KhydfwJNTorbRWN29F3ELFUtqVmplD3KI3CZ9eEbS7yryj
T54jcKLOMaUWq96ZrirIL7HUt5rfSyKtYb+3YXGRMmkgpeixZ5zdLi9XoT1+J2YzbJSWvJBI7m5Q
1feakVAZ0FG/fJWytdeoJBEtpAo6lkNtc1T062wwp2VuZeOxieWd0Cz72vh1LU5SYm5Y6kEmylXG
ZoTbkRWnYLJSikuWwBh8bU1/M2DiiGGPxU9h8b2LnNYF3suaP8HB5aU6jeD0aC01upavlVKkcCJu
Ld2K6g7CRYnDBLtsu1KPGKwGesFrzmqo8qA+6WpGYZEr1n99u/YjgWSG3zmgkM6HFnrSrDBtdggP
RQPxgvzaIkLjKZ40DoQhWid2hwkqhULjlvocnOhU1t3aAYuJHcGmakSwCJIe7qRNA4yfVRUEKqO0
831sJ1r+UcThBDaALna+AfDF3KVvaJGDyOBlQB48V/lrkg95ugQEYiNmmM4IUcUumZYbQw+DjZdq
qn7LjW4uDhE4wZGMaHLHIe/aL7rhj09ZzzfGbSLvjO6rxlXkYTJjBcRhfYc0BH/Z6AhVYzEYMPfb
jM/2SsaITOzStEXV4fniz/gSR/qsDCm+CgS9KAbI0vsaW9h7z/horUJOjFA6olDEjLhRymTK5kut
gRLX/m0QZ7z7+CEDWugGo1kbeNQpkHbUZK5GtPBom7aBFHunhAj9vay0Nty4EoWPNBomdBRKMb1m
Lt1N5BOCq5vBG567gGKuKfGqEeRdnrKCLBalNQPukrIDdADlgf5E4wV3b3ADeLx57TOK9hZJMJQ3
bV638B7UFO3TwZlela0tbZLKLNzqh6iRD0EzfFWsw1Z1Vo7PYLjKzYSn9mJG+G5ps6PZMcuae4tE
96bravXsGyV1I2ZjTS9Cn956p4XDprfZo6dVKzYyK6wX8Hurrjk6/F5CFpRswwmBZNGluNG62MRa
6fGKdiNQLMfvtXxBCqS8G6sEgEfAgWPr90VjrHKJiX5tZPjTjly1H7vGGuTGIX1yTxAsMa9eUuL+
T6RUtC3UDmmRjClsBB47XO0EbjtWsxJOgp7EwX0iBXAFJyGf1IcpDh3FsvqhwoPUvfj51HC+EgPQ
WjxoYLRLspMijMdd3A/fhiDywHfwWab9yHeg8/rFhE2hnvl5dXdumjG8s7SMMKg5DDfKpBUybjm7
BE50UbigNjXT9Rdt0uVJc5PhGYJOcSk0nZq6DirrA6jh8cLZL03OtCjm3zLTtndtPPV7r0sZAftW
pa+OF4qLVhPnlEbj3g3NzHBoRKS+4YNon5IwjspVldkhHmz8aDHAMVN9qGTC+TS2/QeFeT0pPjeX
yUOtlRLsuza3EplOEKwlLdbJB9FIdHOwAPptjBpJ8Es4T5hC2Gl3ZDg2Lg25yUmQr+CqMAZrQPfV
Q+6XBXUvcZ+9G1LlH53U+q99abQM+hZ6uGPTPE+UuGE9Ew5TeafloXnjJxhyb5L4x8G9TE9ZMah4
F4vcctY+G8dozSJJfZW5b4IPgqW/jQpOaAcHb+lbrlXdhS2iekDpSU5Z2NDvAntOfoHEaL9MLXeQ
cOSqusC05n91yLdeDMT4jFbKZLjJR+iNCoTPzkPvWQvfFkciVs2+swy2PL5FX6nNTgZ8YMzmicqk
ClPppI2WsYCfWX8ZSG7cUriMdjv4NVsrh9J6lEuNxcFi8tOZdgOnhw22Tp6y1acxWZNYyg+s8ltj
M5lmbV+qqEu+prXPhy7nHIUU23V4hQ2wOdGB3aY57ZVHhyZhMurhd4gm3P9KXznZpbMNbbyzHS8w
LkR32XYPnA+6jUZVnlrU5oyfKgKeOuasuU4u1WLWj6Gi6mXrU2von0JOrZDFsr67CEy6/sEqJls/
9VE0pWvq/gq1LCAWuPlQkN2JtLG9Qli2i0ePltQhxbARJVGxMFxTX2cxX3k3CFwcuk53E0uhttSB
uQ/ekDqXiMkFj7XHdR8PXbjTrMncITbS4GSExo77WXpnTkm6U7IGQ2wFyMxg7IgER/V0qmmVahZZ
bWrH0Kx5F4qkLBDh6q76PiiHROIwEiRvcTPUI1GZsPKuOl/4ZVWH3prDHdo2wZqvSrTlkYi4/yXC
C8V2juQWAXPHf7BsH2gv003GO5wPexI+ZXFCnoIKBR8kcnfO4Cre1qKxzaWHBa45QxubD6vSvEm0
wPxi9c1QbpMQbNgynxmoi7RxHM6aHGH3mvJMHP4dy+l8HIHts89q7wf8l8VeUI99CIzJf+M2x8XS
q3qbHqM+AEGPMOCtBeeP10JgMBktvIiTlZ9LKXASgtshFF4kiyqb7FNeFWqVtfaxnGyTLsXmwXdC
euhD3C69Zk+v3DCie18ayVvRFt22jEtRbnpTi/f4AEHNcJQp3+BSMILl7OV89r+7pEOtwxkUSEJ2
YRVR+oY5elOaUgepaHIj2PbkB7wbO2jcLVspg86BYZjuYotAR9mM+feiHr83VNGyCBAh+9FcN2xS
32aC21MkKYVHf5Cuzz8k3z+S53+uRP7riedPQrAJeUzP82bYW3lSYgi36wp7sxY9/PsPA8YXxwwm
FcnS/eeDVTelWc5SsN/LoUKfjXw/gk5QWvJfPJ05k/MPXXt+OvP7K5DWdU6E/PPnxxGuZjQKFtx+
arP2NZrv8M4M+1v4o0qC5aDF4XtC6JloaUMr4L94dONnWf3Hw0sUG1zQJJScPz/NsPdjraigiFks
oDcgyJp7KlXoD5iHg66vk4sqzRIOiDU+x2OOSZ1potPdB4xjD9bnmIH/KZkHj8xh7p+G8yDzfI9k
QuRVp6WMJexEs+5C68Pkrq4qLlW5pDCpQBuv8DH+KGH/4Z/4Jx+Pvz4hTsI6eW5eWLDx9p8yUBOe
T5mwD91PYV3T4AAxAMA3+1x93QJY4h7vJ8rc//2H5a8PauqOTjheMZk6gBd/fhMrD5RZF7s1D+pP
J1MCLEmbZwxqB4zIJbXov3s3/skz/JnAPL9lPJjQXZ4gv8my5pXAH478vmsaWaLSZt9P6Dd2ZbwN
sbZJ9aH5F8/qr980c3Z8ULouWXKQ7f35gRA0IWmVYbYP29Ro7ixR4LL3SX+3u79/Rn8yd3w+JWja
nCIZEw38iX9600AdWZE92QmOKEETQMtI4bVD4JMVd812RfGqQVpnCjnnFUFf38V9a1pIeDYcIka+
9nP6KwACr5qKdMVu+JwPq89Z8e//1L+8JoIuJ1cHLQYNB8D3n/9S1onUnKhwT7egLve0cDTnIR84
LP3bj2PytbftudiJXOGfXntshPhD/TbYZ7jcWvaKRkaIy0uSw+fj/OpM+vXT9KPH6ffl3Z/++d8f
8pT//e267/+7pSAfNPdvk6CH1zRt/+O/vqbFf/7H8ZW6yrD6447w15//PRYq5wWhi0HNsmwix785
pyTOKVcnick1gf/79FT9xoq3fxEU/AklTa68P/aHv3qnTOMXBlNDYMay+K4Tw/53loSW8/MVAyCi
JWHFc3f5+QucGa0v2hYQbIqXYgFIFdt8MDvosSZ2twX4k3ztesx8iNJ9wGGQwro1+ebyOA6dt2di
LTdjIO1bJ6MGC7uehOxE1wU4hHStNR5hgAKPak6bHnFJdES4a94sRebNSPGiNIkIBOPT4Cb1VuLF
XNdoGbs8rco7QXDwCQZLBYIxDzB19Q2yNO1YZLzdfTYxypphlq7TLKgOadhZwALc8JVFpAPRls5J
4iQFS4I6N+2ViqxiS1Qk3XQj7Rl5gWa+6H0zusdI2GD24rJ9miAWEj/Kh+bdlzOjCzqD8dBkWn4F
3B2Ox5I0+3GslHEqDDqqPJV72zGw3qxoYv2onKHlRETPVg6yoV96RmERAnU8VkkxnPjJMo5l1BWr
oc6mZy3mcDNMjbkTXozsLoPxoY25cR1r4LHm0k0Q2AG8pohbwkntm4zFGkgGOiVzJsyjjXj5Dchy
x3Ky0FYQO+mHhICzcmu9es+jLH5ie1o8UbDWcmoojK8SGwYFgXaQ0aRpjtspcdtmWTRh9b3lqEh7
DKnFbQDvUmeOR1VHSaTqAhiW9qARQh1uKKjw+Lk2cT/wj3KwHiYsHCGJoSNUquJVIwtLptLqyFul
TbMOdVqkKLrlt4RFwPmwNatmXVeDtstmkxuFm+RfELZWSBr6iqs/zHE/bI0rpKL0Az1OYauvTDw2
oTXg9KWvwP9Smz2uPYDcJekop5ZimegpOSqLjo271JHm3k3L4Gzjf12Kgvpd3u457cdxEYxy2Qbj
2WPNvKgr2I4Wv9I4V/yJr6QrqDS2weKzoSttTthaM6wzrc/pGpNIfRmPsg8sbdwAwCDrWjj8TXUK
hX6N3X1uZOejEtCeXhpX6dTeq6u35ItspL6FPQgDt3xo0+/ijq6zMUuRnag2IC1CAuSSc5jAo+KC
AyVBSAcBJujwGlqJ/4FDhSnPI5swQgTDs51Tr7xIqqppF0U/1dikVNK2uwhe6Ztna+PrFJCeoXpA
2XD/hPlB4bjiK+3brDYZW2tCI6YCiW2GqL2LoiPZgd82o9c1ia2C3Vdi5AAZO9viiJayXTE0WCPn
IJyKcGV1lZ+BxRscCme5EZNrVJV9T9s4mF6z0FLM5DgJcDaKUiULY2j1934s8z3AnTm2lU6wL0o/
4zyhQbM/CE5D2CUS172Sj/5OKNvajyK3v1MmlOw4xTXXwbeL00BWYDWJ0jrzorgWfoRieBxoi321
TO62KaCmfTFSK1AZLfpn4rAeIS9i3JPNSHmuUzBrgD2ForyYSXMkokcxEdb4cM51ueSA+wpQsRto
/r1r0CRsdIX7Xhk5kIqh0ZpHVnLBtxAG6jffi7qNQ+L0dgK+c4ZZBE1ntNMzy02KiElpIrRYYrRe
tAoO0aKRZpot0knPTyy59FUPTvaFX4JbPtAJKrKMpbDUfYmzuFgnlDOcpo5onAJivQ47lZya0SRw
YfkUk2UtMq2sI8oeGpAb6wKuDTbLIu7IFBKHXXaEIvepMvNDaoZFslJyftcaaXinKJLDDmoWEc0q
1Yv1UCjvZNcikcTgdQzgNBrXxZpXR3+1C8vFlteyB6iJ8+VTcoFk3C99QDWLzlLZxtYUbtjBbosH
x+7cY1okAwlpK/yeG4F1aO1pXOtdq3N+HpI9zsVwbeNQXJpTHuNW0mzcjUG/tkuYPnzVSfvM1/Rs
jCVZBToSHH+wnhO/ZoESEvDY2j1NrDGO21uN695NyggMpo6FY2B73QrmdH21uc6fwe95q4wRbFh2
0Nu2tIhZZxAE8YOoteBdyIzUxhjG3bpVhgstZIhw1Orhrs3ADGaWrx0KFzykBYAoX2JxHMpV0afR
jW/PZgBh9tM3H1TwLorT8AqFN9rjhL24U+4mK66W1DlAAzWeuW+TCKliknNkj5zLRDcAZi+f5TH2
KEItTT1md5bXDI/RkAcfURT71xZD3IOBd5XKRmzI3/ye/SKJauuWEuLqtU9T54nGimo16Njq3XBM
dxb9mZJ2ZqFtCMpZnPe7Xl7SwZSnpJqcVWJO/amrNAvBKZDksiPhUfUArH7S/R5QQAgzE5/xvgGn
7y9sDFsbqUXJ1ZaIPbTBBp8Zoepdt7FV3Rqym141ZQqAa3RPkKImvryM2HmegpACJUKLtIbryjpN
Ku2ejdqPNmytWkBWqb3t3BR6pR+qoMCvwn4SyTA7lLFZ3BL25RA4uaXxbnb5XEHM5TeuRzg0upqm
Rdmq+rs3KdaIU2ZsoM1rh0lN7TtxSDppgYVSG8VtCH4ZVSqm9NXBL/341QhdtI7MNfw7Pw70dDkm
Vbgp0V6XWDVm8oBlcTeA/naUvRDHDmvJytX0dluYUbiFWciVTuNn9qHw41NeegM1oYGzxS8UHWpH
lbyaTfnF6yGcptxOoM8Rk8HzWF976q827H7kQx25HU5fAobYvLlfExA4KkodAl3glppDicNnPpGE
rjzRzO5/+z87xv8UdPi/K9nACev30/Gcn/g1FzEHNP7bf/kydzm9/i+zDfzsr9kG8QsavVJkJWbO
ipiDCj+yDVL+YjO2G6xh2Fn+Idtgil8sZ04wsAViUHdmmspv2Qb1C/9BOexMiEV89u3+lvD46cTl
v+f/5DzvSMEc/o8d0Kzbs/yZqyv4AlOoqv9JxA88yj1t5qMtrY9pgvHaQfBGJtO2rift13r0jIsY
mbPKItaBUk20S+vx6GDgseoGJL/sT24NLyLugIbQolNiTf/STtkqA6K8pIrEXgVOmexlU3TfgrCF
wxiF5twe64MqALcOArpTNkyzMVVzWVOoo7wIc5M15XRnYLWjx8Ci9iTD27sgXwx10mmHtR73NOEW
1Tsi47ikQbX1Zle3u0pcoW71BnukrwzBaAMfRpNtuUkNAhtsssJ13UTqGJnCXcLiYJcoIm0bRKb7
FqUOrBS7HPWNYDWMA6HV8TqF4V1cOOWWd0auUnOIJRuxfjpoIjRWOkTTjTHJzFiaVPWFjNLVKyZ+
/tDeJ1OeKvINC78bmdwDqzMWLDHUBVKfvwKAkJ87HAnf9DQpb4GUnAgBvDSufjOhti8o79yx2z91
nTxO9ngJtJYaIas9yywmB15wscZRtTEpgZ8cv9r3Cjl8AzY8mcMDaXFTqKHHjBV7zkMDBmjAxtRR
Gy6s8GLk0bGKZ8AGIPaVl9lNuVC5AtqYjjibGjA8cCdbI8e3qo03I3GDFzca7D3ey+I81QIKyGRo
zkNCG+mhisZ6NziaThcJAF5QA6a/GlXDxE9xc7x30kGS5SvlLvHb7ktn2gBcCzLf6WKY0KNNTZzw
PWn73MCNUJuNt2xjm50jn7R60Wa9fOqhjB45V/aL1A+gzgKFJBIJCugNaA2FFHwqmbFypr+ckwgW
FDt7QchwQHDArUiEHn2rivyZ+iH57LqT3Mo0i69pbHVnALuwpcM+oUw+0NF7SnmKktbHYEljQlUP
Jy8ffFojhmxTYQ7euXofb1m8GRcJfjXEOZrm2Oew/i1JQXCu8tpblcHpSgYLhhx8+gEbbSqIinNU
4E4YyUcGp4AqMrenhJEz4D2GdvL5fS3OhkjIADKadq+g3/qDFzsWw00dbbt4al761KOnBzvdjkOd
+VDrCli06vP+ztSi6iVxCDgj6k7QcrtBs3Ei01c0kKpJGWksIWuY3LG2jjntkHOFcrrTmnjYEmvk
YTLb6c8d1bSPFscampw4a9PSOEiyTlACsb12Zn5EgyqXZo3fW0aGt9ZCXd1xucAyGBNrvoWw4y7U
ZCXnHpDxqQONdR5Ep4aFwdHxnoFGHKwY+zcl2CL/rs93UL0ZA4Z6EXEDrsp6HQ4Sb70ppHZMPZzb
M54lFzwoNGZjMvFJw2g/1xWeA0za2RpucrJirTHspOxluW20vrioAo4jhVvFKUhVsOyKBmco1gVz
o2ywUKSmkvBkRJ6xkfnonERQD0e9agJwg0ZzynQChEGapC82XjuccUR2zKUxfik8i9nBLpioRJUa
34Qx0bHSl/MUWVZwAYthFVpw2MMEZogMBd+tsU/jW89P+otqxXAZbbtv+MJVHJSpUFpxSV0L2exI
6FY7mXfBiY4LfefGdndopFaesemn55C94GNJJ8SjrvT8vTdnD+005MaO8UW7p1LSuOugWj4Sctfg
bBR9dGz6qMbrLqOjrbt8pDPT/MhiupZy0RePdq6LlUbn22PIZoYPBVaXBezqaU0g0tlEliu2c43s
bK3owWj5NbZKpEUYCIaPcA+rGqJTwzFI9eOe9jDz5KfwVkaCn1vlNmotcKGufBEJ7Nit+zXTKrkp
a6O90iXsnfmnty+aXn4Ne5FuU78KNgB1ylvDqdvbzkmyb6NEeqRiPn2hlMV9cWnNO7NPD7esSsLV
MMUGn3anQd8krbJUmjT2VdyBZS7TlL4o1PkDw317KDqrXKF1V3trEum5KAeInHH43YBCBi2rPhSE
creSu1rq5S+FOQFPGlt59UuqPVJCuCqQ/gOx+e49q5nknMoctg0KDTJwi7dp7cDWkAs9CcDaVFbf
b7TRhDHbsGc4FZz5l5OFf6ZqqfzgZMs3EkzHzo7milTAipb5tRqrA1k87Ubk3S71qa2WoX8zaKS4
uFSvoYDhwY3ScucWKd0XlaAufOBYB7SUsNJCMEcnh9jEY4spo0lxR7WgOg32Zv+TvTNZklu5tuyv
6AdwDZ0DjkkNou+yT2Y3gWUySfQ9HA7g699C6pYksp6k0qTMyuxNZLpGJhmMCLifZu+1d1mf5sdY
4SkhP5w2ux3BmsRt+8awn5NZVRippXZowXCu6Ie2mydsV/a8tRtNrF9QDPeO0YoCY30VHAiDm7YF
QLpoRZDNSqf3/ozeOyfP6dbsuM9qBdwmpNv9aORUnMaatwe4m3hk6gSEdqzdqxgQMfHJuOKsDmEL
VNZ97zD7wc5D4A3BJC/WGH5mXFp5Eb7HcDgOGrUS74px6Ct6BNDrqIDCI0LJaj26hnOPBU2dUNWa
D+6EmgRsKm4p9otTj2JWKDiWjCA3TBStHbtH8Gi2afwcw9Y7WXbVPvF8NBcC5dXBmXu22pGqPjF0
Dwdp1/6pt+v5vUXlj+27vA0zawFfTzM4kiJ84AMoeE/ZX7H2aeW7tCeI310T010RuMhvJDmkGy2C
3+bqNndK80LOdPGiB3PYDnFUYyM3hqHeoebuDrbXj4zKPDP4ieSarbBhYBHDwQwpy2mXSCqpk60l
Szz3XpkwqXdL455M8SjZkkU1HMqR4QjdXenleyMoq3vqi6S8QlNsxBujyFmCcwys4yNRLTPQD+hs
+gZIZ3vSQZvfIe1IfhScONMqdj1Nq4pPvXO85JtTFIRJU+4SSGhZj50/5LvRLmfSMzPfORRhnKBX
g8eJCsPcMp9GbIQf4GAWib1Vvq7vO62RaBSrEskdf2F3bKux2qgRW7g0GXv1lBbrjiA0Vux6/NTJ
OP7Utf3ZJaJ98/Ph3asHhr0C1fQNaQseQHbVH2Y/SchhcPTFd1rGDbU5nBmLou8Mgef7zNjB6HA9
daZyTk4jH+1ZFyh6aLtxtCzYp7LbxIz8Vgx1oo3IRbmLsdic8Z3qm94KjX1YaeOhZ7m218LyiN4p
PRgtU/gpncbZ8YxG+5Jml49BFY+JqHCeODK6RcjOPn0e+p2RFtbai3OPTXnUXjBOkamX2nO6EW6f
I3YYguiE4XbYdX6/sBH95sNKh3ErjTq8ZUmgtqaumKhwRCFlTAUMhgTJXh4626gxCGbBIJWstQTg
BbV6FNs5h6TBiNhAxZlofwt7Ot6hywoZmGbaOBZB5Z59rABbOBbuAQ2X9RD2Qbxta1NcKcKvD2Jy
s302aeupB28OKQO9b+YN+pjkYXXrg8WwVsqbbWhTppG8iKTtD43O6nvTcfrNaCd4ChOSxhgWuQy6
IOlxbkq6g8Szt65Gn5BYhTz4Ya84WmqMkmUmr7xO5N+GrARV1JfmFq+gfZgzVxyDZnJ3fhqax3Ko
LVS4YcBVw/xoRTXgbIgzGS+d2d8JswOiVZuXDMvsVubtsxFWDIOg8gyT8VqigVg5USW+OSUxDZ5s
201S0bTUHs6U2jbHU43sYIt2gfnv6CbwrLuqRzBZoCfji+HlaDBgwZiZ8B5ZawgUeH3Iv2D0Vy24
ib+uyv7pZtleZOP/sk/7bc0L/Yz5ICqOw8iqYmU4IiPQJfBPaEeSnS3SCuqvNr41gT0+SjTbLxOO
3Rs7nqMzprrmFcdouoULgtLEwM+4j9VUP45OMO9MYeDU8DOoZG1g3JZAeQnllAm2KpdPwFxD4xJr
A+rQC055A5hRXg7sIPpyXw++u3Xh90qZGN+BG0YbxxirG2Y83QH57hPGCIvxbC22YRNYL7ZS/rm3
BIjgJiC7nde+LjNB2GieZQCXnBaCdiPnYxv7/huVerQX9pCi7tLv1SBuVa8eXCoU2HOIUoMAaL2Y
4+kO6yYT72y+JEPmU4GjXliZVhuAYiMXwdvlY4sPyoxa8YnjCq7Eskrlci8oCrfk2VTPGCVze4Mi
m5yFNvaGS+j72Psaqt0VABTvrqq64QadXWrsYNaEV1Oc2T+EMpPPmlS4Te0a/lb3sc08M5uClYGb
aw491EvVNHhnt1fGQeBu33SA4UixkDhQt0SvjT+GDkpxDGcFfQ3JS4j0dmJs8t0AwGbl1YJlVDsn
V6EWEh5a0SKgZwDKwqwauq0LbONmhnW3K3ENnxj8ereJ2bKDcMYhuedBD45jMOoj7FMY8iYVNpPc
7iecJErBQuvxMS4IWFgr6gXc2rjiiJq1jOpiL3X28FVy51/lt71U4tzCFOXokbvFumbvTHp5MCg6
jjE8U8lDf+Zskkt9j+KESh/r6sj5QP2vDdkzfqInAN4ZrPKlT1D5YLurFrbfTZdq8lPxNz4WS4PR
fvUaHpUZh9HSgjhf3YhaGpNiaVGKr24lXBoXjZib0CBtr2U8Bc3WUY2xxTjcEb+ytDzyq/3BxVjW
YKT8cS0x5Z5QuAbbiTQTPvCML26QsRtBqee/1yWzxwDc/cqGq3nrjm26n+QE7E0u/Ra5Jw916zL+
NOp7gxnnoTZ4wxyjru4LxcC9Qse7NiYSTwGbJfMJtn5zHmKaNLcNIV+qVNXrWFKGYenpiQGMTOsZ
QbNYKxKMb4nJ8J8aPgO4AEvLmC3NIyhx+kgU09lVnPVMCmgy3ZJUD8SmdJ7eVxcaLA1pbTnZvlma
VLW0q6zeoktDB1svrWyyNLXF0t7yIpdGl5a3XZpf1jPDrbc0xHJpjYURydfSbV7HLs0+vKWBRoLv
3cxLU10u7TV6dzrteWm646X9DpZGfPrqyfOlPS+WRn1YWvZ+ad7HpY3Hh0hHj+KHCIClzZ+Xhj/l
kAYQwK+iaCTD+2sykC1DArJB/YNYBgd2r4LNP8zq/pvJ15dU5ZfBF17sAEmHx/gNe43EQvOPUpYO
RwpNwkIG66V7KrPk2Nuh3IrJCLa2TZ2O9lDcmm4PLJ71r70WiWLKbPvWayfjGJBk5Uef06AAxebu
dDak1S3O7uCFwqB6cgAGKvY3W2XijaN40njNe1Cp0GAzPtPUYTmEk+Rg9jSdiyfG8jdeZPiEmERl
te0nXpUT2AOVVTiX72yQyElC90fWBHsu8YmjmzMt/Trf5q+zjjUl5x6OZBgZy2H4r98wC4nCf3MD
UUwDELN9//eNPjbkaHLHSe7xRD7ML85L8268NPf6ursjPau8MfJ/p0NZPoJfPiKH4F+UDQgbwJeY
/m8aAs2ApfD6JNwPngw/8qpL8Ki56XSNg2+211TS9RnbfY9Fmfn7hyVmyCtuCMHLWgDJ05SEO9zp
5FIgeWDkP4cOd7gN4MLczyxPn7u+9h5xXnHVeWWloZq4Syhjn03tYWyq5gJAODsRcT0eqWQ4nxin
rDxf3qtxRktK+cmwAZl+7iJ3nBZ/s6zE/ObplOBLHbKbaoTcwzI1vuEIaS+qL7O7uCChkG27NZ8H
CuKHmHiTd7J9UmwWeiR/Z0zaJ5cYUc6vws6f/2dab1qI7vx/KanZvH+2738BQ/SX6/fovf3L4X34
kSe/qGr+9qf8Kaxx/kCbLhmOo2Ch01rkVn+O7e0/eAoWxQ0PgZSAKP7uvjP/WDhFAYi633nr5h/M
jDyThZQNTMh0/iNdza+iP9ZMAfN630OHxythyvebcjNNexuiXh5udZ0Szj3uCUVlYm1vuCf2/+a5
/73yRDzkBcgL+Qs5vXgrfj0oIw6sqhZdCC0Tk4Y/gBdvDl3m78pK7FiqvUL9W/f6OaAJ8ucbmLrm
OnZe8sjG5TKeR7LFQJEf/s2r+lVXtHwivCpM5dh++T+c37++qpAYyMArmnBbxxMPbHNkcYGMBxfB
kkoNSWftG/g/Wm8noTYH0bCZmBWvwgigHuEPdv1XvNc/r9C/3vN/PK14RdJ2EP45Hp+JMH97RUXs
1wYcdUIEZxUzM3OPUSncewZo4Q1DcXNVCyO/qfNB0VF48ympShiGs1D4oVAmkC3EUr8UNN9WfnaU
DM9svMkzKzl2VLtxSv1GVnU+lZuhB/ZXlVfeACEAOC0+salEHqOW4Bhj63RkccYBWZg039UMw1Jw
34ors4EoW6e72i03ae5eBZnaqTjB33MPdvseF9jGjtyN2wxrIacte0qmZcGKaugUeeSVNQQievYh
QXHQtC9TYRypctfz8GGUZw9T9MrVzqnGrWy7hyyAITc8syYnrBNg7boe/aPbP2ERO8oJZyP4eSQ7
m6JjMt1Hd7OLXDW9JtByPZszya+Ml/zwRA8GEJDFTphfJsZSaElOKIp3I12ol6EBU0W/a1IJV1YT
R8J2hkyFtQGiVrnt1UDp3zk/R59gNJe/M9fbmhhph+j3TjxTEpxS3AbsUo5WLvAiKorjYRf1ORCu
6sD4YY2NhLeHvyYgSqUB/dmKOz7PVWo4B9V7xWrWw8ZHU2+zOLeaj9i/YXZ5YR6yShAkaGZiyEhP
tcuTOcitmRZrI3nIdHUw2uupxm4UxO9DGm5d94Nx5FuHN7RF6CobAgmDmy6k+5puSQw9SAtlkvR3
SYEUAp7CtRmI+iHpw7fIL4yrqeGT81V2gw1Mw2cYuejAeuFaDYPbEHzY98hpQkiXNW9aMSCAXo1l
/gOdQHyHP6B6D5DZQDgUy0OzhJ5bYXz0tfvgo5b7hhVm4EKL1KseSuJ6iDnfa734XzwwDE9FnZV4
VR0iMYEjEsecsWAii0UVD5K4qZ2Flgp1LHitVanHifw+BE7vop3yQwkCxSWJlhD7eKiTi6OcG9F2
3l07D/59bxfN7v/t/ceB8Dcx6//6/8iJbpmIh32Xw/ufb7Q3P/L49zvxzx/68070ud7QjQokh+bX
Dfe3O9H7QyIYZVaMHdz59U6UxJP43IoeSDzQSDZH+d+X2VyH/JTpOZC1ITj8J2LT4Pc7AWyMbxMc
aAH1ws4gf7upklLUBS8PilIbz9Oq0U3/CCdXv8RDP9w4o35URmvclwzIs1XMmB7XS4AupaZ83Aid
5q9F1g7vLSiPY5gFastsiPNoyRW2XLQrSZ4Ictmw//HHxwRJ6BoCSZH/IBHxQ2MRhOwaGNsGL9rG
q/DS1IEOHxs7qjBWWd2zU7nFOyR4Rjc2YQVdmGW3C74zYyt7ZuWdrkaH1Y6TeoRKpPgUojgg/zrr
qwdgni9I0hCnkQm7Ig1y3HqGAeibhIXVaNsEVHY1vtupeWDAHm/pKSo0cwQyU7NmUGH75sEtXIMl
XgpBW5N5INteHBJ6e3DwgX62p1EcOjvMfwZhXV4G0Fsfkht2Refbf7BHwNGp7GKfhiH3DjEAcLAG
BzFsWoy0SI0XWm8A8Ka15woGlY0MLtoa9bS2Z4X3FlfU+ObgkKrxFQmOh8YdzNfK8oOVGbKmwvlo
4eNrB3El+iEVNEcZgTBG3p3jxmLv4ZAgMSDiqegr/+dI+KKA/jt+Z4B85F+dB1fvn/H0/pfb9v3z
Rxf/Uiz/9Uf/eipI+w8JGBNtiYmBgi099fCflbK7ECxMit6vMnl58v83poLzgh8IkJy41LAEFP39
UEAvgwId8wGKWiHJNfpPDgUIF/9HAWuhY0dhbAs0Lhwyv41OE9C6LAnnbjfmKnY3WGPivdW18Q1m
d/OJnHrrWeJ7zKHL+PklAXVjnWRZ90eWLOlD6drJTcsFBS5KT+6nSDIcSGUf1GwEmAyyiVcqfooi
Ng3o3Cu5cNQpfWvIw6PhmKwc8vvGdcZvvkDO1sdquGHC9DSnqJVXdanZFdTFYzSX5adCLnTTmkV6
sFHLnjzs9UdCKtRtkRFCv6IfYWXZ5X1RkzFI0kbPlglk0kTBV/blfKabgfTVKjndBSoELJkmXl6d
7La5L0evmO+HANH60Yvn4qFG+jZs0qQdHgqrKoLT7GoSNAKo495KunY8HO0oxwMM4rv+NAypgOg0
JdBPp8BadVFjGQSnAdy4v500q5a7acrqTxeWXrInYS0bngwrCj6reR4/5mWQeLDboCm2aFazdZRq
w9slAdsmaEoZHk0h/VKfZkMMPzHa9tX1SED1W24r67HywNg5bSjvbHcSgOhTQFyOg5rSiGuT4AZJ
GFPLwv3oeAB1V+AbSXnIY89Em8yqceMNLUkBKdk369Bys8UBaj66hH2/KtjDn8wLcXuanX9d+Nh6
t51sSMYDYcT2uKj12bfsfg9wSMsVxKNiz7viWuteMG3JyYMPSDOq54MYEPhEVh9diLsqsjdikb17
HJpGu+rNkuiJVmI/M3LCTeaI0qkOuUO4FKNkXSu2DHnEgE45JZgmN7PtPfN8/0Q5F12YsH9XnLKU
bOzFNkz80DzCDn+QHfCublpm2zn/bnoGMqXJ2IxRy47Vu7lwsLByOj+jvJDPzJb5kltmlzlvcU21
h4h3WPtqXIK/WTdGg3FA4MMoFIDJnguojzd9ESRnry/uF8UiRIcWZL2YxB3zoeC1bfPkKtIY2rcs
QuN90/vyO3oIDxSqaeQvQzsq1g22GOlXULdEa9+1C6gfUEeydZ7m7N0ZSaf1qSOOae9LNu6rCWHu
RYcDF0tZ3kuWHltQ/m6zd2l6V+QfIDhyh9fW9cu1WQ9839Ggk1sDPiCTO4wT0jmYIfmtBPOp+BnR
WJysE1ym+arEMG+uRgwn+mhiCgG4p2bs31Vh4jSzCP+KVhg74peOrSPDNivqQZ06/jBeGgALAUIq
3Wg0owjJdjhYbLRuhrZwFiaWv6ppNl/BXLbGyGXmGyFBX8p9dh23Ma6F28Utsc2ILHYI9kkKhcJh
T+vM047YERw5mQx++KBZSZdIiFaOHZXjtduwTUTpInW6tpqUWNwk4Hfdx1JjJJ98EKnPPd8uyag4
J8UMDo2s1omOzXpdTgFRAzVa9EMfJ/0jDnxxlAImy0PWVYT8JkYfpAsoob7AQkdM7Iia7EcCMvKn
lhdKAFGVZj9yjRZs64RhWxNh36Ayj4Sfd3yR5lLRZBpAKEqwPwPZwDm0lbQh3dHR0RaXTNYd+Wbi
XqnxzTBGbd27dsltLJcER88YmQsw3ggAhrui/XCCvDWIhSFmOAQsQ3fLL3FIjPY3Nt3WN3R0M65q
uosd8+roIMy6iZik12x4BRTJ9WwFwt6EokCfkn2FUHJAstBj4t5Ua/6JxQZMLiriLMZGtMrHDMRn
Wrb6ldBEeTVkonyu/HQqVlro6VotKZgY5VlhtHU9bjmHIgOTTaAPntXrqwEMzy1miByC55KrmRre
eCdGmEAu25h7mlUYZroXaJezJZIzbGz4jYjZyRFrJiJOyLfECtQ2j1ZpO88Md/XOah14zUvAp8Ig
S4omV2SxHQ1yQMdoyNeOYY8EsCdGhPIAjfLenFRwgR1krEtYTNDUqwI3j1vWN0ZfqXcT+fQb0hr3
iThIdHhqQDTdDuE9t2Ui9w1ysMfKSscPcuPdT7R6+lGTeLMbRPkQcCyNK934AfzXoXpIlTtCU53j
+tQ0GSevtPzoQBa6Qx8/MBwvS/iFLLNRSYk0gKwisQ+3OOS914g2u9moJaY1WwJboeGoVZlU7toM
A/OQ9mS6Mktli10BIdUH01bONh9gKOV2Xh2KYqhQuaT6WnRLYiw2LyvdTew6OFwj6wfYYeOiwnQJ
+Sgjq75MhQMTrSPL8luT6xzq1AgjAPVa7R5rVw3nLIuhrFVfUbeTSeqtgCvHJnFyrtImC24g7jMW
tgjK5WpuL/OSnQshEQMIJvT6hJA+OhewOHktrJ/vxRK+i8iB/+6xKd3wWvq3QgfmE1mfHvMIXc33
tg+QKfnK9Q1J+O389Icn7fybtyypdVgkPWEBqnw1mYGAz+yNfUqRvq9sN2U9TVzgEjUcL6HDVC7k
DwRl8TItscRNYCwqkMpF12GpdpsF1cDzRh7RxjIT786sLWKuCxVMdxb5wfVD2eXGySbv+M22Sr5g
katmWvaqKeRGt9WgV9Kj7PeawX2DjDXcjTkj+iObn+yF5JgoupnQLPAwpm75UWlSnkNI1uWKtqM1
Tt1XGPTE8i9ljzn4D5A9WF85IvdPNWKxmOFAxf9OMVaP9ZIdSeaE4fvDpiVceC1YDkHHCXtx56Z2
tRa642Tmw7Ww5XRlvyWYZq7W/HSxAf3fkLooRvT0s+5/LqHuDE8G/tt0iMxGZTccc43NRy+B2mKJ
1s4qsitWHfZogpTyIf1Gxl+5jxtCuZMlnttkAkKSgM8fZLVJ/pxaOXb4wOu4bCbenG5NwhqvcIj5
xQDES3Bo06JjsjY583vzlRvejM70nixh4n03siXvugFGWSRdSMT2yPb41jJEe+aDh/Np8+NkXhY1
EeYkYpc3TSbnewrTmHBauMDwEWRUbyqVzzRGSya6HaTVGwO8gueNyeBuNGZSscIMSnePreu1rHqU
ZwnUUBIkhTi7YRi+O0p12yFsGUBK4mnPUQWddlVbIoM0AG+FJco8rSGFV8+9jJrv2IoIhnEqXJhJ
LAZYgary7uNqGi9tV5ePVaB4bW1biWtsyQPSkzrpjmUzR84W0jn9b8KGvm19UDkUO+wpTTOMvoVE
0XPu0Bq6nR0Ma2ItEF23IUUTejCYSGvCuZo3maRcNRIgyk1bNIIBnBrVe99X8LFispFwRGTZjZMQ
WgGRt7Ay8nxcOKuYjsYrtHGK1DOQct+iuQ8eMeNlck0nMF8nU2weoNlDSh/90X1hkDbED9mogluA
Mk6+5YCRnz21ZY9AyZzCXcfNDLp8Eqc4r0BUwrOSB6dyUPThrjSmVcR7djCTYGC23Lsd+t7Wv8PQ
ZaB7Qcn24HHrIC2J1FM898mDQ87orZ4i6rZYNN1dbvdi2LEnFB0lCcAVKvvBg+4yRN4D4tnkhlww
kNMm07Qb4TTZ9yIanfum5qA+eARmkaJnCG8LN9T45MRLd9zP3s6eZPpjiVncUAqJb8EYVNauMw3v
3lTae4OMDQoqiNHue43d4p+d+uAUe5X/muHEuS3M1vioZJE+mFPcJme764sFIen/ZPKS1BekoOTi
zJ0gC9Ed+6dZj9Mhnxll+DWUuI1LBne6Nv0hLaEqtdO0SUpOoUPTFB5ZVSk599GUD9u8q7u92Yv+
XMQg1f0pATXWIK5F76haxega57mZFZo8ZmD5z7MM+20Vp/XE7/WJnsE/jb7RqggdrNCxbIwoabe6
jJIz8BzzaBXqZTRRQ4aI8zcw/RUvxG7ewspcmimvPo2xI49JW3PyuJF7h1KqZw9sY1lKJiIMTA4v
BOrxE3NNyQ7fZmLdA4Wxu+Bn5buHznPa4xiF0baRfb5zgUztpY5RBJNg+iM06u7GtSvOvykwkH+O
dIdGj7egQGesKRHIuB0H7zoCzXQ7slw/NmlNTNVklAer09m5iXz1XWd9fQdRiYjUcKA0ykFdPLrc
fTtPapSReRC9Uc506yqI75OSo7lTvNBpJl1RN1m68ocqPNcC2WwdtAtXSHUXZcNXxYs8b3Siv9M9
9EcLLg16Vr/IttB7+s+sKU29TXUuj0Sky7e0sYFulI3XnzRfEIBxU3tuGwLd3Yq0r6DLhvdZNp9z
bVBb5W64XKd0Y3VchkcPFwEKN3vG4RRFO3bXdLXJ5JhXQSLKLXZvZ92U4ODbaLB3ANa9u74wpyXj
esQJ3GT9xcTueyTboEk3UrTmDegG1LTw3i5OFT7ytb8jgPc8jArsvMbRyRRpJUU+42FkFdFZOljx
cQ7rIItgazdzGl/FBmtZIiBV/lQ5Y/xsRuwQ6D49xQXbfPPMfnxP6my8ReYG2tj0+vRqmj3/4NkQ
hKuQ3JK9OaJ65TYc51cEB7hFuvYmK7CGh93CviOUJisVKjUTiR5uzBYFBLqnFzxow0c9d1cFpolz
l6cFloMFwoqPOvqwg9DEp0cwo1RjtZvUJK8o9Ngbo5O5RoesHoqYv9uRjdjAzVW7Bm5zw1fUwKg5
F/Z15fn6Eb0f2y/iAsCk5Ub/2oRSnHrLHrYlwLgVFtDuQ5ZJtMsDfzyLINQPYSQgy8ne3GlcQ4cW
TsAOi4b3LGHiZWg3IxZqQztAkKMauc35NjZbgGGoGCtlFdvGaATAyEyV7Nttv+cKt5qYdZzr0w0b
Tv3WFxRPGwwtw08/D3v/0Y9GfJUWPDY6kx4JWs9t8tnahnbWWV6Mh3ROyrcxQnnDAsIGwYuVsI5u
CwQkT2EyVJTfWUEatGO/2bHh3dhpbn126UJVw0dTwOLjczgqupsd7HMaCRjGyROTVC1WpKTZyUNd
d2V5GKNGbglZ6mt0g838MsS1OPpMgI5Q4NA5pqNTktpIwNRhGZC8R8KwthgzfPRywwi103H7ZbNX
9saD1U0Yk/UAr31UrPpzv3+3kT6hnreKgy2Stzat4rPTdX25RZuTbUzNnIW+Lrc2XliJx8af+gO2
fse+iqAkkzlXtmm7tTscRwxuC8fYOQyGEV1pgiOf0HfbJkHGRkBAdLgkTPvRRWvA9ORA8kb0gZpX
0BJmEJBDYP6szRGnCgDsZ3MsfH8Vs8VR/DY/fUnKpD0xwWHrK9PGSRhpjfnJ8OFCPuol0aPsrcG7
FGNM8lsVjyDT0eLh69SGXsMM4yF3cNoUTRFsG9o33LqmQ9zsnJh6DU12vqLpbN8gkc3VTmsU8FnE
yo3WzHjEPiwvhjd3a0pIYjcQu73xyCXtNUe+554bVaQ3kGbd73mq5DOTGRgT3EdU0rXYl1leX4ug
br67bYRBIgki5zI2ytpZQZx/pkZthIdGpsnCzWwzQpVnByNUBqycLL6WgQGjcxtnhlcj9d1AJ9JX
aQYejLZQRcwj8oYFgiQLwt1wrjOQZq2mBd6UCsoCmApRrBJCKyiHGYgT22IW0Bg6OrF0V/iwlfas
0c1Nm4neX7ttrV4c5JGUyuQQcOeA73/EZ1eKdcjEknxoGGscCCiU13HBF3PFPZ15p0YU7juQaAR0
Ko6QiOkJ06vBFTX5wsCNFBcjcu7a+8hyq372Cku+zF5ZjtjIY+O2krlDcKPrym6tnW7ayamnhEUh
1h6pxBEgznWWr8NJdbR3ZWPCRkv7GuAA0rU3t5nqPdQlD7J+KV2aLryyu95X/ob4RfHdY/5hbFIb
qoaHuLPklLflS9otEc6WBystbTznthCmc8iLvlrxDXby+9LImwMYD/xLBA+wh7YDtrF8JF55wUCC
oqBrCh6SwoEmsB2gaJPjaRe4i1e6D4v6mGIpQUdcWOk+Q5uKrorIhVfsTNDSQ8LUntTkk7aNfxAY
ufY9YnjsrEef5ZPs066GjCqZrDrrUfoyHrZuLz3qhCxyzgSfQPaMxJC+252amVskrD12U2SRYFAM
bt+eAl/Nz9gUabr4eoJqz1ADC8JlzTF6SQAy7IvS9k4MRPwE2rFT7pnW5p9lU9iQNSdCz3JItijE
Or/1bhIV9U8ASNPnRpuI49UU4rbQuJQhdho+TL7EVRaJ2XxVYASgEVv1rWxg1Q1R8IhanG5+JB8W
B52VfoST7pmD2HZjXzgnEG0iOiRKj1DCwjrKsWnLfQT51DnrYlDzJiEQ9HsrVPsNCR9ugSwp+FKz
BmYgkPT+tI5ij9kjvYCRbTPVVrBJKsuJ3kc/8YldapmVJkEqr1Ez4eD0OT85sNMIFEDB+Q/wFTu8
uRElDvN1XiJzJ8xSNSa82aG+Tot8JLp3ysZXL0zDzew36pUnqbUvrYl9OqqjTl1q0x6gbRo+qyjD
6aJPoKxpjB1BpRR7YWkQ1O0DFWRsOubFNxR37on90YyxnHWYt9Zck8R3eoHeux58BMPuBNkrpKhc
gO4TiUUXaZDz2I5NhJSe5N+tDanizm7CrN6jFC5bWqaAAEQsP2o7kEVwpYkx1eu2h5QMKxdHrM6I
Kl4R50smKqcqqj9ZjDswDqa6TARiN2uj4ZZhfV4zR0tak2ESSOCFiBwH5F7PPdV9zs1GC+ah/QjT
FASEdAiW2VfQQilPdcSwaKp4wRFhs+EVTFYBt7Swfg6ZQYKr9C0mj+woV64BvI5cRRaUPMY5eD8j
r9ty23FsRqBUG+MuotWQT+Bpp22Ex4oGBvYLl4s1GDvaehdiMhDiN4AaICRSRLywNST5ZhSuDdR/
P7nPcjkdCIGIh12Mb/CpTlR9nqchekqLmEq6lHV6mzf5S2044bZKsAgfUy6RbahsEBdND2QBInb5
zkLH+KySenpMAcoY5CiRl0zoZd1P54WMzeJT5sU1PeQo8Rwss+xsCL5TzLUfZiqLbzOkYvI0FrUy
zVqMXZdl07oHZQnZNMQO5KAO5VDN3R+W0egdUwtnNzJQODPScSEPCHXbmZOtsMxUDqwCX88Hhy/u
fU8w531IBgIWK9gYm9iO7Ie26Tiz+1kS34zzeGRxqerdzHwl2s3aH+J1YXRMoqy68+Zd6ConOUi+
vimP0eAwt0Q3nF4zbMim3Txbw3yp4XR5B3CupP7OMTpV9D62dcQp+RA3SzTIaE3vhEFtHYNMtdpE
siybOdffWcgQGg/w4IWabBTcbWnsPWS0JvDoMgkhoQVN2YKBeqQWjXB8BzEZGiarKETLWdM8Q5qr
fsIrpxZ1WuYAa9mZxQ+7I5VtLZ0035TeyLC/UQkSIMRoK6Sabk5F2XrF/n/2s/9X+1nPXdhr/1yv
cf6Bkfz9l73sX3/k72oNvO5BYJkSKx7b1n/Yy0rpEGjoWcIGtOf/fTFr2X/4JnPbwIXUg8JQIKv8
U60h/7BdYVr8eYicCVj0vP9kMYv28Td5L9GNHloSlsaADByHlMZfFNiBSg08bVbGbqHfUuxyrjFf
4vyDT6UuZcpcMzSVffbgumAgAxQJvouShDzcGhW80T+72mWsWco4ffHqlgrMNMvqmIcWx2IgM+nD
EerLHbe2vDHj3pNHSgGdXFrRVN8x7ahzV/pBe1KmR1WAm0oh/3LDjjy6OfYQAiPo445MagjWKdIW
Rg159FnWgsGjHKTnbHgUMEn3uYPfYxrGsTxrI/O/mdN/sXcmy5UbWbb9lxo/yAAHHA4MalC3v5eX
PYNkcAJjNETfA47m698CpZcVQSlDlWY1qWdllpaplMQAiM6Pn7P32jBXtoUVER42m8EFXuymP3mR
6T7V8yDIEIEt3DI8ugYNjVtUz62BBJn0Wo0QE/xpGmFf9LLePwkrna/aYqBuywwz7kDkFI5mphsA
NRugmMGzmSJxbxYDEQBp6sfZpp4Ik6GcXoJUByb2BUYpyNdYISldtjKC98nQy8HE1PLdHK6JbFHt
WbgONYIIHBaiqkzBjUaJRauhx61mruMkr97qgTgs0RtxuzVpLp7LKTHloYwAt65dlJpYHIZkuh+w
09h0I0m43nXdmHVrEMoJoHzgJ8PKHar0a2qUMxt5q8/KZW/KAZzQ9Z7NuE2uUyMgTrBQzoPpJfoA
yH26CsrJvxHIz1DW+YzOaaia5Sdh43iDH5yPwR4AQnpisTbDNSSp8dGsUnWbEtb31SQMJd727lKX
5/3IpfEYnVDNJ2627WUrnviM9U9eKB29GzKnxd1o5oBl4JJTqdKRv6eYBviaeBglV1XHBPFIywux
S0AnbhN5HGEjO5N8pL637bsEwd1B4hu+bXOH6lZbifuV3pfLbDoSGBKhRw3LBj6COWdnmxCXxneH
tBm63LOEkR1ounWHNpj9o6OXyOhaxoJlEYwM/57lvtTqvVJEpZWuh9lHFOjSbXB2gylmeZhoBwer
qY9hPfQuEYWbXvfqc12EUbMybbc9td48phtEBiWcd6+iSDKrpn9zrXmkHTXLIljHJsPWNdq+gVaX
V/c7RucewyO7CG5zzdIniLYedum4jBaGyCfwm3zIiipEdM25ztz0Wx9T5B293ECfgByw2bhZUjLg
xobHLJw3Or/3/djbtKr3aFHpLBcGNT7+8seK5KKM2fS26Bv6cXRd/OrCFLXP40ho4qQG2EqtmTwW
YjD3lCTzVsXOfA79NruYItpH9SiCeo1AVg2Xk89m9ZZmfvnYDJDsNPpRS2qA5b7dVcnJ8fPiPowS
KALtpNE4We18zBueFFpnKGd7L6Zv4dEK4wB2BOA+YJDwhS3hfBbaAkuHeyjvTzgm0+kR1XhtrOtp
0mRSk5ztpjsNJ7QhTlAzFlvluM6/BEYd3Q19sWzPBqIC0VQwHBqmrJivY3Zs09rilel3yDxdwF5e
ONJo9n2g60fXn/v5mli/iRhMRCyPHVNOoubsTqLoHZ0JOZWMRK8AO0x85tnwR56xClMo+x6IxVeo
2xdF6yVw9ECQTcw5UOnZ60rSM1cSPEm8+j+yQiTRV329pYKtblqcKHurqtL/1WN+/68s7gqULp3A
Xy3v+/Kntf0fP/HH6u78BriT9dhCWflTOhDgT1faDos04czL8o4S/Q/ZlSUXmSa+AQuhpLJZdf+x
ulsOMk1ChUxgoiz/Cy70XwELfVjblxND6ukhhKfwADH089ouFF9qmQ10jhFGrUYInzsGomATLeIt
jTwZ/8Yg+1H6+fvxOKCU6MncJRDpRzdXFtptihZ5IAUS8vLshG+0LwhrGBBj/HAP/sI4JuyPdQvH
IlYaVxDYYKn+JPTvXWoqOwIwJywTJVMuJXKsMIJvIUR1mQahvkRWkuwZ6xSbsG78b4iw9E1LZjuO
a4c2Ashy62ROA8V22gM+pfUUNk8O4c0DFH0X6KkbWlQlov0yDTiV1q2lEGUno4f7C5UFJuPBLr8b
yx7GxYj/kCPmRNiuiFu96JzGvIkz8GjrNp6DTUdc5Hd8YyW6piHRFPIZqbIjwDog7gEbcZDRZZDN
N2wXXNyuSF32tQY0BAlE3ybubFzUUOz0oXZ6Gjlp5HMqvQqCJwpMhsYiqqHExWFGdFkIXIctdWio
fTXb6DnzLGEbTtZMCAiN0QmiVKWbtzwxmpNq3aMKeR4s3YutoYpzMbkPJEyk1QZ/XHCaQ3rdsZDF
zThm5zEi88QJTHK14+rZyKOEVVrcJs5c7AupzshMGmoDqA4MxqDT+EZzBikTrc2+x69MJAkQIOCn
6M0Aa8AThbhnjOkJp+YzKFMmr6PDALKOoUwpwJqjVlcdFstd1uLRXAKCbWtkMIQ/UAcEIaehWFaU
VSuMu4nEWrmQdVxrjPagvpxNlvtHUaPaTyubw6NdWJlW+IZCgnTKPuEvIhq9GPoPCPr8tc4WcFHU
mhvX4eDCzemFeObt0IPD68uGV6cIX0ORXuYFHTDhhl/I9sQaTV70BvrDHsr4bZnidl2uaGovGGsn
ukclEa7NUXyTfXC2UnWsyyRbZ5BWTAIxVkhMqjWW/lsidUdKQutb4uY7O6XZl/fd3jaTN1NQCKdB
8yz5P8RmX9l28kaVec678BRWSxS4Dmpm4fV9SE/CkC2KYX0RBSn9X+McgbfbspTw3I2egLUXMA06
J7YzIHii1L6uO6bLRvlc6IQIZiaJK3vILkx//O72VYKhCQtPmnPzGuYDiNR8rP7d4G/ZPaer2SOU
OfYpynrHuxJTFF7ZwfglCtqnEfndVoqh5WKQceoGxgNJuOcpUeYaUnuAFK8N1kJRfqYkFIxueBEG
abl3G/FMu4ZfgFAWtCnQmwZWa+kgyFsQJ66toI2VKwcryTo3ObQ7COMIHQD1QksQOjcWj9/kE/A9
oAjNGHEhBLNXaS3mh85oSWhs1cNg8psWKj/rgvvgmNUXIorK7f/unP8ri+v7+vXDZ/1P7L7za9pG
r9+G79+rn7bPy7rH33htu3//N7XE5S0oTYU5AZvZshf/hwHQXJY3ZM3v+mSHf/L/FliL7TMGQJ9Y
g6U58wO5j+2zC8Gdf+JjU8DA5v8rCyx+wR/NsXjfFq+FUubiYEbX6y923R9Q/LIcgqihGbVxh/zk
5zDqB3iuYd68dG0MJFaZm9QdSI9o+n3ghf0aBuBjFLjmGZLBsz0kn/uquXKbedqPke5xxnc3JPyq
Nb9FjNQEtFJdtc66kdlzx5qxMv30meBjiucJY7ILtbjHZccathZDcv3D3fiLRfZnf+P7L4fVnd6A
7dmgEZ0Pv1xCQ5V8ZSKxxjzZwMvbpcFb0VQ3uCLX/9qRUIQsdhasKYs7BbHhz5cxNBpLaThRm9aC
JU3CMW/5eerKjVWFm18fyl6KkJ8cgmjkwaq7dDsk/7PI4X+8ZfBxh9wYcOEVrv6qAjKSQNA9dROD
8sa3CGNawFCuZghYu9VG6b5dm66jVyqsoz1STzA3fbV3YvWZf+uhKPJLUB7zRsrmOTSGC4a9ryLa
OGwYNtItv4B4mtaVDVwd3fB5ckJYpTIm5s82Ifj27ZEA1halCWQpx4yHDSzIV1fPn+s6frFrhT4y
xdn562vwJxc5vzzZAiawAFfS/REfCsNAqogQbbS0pefBXCQaJh+ZLEUd8Idg75fPVe4CgWX0A6ti
jLGsOTr/RgzO91+fyPuBfr4ZyrJsYWOedaBzWh9OZIrGMcxDCWQaVOTKqmsAx4Z69sIWqqKVfc36
9AKvORDy7KLp54dSTrco+9XergyGGL64tfvmnvEGQj3EyaF6nZPwJZ+s3ZzJu7852Y8lp8LgykfI
oYm2KKvtD09pkXiekXZjBOVwhgBJ0hOVwwMOmntgcJeQ1h/avmT65R7m0d3HtfmICAVBuMPsFHx+
A2OI8LeV6izAiZREkes+DEAs/qY2/tPd5TyJVgJP6vAqETH6oQyn5aHcOFYGY5zsvmJsvIMrPGCc
GK8ZnV60QWux+x1M/EPMQ9JmftHQNCZgZj29j19ftI+2jw/n8tENZroVsj20BbAtMTtWBHD7Fgs6
nWpP7Nu/Pdz7N+nHB2o5Hv5u04HZ6inxccuj7ADRXkZMiN3RW4JlVBL11zAKHHgqnHsLgQYz1rzc
aKSPiP1UfONG05EO5ouabBsbd9DizMoRqfrFc9DLdUhuaJ60D3PMGFVEbrYmzRCRt4xvfdpTVPaA
Zuz5DO/ZOSQu1JeK8LR1A2N0gi6+xbB5QXsYzDM2Syym9TkDE7ULJoDwFdTSQ+eZ05YkxHklcyZ4
okG4B4Pt5tc34uePuSKllgsj8OCwVlmK7dmHz55tZlRH3Ih5dtifhbukuhoTxqP55a8PtGyff/rA
qiX/xmZR9NjCsjn7sGzIGSEbjaZoayfqAhbQ90JaqDI8El/nJczFb6OnZBzunXo+dv10hxDvc+Dl
Czw7eMFfsi5k+43ANDzP6aHJxEPXNZdjmf0+0PinXvE/wZw+nueHzjdVpQpFVafbYHbPk8XkKVVI
5ZL8GXMdwhRT601UaVCyRsSuZSwumxG5m1fVzyHhUOtymAl5dVpjOxLresCaoS+btskZuA/pQRZe
sA+RXJxm0PWP/QAer6q7K13SyXOqHgl6R4aYISponoTBrV1TE5QAaHYV1EsEHULAlVHH+ZZs3B5u
efk0dslrEFWC92iYXibZPwqg2puZyuEtB/MP+J5k9aCvwwvgJ/OOjMfHX9/bPz9EVDtycZiyTONB
XW79D+UOwhXKDbvwMR8EV+j8+AjqdWyTEl+J3a8PZf3Vsag5cJ/RPbEYUfx8rDExa0QPpb/RgEZP
PVP9Oa7si6qZwscIKT1AYsI/i+myDd9CFQ/r0m6XrDoW2KEriTOeLJebIpsby5/+5uSWY//8lVEQ
JnhrfV4q6twPj3iWaCuXHiApZuSnKdwh9biY609/cwU+Vio8oJ7JiAcjHmhqscyHfrzajVgAPG5G
qLIFWnZc4P5sy3FWdPs5jpaOfX/H1rF6zWr5CcLKrWztLVEXtA+dot/Wc17BCIiLrWrHG0IcojPC
sxSNr3L+pqD4qzN1PYdFkcdCMJz6+Uw7+gQMOOljeC6WsSQmh4Xpv1wQnCERD6gK1A7V8YXHbPnX
F2nhOfx0J5RHFePRe5OsykDdfz6yJgZrLnH9bfJKwTVQfGKgtIM1s/F+6IksTMyzvz6k9VfHdDFy
L2M+1hn54b74+WSiaJT+xq+DPc1yC8RGBauOYd5GxJT2ef81SvWnOnJe8f69ihkhXWB86ZoYo4xR
llfeWLwlJJlYgATj5OHX5+f86QPsYRvB07l8hDGXvp//D2/paAABM0VnbFoPlW3S7AOUCAECUEAJ
EcGh6ZxdODxEwyjeEhmdemjXiJ7GXecGn5saIU7iOneMed6SKNrlo7kLSU1eEUR3M7jpngAulioQ
235VfnVZb7eqR0aKNetILuJ+rpzhhFAL69bYbugHER4n2+9Tbj70k/PZAuwI8GCnidx0cPNttY3q
+ddXQP28LWOxg/LOtkVR5PLu+B/r2wKdD7uNSG1arR5ELm8R7BxUgXgeBxGdF79rtq2MLqsxxIsX
8HdAaoHIyNotec53XTPcMf5gMTBgbMaps0ZLwwKvTHQj5rOqXfhdPjkrSErPYQsIhNYK46Eh3DWD
a5FHmp5V6AwbIhBePVkWZM5599r2P1sivrRC0uEy8LgJq0GCmmQwGUkxTPgWLfFBvaivmj7eaE7U
MvNrZJ3nMUnOaUb4zljLV911KG3sEM/UsO8697I0YI2xB9mOPkx0q0DX4BTk74xwJ0vDtBCnQDnr
8nEzWdjTIgf9IpRwEiisk5DV16EJr8vsWRHgHHff/+ZWfHw/wey4bNIVWzt62h+/DL1bBIWq0QbZ
Yl1jz4RyWx5qcr5x478f6b87yOx/EC2CK7ckef1z6cHDax5nsJS+9T/2T/74sT9s4bCQpM2bINgS
+KynfMz+6J+4v9EaZ3oB1IuRw0/yA/s3QgZ9ymhaCAzBIUL8p/yAr6zgpxzGriheSDr8FwYUf1o3
gAexitqka/ooED6+p1Dcvd4d3WZLRuONFeQYBo36JXdsuLMz5U+XnhzS4g99i134hyt18/sS8WOK
KO2jD4+mZ7KwSl9wTYh/4Bf9eelAOGgmg6qyrZUZWGMWq46xTJOJe8Zb0DPunLNEnONWR/u+MmOM
DZb5FUMn6a4EpubbqHP4BvhYq6+09FoY+qO8QEiLUVHG9omZAx3upvUvCWLyNn1D4O0hQO04HQKz
AnZbqVvUvzK9rPIFEsRu0I4Y9lKV8gcquGqrecTY6pQW6Vm9216CuVjyldNuXcpu3tEFrbqVzFr7
Sjmz8WCZNYLECs/dLUWSOAuvNR4gvjKW9kr/erBR4SplO5dALYt9jGngUxLXzrZWePJwH+LTztx+
j1xRXviIuPYSfu1xXtbA9dgYBlMGjDbpgRhZcVaydttNY8T9cERnXtoXNcNUGiNswfakksVwnwOy
7Mto8l68wEkQkGPHv7N9i253m/sdoncS34HyTYdJJ+25I1jpMKR1lN+iu9ff82AywR8uIZ6mJIoa
1FzBjzK0J3o6DMFNGsit7wu7fcI7LpkHMHXwRXfhFc6FX8CZDJOmPejGi/dJbby4vekzRHZGoJHo
D1ZZ3/ZiBQQQwLCb2CONnXwcr/qqnrlZaXoBKh+bORKUvUCq0INL9cpzQVvxGGVjfrB1NDyEdpkQ
0jFgCKc/gTjPM7Zzz+1urdR8zQogIm5R0eP2VT7uU8O/zqeasA5SSXdp1VSXxPNiLVQsP3JYZhFG
6x0sNMBbnzdHEk3VW+cJL3G1RvsJdjgZgmpH84PbTzL1zu+xUoaKpnxhCH+ngYVv3K5vn5hdeU8q
Tc3LipZ+M4bywrP48LbLc96FcbZmnuRc2lPjP2h3Ccxg1rAZ2rLd2vgocCv5lUQIGI3I0cGOKEGg
HElHTXpPd8a3NnrpLOH/8w1y1lNMbNiQ6Xm+JF5vA+nDUkneAyZzsLatZhsTWYNkyZ/nHMLRIBB5
5HE8E9Cg7C8FMUl3aBriCHlql+2nwkO/YgfqO/795l4Nrf+p61qBvCfqjRcUj+M57nPnwU7Z727I
36zVlROhHd8Wo6b4D7QMsPEaRr2nV7IQOs0YJ9GY1jiAuzQcvlTTCAdSMy08J43VWC+e1xJ+By91
7UvLq3mv3eRLOzbZDeFQKZFmPZHqzMFwrdXHtojlwcuGt7lD5I1BFwlGAdI/LFX1LYbXeZhCGV/W
KQGecwOJxgoqtMFhbesraFOIKGRc8VKPVveJyYX/NQlsMsBLd94YMsNFDKAbfkCbywNjIDLfY6tt
L2eribYT3oMn6u0aq8JgXZnlLF+B3wIZHcr4bel+Y7saCmTc2rsvB996zcPZvbEgdO+DiCHRNHrt
JyKuy32mW/Pc0YF7jhJZP+LasD9RUznHqMWhU1VTF2wAV0NU6CFV76u2zRg9FmRmrekJWs1XTBRF
eBHZTdjSUco855Mo45LQL37yuZkx3ydT9BYENj4dByHDvLUiWc4HMRgzStw4ofHhIoeYIvzWvpzx
vSY94qF1aCKTIVVvcnELGT7NwETHrzxp47QiEHXig4Qr3dwYuAq2E5EBFNZpGeC5Y2tcbBAkIQJS
tfLPXQX5frZRqu5qJ11or9R0mMA960Ua0r/pYVwdQVsHT62NnGuTGHpAM18MROsGgea10bEB+d6d
Fvty5w8XWBCHxz4pOnUMRMOmp07S+RYwwGLHtxGsB2E8vhbJWF11TdSKE6kXTCuN6TOD8ELAqObC
FDoz7overr6TMwfWayZZcFBCA+3pwfwgY5u6euOSNfDMwz+H23xG7bPGXYDPCVMujaJ+Scihq6dh
w+eqXpTljA/otAyV9XmstL3RXZQC2Y/MwiGzp+4+G8XQOluVVs4TQiXzGQpzvDbrWXyNe3QBtjOz
qenmZmfCf7geRtf/1qL7uzLr0U/2NuIqWsXuHKCUnoNyP4WECK751+KLuqsxA4eVsh8CtDZokRxe
+lXpdPVhShpOIE/nlLl5NA944SxMDEhh4HKs0jatKr6ZkGJXtD/ibF+mEwIz3E99zhzEnkfogUw4
9jkIXGMllnWHSVH5yNITkG9D7F2/LkddfUrjbr5Im8TfccsQ5SdeByGC+rmuAhY8ppZwjmrVnTT2
YUaKmFy6dV7mxU0NzA3fIa9DhXIQm9okbxAik37o59BgEo010HLQQob0ts751Ax8TefoIvfrYR+l
PcIk5bkJoX5sGrGE0/C/M5h1AKPC5WPQPh/M5UWHHjJ3jdiGpu99A3HAc9tPsBWQ+/rtW0Ou2vUM
Qr0kuocE0tYMqYT8souec0c7MJTL7tZgPGp37nhDE8S/m9MhfLSgG6zKRdJGzCvKhioSAWBisHoR
wspzG4XRdUsTAF2hazifsrLWXzURebwzcaOAXYTTuLIWUgvDfGA5tiObS2+OGFdgiGo0C3Jft3vH
LCsqCBE96BEGANoOfjhy6vRKkEN5k8WZfeWMFmCqQRnx3QgTY4VB3WSKO23nnORIXWZ3vQHyA92h
taYm28VmWGwoYL+isJMb3OHX6RSaq3wK8M4kFcfjB92dDnKyH8qh3M8QP9DDVbA/Kpu5MoRobLxR
icjSbS07Jysan+eqdKvyApE1YkbfGVx8EelEHUQh9JbraL6aWjaCR4Dp850rEhQXTLIddJqaEzqK
KCdSTqQOLuO2b74j8fK6vePF3VeSrxoCQjut0Ys2VXVQWsC3B8YukPBlcbVOMBdJPq2yAB1rkRJ0
hLKPCmYIZ6q19F3H6Ez4DKdu7lEcLEJHFS6ix2rRP3aLEnLAzLAl4Y4W9lKquKvuXTaJwtiJt0mN
mhJbkLqFZD08WmQwkcGh4/QUenZlwyOi+to2izKzDvOWxJJ3wSbDcLzVbTVfpaAnDs2i7EwWjacp
RIKODd3n+C4BHd/loKnnjtUxGONFGJO7nIlelGhroDnYL2uZNt/9d2mpfpeZMsqc7uGxLuLTdhRE
GL2LUk1IBOfeIG92OzFZP0eLfrV7l7KG77JW7gsSV6RxyF2td+lrrAfZnpt3SWzxLo8FTY5UNsuJ
MtsS3zgF1yFST/CZ79La6l1mm7xLbskZ7OROLkpc/S7K7QOFVSzRQuiTj5fJ21mLktcrM//Ua5V5
lD3mSAXs4ii3SFk4VUGCK4munPcAtUU84Z92n3ipE32ynMaGNoGceH5XFutFZDyRiV5coC5Ee8z8
rh5W6chQZuPFfkPJWiHym4vMeEXyF4+bwCCijNYyZdSW/Ek0zoKdg95179pn7gk66Aip7VMGEeGR
hoSOz3gO0EzLbgiPWdkQDdbUxnfTSoJT+q6xNllVjtM48CkuFxG2PSx67HiRZnO3q0vw9KhN5kW6
LRcRd9BmgliOsKHQCbozMwfU3vJd+c2vvp04iX49us54VWnoShsVgbpEddvi2a78Wj50KEBxqvx6
P2Z97Fqxy/SZTdBYZafKEPhDV41Msa7PYgcHCt7bY9mFX4q4uK+t6tn283v0RyysCkENReZLiz/m
9tfHX7r9PzYSl8MzOFq0cpbJPPrDNCANWpGnoEJJm2jpdc1VcebiZxe/PsqfBp7LYRY2o00MEP/5
OOmGX6/FMDsYlcKOPaHuiU1Whm14ByeaGbimusoFXewi+lawPImNGBYgu6Wz4dkaJ4nruujPbpV3
dylgnsvlkq1dFIhXJG1Nz0KwUYhTlxF6z7rY3SCtKIPfu9//3Z2W//8i45GbIPSgg/LPWzL/0fTF
69foNftLYN8//oDfmzO++o3JBo89TTIJFWlpUfzenPGt32Bn0i6T1odUSuH/BniapiZdGJYuJWhb
4MToon//N+EiOV16OfxxyGXo3PwrvRl6ID+/Eiz1qFsknR5b0ANiUP9zg4TFo5rIZ9LHJoZzRsRP
m16rVrJNxJ7cTXA5+iw55ERf9StVNZA6Yq/oa3A+kTganpNs6aI3C1NZupeoNLHgQYThv1u7jT8z
zfFrtIrj1GwNCqHTXLr+rsBeaG6bASLbVYnDIz4YzlR9RlUaFZvSilFpzIWF/RbucOttednUI0xc
Z2d1iom2V+ktkk6BBtFz8PRPKeO92kG4ZkCIwS8lWFTX8+APt77VJ/GB9YmATAFhRBzqkV45m2pt
rwxdaO/GFrWmkKqqnFRZaYWXBS3OW3hRxGqnNdZWuiZDJdcY7VvcyvSG36KYDdkWkKHfbRzHcO6K
KHAyOgR5+Fw70AH2nhdMX23X6G6qhHFsO+ZFD7mqGno8Xo5+haoyHqUnGYjmlRt/dgy3PTSB4xGe
VJrm7UiRtBngux0tqwPnUzgLKjDB1EpOH6TTzhXTM4BSr1sVswgI3TLL+CA8hZjUnpsUA+IEcXlb
tcq+FLk1YJdEXWrnmdrXs8OW3I5J0LgXzeK2ayhVwp1DQes/6a6oj+B6Wmub+Uzn1vRj4LxOsNzK
DHIe841j3bbSvPaW65IygbIZnieZihafzcQgqFsUmIFbVc/oHdMtMv/lYkVHnm8Cr4tq2PLHOBcQ
0OsD1qF8uraw84TsbyJtXdPnCKkdFSEpycCmGNAxnAUSNu662HxLpnraFgR1rAcIqscSqsGazCax
ampLMBZt0Zbg0L3ylYLCZOO2mGYHnmxqkXMdSuZXq9AdnI3t9+oe68eRPYe1EMwD/2RkbCidJLjH
eoe6MdNPAhbfOsUS3fB8rGnVfLPy/EhuD2nRYbEnCiTfy9YX6xGx6daeu+IyFHZxcnls7nLkK0d3
1AAvbPKkmWQS6ODk1sovq1Pv1ucoNPise9Rec+CxgpvtpUcfEHJWjn4Ahyd31Ym+ga/L9hg/86e4
k8WVtlN56LUgQsUnuISyq19JIqmvMRuqrZ315Z2CDHnVFGwFnFTO29lXhGyMkRl8CrPxHrwJ/QH6
I8epZ8hT4xg+VW60qDsZsanRZidTJl9Aldn3Ncnpu7AIMXyGIti5QbakEA3QuoCtr3Tgr0lc7C+x
oACjxiZVbxNG1g8Af2901ew1CddYzZAG0NOKuusACslazlPXkPFh035iRyPFXuNCDyd955gW4jfF
nrmovvd9fJMOFr3PAONa1nVYm5JWXYMvC5+BFfVLZjg0XFAsz47lV3yMbHQ6PP/w0lFZBN8yC/po
X/g3xjyb35sEbFNDjkUFQX1lDS5OF5+IqSYd31TRXfRsodf1YHDnKxt4OFtZYxXQS5gzchrDQDJi
Aze5suNO7VDMteckgjpUtHlGBEs5YnJX8Sqb5PxscN47RCbzFsNrvUfGO1x6pBiZa88Y7lNZ3rtd
kJyypdcHBVTvxNCoLYGaDqmQY3HbtLi+LAWLoAIlejV3ae9sphxqcASJAbO0ofuNmyCpXGMRZneM
2ASsVyCmxzjBBAVZYrjyfYzWLpSerR9J+bWrm7eqtu0NDpv6NLqBvaNZ5287AOJrN9X5jfRpxIQ0
4E5jZqdfyqoodqZMUOJCXChu2OOFm0yb3oEngS9hZ5gtPaDaexp8EX6rUj3Ef1Mu4qX4uDpJE92d
jXHOFA4j+A8FWwl2IEoiMzp6otXdBmVe7m66uJyu2yK3Pw1l5/CNI5ttM9iMwqFm6uKhqI1p20Qw
SfoQ2MN5Im/E2qadnA+GWPYAzXL3qaMtlqnBZDzAFjogoVX0cW5icrSiI20Jb7ge6QY0bNvn4bF1
7fRuUmZhZ8ibXC0vqnj2Lue5T28ij32BQ/+hhUtDGBu7s679YtjCgDAauU8p8Jm1LtLJpjVvSBxg
wN+GVaDc4dIPIDdCeJ/2Pd934l6NcZdFmVjNth4Pkg7YibkjPnQBTsTO0C2GftA9+qA10KMulKPe
pzFRavoWHXXIyjIkHTJAaLioSo/mzFyt3cGfp4PnNkscoGarSPy0JVzSdD3cBo05yfysIJ9tfczK
ePa18d1TaoIuJ5wjScu45hvHNO7S1K22AO8lDe7WvmntKLyvB/b9jHd3cUwv2Spm9P06scrr3Kc3
4RH5dy07Vz4VBiGUGoDOusvqaodbtEU3QHZjhV90ZzM7jaRXrFv5UiTThfa7V8CD+z5iVy1a07mq
ki9aN3c+2I1zaUUWNKUZDX6StHeRmeIbKLlw1BsQMhepeDk4xqEw+/jVqqXYEhxEOpYi4dUomHr3
8VUU5EwSsA7daLLelBPII8tKSlPGBcqp0EiuWghgx1n1uDenqtWgagBa+uBBnpOJ7rlJ5iZ+G7lu
Goeu+exDkeLZvK5Vbd3HofyqSme8KyPePHvo+6uWbX9IknzUGmsPr8l8JJ/WCU8FGIniWzY51TNE
YGCNBDz6zt53tLxib6cFH2Upxyd/Zte+QY9WvU5YBT7D4XDme9J1BMCrSiGrdEGOfoYNEV15VWfD
McDzRkKOWqWVBvIYStv4oqOUHWnuavTz9JT2GEVjtn8KHSgojXubdtlXOxM+CIplS1aMfUSXIp33
MmPrktW9vFRj1Fz2ZQ9RLoiL8EXmXnhnOp1zia+GiqAeWOd7xiXsL+Ot6xreQ5064DliG6GE4qPE
cjKG1mEw6+zEftog88mwCO6AlZjeDUU9kJDmVVhJzSaNzYVK1CVrh4KDrStPD2oDyJCbkC9WtSKd
iSh0GnnhFUYJn8spkgVqPtOIhkxxB+guf2Jpcb7jee4PlF7QbScI8Wu7qoFIpgnM49Hri0MFx5Wv
nxd74xY3SPHoyiS9TKfUvoInr+/gWPnPfWtbDzGA912Nn/9uNlJKHttsintOI32w5pm7W8csTSSw
mSeYYVg0akcCV/RadY5S4I1r8MxyMWIT7taIz1NVxKdIWZgJzSlNPmddrJ6nYHjTVY+h07K0Plhm
AWYuZukaZCL3KZ2ul4bBTgRus4d02MKWfG3NSN9bVeY8B6NCMi5yiNKrsIW3C+FVzwekNPbLjFWX
7nlifCbyKbkjgMJ/rdp6fLAg6Zzpk4H6hBcLeIcqXB6cxNQZuuVMhEz0STKJ7dn9itk1OVQG3eit
PYIl2Mo+BUFslXE4rHHsTi+m1xhXg8mokm5+YvtkvAXphUGG+aWDvXZjzkJ/M3Mi93jnWu/JKswG
468vDJumnoDICmApfBb9MAVkhRL8va7I/qRPxmLx2Wua/F6SankcGD1gaYZP67W9gyDGCQoio30q
MVp9fnvio9f2GxPTeIb9qs5JBR8H8dIpXLWH0RmiL1NSEhAKtVQzSGMmXYtgwUSnqoX0TY1tWhUM
0mnk87Kzh059C6POIgfR7U9RAtBvr+z/y9mZ7datZGn6VRp9zwLJ4Ah098WeqC3JsmTJ07khbB+b
8zzz6fujMpGpHWlZVQEUkMg8p7ipYKwY1vrX95vrJwoBZn00eqOjI3nWPpaoT+57p/S+V5SAHkeD
K9S8TUkuT1DGmQQRQUhqhhqV1zBH9m1UOrcrdpvnRBg+9x+sgxF19BFSVc+yovve9ldSM4n2foEf
bZJkigH8z2uu/eoHXOp2XWGSmqZj275b/QQQicjF+K5Zy+HrGgvxPdK6pTsx5ZufSx9l0HER9+Cj
10RfSgCYPnpCNzoP3Dd+mcmmjSzAnB2xUyuNQ5O48zHURhCibZo1n0CyrtjvlXNxpF/eq4BpedPR
z6j0cDro6HqGctnfdOTq36de6H9gfMq7qTc4dTpd+7VoJuPohaIsDy2Hl3o/J/A0YRQBDSm8Hk4A
rb/20YDLdm4tLBgEtCFcu2xM3fepWzEf0xoPTMuqk/eYDEdXDXAaj6pEJEh9Jna3R5WM/lKkGYWP
OLFoQSrb3v+UlwkcTLtyP0JxWr5zjwF0i8DcsnYNnXELUwEAVgsr2tgnvT/fUwv4AlzhcdT6BttE
dPtHqOzV+yHX9eoeXX98RYrU/kYLn8s/WvL+DprofG5sbG/r2ey+DI3ofs2R7hUHbaoo2kEBe1yt
NPq0TDk7ERClmD7oIh73mPXFN1FplNmJg7D2Dhto0z4NYP7OcZRqeyMR8cd2dMzrBYON9jpLcp36
9KCBkI9ab7or/bh9T7kYdiEdgx8cnGx2tmt1Z9cZva+uoc+PLcet+WDA0DlzVXKikzGL/Fxy3mxP
9CUWh3Vgdu5Nc6nc942RkxakvYN+Lm9cAr2ZxLeRZorz0OgUjhAc7SbfBeYMk56iIrclTmBxh4/d
zm+0+R57ezhduT39cEXU/x3VOR3WA+AYvGCHcTuxsk584zoLAoErPJ0xttMcRqrdJCDsyeVYlC6f
InxDjB1DjO7Ax16JuzQyte5QAN8Zd8AuF2BJ4yoOmus153Qd+ifLzlO8a8O54miGF3QU0L6BfTeU
83eeZs1BDhwLmvswf6krZOXvCw17S45B27pZJzpe0qznyB76ucfHPGs5BYzchJNgbqyF84Vbrbhs
cCqiPmlWRwHAjMmc++sOHXD0Y21XcdN5XqYfvQbpCKcHrKOxf/Xamy7NG8owU7gs11M+atHZIzMc
H0OrWv6qsTLc6+CVPs6N3/y0s8k76/hLf7btLP7klyPsutHUp2DSNeMMtb0PHGcezrgMefuV9OGv
zJgWbsTCojCOkVQ+75sOX9PFCLtTP9tawJbUYHmycI/TuYwVpss1PyKZgh23a/+w3KgbdrAA7KfV
N+DNmFwiI9+5dpPROi15Lo4lRcvHEaD6XU525mBStcI/qpsXKPBp9aFz/PAH7Alzl9ht85jr88Ke
3XV0zsNW5L6I9/WHlaTUqZvj/LPla+MdtPH5CdvA8szVcWu61Cr9feJO3sEva4BLuW5fjwT809Jz
9G+1fLmK3DnZLwlqywpjg/e22dpPTHtOwql1bSSdOM9G2H+J+tG6KRy8AN3VmK9iWwznIYpLKFnw
wcys2XWu/ciZvH2Y3BkYRRRZt/EgKkyYE+erzpf7Hgp6PLkD2ScQVAgQViO7rYcyue/gdJGmsjAs
LgrYYSZ5hi40o1+eFX8MZy2/suz6WLQ5dV3XR8bMPZMiv91Suu6/+iONtU3WTYEP3OEYV02GyNbn
eLp6n30WrHdlXE9nu0t+GK4bbtkKUC5tCoFYgOWyzeHajMPkygHhdhN6qXnoS1D8EY71f6ViKt+t
FjQwH5IVL4lfMOWY/qondXzQejgT/D3dCaQDzck+fUFsni+So79RYclZf0+3LQ9vEtqxDMswDEfS
72osv+XEQnI2x8Tk2Lmd0jxgunf1VFrT3mYKQZilu31XD6I+YWTlnqeC9tK3XkRIenPexMUyzt5y
q/yHkDtV2iFs5gJY93mhgTYdu/577ItpfahHy+/eex7Aj/tMx1/9mK/FhLa44v7nAOYyjstIfMfW
+AlFrU2ebKGHg54Rn/yZAI/dfHPs1cXTrdPsz01v5ve+HzLyjsi/wKhYSUtsCbliGo3vbgmxcG9y
a/xM+mOzOe7Fo4kk4Ucbhxy8By/66OpioPDaRMmXPhF08Gij9Q6Td5IC3qh/9lq89+Iknh+ayqHD
g0wsHruYxN5YMa0wYqkEBwkRvZ+qttr3NK1/cN0C79R5FtQTIrZDqAEnMedfTFHpD70ZXbuT4W3F
4/7e3dKX9XMmc5x7VkhNy0y0C4TWh/o57Rk9p0BREQK2fE6Mmlbj/k153LufKRt+WKPV+IwoET1y
g7iF9Nd2YJ/BZpiHKPKSq2TI548gkZmn+fPp3ng+6fvPp3666LgB0Fay/LDLlrVTByuUPt8TjL4S
VxDmUe91jW8G4vk6QTbJ+ZbQvbOzM987Y6H9MbKX4VzPbXTQQgY+W8FDaqlfuTttu7MAxef64m03
mWK70zjb7cbb7jlhDG/m6K3szykonF1KO+AP/JScR2+7JYEjSA5tXdiB2bTkKLeM6J7VRPueP1+y
5u2+lW43L3+7g5nbbWzRSG83eswVjVwO17Xaj8310bG77Ktt5vU3213pMiqXXsyfc6dhkOwqt+96
tIGQiy2HXDiJ9PpLG+Ib8bcWO0NyjCFk/urFUDX3f45X8znp/6JOBnIBLa9tmLZJfcKgy+yyKAAq
JR1FzHaScNZ6V2tzdFtNSXPoWpGdMSr3zo0HEXsfDlV4nNvqvQet+zae0QVB+Zvma6ePGrJpKyYD
ZADKeldSd/vAracCkESe9EuLMx7ue4loHq0JlGKNiyM5QNzfHXd+X+The2hJndgV4PBuDRoAegoK
c/iDxnBxcpLawVqnyR4QxM6k9J30WjjGI4KM96UZ3vvQ2m6hRAN4FOHJ0KNHYlzc6cX6jouZv0cf
oY+seCgOd+TrBrbsxnOu4mRD6fYOB1T2Dv1qrN383sHI5F5UxmgdK8uOngzXgd8IXOYYzYMW7Sqx
9fpwbevuWFwaWjC6+dRxkukPNrllKBP02IxHe86z67XRCxANRkt/WeHU5d/u0DXbgXngIGn39yDa
u09rNIWHSoCPsOw1p/1gHikN5m74Naaq8HW2kQvtJ4CcJyy544DWBy1j17VcahZpf0rdJboqPZuQ
sxw0EYvdOsCp8en4uwh9fNqR6+EwWTkl7ZSdv6QQ9Vp8Jt1h9K8cDM0fICLF3wvDCgNq+An6qFL7
MJMZIVOQwGpI7PE6T71pb+qJcUdqcWVWcujM8R+/yfxYgzOb10ce18NI9UpKmKlnkuetm48g3omA
CE7OiIM7sMN6jE/OMLClrXDZFwROX0fTSJ5oxjI/NaD6UdHipb6vxoalaZ7ShxUjnkOLevjGZpXa
uFEgyqk10IIXu/dubKQfS3x3WEVjHw2Dx8hcJ0IHmIfpR3i7ZKseONT7iWt4t7d1UQFGgtqLRoOz
5fNOtMad9eBobfRuWsFZkt7RB4woRdl792W2kUDqrYhkPNeTjH4eIJ4+15n0reTUktVdEUltlSiq
8FSl/GQBUeaU5nfjuWrlU78ynytZHbLu02BO7qf8udJVmhq2xxXNy9S2WL3LA6tb/TUiu5dcCcsx
oru1rg39uO1jf1vDNGMXM4OM4iBAtS3FTQIDGISKGH6IXjjvkgnGbJtvnhfwdc+NiYTrMDYWl+vB
X0k14UuTpVep5yAqXkhg2Ic2MaobMQjOE81zTnfe0ruZbXyBXgXfsI+ekGF8gZ9JgJj4tcMhvW7C
dT3Po++eaqMatrfuTpTGjZs5pkTUaZV9VWdL9+3PC9WmFrhcpuBg0TqGsRnKbzg8l8uUTmY+IyXq
nv3IBuqOl0N7W4//0Az8jwrh/70q91NV8H//Z3vyjwr3q4QswP+7/K/dP/579LPaQAkX/+X4jFt4
GH62y4ef3ZDz//qPNsft3/zv/sP/9ZKI9KMayn57WpRU5cvmAbqxXwz0fyAbzuXfCV/iH486//1/
//fzv/+imm24aHyYbg4QB9T+/6hmO95/Ua/GZw7BA75M+lbn/ieqQbj4zG0yfJpE/M21mTT+P8vZ
zn+5wB2AgVLjxk0S2cT/pJx9qe/QzM1Amv4wX5KVdOEMOjihJzs2Dr79vhvfYB699lyp/MACMjrY
5rrHHoZrvFvXZfkcm878lv36xTz+92tL5+LU1bJlmkv3iNqnbT9MzqpHT9G8Vr9efL7fHMAvT73/
fr4UH36xsrVkoYPM3O445BqFj/ySdkkDpwUdCYolmv6fwpHXW25f+WP4/C8bGTu+fTqRvzrOHcqY
HcKDiLLE4nh//fmPuWw2//cfI7Wlun6j1ykJ3+Ng1NY7w5is4nEC/Etbr9eXc4AjNh1WCO/rD3/+
wVc+vif1O9YenmfAqp3juNH6r6t4CIe91eHjfPzzD1w2yPzrLwIDdjFiXrJOej8I+zhlnTvBlhSh
ucfIy4xvueSn5juDlGrGtZ2clEv6wjKaE35uY3v159+X7mf/fgGpOaZ2i46uvcU+DpgMwJ01PRKZ
xq+avj5KvE00cfIA461x+IuowQ5mVcFz0iLPLG7//AqvjfE2c190MebRUoykhRgC2h33YKx+ufaU
vPH3vfZwaVWoiNQJ1Lp9XJbO/aJXS7ULoW29AVB57enb//7y1YHaO50AzZyJJPmpVx1tI1qSDW/c
WV97vLQ2VNrEgYnTFZVvd/xkTA3ezeHqqq08nrQytPmU1rVJDaKvKI4f9VkbQUbWFa2qah9WWg1M
qjvekqesBpWFJmUhOUVutSGUDmo/IC0HZopGruoQjJcVPgX3VMzj/hPXBO2NtfOV8Zf5Gp2nD/oE
zzlYK1w2lsjSgGAnWde+MUCXZ5h/xZ4rBb9PDiYfzCUMKg0F8GlqDU6F+bRABGqS2HorB/Paz0gh
LixcGrmGuPSQwvy+AhlQ6kfKOvl8rBNETmqh5kpx3HA+D8VceEFtZutT1i5cxFzHf/rzt37tj5AC
ecpmz5g4dgSmRj0x71pX3EYWMM3PGQ36b2WJXvvi2//+IqDxWsC4yq29oM2t5axhgPjej4w23/35
j3jt8XJAY1GkMzhOMNBZNyMUmK2vDv1/R7XHSxGNzhmDPcggwZjzBXruE0dr0Nxa8e2leB4SUS75
knqB1Y0Z32DxZm3X6UuyKv6AFM+Zr9mNPzP6yOmb8lwbdjkd29RdpzeyG6+Mv8ytdE3MdwwNZg9o
kuST63XdPQUvXNf+PP6vnLU2AenL2VP4KNrTIXKDAqPa8INbkFX6hCbF15EcxL77gDReOOc//9hr
f4sU1e6CU6ZOrjOoccBJrvpVzP4uxrhLV4tn+OMXf82cLNhOma0bZF1E7yFVxdHbYUrZvrU3b8Py
7yvcv5a/rQX65XAtURrpBb07AZ1RdYvKH8zBfaGto3MdoWvIjnNkLuUXzHTFX0MZTeUbI/famUdG
oee4h1GzmVh3cy+vr2PQhCgFVxIXydEjg2KhqMRTAuJJ7NQFOoM1ctExAAF9HJGGDIoDLK0GOIxQ
pIK+HRQuSjaRTC4sy1y8MRmlRN6/h9e8HF577KmlgnCGK7m21XHFMxaeJpf0/KqmS3x5T9dhRebW
moorC7SjfTcLYZbvTNfz0i9eZtr2G6/y2lSVFg6vTO2a3KEV1G7Yib2z+j/reZ6aN7bR1x4vLRt5
S95vmWGFtVo9BVFP/9aO/FL0t1Kg2dIdYEvVoTCKLHxQZu+rzVZ61+laobZm29Ka0ZDgSTXNpQc7
5yZDYtAr1h1tZkv3xix7JcpsaZ3okmaxzbn1gn6ZQvPsWaSyvs+1QcTFZqxX2MIOdbEzV6eOftTF
2plqn8WW1g9qTjmTiBqL40HkpBZqYum0oM5Q3C5kPMtqIWIZHFSTpKyMo4PnyWF1Ku2g9tm32fbi
KODgk1um1GuDDmugYC0xDnHaOn1jDXplzso4GweKuwa2Yw1SE02LCTj2EC6VqTippNDn1oOwManW
wOTeuNNj43MZWW+dWl97dSmaDZLW1pxHaxBhlvZuWEqds0BD0lVx3kjhHKdDX4sWQzNqNkB9RzQk
ofCsQOmzWlI0C1qd6j7b7NJCmtcm4QImKIxE7d03HunLSeOVgLpGl8+qbZ56mRgwWsqQYaq9uxTK
qa61OhjiNWiMJD91Pnr50bbW05+fvm27v9mOLSleN5IbPjhIbCbN/sm1MxtPVp/VZdBPrqP4F0hb
vhjdsUyzEBkPgfvBp7v5aOBkqXYd30CxL0eftgJhTaszBVRpnDNS/eEAdkdxuXkmEr5YEIyeipS3
pvhhdbl1k+SFC1YoV3x1KWLZqEPMWUQfQIwODTCwOCW5uPzFhz9/3FeC1pKC1g6jLtMofx6RGc7X
WR/1+HeHb6L2Xpk6UsiSH9VGqh/9qR2iqaPSpnv5e7v1aA9Xev1n1uuLscf0aWyiEYUhRqorjG/7
6+LDllJ7uBS0yNszi7LaeGzwotuJDRbS+P6g+OpS0Io6tcww9VAOl9rX1uR8V/pzqPZZn7UOL8el
XsG1dM4/X90yG5M+EBxt1AZGjlbbC2mDNsajj7P6ztye3qkPjBStmT7WYd7x9Dn14z2WJCiNaNFW
fHdxuRbElu3BRtN5umX+bBIrP0VJpJjZEublw5Fk5l4S8XCsQSDHINni5uXMameDZ57Ri4869wJO
z5JRMO7DCbUoHedGHfZqW9Sz38KLpxdwJctK6MOxRHGEk0zyc0hXQ23UTWl37UCg1FU8Dcciw7bF
seyv2tiZig+X4lSn/UYs2Acf3UYv6adLvuGv1Ck+XArTpvPnlJPwcEw30ZWTIiMZWtNVfLq0t7oI
raNE83l1fzDeAWgQ9zSs52olKlOK0xmkRknnzBDAjUHkuJaYWiDrArqkNmdMKVRNqCAFDcxjsFgF
jZmawPa1nsz+h9I6Y0qxaiTgVaq5YGelWH7tp51x6DKQMWpPNy+DdUAvI0C5DEHvi7+M1HzoLPGg
9mhpV5079FzLovVBEmt3LI9fF9NVzBU+03dfxKmfJIVrlG4fpFNMA3lsP1VZWKl90M2r7uVJqcw6
rfW9YQi0pEd8lbq3rokQVWlUZCwlZeGp7mb4WAhO/04W47NpF2+0179yjDGkKPVw0KC1SVsCHtvB
bTM7OJe0IUVqS+8zq/bFoEMBGuLMavsAIqz+xepZBzCkWw21k4aMuh2a3NTzsBoCpDvroZrd73FC
i7HasEtBGnpJ444J/gP2ApCiKPAG67K3Kq+vDbwUon7pWEmtFX1QbVJUr4uMd7kW1p/VXl0KUZNe
uRYJHdMxDuOdKKYvrpcoflIpRlcLYkwIuSdobfq9DW/+mjeeWj75OcH4YrpgiDhPieDZWto9WcPy
DrLQG5TtVwZcxnjjNxFGPUL5I95n2l5Lw9tk1RXzA7q0kxo4i7mrZmpHR984dS6dNEuutrToUohq
Mef0lhYhgHrlA8TeEz12ais5SMqLVcsC+SVmEvjHaqVjcTKB26rtoLq0g9YL7YkV3QSBU0S3XjUH
+LSqlVll3kiSYyQwDLx0jUXuCFzQ/aQUNLoUkrmftvWa8RHh4eE+4T94q6O2TulSPA4N3SwL/bHB
0qXGE73aZpAOojuovbgUkTgabq3yfh90SAPpCMuu/ND/ovZs6Saa5UkH4ELXjnbC6VbTnW+WD+hK
5eH/wbhlYjdNrrMlxwl6Sruj0QwsxagUOJYvBSV0ILe37FE7Ns5jWx08sthqry1FJFCwxmripae7
GDHHtNHTafl6Unu4FJMT9a5lKfFSMOL6asqp7Tci7ZVmCsSey4Bvh0HPtJyHe7l9L4b6R2ItreKo
bAvvi7Xbt+xFbzw4SG0h7m2ePQ+j6rOl0DSmBPoR/X7BSn/+LVL+9LrZcKRqQy5FJ8rUEcTAwETB
gmG36unH3ImVDlgAHC5HZfYHa6K1vQ9msdBuq1uhU8E6X41EaWmBPnz5A/VU0IkFsCiIrPqbNo2f
KT58VBoXWaw1CjpwHcG4DENkH5oBhK7wTFfpHEFC6PLF23h0yUfPvPg83w+Vfj1j9q02Fz0pQiHJ
6ZYbiw6be/EuR3B4pPX+LaOFbUL/Z17X8qQIHaIWzSUddoFe5w+Wlu/TNlY6pODPJY3JRuuNRNEF
Jm0ECNKNdm9Y6S+1zykF6EJFoUP036FmcL5G3Xyd0Jul9mgpPue2h2Zvam2wGPm0Qz3cnMoiVZNh
4G9zOSqVPZX+iFYooIS0Hkqwmq5AWq326lKADjU92UA72qBCa0OX79BqN9qoLx/UHi+F56QJVkVr
4IuOy98dJ7i5874rPVpWU/VsPHHtVF0AtezDXNdnvXjLkuaVKS4LqfBJzJw0t9pgHZv4OE6RedDy
8ofae0vBmaz4JrZz1tGYV+8za7krvLeOnVuc/CY0ZcnUpJEPpsOkDeJitIdd6zrpO8zI6KRNzWHZ
q72/FKR2RqdZVoGuyRPxVx5bn7U6e1J7tBSiM4rH3HHDlvgfAXB3mFLTJKNWqoMnfhlHkRnbSQur
N0D1+rkYtXJnafUntTeXYjSeGxp59bgLbDOx8LEVWFZAfcnj7KD2A1KcWnEESdzLmZKz9pAU5lPS
qN3FLVeK0Tyx6S3seXS4+A+AAN6HwlEqQ2FdfDnkubeERTMubSDCwgw0z+wfaL1PlJS+lqyPMl26
TEf6gAMaemg1acEiWYrqNLz/Ll8dT3qtn8GLQlzGfUwf3VMzQatW+pqyFqpvrWGA98u4LPoNbZ83
uT2rxZCsgsKrNx/SJmoDN4xowVqXG79N1OpmNN9eDorPLNFnM6NRCUtkYTS3rd4rvrcUnW1CdQL4
UBN0jvcZRvhDnjVKlzisGy/fOpytIotq2qscRgZ6QISn3VJ4auuhI0VmL/AISCu/oW4TY99mZg9w
a9WOoI4UmrrOPau09QZjBLpFdxOJiuOga47awMhSpJR2tRUnGeLGXwq4So7zIU/0Ve2LylKkMbWd
EK1dE2CthAFyZ92xk6pVzy1ZhkQDqFfZc8V0qXxLz1hraZfE7cofM6UcDhX+y1mDFlj3I7qGAywj
8IcqSZ4FYWjBClRaA2S50ZINAw2vYR14Wpc1+3Gqi1+D706Kl0ZbilWjgPQ3+VodtPEC0CJyUpDp
sX1Se3spXF133jhfeh0MOVxtHfbKHkddxfVx85F5eZnucxR4nSjroAMZ0e+M1cy+QScC7a/29lLM
zknrtNPM2FQxtKakB4mRG2p7ni3FbG5W+MS6A+NeevXV0undacqr+ErpzWW90ShGsdT5VAdpaK+f
9SqMsFXx6recsLbJ8ZsTpCw4EqyTNj4udeCXYQPBYfDgBMB4dt4yQ3vtB6RtlWJcVpX1yMiLbjq3
rfcxbnK13Dz80stp42aFica4rQPX6qGldQ9T1j+qjbt06o3CZRJ5HjWBW/p/ldD/ANhbb2lrXxsU
KVShzLjAJ4s6AMDh/YUx23w1ZMWoOGWkUO11bV5WfA8CItXfOUhfdtqiuWrLmNww2y4aNfqcp9u4
5u1so77G6OONUHo+gv5uOkpxCvkceZ1nVsHoZBFE3aJMWWzcZM72UeFH2RWk4elxKLocO2ShOUEf
x4DGaXFzm3vyf137iH+Oc5VRl6yu0qwEeevmCcn4aG48fYKnljbtx6kxtWGvL02ZfaviWGv2DgdL
82DY5NqPbj3MwyEHpQ0Njyr1DKJI89LAhFlnncMKB0UM18gmfNFQ9i4nQ8AUPQh35plTjrXECWQk
TqDQztbhVJjmvOIvV4jyL4iKVnjfW46GY4xhN03grTTsB+3M33uo+9XGlnG0cTZ1TXinzuJGw1WE
BZp/63glfWGbBcej6fkT4B6nPddJ166BXvnegnVvjvPD2FoRDkcu5MIjTPYRIEJOfzrnWd/HkrTF
g3NXVElr3EwA1fxzLozeClZGG4aKyMYzqKIC7uuogyHRAenv0rAN18fcSCtX7RRiSQtmMVuDkwHF
CRw7rsj6YNURgXZTiltZ6SUs/HKzJq+D2Cl+hlYGjSdRe+/NIe3lJjVSiZlzSCeBPYRB5+fXIe3w
am8trZL2iDIFFFodAACad6Hmg2PIsThXe7q0TLa4gzgZRbsgMlMgvlnzy0nbJ7VnS+tkSnvrWLp6
FQzLgI/NNCdXlegLtaVMZrfGTqIPAKu7IGoz69bi/Iryf+i/qr27tFC2RTSOIESqIPOi4VPrNSvJ
/BJWn9rjzcv50pRQfqvVrwLMjKEJm+ltvEZqnWaYWF8+XCeEISbVeOtUdVgcKn1Kg7nRE8Vbjizz
MqDbAS1jRjpRYc9HsythxwKezZqD0ujIUq8ecl+oxX0Fljr/NdXWta11ah0dGMZfDk49TO3YLG4V
wOhAR9Z3LqhE4afmL7V3l8J1xINbjINZg34Dr7Vzq0ZQY/dM3HTUfkCK2Kkucwh7EQcEmKMwZ6f0
mCSJ4gFB1nvV7hSma8QWTo0Gc4/BcKBiTnqg9u7S4WbSaZW2k7KiqzbPrx0x2v3OaVpHTd9vyWqv
Li0jhEwVy3A5uNdxKfS/uNMuaiUJUwpady5gQHecV0llzefQCofA1XtXcdJLUWuCVveTbXfC+jja
d1MT7YYevyO1kZc2VqMFRj1zTw40oI4/Y9TmP9diKNSUn/DQL6PKhkqfxmlWB7bjjto580tjr4dA
Yd6oHb7SVwc06vIH6G3FUD33ymDNMcx9qrNkrPahW5r15jeoPdFwdqdpfp4eOMWBa458LqOnGBp2
pfb1ZX0YTcEOwETOnxP2BR4A9xQARRGXdX5S+kSyQMzRxcqdZVuZwt4Ibwr8MtwAP4Je36v9gLQf
gwBraa81S4jxRgKDd0ona5dm1qh4wDKk8Ha6FXi1yQ8sg4lseR0+o97/ofby0oac98XS+wMgw7ot
u/0cCWwTbdUXlyI7alaj6zK3CDjbnnIzuzbN7o17y/a3/+ba8txC+UILUGiaHk0QRIIeo4V9plmU
Gqb1g9qgSFHdx3kbbc5cQTi03nGIQdYWdqK4Vco6scmF+1PyRYOknbXvRTqJH63GdqP07rJQrEut
srJKowg4a90Bj77Jm+gNlssrYy7rxKKZOqPTVmXQzWZ8beStBwqumtQ2MVkqNsHr9MZMFIHIPByo
Uw/Dg9gdylgtTGXBmOXPlXBKrD8wdE33je9dZZaxqO0DsmSsrcsoCv2kBP8eT7cdpLO926fjw5+/
6baS/Gayy7oxf8rwEjDY33OQoBz59S7yj7luVNXR4VZXqp2xZA2Ztzih54ioCvRB4AEZ2326hZbu
V2p7sS7txYWWdM3oJ8xN23wcev1DZISK014KWUgWvae3vDvZNRvDX1L5Kyx4pc+L99LlNlkyGbUM
VSD2Hm34YVy0+rGMbbVuJqhal0/PoXQPuoldDGuw91AXwg76xPaUBl3ItmY12QU9hCRMMZysRNV4
D5oVJYoDI52ah6UvF1wycxQCIJzAZNbNV8yIq1Hx+dLeCpAmDOu+zYO1db+TO3qH29DnPwfV71cz
bIsuR90adarVdAjStIo77a7phvEndiRq6A3hSxtrwvUNf6lt2GsvJOHYeefCsQel6S7gr10kRioz
Hea15eXDKCbtZJg19hOz2g6F7ffl031nxSezI/8GQ9VYDpj9zeU+Lct0VEq+QL24/AFvxCmbk20e
4Gy6HLxI1+8r+vk+KH1ZWVW2OJAYNbCzh8iI5uo6hYB+Z5q1Pbzx9uL367GQhWVY35iz4wxMnc37
E9C6UQ5XSTY27YmL2GCeYOnhhNvY+VzdYorprbe1mzbFVxMc4mlwzPXsWhpkW3+FS0nSUctgmJf2
jH1q0yzJfo3icP1ehUsynKC7wwIe7HQGZ2tZN2Od9tdLEo8nrN42j3sYGPFOLxJrfYoN+lseso1T
8VQmXt0duLBZK/8U5m2so/y8S+tYWw/8213yTphhNSodJIUsiEPXiP0uDcnHKDTSu9HP/FsTuL/a
BitkSVyl4b9EdhS/91n/6ZgNHnHRvdp0kdYY7ppYTzlTFogVnW2Od45ZdW+BNLaF8D+3bpreL2f6
MGhYfGOqEDQ1rI5z2635dPAXVA8HbJj96Oz4Th5/VftLpDXHaHwsA0c7C7Rac45WNuWntc6jj2pP
l9YcvE8H7ogiC8bKisEzr5/71HxrnF4LKWnJgfabDFk7ZIGTD8kjqmrrvRdH87c5NbQ3Mpuv/YS0
6Oihjxta3QA2nfGmP8R4azUJTsEk28/JREfbG5fqVz65rJpDnhANo5NHxyjps+w02LOBOkzLj0mx
euYeRbdaVknIIjrQuXMRtjmDBoIWoZuDG8uguIG5UsZNAzhCIqDMAoNyXC+mUy+MNxboV76ELKJz
sWzwVnpwD1nUuP0ZuL19qjyfur8TjbjvKM1Xd/v1F1dEm2c7SeJqYDoACdLrHn3xG1ettVW4UmB3
i98kydKmgeva/QnNtYeTnqF2WRGykA6ra67iA054ieVZp3rE2sPzE6V7nMCL9GJgdKc2cixWwoMx
Jtc61nRW5SiOuRTGi9Dzrup59Lpax9BvTkViKt0PhayhW6CuJZ2fhYcsMW9cW7tpHLUsnpA1dMgK
NxBuEh5qaPXXadf1gWaLR6VpKEvoQht/zEVoTHYj6o513Vq7xc+tk9rTpSjV/awNbV1LAjfpakx7
5s9NtKjBYYWsoYscN9JG7PWCfDHz0+D35RWmAGpSVCHL6DTMSW2raJMgSTEMrWPvVnPb7qg2LlJ4
zikmqJ2o/ENfWMl8Ms3pY91mmVpSUcjeGHja901ulf6hHJu7LK+CtK3UNnFZSrfE8xwVEQepvB+S
XTmU2Pfk9hsr7/bn/+Y4IivpMBLrVzr8CKJurHaoxvZ4BykuibKUDsPLBbvHOqFrqVj2ZVRXuMW0
Ja46St9U1tL5xULPRWb7NFpVGMV4edjeVDM+Snu150v38MEpw9JthH8oppWa7QMqgDfe/DlV+5tx
l7V0lrMawKkinE0XTYw3elLYNBhFgEOfICVVQYJDGDaTzYjnhUN2bdo3fWaP4DhrZzk1g49H61ob
kfmtcG1zDEJPJK5SBl7IKrxZawy4G/12XWr7CA8z3Ruwgcq68qA2rtJGXCZJ7+DO6R7mNnZYoJZ0
KPHecAyhdveQdXgt7hwr1k/Dcahi/Ho8azrUvqWUaQbtf7lbcmSzN2vZ4Whs3K/Jxg2ksFwlfTVQ
/MuH1+5odWHPw8cBdnPeWc2uyk01jZ+wpd3Yige64YdyOJr/n7kv644USbP8K33quakGDNvmdPcD
4C659lAoFMsLJ7ZkNTDMDAzj18/1rJ46ld6VmT2al1Hmi0ISDoYt33KXDm7JpE9g8DwO3972Vi/C
6akXIo5J5Q5r2qhcwAKhnLcsftu5dgnCq4E1jbOIwCUCyBp4uZr6YeDEvb7p3i8xeJnXmiRsdgd4
c53tlvf60Ab6toHJLo7k1vhkQiPWHaBRmT6Nauu/sXjnbwuDLgF4O2387JbVHsYRfiRQroYiTAbv
mrcNzMVSHaQjOxHUHlq+mSOtHPTFo/5tPXZyqfZFfEr2oXf2QLxqgLhyL6BXb2+89Yt1uvgZklk8
wGqUJ3sOOyhT8P6NscolBI/2C4vIjFHfFeRavAu/xLAqfuOdXyzTaNdqrgaywOm1NaX0TVNgP35b
855cYr920CCqdkVgxXX6zSryXjXp2+jV5BL61SiUlCedLYc2NnG+6bSC8QxgdH88Gc+T7p8cmpfo
ryHp57SfiDgbmNP1qVlUq46BpYM5ZkbjFPzjj/mdmIhcrNdqJRU8avEQNBVRuaa0LmCf+zYkGLnU
+9JNxZ1juHpdw7tHAAZWwAD+x9tu/WK59h22A+AZzUFvGvZ9au5Kq6q3HXyXSDCps9gpSs1h7Zf1
qBrYAUHAeH/byUculmtQSDd2483BNftwTGz/YU/gkPu2cUl/e6zuDSyWJ9R6DhrmX4Uatq4AJPVt
sH909X979ZEH7uBipA+RikzR7XqEpWV4m3ITGNC/vXqVwb086eBN2bq5KXYKo3oBmfy3xWKXGLAl
CSg5m1rA6H7cX/ZYb69d/Kfegb+zlC5RYBXxPlkAVj5Qk4CPcg44dJr8WY3w965+sVBhUohydZDy
mMFuSa7R92kYX940YdJzLe8fakV9kiYV/DP4ETpf1ZCvO9CJrtnsp7dd/mKdJgP8xvbYyCPVagQA
t9tYc8eSYRRvW6uXcl/aigVRvJZHaZOzGfMNHG7fFoldgr8gxDW7kOLSKsPxd8ZDjG8DJJJL5BfM
INqq4bM87mfpo94nWZE1wr/tWE0vlmkXD43bw5SVUOG6Ho1+itnb1ATJpdJXTAEqIkplJQP8oRuj
u2xs371pqvw3yBdkhBpDRviyskUlV5kewLtuvFo+vO36F0nuqJO5G5aJH7Mp2SChntns5kzV+zM9
wfNi/CeH9iWeq416nQlfsaPSkb121bqqB8vjuj6Ap8qrU61239y7vfofJNe/pqr/7EMvli8PaTWu
3Twgbd38uBXJ0A4w9e57rLrh2FRbP+TzpGBXA4e1GWf71gUz8tM0aNYouJ/VXa/yYe/XcGqqEFVf
CfGA3Y0xIK09nKjD7uEJGBs93/UsEfp+tZVP2GmLMj73udmHOmrzmMiW1LmBRzkCoYnh1eUU7on1
V20atSR51vNWncjeQ+65DEjoeV2GefWm6APptveQkPNrCzdMWPxA5hv2uHbME7lELMtlgDR8fw1P
cxjh5Qo1S6dgOmfgpgYFVD6NH3SqkMh0vBO/KK3wz2aZs7VkgPvCLRkj1Bfr6tP2ag/LBtelPiZ2
/DqhaMthcW5g/OZzKljdfB7brJffVb3A6AdEzn0yKofaVxc+nUF613pXYctHiEbZwvvWJn3JQZys
DjtaNukhSqvNFpXATJPFynygqkzXnca3iViZPLZ02RV4YfMUruESMMJEVq/svouXVpQwNfakaDib
EYUJJUqhIICbb3PN5hH4zW5q6tJJ5Pu8QIVkqyfc2TwanouUcfBG1vYKtooIG7GXMLXc4G1NTZsb
gcgul0k0qHJRY/pldoqVPuwb/760eyBHbSbaP+wmFey1mVPOH4irCAxZq0YsdTns4KhkR+mXBIoI
O+PLcA+GhsD70m2rcXN1vMt6OcZQNUY0puJp768DI5v/NgvVTjX8EFEMPnEwkORLsnGIERbDmMFJ
rBbRWQZyWIbRR2Cx7ABtQUEH7o7LIeBdTtMppSikpSfWjwK246yXR9Y3YzGxDbaDqKaEyK7nyHK1
t/Fi+4M32KMe2FQv3cu2pfUoMB2mdDl2hNqtmOomS6ES24ShRF7TiM8ChsrTrdx2JH4NjZfN5F7D
1R0WxDB7ThFBwe+WkEJSQrp3SS8MO0Jgpd9ux9QnqGrHDtpqO9rMbq3B3YqDZQ5ITgaRtXhYvqVD
BM6MWXmm33OqElE2laXdN+Q+Ava4gExNa2k7OtmHfolr9gJ41qyOXeCgCckpnujNTqO0v0sa3+8/
2nGYFjBmTDRlDzMWbXMYdRPSk4bd/PyxiZSIU2xvfc1ozlUm9UPsXJ98y7qqEiGvalhDX3m/rvQm
Nm02feo8C7SA5n0MNnrtSSIh7UzZ8L1yHvbfeT/34hslbNYfwS7fmwLdJZxd4HlM4R6oPivwx1OU
fZ86s+4nleoQXmBcmSSFbrCSvncZpvl13af7g5NxfYzTWXSPwiycHWLR6uZ57pttf/IgeKQROtHQ
DRDlWYmYnax34/hLj85Nc9uxmYSraeqG6mpOZWJul1nytOgymC1+Fgz2sD8S31cPoJBHN2gj7d9B
bVF552ld1hAIisqt3YW/gYfEul9DPIh8GmSbyVIPYDq+46EZxoekrtrk5Kd2CYdobrrtWgYTsyvO
tj7+GLOqr56bWda60MFF0ETsYmlBolEMRn7rbqm5t/Hu4hPRTA8fYNxRTY8Llbw5xk0/8dJt3Yq9
01NhmiPw04m5n+XKvg/QBBiLCiVD/9hsscFW0kwbLGbp5OALHKNbtd72HQSOjzCL1aDXRHytXxph
ZXZSWmuWuyoy7FvTyE4X9Wh71+Uwia5iGB1lZDvZQVlXOp/GUensmCb5OOxefyZO4g5KGtcJ5Aw3
3EUb1dbk3RbZ8TCeJXlyCNrt/cPsQUw7UG38lzQOMGyNkN5BlxNWEOwe4VL9s8IS5kU3NKkqmPJ0
+hhm+DNC4EgpSJ7lpN/39uQdWLIvAf50poJttOMb9vtd+2nKO4dj2ueoeK/2u19WQl9hwWFwIPRQ
q5HPA65yfpHaLeYAE0d0Og+jTxXNwf0c6dUgE9kf1rUmQ8jrxIn91m+2RtVig42VvI6rgBgRTLam
OVm4rEX5bto2gr1xb9KyydgSlTZeE1nysO/dq4l30l2vbvfyalFTVJWzT6twR2CW8xQntmvfo3KU
hj5vh8HJI1Tja3cje2QwDwElMXHM+hbnnasqOgPnnTXbnarjri+m3SSuyLThEXgLxlatB3tut8mz
i3sFMsaYOffUbjFPYYJez93DBKW7ds7XkMFAB7ri+eyNTE4JkdY9UjtH49e03cRwxwZiMcfGRg3N
DzKIHTNBQbLNHibYWcO7dt+37kBVn9kPrF+b6sbWbUdOINGy4X4xKQy+DtiOBlbCl4lUP3dIJUPT
3DYdvbZTW9fANoOBhTkioKN003Qu6GvdKQLMcAoMcXywGq6H+erCmL7HZ4rXNWnc9mWAaDw46TJt
pqyYIb9YFxH2p6rYKr2971LmyLWQGlwXOo4Aq6rViKgIenGwlDOT30AgWXlSoKEgmifcLqWPmw91
ex2NaYbOUVv10fKi1D6NN4DuNjuionHfvuPUsGMPjdQ4Tt6dOzUkLkgz8/1+j2WmLHbiPVQn0eHV
Q2iWwd3szmNDnh/hfmHNKXaNdNfwF5f0fHJvDTQBagyjtbmTWOUx9OrqfamLufUhvCNyG2QO1zTB
jjxT2N/ynvjOPMYuEfPX3Viddfng1o2eQkbi7SHD7G8+dXaDBQ0ekkzVY49ymH8WPQbxZk87s5Uj
Wai7xvkf6RqDm6r14HfOfY3gyU07Xqap1+Pq+0h94Elw6mnFmK03cwdY6GO3tnAwz7pmsp82zVP6
WaU8CJVDISweNUaKDPWPEZqp8RNU6zP5dYLySv9lHuY+RX4FQURSqC7t+LXizgbEb00s2JTP0RJw
FA4bjg9Ee5CMZRFdeWkh0jAFYPR49A2q8iErYhzq3Qnevf0LXzC/D33sB1a0246aq+Jj9hEW4xbu
ikFUXYFcNONwRJz4cpUOnLI1JxtsqR90MzegHCeQ7zxq2Q3TPVHaR0POwMD62k2z22Dp22brYzLG
Bvq76LPKl0yMvoF5Mpxynua0IZ+EhctLabMKpQDRRo49hFFX/BibzqeP6D+R8Xnoud1vk26cJ2yY
GdYGYPEAqomrHiKq5r5Sg9RbIbKsfgpAvkTFxlq1PtsdVuFzDt5r6gvIGFZ9wWXS6sfeosaUN6oe
5gMJ4NUOR1DUkoOoyDiWJq5SvIm2GZL7bNFnJ1dmz8GPALSyqQspVpqWapnjZMn7fQsfOzFANSnf
FViLLxrkNvJaWzbdmXFBxFU0dRcVSQdVuFBgd19z7hlxH9MFsgfXNfMa5z3fYoTpBARe7fJAssid
WtxC/G6ZRseLlLK57EOzjFf9hqX+mcbGr8eU90MCZxKYiN8kWUtESQbAg+F9nuxHicPIu9zQqoPZ
OKBTcoSNuOLDXW+r8CjC2QB1Nzu5tUL08UHAwWbDMYqQozR7hm3fD2tUn3o2UveyDFWyPo9mSQr0
SOb0SxgqvxaVb7JrhGtwzezBoplQac/N1jXXjdMQ1sjAq8ZhS4p9d1LnE8yQWOlMnF7XiAc+esXJ
bQ0pJZUz2c22aJKU1dBs1XAAn7KO3Qhfhx8Z2D/dfYqlo672zu7yfo5S8xR7SLwiBSLurmYi3RE7
JZl5WiMN2K7beMFAI79HPwdkbZiXEqiRg4Z8H4xIP0w+qg992rE+V2pzt2s/yMfaQ0G/7DGNC7ot
sCxv4GqdZZm8W1gdbupkG74EmLm/l2QwRRuzdwM16gPt5CjzOtYWsJNl6Ps53+JWepvXiHbDMcCq
LlyzNa1fWbLpG9cFIUtMZ1aofdm342g6ehMAX8w++Ejw9/XggVooUzfy6LpSfPVDXmHmCtDkQxP/
aF0V3AdKGQv52qpNAMqZrD6U7VkP4DSEbYdsijBJ0HDWnWcLZ/OtJVNX1mxNops1ycDGBq3Uxzem
SSr5YKPNuuMKnn/8urMhZYUM2epul0zT+gsiVzUfqEuj9Fq3us3uum0dYPZaj+uQ+0Qb8UqWQceP
M5zA9QEyDWGEJIFlzWmKVjl8jhp4CXcFDS1ty9h2DQzFaYtQVLqFt4UZEKP4vCIRIQM86MPSft8E
JfPduk3r/g2mVB7hUOMExewesLaozjsQhroDVHSq9MqIoe3ebQly/8M0ZkQdHce+UyKjqflpPsPv
DjNXKXkEqaajt8DPkqRM5EblKQFtavulBRhbPS7WCR0XQdZrc2NnS2KWQ1BEoD26d+kQ3iE15imy
YEA291trB4t9oRm5T+61wpJ83yNZ9Z972stTBr9tJMjK88+JJX30RaHBijR5mygcF1GEbgrMDgRL
ebWs2N2tWbZyVbURHxk4/e5VeOztn6ydZdqVlM8RzqtqpNH6nvm92+o8SlNOcucqowpZkSF9sLvY
wi8Z6P7DD9OCzXYQHWwLn8PQbBKCA3QyT/B4pv12GFeou17JNkqnJ4ZVhh0xJmYW2J6ajaNY2Iyg
NV93JG78NembPlZlthuEAPnAGKshAz8h/0DE181FWPU5FoGNi/PvOmdM7a9kX/fmdYCb+3qcusjJ
k7VyoXhju/SmnNNhW7/0koKLxJpe2i/O9/N61HWsokL2S3LbznXFihmNcHcXui6r8Up4CzKgRZW9
MHqdEZTODHIyr8sOlVwQpOfqbqrT+cpXm3ieSRocogO67/oxDMOQG3iD5iCF1QuBv5jopmPwgoai
hp3qctqJRYLWyIXn1vkp0rlbnLfveOJ588sKaxNx2Ps4bkrmz+dqXlt4TFxXCLPvWkhzYdaRRJGb
qoM/662uw/RRCgxCSZzLkiGPW0AeXu2wdxGi1BBHV9uOeX2FOCDhNw5HQPfVe9JeIQVI5OcJEue8
Kais4/ZZr7RpIAmdKNYuOSYZJYXArhqQzUUgzu28SdoH0fl4LwwW/Ic+oeowVC0bsdSq5WaKUcG4
R72C0Ccxbqy/8auR31CJ+YTQw6UMlioMEPAJHjHp85jW1RfoWXRtWStsim1n+nvnYkRmOwRG/Gng
oin0HmA4AlpHfN1yQ4b72RE73JtqsbeL1lP3FQbR7mc099aW2xLhNWYbf+2X7Nzc6QXO9i3zrwyx
hCvrfUasDlyT2/LBc3UEWVmyvNO+RmyAVuUKszuxoV6LndCivuO6Bw+WCRwYxbnSA+K3ee0RjOUp
BQL9hFK6tHdkFnP0RDhAfAAF8bFeTyurazfgpSwhtmB0V1172GIiOn7oBGvf1TO84Q8J2CvzL9ua
9msRNahcfYFWA9xwDRU2O4xNGlJMzTZ9b1rkI1dh7GyedthAdb4uBi52dbo03wVVNn0lfmnWIiib
INvh2bBuebeKIfrctkn1TZxDk2uxgWX+ITD90/WDyxDuyjlBMKuyfrmW8AQRhWRG/ZwolmwuYNlR
wBYkzg6DzMSvxb+e7BiEIA7Qt6wypDIwVT9uKff8k64jCf5xKytUBiOpoIxkNSQKSgQlyt9QNk3f
h2EjCfa5rOnGVyi1ya5ITePJdeey8AOpc73fmiGtfqpm2CWF/3dY0zvV+Gz+EFUxoz8TWGbQH0gt
G1RGupreycn02DviJhRpncz+yciKa/A60FvKalbHT23EGKrZCD3iW+ohKHqUq2Fpubk9JoeVrXbN
B7Vs76GJnGQftZHruyjK7EdR8eQDsB9uv5oqkICuowmJ8TaobT2wTEDQd+9W/RFj3t+OSQ9YG+tg
wA2Nk2w6TY2Uc0H1qHyuo6r/BKbuls8U5C2tM89uzaajJ878ds/k3ojjVEF64TDQsF3NsJW4SvQQ
nzJ4MmPPG4l9bWRNw6OuJ7CH1xV6Pzmdl8q99wskXr9AQATJmQ0+az6hNEx4ztaAcUh912FbkCQh
EyIODv6xiN2HZmMIEglKCXWNKKOjEeRh+R6VBjB4eqCiRt3Ew14dPiXc7O1VqmP9Cvn1rn9OxQQS
+AYHhucWN5KTdk30UmDbDs7nBrUx8qj7hmcF0bidD9NU+enYzVXXFGnGtf92xrqepnFQ6nbjfB/w
GX1kn/sk88MjqblHwBZachRCR9M1IJTcv0MpejxgmxjHo6G0s2XarEMCuByMYQ+Tj7GJQB/jBu8C
5YhK00kj3fYALa8huGcbNd1ajHRJhpsoWtV+Bfmx/UdEYZuUD7CGvK33acPyqQSGo/fxoZfZUsyz
8zdkShBwNu14G3RDn4FensEQgL4j6hwQaiAZrz5FO+DkRwGGTPiAOtO24iCycfLDCVOnHB44/Y7y
gB0WPZ5GdCjaL80+W1XgTYHwLvoGkTl2zGFVRTNXGvrlEC+S95BIE7yQnunltE3ZLK44PMBhjVqt
TLR5RCF7ePSSnBdh1K11DXfFGRkTNp++7HYr/cmBlCHzdNrcgGWMftfPBWdnddLGxXW5QlE7BhJT
pVnyOmWI0MrVS9MUPFsZuD6Ohf61ZZCpKWPozbefBhQ0slyNS9N8iLcdu0cdRSy5YTxRtFAyHdJy
QjVsLaZxRWkrBwlqq8sO5ML4MdOzEe9gCNKueYAKtD4soaJTHtI9QwQjdeK+RwauCjkF1UO+g5fN
yq+aoD3/zvBQ/qNFgMruqE0GXmQD79OnofYxRJM1koKmtUo9BxD4+2Pa2ViFnIJsv6KA2Yx7jUTd
oeSASb0hKIRHezXDWFva6r6Z4nY/JVm8jfdSo06bM0089NJ1Y37GlLTNQ7pXI3BJVdyP14tYo/QJ
vEnOsKYM2T36P2PQR/g3enME0k2rAl0VunwbvbIRDBJ3J07RgHLKp3hQ5zfEkPiUiZG6AxkVCZh6
WFA/7AvwK5xdcmixJOltzFKK5JK6aLxugbNYv/k0SFtWjFXuymO/9qWhWveHgRAxlykcaVyfz0aF
5ohscJC3VQb5NYAvh7M9GNzSprJrWrndVC7mogBPpJa0hBJDjAXVVgr9bLRCp/qGrRvZEbM4nV2j
SDChWz8jtstRh036HITRvStnTIPhmG1LMv/kLe2HCLlDkjkCv1uImPyiezWAz9WjQ+ZwmCrEiVkR
DUZesVSnYTv1iSDiFZrRyt15pPabxoO3WZchBtnI9Eh5O2wfIzyNjPImcWRajmc1aySkq9jX7GE5
Z9C3VTT1G4Iv4GUhMBWqun4MKrFIVsxCGBZ41qNmxQv0Wiiy1dgqOX5vA7JrYPsCV/FP49ZoRjDA
KRKmyYHbuMKtZjI3Vk6LeKTYPGqEiqLbf/QNuhFfus5P/TGrszHyGF1NRngxM9O+yxDuYy2nkmf0
qBEazT8bnVEvcpdIqDV7ni3iJUF9roX9C+r/7ps02dK/6miZoqepRsPn3XpOVKFYEMSQFnydoWsM
2pw2w6lR6HthkmSaHA1H4sMO8FFc5lswAGvqix09pAmZbmt4y8uYMiduvUYn6Q7RtWB3CIsy+34c
ut7c8Jr46RQtMGb/QuK4igt2jtmOy6SiJR946qO7KYY61btosUuLPQ4y9IVEZDwewqKEeWitA9FF
0ZivL/sASGMhYosmT0uGERIzpo7cd8Gsrl6It9j8R/gbdOt+E+2w70bICl3D4eR1TQLiKVhcFwnf
3HIdplGSa4Mqu78aerbHr6gqUnrT9ugEFjpWAAAcwCeOjSgxN3fUts4Vteg4mzRdCsJUF+VYc/dM
25Ch10ghj3GME0Cr52MbJej3sBEtnpAPsFgTeZg3TUvTcJpdu22R+7XOtigeIemW+kWiplfDK21a
ZNLd0cRY+0otVNV/8jpb1B0C25YfB9os8r33aM2UQy26GuxEANKe2nEc2G1VD2P/3gsMzG1IRW9v
4gWWOvcr7jWFo3nY6VO3cFXfbJ2R/Qckem21FvGCaHkuu0kolK0zaLS1cbFgMeuogPYHC7pEH5AL
eewBBzxLGPPPUDCMbVJICQFMdVBoBdnlhADMYGAd77R5wjk9ovAMMA5aaYjdZHhPMOwgV0na9PsH
dE+q7bhiJR/lvvM7JNEsuk2jSiKwYzHU69JzG0+kV3HHmL7qOz7Tu32YwLxO0jC5z75dJEQr+gXS
IUdX6y00eeIZ5ehxpgBdxbMVa8FQ2LBf1ArJ+qcJsgs2PZ6lXhPUNDYKc3dhdrl2hVTe92VQ5uwo
5yx7oKbKxlMGJq+/nke9kLJegx7vUgudGpRIY/Rbp2D4cmxRxE/yyCZJdESP0rXlIGqJtFPPViNC
IqolXzcOF/nbaq+77RmSDJlD7b2pzP6DjJTU33Q/xcMpJqA6nmJUfed7qAYY9zJAkhqxzUiz7S7J
Iht+CTPt9F0IdWRR4NtSUewS4UiO+vKC3kprLcB+s8vul1hZX7gA49CTwS105bKnaV8AG8/QM8+y
M7x2FUcJZPPDsMIZ+EPs+9reG7cn4w2H7d1+ftu8AtdBugBneMuz7hvKfBEpOyoibSHWinymsCNm
uzogsu5xQGIjPaf53mj/KCOzkiJEUWKwWMRsQJfQ9DyCUqNchUjCUPlo+TpEkBtoeftjOZ+PP/gC
+QRwyWl9micZkjzGfje8J8akDmuvpmp2uRYWrGqUmGAUxZu4jUuS0gjwGlLP1UPacOeP2EahhbgO
Y7v+dN2mt7tp54p+NNvCMiQvc7fchMD37aPgSq+PZw1Hcm3VUuUKYjdzjmi0PhfL9bbizEUD80mE
IPmNbcA0eECjRIHwjth4R2lr7lG1ojCuzKj7CuLqLHIQi1J/2JjuUbUzc/MMmESCiGiFKfNzB2Qj
zkV4bEC7Ua6ikq9cxxJI8zFGP2u9GiszTy5vwffL8kkAR0AK9L7N8hOFpBrFWxRsYvcV1Yq9jXLm
EL52OcUu61BDHCawPXKI1CPvPG6gh8IcaNwy1nwGwzosJl88TGzmK7U62naFn6Efjjg0ZhtNSkMa
QDnKf7XGQZ43ouIKnSriihiIIJtHws1VAaFk8oHgr6Pb1Te1PsnmXPutkX5v+rxnZtXjlFpzQLVg
XwCyjqro9K/VssVbsNlwDaHubStj1k1LvoeGPqJhNS4lq0D+fhuC6dJ8joVsVNNoh0MsP3XZC1vf
Bum6FBSiA1nRrsF1SfssULRo6RspNMkFqnOCWqOsWs6POCZjFJHkGt9b7Nb2Tzi8vyNYhZbBb4F6
KIWlDog0dCYirL+5mVp3q3w0QQPRGo2CU7p2sAXgck6fNovSLRKsLoqLKdrwnv4YQnVGFf0ztNEF
sKxGi2ZrI8OPE9xMh7IFqeUe4MG5QLyG9iN6ceJPlAZ+D0x1gQU1s8VUA6b4CEGAmb93YaqWUteI
c0uPkwnqpJB/GBCVbmH8kxH+HZDlpTpRB3wYTpOUHpmAJ4eD7MxhRq35Tx7o965+gT7TcPSzvJEU
yBH1rTfJqxe6+hO4+O9d+wIeijB9Vrqu6DHA9iNvTDi1y0DeePELhJlLEjdOC6NH1KAPaKS2eZWg
8vjHE+r37vwCHlpta+uobNmxjiOLM32t8qTB6f+2q58/9R+wrWmvCdBBGJd0V9DmdRIuk/v0/o8v
/jsz9FKaiJlEeb11mC4Nl+kPi5qSL2IWUvgKiVTpXC9AY1+D5ET1m+z5yKVMUSNqz6HZQo+wQ6Uf
s9nYhy5BefWPH+jXzfWfrO5LkSLeBYKyUJ0dlZANKtByDB7NFfz3MySOvWaIvPEvY5aM7KrV3Uu3
ty8JZhq9rmy7NMhV6uYAd8Yf20pg3Zw7jpDsb3f3b9+3/1X/nJ7+dh/2P/8d33+fNJL9unEX3/7n
y6Tw/7+f/+bvv/Pbv/jPq5/Tw1f1017+0m/+Btf9r88tv7qvv/nmgLjchXfLTxOef9plcH/807/d
IR7gfKGnqR3dy/TfLvE/+qVfn+N3L/QvP3+9r5egf/7HX77+UO1YIo0y7Xf3l//60enHf/wl5QDz
/MNL//tN/fo8f3SN4Ssee/mBi6fsr1TAmIAlafzrV/qXfxmmEcoNv/6Yk78KmArGDO2hX7+wcv/t
N2P0e6Pwxw/4fwb7b9Ph7zf+m9H8owf42/icBwHSQLhl3NPFpf5vxoD+lXFg/BKKDPf8hfPuH8ZA
4MexRHn4LEL0/9fDJ4DiImg+c0v+n0Yg4X8Fl5FRedbH/N/MXVtv2zYU/ivGHvZIkNSFEoYVSBOg
QdtkwZZhz6eWEKmx1UCyN/jf7zui6Ii20gahgEpvsZVDno/nTvJ4xLrJhZQ5JCCBEPCDrxeGgFTY
fOQ7X0EA6EygqRH6NKXplAgYIxTu6hvIiMUB3nFZOOg0Z9cUBEIkoezo9G749t9YChIRM/fo8WW5
X54UQDnh9YO4V1LE2Ls1hjudjLlPRSxxtDpWg2gszwrkKXejCuJeRyKJMtQ2ExgCfnwbaDKhswzn
ZHEouH+srI3c6k/3AzrlBhtBICglJEyqlNzwbCwCGUTASC25rQFGWBDbWvH16yCuEQJESYxf1lGZ
XdvcYz7XItMmyaXT/sUtPbo68322IBBULuJEyywCo1PynwolszzCyXL7LC8Owi+pWbscEAilItfo
j6GgAhMgZFIgUEQPh2zwA4uTBJVqvo8VJgmxMErGOo6HiPjEEkISEC0iVlwqCBHWL9QSwh3giBuy
AoRE/eNHBJkRuG8hDZyiVYfFSYJBOKQj66oDFEKLNNepQkQ0pRBGCVznkIy3heFnhYVrHPHbcQqL
dtTNOEVUXKB8jTqcUBgliBreQWcmhguwj+cdkCGgORQs8ChuwHiv8pCveOmYS19W9aboU+267Eb5
+g9fcInhOYFRJs0weS9y5m1JP2fi77xEvGdx9KVjuR9n+PeBwfOhvbEcV+7D67psqV1Xh/6LwzBN
LnP8/stFU1Qtre5aKsqu8lY64a5uzxM6qxscpeC79LuOto5MX2Po44tQsu/ritoxWZu1h5K9pvZA
DY0JqwgXON0Hk/WTV+FwXW9pXdFmEulYcs+C0Ml/pO12v/qVtk+/rT5RV21rDyE4GG6pHDrKJ2ob
1KoefZCsmwymDTndnBDu87BQwp8JvyJJxX9l+eQQYFlUBomO++Dta3tDRXWY1iGbSIVO/48C7So8
XHSczLGYd/tiv67Ktj04FHoVTSOl3Advh+Vu33ylL46OJdzXFELh+JO+UreryHNMQ+0ylPZf9eNj
7RksNG/jLC2U8D1t683qloq9o8WIRDbJDCX+9w6bvlOmJbJBfCj9f8put3pfNg+08WZvA8NQ6jcE
Yw6DtWs9GR+ysFDqH3D2vCWvzn2M5YJpf/NmzHRTPYMph1emLTUraorVbb3+9gWrizu2+LMb44+s
QSmu2IfycdHum5fdE7q9q3QWQ1mj74EfDoA0LqHmM3jY+7Z+2vsSNBCfQXuvqECU1C8HPWAxrunf
clM74Htfwoz0bYdDF+MWI/BSn1DnKzEzwHRDDeM0QXwGmG7KB8Q4dPC0AqvAc58hmLwqN9Up6EOx
PhT0q6O+XdWehbazj2fwh5fwWEUN6fHDbLvfMIMSX1YV7XZ1dzYC7hdkGvVGt+Zvd+m9n6FHZsQR
62V/GGGGWOojXMGL9GcQofsSqvVwGuM/73qFytFnKoDPGBwTK+y4Y8NPI6+VWkfcLi90mGl7tLqA
v3hRknE2GNtRGZQRmy+oyqFD148mMpVvHnPx8yzUbcJO/ZufYvMb601J7bv/AQAA//8=</cx:binary>
              </cx:geoCache>
            </cx:geography>
          </cx:layoutPr>
        </cx:series>
        <cx:series layoutId="regionMap" hidden="1" uniqueId="{66EE4099-C8FC-F943-BB02-B2D8EAA1A716}" formatIdx="1">
          <cx:tx>
            <cx:txData>
              <cx:f>_xlchart.v5.4</cx:f>
              <cx:v>Product</cx:v>
            </cx:txData>
          </cx:tx>
          <cx:dataId val="1"/>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4602AF69-2234-F643-8994-585A631872B8}" formatIdx="2">
          <cx:tx>
            <cx:txData>
              <cx:f>_xlchart.v5.6</cx:f>
              <cx:v>Brand</cx:v>
            </cx:txData>
          </cx:tx>
          <cx:dataId val="2"/>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8C7066FA-0650-F842-ACA0-10E85285ED27}" formatIdx="3">
          <cx:tx>
            <cx:txData>
              <cx:f>_xlchart.v5.8</cx:f>
              <cx:v>Seller</cx:v>
            </cx:txData>
          </cx:tx>
          <cx:dataId val="3"/>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3C214F12-057E-734B-AFF3-E09F5BAA21A7}" formatIdx="4">
          <cx:tx>
            <cx:txData>
              <cx:f>_xlchart.v5.10</cx:f>
              <cx:v>Quantity</cx:v>
            </cx:txData>
          </cx:tx>
          <cx:dataId val="4"/>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CB5A119D-98D0-9A4F-81A3-6B118A467335}" formatIdx="5">
          <cx:tx>
            <cx:txData>
              <cx:f>_xlchart.v5.12</cx:f>
              <cx:v>Unit Price</cx:v>
            </cx:txData>
          </cx:tx>
          <cx:dataId val="5"/>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87BE1430-5C28-F846-B8DA-832524580875}" formatIdx="6">
          <cx:tx>
            <cx:txData>
              <cx:f>_xlchart.v5.14</cx:f>
              <cx:v>Discount</cx:v>
            </cx:txData>
          </cx:tx>
          <cx:dataId val="6"/>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15601656-792A-0047-BEBA-BE8F87FCC45B}" formatIdx="7">
          <cx:tx>
            <cx:txData>
              <cx:f>_xlchart.v5.16</cx:f>
              <cx:v>Revenue</cx:v>
            </cx:txData>
          </cx:tx>
          <cx:dataId val="7"/>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52127C15-7A5D-EC4C-B9A9-DE9A72DAFF4A}" formatIdx="8">
          <cx:tx>
            <cx:txData>
              <cx:f>_xlchart.v5.18</cx:f>
              <cx:v>Profit</cx:v>
            </cx:txData>
          </cx:tx>
          <cx:dataId val="8"/>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79AFFE97-89EF-AE4C-BC96-23111AB1BAAA}" formatIdx="9">
          <cx:tx>
            <cx:txData>
              <cx:f>_xlchart.v5.20</cx:f>
              <cx:v>Payment Mode</cx:v>
            </cx:txData>
          </cx:tx>
          <cx:dataId val="9"/>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6C8B3A69-BFF4-FB42-AF69-5EB1AEA4C16F}" formatIdx="10">
          <cx:tx>
            <cx:txData>
              <cx:f>_xlchart.v5.22</cx:f>
              <cx:v>Delivery Status</cx:v>
            </cx:txData>
          </cx:tx>
          <cx:dataId val="10"/>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4BA200D2-C9B5-7441-8515-05A5AC73D0B8}" formatIdx="11">
          <cx:tx>
            <cx:txData>
              <cx:f>_xlchart.v5.24</cx:f>
              <cx:v>Rating</cx:v>
            </cx:txData>
          </cx:tx>
          <cx:dataId val="11"/>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series layoutId="regionMap" hidden="1" uniqueId="{C1A74A41-FCB1-184D-BF6B-3F9349BFF290}" formatIdx="12">
          <cx:tx>
            <cx:txData>
              <cx:f>_xlchart.v5.26</cx:f>
              <cx:v>Return Status</cx:v>
            </cx:txData>
          </cx:tx>
          <cx:dataId val="12"/>
          <cx:layoutPr>
            <cx:geography cultureLanguage="en-GB" cultureRegion="IN" attribution="Powered by Bing">
              <cx:geoCache provider="{E9337A44-BEBE-4D9F-B70C-5C5E7DAFC167}">
                <cx:binary>1HvZct04su2vVPj5UIWZQEdXRxyQe9A8WB5fGLIkA+AIziC//qQ8taVSuW771r1xaocjrL05AEQi
M1eulfznbfjHbXl/0/0SqrLu/3Ebfnthh8H/49df+1t7X930B5W77Zq++Tgc3DbVr83Hj+72/te7
7mZ2tfmVIMx+vbU33XAfXvzrn3A3c9+cNLc3g2vqy/G+W67u+7Ec+h8ce/bQLzd3latT1w+dux3w
by/S+9K6F7/c14MbluvF3//24tEpL3759emNfjfoLyXMaxjv4FoiDwSjVCEh0KcPfvFL2dTmy+E4
PsCYs1hyrD59xNehz24quPzTbP7rl8P6zt18PfLcpD5N6eburrvve3ikT/8/vfrRY8DBkxe/3DZj
PTysnYFl/O3Fl2Fc3ySfDyTNwzMcnn166F8fr/q//vnkB1iGJ798Z5ina/Znh35nl+ubypW/nN3c
jT9ah//MOBgfICwwQlI+too8YChGBPH462CfzfHvSfy0TZ65xRPDXMNy/40Mox245ddlem5v/mc2
IfxAxAr8gdPnHEbCYaSEYIp8HfOzaT5N46et8vjqJwbRV38rgxzfdPXNcFP8MGD8Z0bB7CDGiBHG
yHNGicUBBqOByejnKEYf2+bbjH7aPr+/wxMbHf/338pGr4YBcuFFd3N339uvi/UXOI84UIRygSGm
ffo8zjYSHXAhKCfyeTs9mtVP2+r5uzyx16uLv5W9dmN+090Mf6GlyIFQROD4DzwKH3AVIzAkfxYX
fJnPT9vo6fVPrLM7+ltZ5/q+vKnNTf1XRrz4QCIkuMJPoIE6QEhJpjj7bBg4/BkrfkEIX6fy06b5
9jDf7vDEONe7v5Vxju+7m/KvtAw6YEzJOI7ZY9AmALRJIhj+grSfAITP8/i2qH8M8J/H0k8uf2KT
478XmD69ubPLzf+D/EMPOJU45hyc5+HzOP/E8oBIqQSlX6qdJzjh8bR+2lR/cJsnJjv9e2WgN/f9
8Iu+hzBXfo04fwFeoAeSAyTAUKB++oDPfFedyvhAxQTF4FPP4rrv5vTTxnruHk8s9Ub/rQLe6Q0U
RDe9Hbq/MuqpA8YJkpR/sdQTzwIEjqSi5EtWUvzrJvmclr6b009b6rl7PLHU6f5vZamLsc5vPnxd
qf97d6LoQDIiFYC6R34U8wP2wPJQ9QV3PwENn+fx04Z5cvkTm1z87/ae55mO77PzozP+U/qNHDyU
OzGLv+Bo9dgw6oAKyrD8Ll99j+ae4d0ez+Z5rPDlsken/u9m165u8pt+sDf1X+cMRBxwyR6SyxfO
4IlPQOqBYIWE+pJbnkSsbzP6abf4/R2eeMbV36vK+e++v6n+UvtQzqiECudzcn/sGoocSAJeg77G
rCdY7dNsfto2j69+Ypf/fvn/N4v8MWv9jdlPgVDbfJIEviOuf3z0K+P95NIfKQufQ8/h3W8vICQR
kAK+SQ0PN3lUZ36XjL9uie+uuwdn/u0F0D0KEcALQj3Et1gCZpgBRv72Igb2gT+QRJhLcECGYKy6
6QYLggU5QAR+kJISCplMwEV9Mz4cwsC9Yg6BVFBCBMWSfZNiLppyMU39bUW+fP+lHquLxtVDD1cj
DhHAfz7xYa5wbyYZizGlVAoQeGKYhb+9uQLB5+H8/yLjIsNAorBZBk+mvXDcpWHqxaBXyz6aYlBj
MlSxomlQ09ppaaa21tggfKyiOHIbGedSF3XPm7fVAtHmbBrRwxl1T25pC8x/6lZ6GAeGKt3FWcC6
jE1ndRblpb/knXNvIsadeYkWNjeXLanLPnW5G4qkYfU86a4WGUlZOXddmluvpB5WURRaTH3mtKpI
NWtFqmbWC82KOGl4bS7qweCPOG/YJg+CqKQtRnXYFm10RQobkbOxWKcqxXZm3GuH2+J87vx8gtqy
mjQvUQ8P0M1Hw4C4TDveTNlZVi2x07V0qLiSBXmbT+uCd3OEwqjbmLg8mTOx6OCs6/QaOpafsIni
Pqllb6uEFMF0aTP1LE9ak9trJqNKbDvYEShdSBevyTzlLj/vgZTfGBfIK9H29CRCdDHbtZdTuY+k
mYujLvjRamF60WgRM+T10quy1yGX7JIMuFgSj9ioI85tOuTS6Nkbch6XfXOCO2kvAzb+XY+jW94N
a677UDRjWqiKb4Sa+0E3o5BasdK9gbuJrZlMd5HxSDaHvPRzqde6XOVWIMOuikWs5rQ22ZwlohyZ
0iHqaX9YL2sUtnMjmlxnAvH1lA1xFx2ZGHuRoHll0b7jKn/TyXUed6M32XSadWFRCXeuJ6mcCb+o
Q8Bz4mTW1ycSDU2hJ1UOtW4mj/d8UKxK+sUV6hCxwvrjIlSu0FLQcdrweq73JMhhSDFtSLMxK4G/
h4kui+6pddl2KYqpPERL0y8bWymCNzb2gmhmfLjurY3KfR4o++BF1r6qbIMSYbrurukzHI5g17Fc
oypbus3UDUNIOW6Uth0aD03ZD0a3a7x2CYrkVOlIZuIozxH94BUew97iUVYbG0w/pa0iYLGlM80R
nQc/aee74gS0UnvZufgirgvxqu/HUCdD1kaHZsT2SM5zjHSPK/9G1jm+ikbbv1/VIo4VL/ZTQ4ZW
FzA0eZl1E7e6Kd1Arl1nYqExKpo2GZFfXrqarneVrdbTiaNuTsqxsfi8G03c6tAUZN6QevXTfkWm
OlW56oZ9YE3RpiifqndDtLbnKo9Rm3bKLz7NkCqaJOKUXbeL9UwjUolWy0jSYVMUNT9hQ2156s3i
Yp0vkcHHI4WYoHtTsdPO45Gls22WUtO8cu8H1ZCwiRcGux2baE2wX4hMm9ZGmkmUvY7WMtut8VQk
VWjqu9JHoy4767YmY+GNmsDt2j6X8Q63XfVuKQ34jVf9cG4a3iWMVc1xjcrpujcit7pcSogFpQpH
jjF60SkeOs0Uzffj1FSb2uGy0jmaSLVvUcte4aroj/tlNu95QazarMNQZpdFcPGsY2qnbKeWdt6O
xNgPwUftonMryaRXhEfYHmV77QSih2GNmdOsrJtIWzFTzbJYlHee2+6IdquiSRbk+nrEpr5tp2ZS
26mkwewsZByfVkVskricpw2bzHxm2yY6zBihuZ5MU84v/eyyLrF8CSy1ZT31SaeqFh8JkvmjSfhy
3IWFYqL7Ffk8LSgTRbJmsFcTjtr+zZQv8Xk9kSZRsYveY5PF9SuZ9xFK5wCOolWhUJpFDedpDGlQ
3lbRQnUJQX/Huxm2p32zugh9GMYSbyRp8g1zRbdVo21T20sRQQivaNpgB0My49q9YD0HHwVQBGG/
MMNRuyyqvm7CSFmCmV83E2uzq2qJ0LVZClhRQeZ42tQcu3lTsjy/RGMWMz0iMlktY86iY7aS/EZM
WTPtjUNjccpotibSQMhJckyrjScOCb2O3XiRucJcYwlhLp1MwAPEC6eaFPMWdqLidZTr2aj5lVrW
doV4hV2me1h5t1k9E5dlaCOSlEtdtYkba+9TsUwwEcKtv3ItiSABrHFjE+udaBMbAYI4dJKwEpbC
iU0N0UwlOHbhuBgc2sNmXqPDscbmMITGu2QCfNDvSeS6bDu0XO3rMnd3Iqj2TT12zWU0Da7SoXXr
bcGistNNzAmH/DDKJoUhhiqZxnw9xDUrin3PSzVq55Z2SSqxEqalfFiEmowazUWVX/TFugBA6Ci9
ke0KiU7Wtb9eGtmfNsjPLBVFKHrNCgitagThS0+xqc6CaNwVlXZ6PS+NOioWo+gWRdF6lVdIztrI
sZ9OC7Uu19OKZJfOeQHpyBRd6/dBjPI+ntmyr6jBZ9lseaObaG5K3azF3Op6NmuTyimWGrtgs3O2
5GHZszH36mKRYpp0NMf2NKKdeif4wi9zEh23NHdBx0N1NVbKHeN8HWya1djtKAS5NDNTtM9dibQc
w4fcl1PiPMRMgvqCvuddJcvEkFW+GdxIP/Z+yrRlobkpohXbpGmn4hCFudAQY4xGzuQvF5aPSTmP
uUmXrsqTKRB3FbV1fIRbaH/YTbQWujLCpmWZd9pjY1zSZovV42pUqVlrSRK3vNAhztajqF2zTiND
xBUro6p4b/FgTsRUzIlo7LoPFRoVxDhntfUzxUkJk97lppmllpgMu8Ga+Tiys2EJEvOwqWO3xBuc
u/hsaqPudiqZuWOzsO9sv1xHGBKrJrlhLomnrtm64FlaWYFWgB6xN7qDWNQB8lrJdMjqQXxoI+vR
DtcliY6mPD/EbOE70mXykpG10rxw+LoU1L/n2PbNGc3b6aOQcT0DNihIdS4G25WpzedIbDlZi4Qs
0lcbhOcG7xtWhA+GGHU3s9pNr5tsrt1ONLi5a6GZobucMxLHG5LjWB2xCpnhxEHxW2pj1LhoNmX+
jppyagHeEDsdZqhkArJzQRZd4qZSR3VNp5ctkuuUuiKqXs6qb+hhE0S1XtGuvZp6XzRHvGunRVM1
L5dLTGuU0NWe4iG4veNLjxIbumHXWUhZQzlUPomZDU1C2gzcBID4cOHWzh5W0sijOo/cPlMzPUeM
2VlXw9xshhDGJGt8uVGoNJDLAYPcdYyGV7yO7WaMZ5LGjSGAohv5OorqbNHzguRwKOtS1DdLPSi/
g0CrrheXs7txaqnXhnX1+aj69vUYSpHkdJnxES2W8qQnTVwmZWvwG4IYfi0Aq531Azc7VU6GpU3V
iWrHK8HKDSKB6rB43ya08OwWEmSZQsqSRRLJiL4Zsv6GdG1mkzCV5aoNKfxHX7TtG+y4jzRWNo4S
no0AOCK31K9bM5rruSmkB+wmrUaAF1/ObRm4hJ3ckrfrzNpEtWs53w6sqjWLGETjzG0CYPIbHFaR
jIt9mRcEH0aEQuQfAqfqqIXKW+zRiqf1pMBlsWyhMW7Mz1wzUZKqOYpzHbGRuj3xvVi38FcVQ8yL
J5sgXEuzde3ot33c0nA8rnK47tu+5okjhrx0eYFdShikcrsU/qpbenMFe3/dr9NKsC4kpPm0Xsfx
wknHEtVTf4zKnm5JBKjAleyeCUH6xNcdBdwoc37Y5/1i31Stt1OiiM+srnwHiHClCJ962o4XbA5p
VOVeh3F0m1bYcIQq1WwoEn0y9dP7Ypxdux37tcgSW8ad0tRyftYGNVzNUbbuDCHurYe1Pazr0BUJ
FXXR7F2kIpEWFXNug4SlRcKmKHpnBzFGR3nka6VHWsWvZjoJlNY5wzSpuqm5RaWMg84g0Z4Z9lCc
NXFfNJC9VXjplpCV28apHEzI13fU2fk9gVmINJ8twomE9fYpo77fMdqF9y0xA4JyrGDnzlJ0DQAX
Imy+TgDWx84eZbQJ91XWLluxxOVhh7PV7SfVsFMoGmR21OaefMgbT9MSQzmTAshY48SuauyStQjh
fSBL5jWpockGrJhtqrJ1PlFgsUHHBS3yDTgzbvW8FtMHcF9x0hfl4LXFCLL7xGqzz6wtfTrZcjuj
NqZ6yXh1ThCAoU3WIoePemUzsYWKGNHUuCiHqgrKG5FAkbvuFCvIez5AAkvWYYT6lRnEjF7GUhRQ
KCmxvOqyHrN9NFCVb11f27up7fjhZEf8rgq1THvLu33hIcyvhHZO80VArCmGZtPVQ5FWXJpckwrK
9GQJY97oioj+PYva7NzEE98J3NnXnZOlTM3ibbHN8lJcrt3Q9EdtQzKU9ioTmc5MLTayCirX42xy
AJTEAK7htg7n0ktlEzM4decUlS9pb15ZpbpS81wo3dRNBVt3jbc0dmgnCySPlh7PWrK2PvTB+Yt4
alHqOyG6DeTmstwsbuyvumzGmnZjvKSudv1tPlgxbBVRQ7ePh7p8KNmHOz+s03no8gbDs6G40Lwx
BpJ0WNANG2aUlmCHj6xg69VkIcEDGhUnbLTiMveG6cpm82kzrccmVnzQJW/8krTVtC+YuO1HADyF
MLF2pJ6PZwtVEmnRrs9LQLyToG/W1d7Bdguwxo7rUbi7cnLVYZ/RKi2dhPXOASEHLM5YFfmjivcw
oanxFxLS8NYNnXkPmKJqNAQ/8ZIVN4hwvnGwjwDo1zR1C683mDX8sKiRf5n5Ae06OXUJBM60aXq6
w66O78YywvsMdeyQ+mK/1pIYLcYiT33w9TavOvqyw3g5jleJPqiO1cdiIvPN2PksZVlRVVs1LCjs
y6IRZgNBcr5dRzHOui5wm/QZl0dD0QLoagk8ezLNUXvDCyGXzSpafrKMtNs3ATB9IWi8y3M/7322
QLk/+eJilnQ5E5zxTvO5XE7mMAEqlPOw3i95X+RAGNU+4ayS1wvQ1ycL8Xki+ppBTVzKZPYFSgkg
+fsyCt2uG9pPyeRtq/oR67Xh42kvIIgOIm/yxFPOs13VKLMf8LJrS1ns6sEGjakH8qMQfngFcLcF
gmLpfRI+1RzBm7TtefFRUqsOedesV/OSr+9wacRV3Sxj0MjmfdIStvS6RiNOHIdwCczNjjfl4UyM
39kSi/OxYBgeKMgoIbypAexEFdvSsckSEw/8ZCqhPh1j1r6dO3Qc46UuNHS98qtSsWHfVl24LBED
4gjZSiZFXbxtS4reZqjyaTl23dlMZ7xh9UK2nj/QZ/2c+prhBBANv7AtFxseO3fkEdEtXcY9DfGZ
BJiXsDZmxwsnGICUWlPCabupycChRp7cSdebaDNBMt4KhQDeCVOdQKDKN+Ay8k0dtd5p07VtUlPi
NMHmeiljNe0cmsK1EKHfzn0zwP5QIz+XJpZCm1wsp3MZzRuIuItuaF1ul8G0R+tqPDkOOPfDBti0
wyWz/bsol+iai3aIoFZZ+1frpADtmYK+aUOOdnFVILDqivZegP272gybuC9zc9SGGWDIbOd04pwD
zlmL+EOoyxsRwYOEBgNfMKzV/bTE2Q7iQ3PVrvMMcCiLzkrayg3L5jdDDol1xFWdmtL6ZscDn5K8
DFe2KeMzz7MK6wHKgUErC+WNzmbujlHR1Ycx6uQ9GuhFlAHs7kO0AiDLlgvBFrEJ0bAkuC8j/UCc
5CFqdjbkw6EIK3BTS7OK14JU/B0vogT1FjKJGd1x3A5+t0C9sYkWALZnWeDLh9WV9FVRBPRx7sYI
6gHFL8bV7XLB1+HMR0sxn9rJW8DUkd1Xa3nbckz6TUT7sAfovXy0Mq8uip6TfTtN7aZD1bBcoiLT
bFzq7SQHnOll6S0gqZUbAnA4jtqkyN06JxKKlktEK7poXmNIeqBxAlf+hch/REbfQgDtnLFfXg34
9vVf100F/z5d8+8fH94s+Pe306+vJPzwrN198yCy909PepjNt3v9uzn+gcr/NtUn4sDnlxj+QDn4
4cH/M1khVghYfaDh/1hY+NIZ+L2o8O2qz7JCzA6AqqeKCej3JQj4ma+ygpAHWHFEEcEgIRDKoEPr
q6zw0EEMTq5ETB6auwVc9EVWIAjegYgpQFJGCMYgR/wnsgIM8UhTgObwWCqEQbjCJMYxeqwpKOIm
0Zch3gzcllav67K8sUSEz+84fH7F4Rn14kGa+F66gB5AwUhMhIoFged6MkwvkMjnB5AiWDG9n4Du
3EpETaenoZh2pvITdPF9s8IzAz70Hf5uRMFj4BYRaHJYPhFLVLUWciwysYlxUJX2FSptMkYWFIga
ysC0EpV7Kcc43w+ZvBpnpCIIj9X6vgaKbYdalR/1AK6h9J/IhqxjfqSWcj6tzLqe4FD40z+ZL+i3
v5svmJxBFFTwMsVDt9734k4eR8UyhzreFFlT3c3TUiQ9JKAiKVSt0jzKJBBZsZg1wJa7rkHr3Rjk
/Hoxud/xsQH9ZxyLV3UThiMT1ubjj6dHfr9PpIgpRTGG13NgT8J+/H56sWqBcgTSejNiz07diosA
SbahadzP9hjonLjRNfbNcTnQsEERggRvgBGGOcu9DSx+QxZTnS/BHmPsD5GNLoPBvNLZNEIdKYCO
eQd8ptxNGesuSlABPowGF7tqaf3Vj5+FgVL7u6WGhkgqCaVMwv+Pn0VCyETDSPnGj6U9WXgHKCYE
YtLgpT2aOzcCSU0R30RNP9/VYm4yXVa1KnRdDRzoLhVdjiEM7wSIRlAk4/qkKiL+NuBi2/f8NO4c
SYGsmYDsjcx5DRrH4dBYu+lM/s7z1mqX8beAZ+nZEI1JXS/ncnHT3i+iOiy6UpxBqmtPGJSAUADZ
mdeaOJxtbQX8Uw6dnhtQApkm5UyBiEf2TorOrBqPULVCjl5PhxyIOG0hGh13FZqBzCaRGtJmDfnb
H6/lJ8d94tgxehDGQZfEVIgnbgbguC94v/ANBkx93qCi3jb5jE4kkbuY4o9RPofzcXGhB95f2mo/
duX8UbRl94H5djhtzQyaC2lJfAh8YZlCUpuFrusYJ1FG/UVjm34/Tb0Jx8ZXy50aZ/xy9FlzrMoQ
vcW0MCd+FcYkpXdILwaFE1mM+XYYBfqTjQOR9XcbBzzzISVIRjm4wuON4yXyU/zgBH3RTmemIiNU
vCRihx7C+kW0CLVtMfDzGS7Xy66V5ph6jmYQQKTf45XJVxzo8vtuNuj2x3Z4Jr5KBkGWgAUEkuIh
unwnDZdmqaaSz3wzS8IT2jUf7bQcsqEIaRwmaOz4UWx9ZhmgF4U8SOXQvQoh/fFgDeSHWS4D3wAe
id+iZmkevDg///EozwTER6M88dJS5k70tOObgjp3j+BdSChk6shrEKaW7Y/HeiYiQFcH5GjIqJIy
8mT5YEvm3pOWgy5ByTGNqvUOKicoRDuKrkjoIezWzawaDXpvfaHqrEt/PIFnllSxmCl4s5FDqzx7
uqTRzH0L5M+mHOLpNZ5bpkO2xn+ShcnDbb73Vi4xAAdoN4YQDt2RMTQrfL9NCIRcuZS52Ey8u/I9
MUmFll3upssA6E+5cyhqExrmuzAvyWjL6HzFZaYhn8g0p/MCLM3YJ4NlzaXo/byLzTBoHq564gGL
LhZtvDOlRqM99AwIHKBd1y6t5vY+B6r8x0v2dH9wKTl0tkOmxNDIiSg03Hz/LCtUEu0ounjTQtpJ
stFJDdqNSVfRRH9ind8tG/RdPSQ+LADAQA/Ik+1h14yU8RipTVwKc5QtRbSP0Todmw6KJtpn4x6W
Wv3JoAAFn3o1kKcQbwAuQWQF2eepuWao/0iF52wzlfM1dwVwh0Z2O5WF+S1tmwoE4tBfRcYddmZ+
F6s638bzQm5yA6TmgCxUsEEvsYw1zcRF7z1KIbi1O9f5HWjzXkNXxruM9O+aCUOtODcgJwHr3VcZ
lKcl1IvxHA55MTHoBunRhRKzB/IFpC+3WAM9C1A5ObSgLZB7/FQ2WUhNh048icptHGbQ3zISaeqr
y7G1Stet8eBAV0tcQPsEZDomXxrVjOeruAGl8K5Ga39er8AF1pybt30TjedRm5PtnPcg96w5UEit
hM6UPs53QBPVCL6X+TtoX8BpGF1tExX66Y6Uqtsxy4AMqwbK3gVH5Fah6tr76aKTuxGe0+UG32bA
EmygeKy1i0z1Htr03aoHUGG2vC0KEJEVaFslh34QkIPOWJsXFziIbASRpR1Ah2GQc7uR3Pe0kKdV
Ffdbhw1OQZKEDguFp2yzziKu0gyy1Puir+cNcIShBjU98aV4yb1r0qGlldH1OLIyWVu7HHfUssvM
Tm0Cas8mULRRTdg3tl53pKT7TFyPExSnIBEPC1Efl5meFPN43U7jfQ7o8rUjTbGla11tlJzeVLY9
6iuo//txgKYN0uLXbZ7Ty6nogLFffFPBvcqo12pVWtH2slLr62BGeToVMdsPvuu0HU1UAkceRIKj
YTrvwhp2eC35xTDJ6q7uwWxjJxHTmTUf5TSonVmzfo9a6S/7UuK3devLN7OjuzofmmHr8iAvmqby
l1EBrIkOBlmeVKRd0j6fllelWYdLmi3jK09y6AeKOlC3bOZ3vomKs8i3Zg89O9FVAUDrbMyBcMjh
5eQUt1UMIwt/lq3RuCnmgDbj/1B3ZsuR62p2fpV+AOMEJ5DgLYeclZpVUt0wVBNHgABIAiSe3ivV
fcJ7d9sOnwhf2Dc7aquUqhxIAP9a31qKmP9JKl8fgbfQa6AlnGx8egfX8fmxWYYf2iTbj+72Cq1H
yV5X5gGwzN6NL57vQ/bm2z0svruKJNO+8zp7HP1+/FlVfvMyergkVbi0OIAzv2Cq908kGVwxz2ou
XOrgf641fUyUba69Gl0BkMPPx02LP8yb1h0x0XaCbcDvBWW/IQ99CM+rUsAio6wyHbTrt2RKxkNU
W4LhH95YE8LQWabGHZntRLbo+puW0zeZwrXMZurrH8Poz2816+MDTxXfp+E2lhIGcY7JZ7porikI
EB0fOi2HnQalVNIQT8r3YvEGz4nctXhWhfQrfHMvnrDCrhC+lD36cxjDbxD1PkjspZrM75DW5wF2
WzZ1aSwgvIVr3rUNvoHUzbNZU1aa1ZBdHzJ2X8GMK/2RQIBeth8To+PToG18TxesCrgHHbyF1hwH
Th+c9MLHpeH4TIJlFEAP7HKK/MnippqbXZNamy9gLdZglJekg13fhzEEsK3p4FW55nUOmxFfk+7s
eQovcFRTDqW229Fo2rBBKHibfgPEdxHLxdTUXltXDY90G+3dTAkvidQzEIxuT6P2QzV82oE6EQUM
eoV1VRe9SU2xwty5jr2Ar0BWAHS2WzLLVAdKCJgYuAT1AHkxrWH8Ab3ahTx6CysFhi2sO102jSj8
pL8ns7c81dV2hn+SL8CxXN+9VCBw8Ipl/xh6K4zhrQ1+eW4dnqTpcNJnYLL23RQkLNNOdMWq43uN
qFchJHxltYbPfrXmVERBtiyVyZJk2QMOWspUBz+EUefGp8UQ9T9EC0u1FSbaW9BUe02857GXsC1W
cyeoqS52GTuVUU9O71Dp/EIqK6rvNcYzkzUVT3Zbt82Yrp0+z3C384CH5Tr19XUBBZfPgfXzxsJw
zpMRuhxResmXNhUkoxCQIWbCqx5tdcKxY9yPXdefx5CYB+LDF2s9IS7NOMoTjafxKYrVY9P7UCqH
lHy2kR4/nfb6vV8l7VslWAQjNmovIGjCdzzrsZyWnl6FaYd9CiZn38Sy+Ux90p0U85YsgSj6pIMN
TAeX6cG0y5LLucM4OGzwbeqRH6FVt1j6qSp63Xt3g5ULEA4s3l2rH7X/p2+gI2Qx2aYXNicin/xG
PgSQ0J/iumdnqYebop90Zy8KtzIa5uqbAPf1vgw9fKxg8J/WWqm9gLR+7Jug20d6br+zkbpcRpPa
GcWSd1l73rFt0vHUhTW222Z78OK+KdY+rB+g7MwQV5fxYuuNnmcz0UsVLrRsKuO9BF7TPgImC496
suwSpfVSemlX3xnO8KcpNVeVdL8kV91LQ7mXtzC4DrhES7VMPxinzU4MOC9mib6tLmnT+H02SJz7
XRJvxykKy5Dok1zuqdeWfIrFvR1alYE0YjP4r7gqycKSO5Cl49PsWgorRvH3JIAtS0j0tlURLcbG
w/anZrOn1sABnd3c7b0oFXB7Y36zNWKsYZHeRQmB3+JB5k+IVs+EmsjDwXRIzS4Bf3VUYSJ34FIj
wAFqLFzEceFXsyayWEUcHbvauKNg3jcGuvGB4fHZshLyKNJuuHOt+hVPoAohGoc4AQ9aPAu9XMFH
HpIp+iOYPtW9qx9on8bFupm+qG3THU2I97lOWppDzbcZ5Ki7qZalqeEnMBA/uuJWQiDYmtIQP723
frrczzMcOIyYsZ+JofV3aSTiJksmo69RmFZviU78J85n7y6YrTyFdb3eres6/ZpoCzDXqKZ5sQJP
hngR/R2uXvqTtY049W3blUGDx/kVI4WOhfYBKEpvV9EuNBnWhe0zSKfkws20kawOR1HqNBFPUiTi
2KjO/B4sYJ6sC4k81w0z+wkGrcwSv/VfSYUzSdf0Kag+iv3aQP6BgRZX3j6yEh4HW1T1Ekl/wYc/
pDhGWl7vNxXSAedMFcsMeIzLAIwObyNN13dgtENd6GmYwdI0TVWV3RI2cabGLr32TW92QU9sEWIY
WrHYEPpRK2xBiayGjzhYkn1KCdmy3sI3tZand+mgJJ68F4cc55kuLA1IvikbFHH3aw+Bspj1JO/l
1kx3nemeQFD9iJLu28KjZdc0W3DSdVUflsW9Ly7ADe1AhW1Nrw9L6MYSPq3I2G278QCu4HSrnbpJ
RGshgE4WcmDLBS6vv2uqpdklYVedOEkEuBterTCF7a4CPNfxId1hd21heXFYr9MmujOBzfomVnde
ql8uSp6YDV7gI376qjmy7QYtTu8N6iYOvCb8URmPHSZPJDlA7eQyGNbPxTC2vBg9fwJC5lx65Z7U
BQIL7sAHAkcsGQKckxgVdynV8zOZ+r7wRxaCBZPBcu1FC7t1iin9XC3A6RxPYXlQFa0fQVk+VysP
QfQI8bE6z42Ztl54gLRkf5uump8dT9R+W0dSAqFLDoJsNcsotr1fy8IMxFeYF3V0M6pFKPe4k5nK
Zz0+wv62B+P59YcYZz/TQG3LeKzFmtfpKRS9fIx7CC7gUFpVmKmVxwSw8JunwcVhVjGhytqaSvBU
DjOrh4qibKni9g8eI8pBcycLtZEYG2usmyh3biKn3rKuxPl/AmUN9gos5taXOkj5xUQNoVkbj8lu
6BoYpakHv6uNxjD324DsxJSyZ7ImGBgSiIavjdvGDwzs3hkSxQjjN0hxcy/pntSkBhrqHv3O5ibl
4tcM0XG3hrP3iXs4KLfQVod+Ye6BGG8p1yQF+beCBzyGgpE7rwkrAMtAPu6GBiyAxuGjpE0v8tEf
xv1SsbZokdM685q9DsYD4TyNP9xSt3uvUc0zeJDx2dGQ5IuEi9RyLKcTT+PHNA287w0gwqelD4K7
IPGqDD+y/nlbCr/zemyeF8sVxRd7/6w7GmSyI+lr4ub5JenBjxbL3P7EwjJcG2PXV+uBWSpa+HY7
H7zNd7sJhdfQ9IemZu4yzG199V2tHo1ex9PYyfAo62W+tj5M9ZEE9bdWLtW9DGqBGwjai41Ze+Y4
sH0D8xe6TC/pACbOSVkqE5EvyAEOWWLmm8rQ3kMZNG99BGVwJRs/jamZ0iwe7fQIxy6BnOL0dhA4
r53jYY5/W18FKnOdaB9DXKqPinWbaEAfBsGRJpiPmwHT5AHWodgy0dphpzomDo2w3bdp4vpDdZHn
A+GBcZCNynlpgcN597qgmKII2AbzlxM9ZQnnGGxYzb2LasDbkNgDKAB64WBAeWck9CXGwEY/YJvs
djp0Q4i7RNV5s7HtjfhCvJKWDHD2GC2UdBWGQzFf+2R9TCqW4OI3/XKQeAkkk0yKP/jfKM5tBDCx
7DcGrDklCl7HWjMK1Klui0R3OIVUQR/lKq2nV3/2IZh6Hs53+Gv1c5DVWhpngnvfcI3xHgeea6WJ
+aRN1X0ISoQuK5/OJh9FZIGLNs28H1SIwy5x26LOYzRhZai3J7xQSOhSrwRDFQ/32NS3/ZrE/NCH
yEi88aqa/pigGzBaQzkUpyACrpZjMKD2nG4twH5X+QBLhq3XtsBJmpB7j8YzO/tbPNhypfR94Ss/
SMfCp8GFKaioVm0ZN+PMMpzwuxF3O5WsxJxp72dlFZYC5xbwT32bNjsuVlnMI+hCCupCltukt+AC
ea9CdKCFTx+zsXMgIoDxr0Ar7vownV5bQxEdIYCPrUowpxG2/nEyBSuJ2dueHBn5D+pLs5vkgC1y
ww4LttSa8MIT7r4BZpr+gAWP7zxHyS+8dPWxVHaiGQM6csJWiGUAn00kym3hTF/BB23XaYxvuN3i
hp2hxrtADauxnhs+wFQPh7ZQoA/vW5N619Gj3XeMlhgXE6vYj67TPdR1LNzfFHJtfclCewaow8bc
WiKAVtoY8RIFYnqQUfUOSwn3lRluYFk7PgtTsUulad3vkAv4MSCaEdqpyaM5gnkCPXOPYM2p763B
mw0JLBOO1E+AVIeXdVnnXejJ+iwb5t/38L0hfOhFJ9lixLTbhJuPG1dBKcFGzyUPRv0t7GL48Ni+
3uq+rmas8E3c4ZX400m7rv9ENMIvrR3nA27V+qzY4j/IqSNxhh1QsGwNSEXyeZ0rka/rVk0FTRrs
kqtxd53vYzDANPwjoIodoa7W58Csvyff/NYTefUwAmRgs/1j6CdrwcYw2kUWSygySsublnV9YqlM
Lx24998m4XULuKXdrlC2sDNwHKwRnggS5IsiHzKobqfcIUnwe0otMDZ4a3+mgNrp5+2fABYJnjd9
WpuoAXIWGK/PnGkx2sewM7fMC7cIeLEJ86jCixu3CiO4e6NaA0/pnf3RgvLrc4M42P1aJQ+mmend
jDWY4mVVRTuvExSdPlzOZlbuqG00Z7g7Pjz8FLBXhEYFBpN+H8/bOtyWiLXQm/vOFuhwwEh59JFo
Zu9vzNz7hJd+YtiGM+iL8xEe11hCXQrfbkBiRBrlsq7a6JX4q81xlgFvP/SsUL67a0DVn9NYm7ya
lfy1DSvkNr6QfSUx65K1k3mo7FzlldiQBWML7gPiA63EkbYGTpoGFnQotuS5D9Z9rB3Zj940FABc
xymrl0Bep4CInRfp5DgmQe1lWOn8Z8l0/BNSRpcCU2erl5NuPTp/euKVbh78ALpgSqYBM+AS3lUV
QnMdrsMt3sY6Z2zcDvjEZ5sDr4fpyiyu2CY9I8zxbkmYvDUujgHIa5n3zPmQZjnyRNh7T0sXh3fM
LHHBcFx5N37cnTnlPMfhQJbBahCPMmpETCW1d6tlPdhXj2xlGjZw6wTmq8dkw1QcGWvOOknbn7V2
2IAHhEJCChutb2vxymPav9T14p4IqZM3+PUjRqK24jdSRIUlq70xH2LkJAow3uyNkRYRHTkEz/Mm
UsyzbZVjBJJH303TTiJrmGuru3xSvRF5JHCppBHCWXuLs+Qe23QHyjPxwP/2tGqKtIlqHLc20Ktt
qmaMv7RLd+locbQH4Tkf4UIzl2+Tknw3tcnyNPvMOww43o9YTZmyGLuCtkY2w5LHdti6qxrH6sQU
n/fNCJzcWhpf1kiog+19sUOKoSuomTADTUNc6KqTD+06Pkw8DF/9tcqEDr63Y/yZDikFXRivbYYT
nyrjxvGpEDrO5224i5eKHuq68Z7kSMNciZCd+GaHu3bqX0STBpk/mOaP8gP/OdFR9LL0Y3VscQQp
iTLPVYCkAIJh9sly6x2WgfbXFTspAp2inOpueaqIq59jx/ke3ZnxLuBQmSHohndWRMueAmwD6TuK
DGbIx8JAl3n1QPagoo9m0Ml+iXAZdc38Z8a08mtzwNQlWfMFLG2+UpdkBs5X30p+9IJxKJUW/T5p
JmhDVTIjyAV1oHQg21/mZdk5+LGhEviM4XWV3jb9jCYOhtKCXGfLrGmm+1sWkWAlFdCf9lHlLbsR
KTSVyTlgZUDvFVUYxeZemlzTadkhWwR8aYa1LEtEL88MuVAnSZl24mpasnzwlP5aGKn3C1n9I6h2
fDcDrbp4Oh+n+BK4+UAk5rtxrqOzVs09tN8R3gHfj033OBLq/QCSbbE0YRwOLF8h55vtDAHstU8j
yApeksN4yIO2hdhnFnkEUnuuAThjlliHX+FctXkf6u8g2C5I8/p1hh7Psc78oEbERrIA2wGhIPMw
AjnaHpMAjGE2porLbBZwsnD0SM6UrH2uHQZkMIgJwDggnsznyEbexgkUk67fBVj1Mzd9VIQj0NFw
WXc11tzCS+reACylP0YuoudY1WIp6yZodGZJEO8Qe5kPw7bJCFrL2Jwoaft4H3Kffmjjk/qzwhdw
e2oZY+5N/ZcwQoxVWyTJsn4zZY/7VuaYpUvH2JbuYFBAytDt9liRqHpWMkQ4aEnHdJ+w4JhSQM1M
BSdFgxYGprF2O5jEtZ9VUmFXTMCKZ7r1x+6FtK6D5eiDr/ys2woLsU/DJPeQ3qvOcYv5JK/72Lcf
adr1j2md0PAIOxus6bbAH4FB210GatwXuZ1bFUATjec2W2rsh7EHCwHraYp8Ya/bp86a/nmZI6y2
WDfEPuwcNE1bCYQf4zZOPqQYls9tDOivPkF4WEfpwjOb4tw8Ya7LA6CsO+fmIGdq8+dDR7HdAyOG
GtHWBtNiJUGXMKLfIRTrsgushoU5J6ckptDwSZJFEcDKyg3X2BtXzL/qPuyC48TlZ+MNGk/U3lPs
70hw34ekPk/dTJ4jH6ENIOCifqQ4kNzhims+KtUpTMSA0KfauySb/0vTdQGrHcgDkist3KVNATJO
94an301tnqha36NqWsEyVzhmdC5Ux7XHv8XqeR8JPV5TtEbmscaFzluIjTUNbpCNvzxh7xbYIXuo
ZIhjc6S5OSbVmURrnQ3O8N/O0CFH8mTKcexBZKAJszmpMDNFxgNlEsOVQqLSPqejmF/rRToEoEOI
1ANV1w4Agzf0d1NIqtJfE7/wWQORYhqrCiwvBpkSVJoqQN67oxnD+XvrdxPPdbytZzdPXo2oW9/h
4NvCFlYzNl2+1FjympxBL9i6Oj1sHlIWHkadAOsPH6/eIOizsqmPgxb009YjMEdo9wHY1d9vBisu
tNX1rkUAtAiq1b1vCaY2nsPKgrIR42K5jzV/t9YPH2vnV/VumsPtu/Ta/rDgdHwXpXP8vimESmBn
Uhyte0fzsdtS724diKeyJMHbAB6MdHs+1dV9CGnoJ2ZTTCGuq66tqQWECrx/eCdJk/hlRf3hFSNc
W0xa7/styC33vXOUEvgFk+lf+awOepF2R7l9myeu8A7WrzCQ99JnyWGAl1QuTk+5t226Kaim0Lg7
ch/WsBSxrrSvM+I9IEYkJhODCy0bYk//Ea69SgV8Pmq3fRLoQthhLOPeYsuGkJ871kKBb2TZBKEp
JpA2SxYFst6lGw8w44OGiQukGn4ESwAKF8E7e+CYP989kUJbjSN1pF2gfokeemyxBrhALCKLbcZV
ap4HsKprrvy5P/RVj6nBueSSNIy/Bms86f0CsS7NEY5weF6JyoyI68dG9dc5WXCyMLI9wTmB5RDw
4bDqFNkA7S2jyiJu3ZNbW3EAeGanIkDo9sB6bxjAWyywE7aue++wKv50vvZzAbjmOZaVgU68yvZM
XYQljCbmYe5hmxnkZEusG+Q8tIHEyKTG6KgDREHymNr+anGOOZmtqmdYaBIRzqZZAYy7YcTNPqPm
obAz3vKcBMtbPznEUZljZRsbvbfM73CsC45xIrENIuG4pxNOUBmG0uAOE9yYNUhcI4mmlHsU8tfU
teT32K8k18lCLv3txGtd0D6B10OSLjVLPvKhe+iciw+4lcIHpDHdW9QESclSQpGWdMB+KUIPgZsQ
5ejHNUdcFuuWCPoLOKcIxzKDs3OlEH1Q+HwMznK7Bav0Pg57+P6jvjljqvK/DZAbThVcoEL2CCaI
NoyfgCi3d70/0p9+miRVBlUPm0ePFH2xRBTxZovs69AstoCGFBYeYvCZ7Mn8jrA7ffZxfT420sel
VIczdAc3PlGgWtkIHyrHzjMVHRZZCFQmOnrK66Gm9FtbsJ7y55bLfr+gt+KbqrDWjV4IQ98KkG3Z
5nV4xRwZeZMPwoezBC5/KpHA/RmBo/2ghrX3WzCpAnYiIH6AitnYhTRnwN3zwEN2h/bDmHci3M4N
Ydhy6tHg07GjYp/Ekg/Btt+1ScI7moYPuKCg1kNNyvkwdw8N8flSLJ2+TQ5Rw9dr6mBd7yWm3mU/
YvFEEFhP5oDLWuH4GEIytZw1R2Qy69dEedN224iMV4zpsK05wTsLZMClF2H86kATrn8Gtc1CaO5V
Es73ivDtKLw1yfueIDYy2w74TDO31WMNsegZV1f7rRfSf7dBOBRxMtVlTWi9q8bK3cdiHHKVLJgv
q83Adh587x3U5fzauwDCFOMKcrjz2bHRgcqBjdW/09qxQlZeX6ax255VquRFcMF32C2GElnC6SRW
T2IeRXge9ov/NSUv+RoKdSYdpq+gHoYT3Wrk9+Z0RpVFC8fEDWzbTZFxVwgt89E1PfnsEfR5Cycc
tAWGpMNEmgk6bNLsV1SG7Pw5LodgXX4RxAaPrQ0qP0sCGw9547eXytn1AVfkgCN1pD/G2HQ/w3SA
lt7U7jlJAoMKEcw7sthgH4NgKKAao8mjw397qCQvW12hDQXmBltzz8zTs7/y6RqhToFePSbMad58
AXaJ2AWRjLQ9qLaBg+5672ELG4ZJMub+IfWboZTxDEbFl1D10KDwUiGQeEUKAQcRP4FoMwQW9zNu
PVlPMDGZG14bzYGQECBUbhrvyEheE0F+h0A7X7gk6mlcompHxrW9nWpHkyPJ9+YRbe431Dm8hGtv
nshmxqLrHi2k1l2AYPI7sj/TA/XD9Z1UzVx2AFHO4dgy5FWq5R3LynvcD+HdRm7nA8v7a9hHwRkN
Ld5+qBv+gARYn1fU9L+MqaadsoGXa25ajCoeVgcAVgfMhm2dKxnMTQ78gx6HZFJ7g96PD14rpETm
zQU/eUhwHpukRxBOcdu5a2ldiChODyoSvJhi1KPUcglyFd3QCLEwLE21PHIZQ/e5BeDCZDlJW415
E/v+O02HEWstnhXPVMv9R4it7Rkxv3AHzbbDT03W3Si9Hn0aQ/ggEzWVPE39gjSCnRcfkkYn/ljo
NfGKPWOolnWPY3R6izpHKqu6xsurqRMHFUM1jln9wZrmFyil3wxqa17DxW4rf7cmtzT3FHd7qcbf
fYxkZBqTvWiRlONbj8VvQy0DN5da1xebjG/rgmUHjRDFOsAYIv6GNF7dlLhl88WPCtMm/nEw8hlp
ugOIoTzxTHPYOjHk1CLzT+EKzZldYWSxBXIPnzzkb8nBeeo0hNFh6bZLpKB+bygTf4LUFR0mtna7
aK7BI0uHX1EAd7/7niDQsSNJ3d2xpO2fA/hfL1RgYhxdCymcj/7+v7nRw7kR1n2Z9HP9SZomusMI
7O0cqxHAmtrp9QvO+7+dGPn/KAuCeTEIwBr+BVL8Ly1TxSf/FP/2KX79W9Euf42E/I8H/0cmJPgH
4hb4Km4iQH64N/6ZCUnQiZiEkPl8FDxF6O4HKfrPTIj3D/xNAmM4ZkiMoInsr5kQFPOhLZFCBfcx
EfxLmZDb7wb4T5joDYJFE13sRyj7u9XS/hWtlBoQdiT86NY18GdJ4mui6V7G6UtXYWcA9VRiMl4h
SVQvbR08ShdDMMTgn35v7DJkmGTPVePe+iXey5bufELK7uI6fZotzddkKG8NQo313jAo7nFB7qSj
+87pgyfzsanASsizr/N4QXORxWOVuMDXOERqOCLB+BhreqVxuIcx/BhV/jUasyCuf6x1s9tkWrJB
PTMin91alVUMDbUZ85572TD/cMPzVquy425P13iXRPYukey4IE6HWMNVROubRHGJnMVDTKHibtt+
4FheQANtQfXiNgRxWRW9THF90La751UEL7BBvmRC0NdVqMDCBv4418khhDCNhIT5Puv0xWP6vcMy
luHYtgeLeVQEWjyffyI6DHuHX6JuKP9y5T38O9T7t76w24f0d9YXHyLwUWw9uM5ArP/9Q9y4DqbG
I1E5KFUgepPBgrjUVt3TbbtHZ8CE4+9NTU5AacDNxyfzv38CX8zy354AqFkvQbKHxmi2Cul/iga0
KmUj8kWgQLAzS9le2KJ3qzf4mdlAOgN5uUe4NYad6R465d4MzqUXZKHIkcdhmyXZ7y2c9c7FkPAM
HNZd4le8rEZ3WQdY8kA0cyzm5OjNfcYdmhwiisFiL+yWQmfA5MQQPbQhBAE0KGQQGSm6G8KzQho5
a5IKcOAU/NzsrY5hdZCp2r2bWmAMgf8tVMEZ4/kd65azUGAoRwUn419fIv/PEnP/y+/6fzAy56co
APnLhfJf1si/t03/bZH894f+Rxkf+hQpi2L8Hg38Xhnvr2V8EX4LDYw4D6mJAD0ogLH/uUDG/0BI
yU9ZGiEL4Scpnsg/Q3P+P3ApBujig9MC/D1l/0pozg9uP+pvd1cMIDL2b1m2//nF7ZN0db2bduuw
NFHh6brZg71o7gnpvLeGzv43pmpU0GiXDJf2q76DCRyNmW27Z5B57T16SVAXouwWAYxC+4f7KgKp
UBUSXyoQwc1bjZ1+y8itN8RUXZAFMgiKlYSoE/OGJxWF62tCRwogfzH3UnhvWGPhuUphX1DfwV9q
J8SvhSbhPeKk3SGIJDvFyMQDF+fLA+9XNNGFCUXdCSAcVJ9A7kMLSrBBif+qRhGzcGesLhYnxYVt
jylgQoSJ2ngYT6gNeRJfVSvmq3blJrc/y68yFvBx5pl/VbS4yALZQzEKOEN0AaPGBeMDTNfw1u5C
CEPRy6ZEBYfiqwAGzWlpejJfxTCbjQL9uKGv41eko7Hd1ykOxvDG0SgDi3D9gRg8amYCDf22nBPU
YAAmQRFNe+s2KEh8K6ihX2U1DrDXn/mmk1/XhqvvQ7D4L2Mc8Cy8dd0gNU73FvU3DbZYcpJfpTjj
wOIfSMpG5hjGOGFlqtIKOttXnU5za9aBLADo4atup/qq3kk37wUOePux3Hp5lltDz+pNyZV/1fZM
DAJP9VXmQ7m0QPODeX8r40MjI0XvD94VMFQzRQhzmBQUDrRduAOO6zavb71B4VeFkLu1CXUdGAMI
FsI7Ec16cBRDkM9fFUSI9TeZj2Rlm8uF6wwJ+aZYbr1FFG0Wwb6DPnMisqsvkeh/wkJHnluovi5a
Pi65u7UgsVsf0rQ5bPQDXvcC1yPvvjqT6lt9EhRTNGjdKpXqgbNvkb71LPlfnUuNRP1SeytiStDI
FPqjBzP7VtK0YkBIb8VN3leH03yrc4rR6yS/Gp6Ebi6UovQpAa70ofXQ3tW2nTAebq7ZqzlhPzV6
Mboc/sTwDpBkQV/ifyfvzHbjRtI2fStzAcMC9+VkgD8XZqYytS+WdUJYtsUluEcEt6ufh6pGwe2/
pxoNzMlgTgpw2VIyyWDEt7zv89kewbOfpxNENRe6AwAxVCfbEld4uDWR7rZXsnYMCuFLRy2kTOVl
TIZ8V9T1Q4hBbZ83ltsd3ELRYXOip9J1h6+9SxnSbAfWezSGXrbFeCZwqjZJ6BxN6v/fvCrT2Rdt
Nlm+hWRFpa6mRY0Q0TLG8WQGKhs2o15oqjWVmdcnwjh6XS14u1c55hO1YCtVTdw4wTBdujk1ol0G
YGQkObedLHaFT6KeGaN1K6nMB5uWw++rs3BcT6hJAiM5JJV2v7gkNsaN58qsj6GAZjqeCDe9nTtI
e94Kf3S8eJwnMpKCTpqAiVUjIdsgHKgnjAxUPa+TAQX51uoKk4JMxL96yMJRDNhFEgvHPasr3JhB
KaY4ScFJbvMxIzqr51XVTpemOaosV09mUXqn0IvS7lHIZqZaRlGg+Il9tQWm0NBkdbwWbfiMjwiQ
SUZW6DaFQGeoon7vJEnfklh1EOpSD+glC2mp9UZSvC/prVnJsMMr/9FHpE8EBSPclqIV8sTKhOTZ
5naANKx372Ek1Dc1tpEfvjHV9hGjVZRfUcfq36ka9AYcEUiISeZNIBv5KzYJmJ3IQq3nzq0WZDDC
cuNSuOkRrfMqwwnbYBugV823C8Ydewc5pqAJky0ZBblZBZQyCt0xGE6uoJO8TQz+0kHPV06i7klI
+/HrMNQhPgqv/tIExUwLwxvnGz3a4gqMUDRt+rad9uxDqbGbkAkcfUuN10PURXeJEZZI8IosilE3
TPc0FWbi2Np+QIOIkG1UXpHCn0ibU9Ih6aRJTM/N6ub8rNSI9BuJ7JNV286XSvljbPWQAZY68k86
H6l+VhyRFfgD0yRoHsqtY9hTAcfUSJc9si19MGcdXdpGGdsaCazYiKbS0NPqFrl6o78h9J/e8tFy
XySa4JOvhyI2+yF54LTMw0NnBfKpsYrpvVO5+8OOrPFp7KuRcmb9SC+nnzarfEbus6F5LLQ7wTVd
svaq60QLgcYK0qNVdc6ukiBwhroucvAjCjUEreY8i8NyhdvSDP6aAtzsdlrW8iz8OfyIBmqYdd7A
S0si81gohasnqIwUxappj0fT1s6+HAjiS7tsjhVqoX3fF+ONJzsHOgYaxCKeceuwuabWz7bJjYtO
CoeeY51a7WWuHFqAsl+a564cy2CDLJKzqx5aLKCuHs5CZCk+2wDQN6VM1NwoVN37Qc/OddGJ6Lbu
hS02FuRFjub+sqD1+VoMHnpVDMjtVTuJ9FzRa+RaZjYqD17bQ5Xb/Fm5Q3TLtai3aozMF2FJPIk4
mZYHO0AkCsqsVbvED2LMUT/JH8tnyjDFfkxACN7w9OqvJsLN3eQp40A64x0aiko7hAk/6Agud1m0
hDdELshBorp6nS3aYF1k5LSRGkCKtaWRlUXNwPsWUCG2zNy/N1vLhHqlo/ne0sbSPtagNJByNf2b
DZGr2qcuCIxN0nRVuBv7hpJd6Ev1jtfbfZNhi+mwhJ18glIkXpsxTdPb2VXw/MzCrd+R8KnvibOW
VuTUgKOVMpmLtUAMa4lOWvAYQXup2V/K4KoNac9sEq/hv3MG/nbLb2MzM40gGHY9yOWtZ0O724hE
efduASITLQ47Mw/XegGDW6u9UjSqkPt61a4lMKMT7k35YV5G9eE1Ec0KMfBn08n0h0ef4FRi2byM
GBDXNm57LxowRRsZzB1dnXIonsu6qw9ZV8lznqGRNn2wslEf8IusPi+/FFYJkCDyJYfNzM1BxCEG
rnDI+Mu1Qxcd+6KSRdzOzvKtw9vn7j8V3PlsJN+VnAJ3L+VQUxAOAQ9uICpl+NMMr8d0UHRgpfjx
GrteW6N3CWR92yHMeCAwxTxA1k6PKQ/TdkeNdWGxGgm2naho3iKhK943px5jaCm5hV5uoD3ude2q
0fVTWvDM0xNkcGc3SZJvDo7QPR2xVe6IY/2cNp3lIV7yxCngkvYpeyaWidBsvqgw7b4vZoNOzwFz
eUMjYQApqhsfkMs8Qblpa1yommvre9xaTZgPOYChHEZxt6TO3nbT5o5df9716GOWI8FO0yJhTNJn
LNfrvoNt1ZU2rQC/iuge9AncxR2kI7qGzjR3byHkUpriRrTc9uhcMTrpSX9TqvH2AQihZluRVt46
ud276M4qSyDIdE0TcQjZoEKf7G5laC7P6aKiJ2rnIsQTFy036BLMI/CFGltQMLmvZuQN2aOYdHQH
iJTKOhtM+EMRW6rNNJlzEktO5rsa28ZVVjYJGptKhUcH+4ui9Jqha0+5Z0czh+LjKeXSabL64J4+
Pf3rsB7pg3Hq7Fo/1SiSVP7ogNu9G+eUuC3zOnlf2sobYjNaPElIYpgzkf0A87ofUv9x8PH6ot0D
ZEZhcL71nE58r9LJeehwo3ESOU0KpcBYeUUDSkV2PKylpUTXMofFz2BGPEko5D1HU9RYsTQN/8HU
o//WLEWQb6PMybd+Z/cC0qGKrjIk1V9FMCx3ldkb701YFY8m3cf8bEtVnWvgPx9RaObtZaGGnmwW
6VU/HHdSL7QB5mO5lMMZk4fId26QmcXWDIaijv2sn1f2GLvQsesq/zh3hfHsp3M57EsJp85UnjpX
WR9tgzk3zS3eK2dvoaiBuWDTxDBFNSJmLIf5yxImao8MBbpYMAddQKE3n2LaY+0FlHUgdphs+/3I
oNozIGjzRJ/odTIRoSdpk++WfNZciN29JQ3qK46m9mrKnPCE0Zadx03d+3wMFPQ0O003+Yw0CIoU
8ZiRvdjCCjdub09oa5B52DL6aHBeSt/pTxN2hH0XqjJGaDcdQnjLhwT62M/EaOWtazfsf3ME4raf
yA4N5R6aSmW00jLX3SE482/w1zZ3E8qKU1e0MrZmoz5ipBPnLg3091Go9j4w5iTcJjj1iF2C5snl
7Iv9cJTHsYzSN8IZuW2iDAw9W7PUXOi80C8cO9BgwdAk59Yb8kOLGwIloZYXGMqc1Ab9qDEfv5M9
qBM+A4HcDkrUfqhH9UN0tTnui7EMTwjtwzfkdxYthM5XVyMLBHfQ3KMQshXBogC8IsXwbQm7H+iN
iK1KN1mPU7KxNquTkz/3/dVs2Asy4zSNB/BHknvsmNdRjnQnQ6uC3MsATp8ONpX+yb9XuN7DbTdN
/dnvhLqYbdaeZoyl9Hi93rz1Fo8+glH4F6dJnlj2976bnodJvzjwLe/cQKAL9Eog10JgorbGaMPj
hAMp0oLEbSmy68xQKDQLYIEvjTNlX+hMRluyT9w1Ud09+6aavuWtmO78xQbZZfqquJ4XPzjCR3ZP
1Koi52BO0mV7K6YFv4t5K1rZ34J9bA+JVEdtOT0RoK5r8jRHvxF1JttaeN6rnJvhvV3kdZWV3RkK
V4Ua04TumUMFebejxHxPCTfw60xNPIMSuSbQW85DE8mbohz0Y5Xx2Vg0PHBbto67MsX26PaGd6qW
yr5p/GB8Qlgy7GYpFHbU0lBfuyT0rpRlg3auIHer2cFChqckLqNgOntRMj4mKfIUM1RmPLohpxtT
a2PHsHy4093KVkFiO+yGHr7wnmjkrmQ1dnvYiJC+G+Bf+87oMG01QteKxm+gOMLxxyCVcQOyYQNM
raoInnaZoYePoExU8BSkE/0/y65rMhOFAQZDVf6jt43R2QqEm8diyes3YP+UJ7RjgzpACtKmd1A7
zZckHxrCb8HIhsKx3+zM8G/RrFv09o0GaKhbIgpreQ4nTXYT+zh/zU2AmuFFQD3zQNXCqX5sW1nX
R5x+4R6ypGrX8vTyOmStdwqoAJ0mqpDkC/RX7yxR2v5xLZB8Sz0DaSnFWRQfw4SBxYF6UW1RqRmP
lkSIpMbB3XK+tI+QQ9U3G8XDxpBWdbS9/A3cYnZ2pFSYYHQqdlgEcfFxRFo7P2m8py6Y1VHWi2Nf
p9Nsya1T9/gGbGkvwUGh2DdiZzIKBNhjVYcvRZfb5qHl1HRwcpVryEgHbGzjHOEoN0JFGvGnxL6/
KVChf7TmpG/CxU2+mFNFUz9j2IPmnwXFK6TI/ooKTt3EYdFR5bXbqbwC7upUT2OilsdaWYN/qSYA
Zecmm+CXLNlc7fPRQF1MVeKgnOBrVHVVBFHVtQ4OlWdkAwv0gq1jMbuApLN/i2pOrHgcgT6KFN8w
qZnx1Iao2Q1/kVtCSDCuuhneeOXy/oYt33fPna6KWzA2LhptHX6hMkMXmPOISLr1DrUo2xsvarvv
bp+iV8uj1LlMnbZiK8rKH2jpDFTaQEsQwmS96DfW4kzUdiIc10R8FAxQ4dq92vrt6Fm7Pm/H60I4
ck0LdUo9ouwkEtOpVSB8Za3HTdumFOUd2WAwQojhVViRJl53WWQzMhAAcc5RkokVcRXMYXlAxmDu
euEptH19q19xcq6hsmwwc+RYC54E5cAVXFnq25r0hf9b9WzuGGBTf8M5LXykgpX7LTUkxAedpdNW
jBCoLIMjag48tDarKOJqjFr/XZRW+4UeefiKLK2ms9Fnxl0Tls68la4byu3oyDkGE0MIm6P0PBGJ
Y2BYWlFusfZL0ru6M7ttW6gWr1gWpm9uN7eH2tf+Tbkaekm6qtCI0RAFOy8Pve8+9Q9jV9ilOAM3
FmAbiHleC2kgQbJ8DChF5zt3FcS1Y1lBr2AFO+VDjfToOCZOB1q/J/fY2lGqaFLhj7xYhZWC0+8q
XpKKfjlikKrpu0NiV8bALA6VVO2JWQqJ3uvKKg5iCPAiJmUyfR38tc+dzKF80XOAStfXU8S3Dhiy
wQARBboJFxoFtEEQJQOasp7CIMxg/6vQJ04QqXP25UAnPfWG4pstsRwe3XwyrBhthWlsq8FV/VUU
6OVLUetVllMVfogZZgo8a+OaU/qa50oeqtr2ryiIBHlch059oFpb/qi7yr6uoxlXQik0stBKBpjE
c52qly7yii/daIKR0HPi8zWXsPG3wgjkzBLTVr0dWSooJJKl3qg+7LDKDmn0VOU92fxks/3MvlW8
J/OoqIPY0Jsu7BPozBk107JAEflYp3BCpHxIw2hwzmM16IVJMVPwvfd0/1z6dkYyliOP3wibkt4m
VwFaRwiycKuame6YQByMxaqxnPTbFKDLneyeWimA4vCmwC6JGoP9kw27SDsa9Oz/y07UOJh3Xq0g
CaMeomDjZxp27ZAP7Q3GywlX1Cymr35SJLsl6PRX3qTevvQmGugU/Ya+tKY9eMTLgRPtgDOmPxKG
HWTxZOuCYC8BtUkDs2NfmeqprJ7x1bpXS9Sg0ze16nBgcUy6iEciGJa+aPeGvWrDhtacL3Nt6HzN
Io109UYBJkB5Vq6W3Xy5t+GNt9B3O0xWqYjkroNXp/dD7ibX42Qk47ZXxbLvzAKe1Cgqyl/CjBQW
AvbOYQP7F0HJaOrLDC6s2xqMrFjgBmBC3+a9STFJBkDCGBQUhTdyUUT3JScbKZg/1ztGSDQk59ie
fQQsKbNqzDGlWDQ3XHBqTDK5BpXgJXFZWTjNjPChDwOLymPh+xC+GyaqAGClDQdDsC1xjrU9qni2
TTC3qjPuU1KN8MXOl3mf+ugicNEy9CQcLeAQpPVu/uHCTH0rCci8fZGjkqOKS2eVwBVcxxjkDwJ9
0RFRczbEED6DlzbX7XmZh/SlqDIi6Tpsi7uyK19bw0n2TR4E4lRwiOwTbasN2soh2ekpqb/R0DF+
NHk7PxWMUjB2WUNHchOw7c7nkqMQG2ZYVvhKgAYcu3GtZaNt/E4w17+bRVg9L9gygRa0o9yTrGVX
BsNCIR006zdSiXY2jr+SwjOY4RZt9JiqhRNPFBTOlHRcQO6evpPmbGvY4I0DITcYl6PDwn3ApNY+
JAtq3uyTV56t6PIeVyUNnhVoLuhMTuesA3O+fBLPl3Gln1dYWSjLfFLRE3clpIeftPTsk5yewPEu
big2QFRfEMIul/aTtC4/qetUMwHJ5SuMXUFlzzo8hFQS528mxHbHAN3emmBG8GDAc6ch05EJdPYr
MdkEPkYUmf/I1AqKFp9E+Lz306cewtYTsWi6bM1PerxJK8ogbAMq7wdm8xHZRM50XqgDbENpVj9t
WcCjD1c0fe1PFPs7nYPcXtH1qy2wJKLsIdr/593X/x+RppYPXezv+rP/PH96HTz2jx/5h3Il+APj
AbA0ywzDz27rX8oV948whORi/ilAoW/4V2PWsv8ITOq2cM2cMPCRf/7VmGXEsYvAhN9n07kN4Nf9
J41Z219Bor+KDgJavGgEaBqbLu06/zfVQ6QLYxTCEvQW1J5gl32N+hL7HwMs9KUuqGvidbHPPo7+
I5GuOjEvgZAkrKL2GtWi+uKOLmXNOsyKV7/ticBMs25OZWKxLUahAKbVZaqOObXDWzNTfngiFBhh
NHtd891dPH2WdRD1V9r0iQp0k+shTpH851t3yXyxV8yQ4YzM2wL5P5PlKDWU6Y+69Sg8hkPoOzte
hR7nW+lk3WYepqk+j4YInk3E0FCprGy6eIuZnBcJTuUqzEz/S7eM9pcEEciTpHl02ywKkfKwSDws
tZleDeBRV3FvJslbSx1d2ZZYbgBSEbehg8/VBo20O9DTTUC4YZeg3OrPmf1o1qP2YiGivMRIv+AI
EqlFTDHSsQeHI7Ipuc0CQhfc6YvGnl65PrQH9s3x1h+oOl6g0hAj2EA9y23bCJdsoLAoNWgGy0Ec
wU300Y1Tc7G1kcu9SXHx0syF6UG8kihxfHjh2cYdi/kR9XTlUI20aQEoNZVqW+dqFepGBkciaDLx
XRjNQiJv6bJZc1M+wE398NXMZXErjCQi5wncJxOGw3FOkvkmaebozh4HhKDEFf1EQdVsnqGGcuwB
iJqSA1PExBWHNfYGlzDlBWVscC860/9uTqGT77W/xuWVnrg1Ia0TovnCL/fak/YXtjH9JUw9d4jH
0gWHE5pMfNm6QUCkSkX+kWAaB10RdlRrW0UH8UTJK5u3CZW4HRrUKdx5yhyqvdaO81BUbnP00i6/
l5VLdDtYhf+d2pdPbzqzMVAK/JJrAp+dSU3KXaot/6dbZ5Iq9+L1KSUeqnVHmSzRCUBAMe86j7kK
O42/ln9n+W9IiddI0TfppY9LhAHLp9rgxqNpL95xphwMglrnTB3QvovUXQ86+NrVKfYm0/HllQyX
SewQGTTeBvYXQRIMCv3hWwu0Mn5FneDxoNm6Rf+NUsoOOx3TOg9pHjl1cl8NHH12Cyo7FtPaWhiz
CILJXM8r3dxW/aVj8sIPvWJqTmFl4GlJCCZ3flk0NLgRbNML542uHqMoh+ET6JASFdJj2yDGd/vi
pYWLAchv2te6px5H1SVqz6bdMTAj8DFmBWNxNKVZvNT2CNWEwXj7IHeXSxrJ8jxnlI+6yU6YFCXG
YLxm0JWy7inmNy/96OwgDzhHC88GsmNHtcWVC/jhMc2KvSrlPByKxJLLqepZKZTOvGtT49nAIkcp
jA9wMkawYXRo30kJl4s9WDgqRMs6uTLsRMwvnht2xpbxWgPAHGeefBEPGrdST0WXthgmI5G/J0aX
PYy6XtOz1fHOUB2aQ+Nc1sttTsYG7pxXRscRTVlGJITpRKE5ihSlSj9a9IINRc/LtYGI5UXR5RTg
zZSnYz2581gQ3tk6YNwFc3RCEv4sBCIjAlJ5o+u+NVN7ruXK1jAFiBz6HCCvnW3rUTMPPAhp+eZ/
ei0iCd3qbk8E295Je1AHq23FnzjP/9vq0/+jrur7LyTy//X/kEY1iEDSuRyuf9Fc/5v86r/qH3+J
VG/y7837t/5/nGSJZlX+qsX66zf9eepHzh9IS2GFI7yC9PupSv1zNCpzb22AOoigIhtG5adO6x9y
LMv5g/+zaq5cFyEi+oO/Tn3/j8BzUb2SJXi2yb+w/pNT3/pNjBX6CBxNrgxTZ2QyovU3vapk1A/z
y6b+kI0cEYVXvddtSAgQBIgckRjEDSIC5TM+ZonEe2NJaxM1mM0A6WzmvKGEGdZyB1WT6siYvwzY
m/+NGNL6LS5ZLxHVGW0fBLzIdFft7q+SWvROREEi7Q8hsu+NseDLTbMOm2QWXQbeHrRcN77UKMht
yRgMToRfnvK/koP+6wtwGcTHrQoib72HvxCCaTO0IXiQ/pCkXICzTMO2taCOOAg0MyT/W003b6Mj
dcW0P2wjFtfx95fA4/41NPu8BX7I+CMCPh+zyQrh/eUKpEtXrazK7tDrlF3HCp50RhMQce/ff87v
fO9/fJDPx7iEg7bz21f1gU8qbPGg1ZoBnUqqojhQ7St9aJzqc5RvZwLDbQddeDOMI92hxKwvIPzu
GZ4Ayht4FrmPk3yThTfu+8k2HxxhkQiy+mBOTT3z/Zr50FeuABRIPUgQ1uxxeOOm1QODL9p0ick7
72g4Y+aBr4rGzf8qE3QrvQx3bt4lV2lthKiY2vkgPeaRzckznQVWa7WgnAi92J3G6QaS3oflLGIv
h/K9Nmijl31ys4TRzyGrHpAFffn7O/cbM58bxythgpgg5Dcp0q1P8JcnFCxM2AQF0x48J6FgPs1f
iyTZhXDptgldChQoabQJEKf9G/yy/ZtWmQ92PfJiSLSO/bmN/PMHQ+ALWuBKxYHxu+WehldxQril
jjaKx11KJRvE0AJ3prexlIFeAMUEPCIIax5oOdn7MsNqGkoG0ga8U45li12UBAy4Ql15KCFUbfHu
uaBOjdre//09s38Ty6/X7lvYy9DJM/MpMH9b1qaOIEgFGZhB+gy7jkm+oNMg/DlD9MBcjmYvAlUe
VKKqm3YiWXCs0yigRayItKTyT39uQC4WF+/igyXchJIqAoAKuUNMABKkpJk6Ocv3v7/u//6sXd92
bB+ssB15jEb951uubAZ9YhAsD6PRk2i7bAohM2H/vNG938Jd1SraGm5p/7v3k9/8S4r2ecNs145W
Zbhlep/S2l9WmbarZNRoNA/JwIifQTOILMqV3P3991sTvd8/xbERAwOejRw2nH/+fjUOaYcqWHnI
5qA+UCpkGHOSvf/9h8BY/xcfg5rMpuFkufDXf3v6JI+g4IqhRE9TfuCrxyzkS3Bbae1QoXR5ySMD
Y2syKOy91iKuKq/8sFJ3wTVRMPlYM9JynaRsoe/ZMl3A2GcLFMYS7EositHe9qaR058JnwxIkzGc
6huUHj2GOU0tmJlh5AEA5QzGEdNCAC1G8E3jkP3NsyYGpyHioRzGP2MUmXXBLQCFRzMeK0r4ebcL
KewvaAuZkxluaIgi1kR0vKFxFcW1RrifRSQAti1fJhVKonOiwEQV79WSv3twhBkcllwlTIbYuE7x
0YNrPUpoKRszqo/GFJkY/swohk33AVovJBVnz+2wP1IGRQAXWqxvppvb26Et3/2BNeiK9Llb2oXB
udFTxuLYGkpw3c49OGbjOBKE7x1bvTKzPIJhxO6NQhgA7uQBskMNuyNdtrdiJbeUUeF+s8yZbdmm
g1+O+TtjBMKd03X2NvVL4njbewMfUmxTXdkPQzMSPOQLB/HiG7C+iw8r40sPqQp3VcX1pkrBDBU/
maGKm9cpsVOAPhpCNu5Rt3KP1M9CcbmobdUbrwHUVMZ3IT9AD0EqFzrJViPZjNnL6oPAjO24PA6v
8/OtITmBy5luauVWF0Z3PxZW9NRJ6DGdxn0ikjA7EPw4HCw0/kqHR1PL/sHP6TlWrb4lwDgw7ve9
N2V/kpqBzpCI5T6aeJoV04q2fVf44MT8uOvKD0zf9oZeyJnC6HmpxEcZ1NFhkrPcpS5fFHQjRXDg
OA4rELdkuLPN4IbJJDaKUc4ARg+Lnb2W1pOWdY4+1sB4TXwlLD4KPOYHCDxWLE92DtIPxm3zV2bn
vQxCFTzxkIkWLnSWKUk/aDuzCDJ2azMfQ0x9zWUKJBYNqg7bcqneUVWWjMK0AHMN4IPhR8Z02N99
x2yO2WzSw0+CJ1OVfEfC04tfaGKr9cEQGdxIH7iUsDg8PtfuPLJszDYiIUxKhYAgfw+hMm681Ll3
wjI6wIp5D82BIWGscEvxanwu3B4sKc7rCa45cC6r8g+0np7aiEAmw9385ytQscIsy7kHAAN5aiD4
dOGaX9cTD0vna7Rh8PvgXjubEMIu/UoevzR5XVqNVtq2h+wympilQL6j3w5ZtI3Csr++dFwuUYyu
FzrSnGlRxPe2PS2/6GiMYq1M9ut24lULsva6iaJunw88u2AG+rV0wcmCd4tkBx57jkB3W0zDpRkh
cBQiKeIVmLWp2MAMiGabKPD4Gb4HS1f8+YAr07u3y+4VLDWU/an4YJpltIF+ATmbBaYD8aEm4uiQ
VHRTFykfIH1JCYsTpPWR7fWWksgVuYkkA8RDVKJxiUdgbTzrGHo2+BA0IjuI/uGOjUrs/aV99WzA
tuvpFJl8CLycKPYsN7lCC/4xm0lyhzAyBm4utrm/uPte1m3sTTgk5uhHTY9u49is3JqgayNl/kw/
nC3P4PcOa24NQ2rnTd6hD8p3RXy1bmdzzY3IGMDyuSlpj+2FRvQrvHIORvqSduPDVy6REAZmfchh
weAnLd5nYx207OArwu/5j2wiWwMWP3eM/XrsIIC6+fyG9FM/1leCFtL9ehRgWrlXLRf2+QxaO7rJ
K2PcmDWSMDFeAGR6W6telw2KSmZ3etW+scA2FK518friQ7RpucdjIiAqsBg/d7oQoueWjupTM3vs
qP6Chc6KxltJNxbVL+9vwZu5H42Fn0K0x1xBmeDN4+nQaUL8tzQIsWo6aQXv4dQu09XnTswQFwIx
P4XRlIecGS5h1ryET0HZQgHjJ3yuJJxiieiCKIYHQAUMlUCjl5hmU37TRJQGQg/MIpYRGMgmd+zz
XGGKCzS9NXgWvkdJJdkjZpxxytECFDM3cl1h08JmnLWE6ew0dJJ5VGPDousjNp4SczH0P3afcODR
OBEBxfp0ZdEjOuANDzJ2fbKg+tCl/MIOTH38uf+CoFqZOllNi99yNgaKqWNXSJB07AB9xAdQw4k2
nuYFChZx8X2u2kaVsi1aS+w+w2Gd49/TYy+ujaScn4FwNsdgpW46GcvXnMT751qpVfVehBk0j+kp
McEx4vyAljFwq9fTJonYF4XiFUh6Ja6nwBc7H3IkEpDSZuwJcjpIPnqj27qLUdPBGPUh4I9rwQVC
B/G5F8QIo7JjSakVeKLqbtglu3PuZurkjpDKEdb5m8nJph2+6SgWelwJiVGyg4nvbhh3BMUYmbx5
7Nslfc8CmKSE024eDxYj+KCYykMU0FbLp/yj6ZrXpK9VPJFZfTeAqzw6+C7OZo1qI23VY8HEhwN5
DqN3E3zepmtRVq0gs4rAyXcZ8v6d4zAzEHlR7C2kSUODonsDcqo59V4GOkFXsCUWKCvuuArs564B
h8uxIDLi5G7pbxwrc2N68tYVyLh3bZTU1APabzTdna094s8So7mcl57Xqa3Z7Nc0rwlasYMywH9C
GGieN2bHyKi6m9wrKV2tenNmESHXc4FiS/rQGAiZwT20NMKzCt0BLohkN9j9z2IhYFMDTHerq0ss
IsxMxER8UlH3WkZVgLgVys7g+Oj6nRXiFDry0Frg1pj0nPDxNNdQ+jLl09L87tX7kFuWjnvtXZXI
U9IyHX8K1TMysAuT3TgxqZkE6nsbIJ9LZ7CtBM+GlbFpGSYyPaigQNYVhhyb2mIB1HeDkQ0OttvY
mODtHPpf7hyNAlK+g/IYUjUMK9O/o2myNegwcxzpOMX3BEeOZ5oyk33sz3nD/usO47Nljle9X4Yb
pgG3bOXGT+qIvAN4GvY2FhS69sY3CKEh6wldlFrc+1QgTSx689IbjtjVmLhQtGmJAMYyVugCpvkJ
6xlto2mzUPAERMK2lOv8w5qaCCwz8ZMFtXTX1Nn87Ci3W5/wsh1LTiDI2cnHiBwLFkNYvtSdds/u
Yr4ONluFYclXrGWEVKLrEdxHzNQxAHKhslMH0RAEZ8yyjEdBxGSSw4lNgQ+CNjjvt2sIYKCcc3AV
tqblqb2BPu6g256fWjN6lEBsBw6vaYhzn0PGukfugzixhrLQQ+/eQqKjMJ9GB3cc3+G9hAdRD/dZ
yIpJEAVtjBq9+MJRsF7nEJr3FtWHg/Qt0kJO601EmK2t7F14zaspMM4MnnkvQVxgTkBjO2ZyurIs
Bh3k5gp2CdI7RD0XBky8kUB2sTmgBJem3T9rQ3xlbPBNqoJDZ88RE87Y1OyxENfFyNWERFUbGSmi
63U7XVS1XMMmFrshVG08euGTk4v3dq4uBBhQOYKJ+badc932xDVQzVHR5D55I9BoZY/5ppyowNvj
frCzJVZ2yXelM3xDEye7M3ur/Zqb3Hto18xQEcGpdFlhbclq0PiMCLC4p8CbuM9uECKerPtzauTj
U4VLCDUKy81ei1d5OiNTEdl2DtnXEkmcI7psujEMx9YbP1o36YrAaRja/83ceTQ3jqR5/6tsvHd0
wCdw2AsdSIlyVVK5C6Kc4F3C49PvD5p+pyWoJMbwsLGHieipribBROaTj/kbcu+6QQG0J8fUpw6M
URRD9pDFPg00j3FgfWCo9Zgr4WPAbS8l9xBT92umKLMdMDc6KpQRd0T8o5r3asA2uUa8niqPnIDi
Wt/GxqhsFR54Zc53Zj4WabaaqxZGHwNCk1ayaQP5pci4epgQ9DegTWCtWyovG5al14DEuRjpTM5c
SZQe7Sb5ULWg3zPUhpVA7UCdQAZKqeiBRLInsYDOjxH682toELhDoxZwDIBIw2xhDwM+nr5lhgh/
yWhATUzwAY4LzRu7nWDdKuwmlwnY97Sv+RSZPUIOUX+gmA/RnlvvafdTb0KrjKMLitVHmhD8qtT+
4MCBsF39DuoRpZ7PzRUjcjo3qixzqvZt4HZXFtISqxHDk70I2J9toXdr4O5zUAjKOwnBhMvMLRF6
QWIIl4LrMSKM0YxMthkT4jUQtgsF6ggRt7wc9WnamhVfD/mefNXkdUSKfoMvbrZqTYSOlbDX0KWk
K8Vu54preUVdbt493b3uwDkNTf/+/cLf+lN7wXaA3TK3tlXVXriTdTFouyAeEw9EMoW4QcMWmP6X
qqQpCKVu2iEjnfAreMvNlE67UM9aQk35yao+O1XJEBKqeY/e4W5OM1qhKltbiPukC25VfZjWGLgr
ez2VLfgXNV+XfXdrg/TY6E5DAtwED0+NzKcaCSbpL/TQw0d7QJvZauw7prv5plcajfHrOFzY5ZAd
AZaR0KHvzG6gBgJGGVEvJTr1tTUrGauo985FGHhW7DCdXzhOSuY5lcsMdc4Cw6hgyMpc0Qoc/5Bo
2vCft8iZCBgMCgStQDw7Fx2pOI3CLOCkAG+mpkTC2r+oWzoSNnpXdpZgbfQUeOnjr5OW46b1JI3v
v9Y/NMUcl2EGyFFQDvRzXzaNQDfMM9Gk9WIBBBI4bLiH7cUtZKOOmCgxEEIbLT0Eko0T7arZBXbZ
r6J8dx3TMAgY9JJefjUnW2thgbeeUzEeRyVebJAQ0z5EvZ1tTPQTvrVqjKDFrL6PSN5t0WXdR7fU
vdEYtC/vL8PreYrJG8ANFrSGYHsv+sCt3oKIL/rEM+cgMDcMQB+TQiNbuJUWZIaA6Pr+V84/b9Gu
oz+KQQbjCRVZ0sXPN5Ahpdz0Ww9vdmebVlBJq4B/Qu/+fqiRfuwANqAuJ9M9Io/Z/v1v/8NpZk7A
A7gOb59R1svFz1hUo8mVxqsckrGEhs46p6A4scP/sKx0meFAYsP3hzEVt6luMSVrvEmLTLShGsqv
ePiGyOF17aZfxwaYyvu/a+lYOfdaXQOugEN/G9q3WPww0IQBaUnWeEEU15d+Q8M8akx5ICTQyumd
exSQ8lWp0j2bJVSyIR29bkCcHsB6u0676NeUfnr/mWbZj+WbZo5oW9hVmjSBF5urVFIZuWrJGUvi
b0WJH+a/kt8kJsdLh+qE5+E8ZVx8nwXNX+Deh2TOPIh8+W5bXSi2nye150TiWuJquckVeCEFsMO1
Sta80jr859L4oVSzQ6qKBxnZyqqL+qtWT341Tp+uEIudTvj9zlPZV48F1M1iq3O07aeRyLMuuAHS
ewxEAH7X7ejTpCTPWLfSygFttAJTe0Af8RjSJPsMmKDc1QWvCPdiWrpK8UWTA40p8jj8eHR9hRQU
+H7buO41vFSaOP5p13ugI4DnTVKQRhyQYbuD3vfYBmG5yoI23ipNADeGTo2YAngRObOleeqY2MAL
dDWN12bWoN1ozLW1qurIlcI/AKGAAc3cyprHdk8XWzyp8vD+DtFfr808SUYWybBdjKOX81xX64aG
wrD0EHGDbmRByBb4u6/SHmpiKaoGmibcgaHJwL92oN7nn0lrFS4XlGzcD2jV+tx0yGGA3lFbZWup
TIm6OW+e4CPuamycr2hJIC7r0AkNspPxTHs90hKWowJvQviGobQ6/8Zn75deBnFekmySlMKLcHHk
oaeGDK+QX9DgRC/Szo6OiwOhFiOZqaTRTvZoMr+/lK83P5oJ7qxTwuR+tsp8+RRZPBklbI3KQ8Li
Qu9ZGJ2dgOOXfeKL9NchlNEhwEDBhFfoKPC9/CamIDDRUzDMfk5XMCbvwbx62lWiyR9T1Hk2QtCV
iubucjW0mEUnoL51yMPAnXDt7MsQalLwA8sN/Sgy6r2EEpD1TbbFXDPmFO/0t48w2WmcprThFJ/a
5f3V+tNLY4DHANQSqmW9mhznVK66BhXdC2vMzvTURH0Zo4h1VpN1DtlQ4X/Q/prrpTGh/dRW4eOY
OSci1usAKYBFME800PF6jWaAclWLUtNKTzWL38gXodyoI6HQphK12fHUt+mvJ1hCYGngMvc1NIR2
ljdvoTVgOvWS+WUf7JKyGDfzWBLRUfSZtcCigUtCPc0UVESmgptsKr4UQ5Fc2RnJvakGP0pHG69S
s5r2HYU3xKiEyjybbUFwCbzCN/aEM/Dre5QntuZBMVjSGUbycqtJa8B1euBoQV2MvKKG+a7Aq9+2
KvUTrWwA/2p6Ymj5h4Sfb2NHqC4ZKh69i5OUkjr0RaVDwIxpbFaFYVKID/oxLsxhH2YN/dQA000t
aQ817alLXDrunnqG9NuVLfYWWALmtBB8BkWbJulqGqGGdkFrRdvhUbQtDUrM0KbsNqzmiz6Rbz31
RHKNwkln/AwRZo5mkUW/dh6/mHobAUUM2J2FEe7NCTuOIEGhNPKNh7RCj19TGOqVqA3gVJGVu1DM
ybzfu541TygFVRwuBDUWgvR9itRUwcq5P+dK2I4avm5Ag17zvxkKXEFYbD34cbbh+yfuj2HDhqSl
sbiAXc1lNuBMUShNwkYwNuEthFyaApQvO93CiIDGcsEdSJEbufoP2uZ0sy1edN5XKArAE9/mtuwv
xEiP6CnWZ2h9H6IxKumZ1qW1aRr969No0yw1/E2Z1l5kDBSuIfqemjfPm+5lWuMQX0leQZyAPp4h
zs/jvQxMRrBS1B5earhQYaK1wRSLI2GGHUbBbrZ2gYd+NR1fbFB/SU7cmebr+OvoJlxWMC9gjbQl
vsd1hsTth7zw1JQpWqHL4VZL6Pc7KZ1wo3LNT0CMs3VkhMkBio+6SYBwrge4GgRl/slKcqQ0VOxq
g4ltyt3FREkwALJH85uqtVheFF+Umubr0/yB1oam0OfzEQ4J/VB+scp5GmDRZI9pSnpqNvf4hrmd
O5XRnax685OaWvAJ3KPsYLxa9mTtoBTQtQ/cR/7H0AMs8m+zjlMvdwDYgCzU1ye22+vMwtHJvh0A
51hHW0t4eMesLo9nGnXFkOJpQJCZ80h4RluWKCtspybtATVOh0FN1NUUkTH40SeGB5gpzGOYSW0B
TkncR7mt79I5vlX2vQmPlLl4iUtSPsu/M4sQajZ67z/967iHvzsZBedepUxd1khtA+s7o/HiKY45
+15CICdUJMgh0+ClG5X62Ymo9yp5Fuwp8lOKMpNMRhXzIz3LYkIN+opMqARpbaOzWzZihdEQDaZ5
FlM/vd6WoVBHfAHJAWgETjFzzqZykHgY2q2sZLK1ALOsgGqcCh7Li/Lp4SzyWs7bjBqa//2zh0Px
JYaeixFGFIIjaCTPMJJGtPOUNZ1X5f3l/8PXzUccpJKhUUy8unaS0kLmvki83pp3LWqKo0JCZdbs
HWrHUxWxs9yrghhHRAHRCZBNo3J8+fNC2TFtRDPJC8PQOrpRZxILJXKzprtj1OQCkE7ISKIc8qJB
GrqPLFzlNE3JUcQ0xefezNzbuGtRc2hvatsZYMw28LV6zFF6zuiG7kp9meIe5rn9aANBz6NjbgCp
97uM6eYEywGNFJrxnbTn2fVdRDv8ELe5titiJLiVQs82seOUe2oYM1wrRdRjh4ZFFiopMJv9Hq+N
pNrKoDK9DFmAC7AcChOV5AYKs7mmbDM8oRusISjqo10pMVS0JLjJqZN3U6fgpZE7zqYN+RehrvxA
o3NYaX3V3o0karss9eONCKnU/KLraBtiV9eSc0POZU69yZPMuACgaoEDS9x4Y2dVvstLE2GoWCJG
k6GMRZfMNzxDVM7ejXgGpfQD+rsfYeHeBGGkbxS6w5eOrUy0fybtW9vDywcXbZ04aMYyUYebQRKm
A6IlKqnU6y9fNgJa0lVSbnkQFM7+qe4xUlAjea0y2SaXipFpvikrNGX8sjfXxjSaW8jTvEBYFRtH
Nmh5xC15vZACYZ80/JnqsQEBF7w5NwMCcGyg7ag4aBwQIDEHkvmOIQJqp/NqO8ak3I9Fbx7d+ePj
orlpQv3eEqBN+sEGSWKhndTKLEfLuHZONJyWlxewPw4UJ5g8hkCjLrY6kRO/EfRpdqGcPBnigMUk
9v3TuwyeT18hQBhayJJCEFosMFWYRSMgcAAMxKjedLRf0RqgzCjhbtaNUbE2yqmqaJkU8KXETpPk
hnqCsLGIUAin2TEyJWJXFWgZMPyS6xJ9Z8ZuCUKjBiM9xbDqQyFVf202SX2iraUtc3tYqnOCrJPA
00+l4/JyV41VhhLR7BLS2iVUywH33FKHKBvH8xciMnEo3cbxiHb3tB0SD5nG7uH9dX9CwD1PjJ6e
gRY5PC8IY66zSJw5NlLoEmHG2E6UTTdW9T4z0a5Aar3G37GDMB9lav19UCf/moU0r1EY9Dd5ozsf
oT1Nm7ATcl33Zrxrswk2T62zlFVNdheWuywJ5Yd+HOuDhSTQoWxCcaygMR5F2Vef9ABUAjRSpAd7
t7k1BGLxYaekJ5Ivay5uX/xGElhaphDODBrX3M2LdY4a26y4Qnctp+rYG3LYqSUmfW5XdBdPP8Jt
w/QWVq041liUrRk8+mt3VuRK4RcjvGhOG4NexNoIcaB18d7dCGxBONdqfRgm/bEEi7FXOhsIGc4Q
mygw7hC4NLaljLoLJD3rfVrZEgTA5Hj2IDqm2vUWby4c0XFD3KZ2M4HwKeYZe67sslKfsNKykJ8P
kbmBZHqNyRQS9nYHxCIMPoyKpaxtv09vx6n8NEnMdGXYXlg9fh6TCWM2wNbySo9E80Up8l/vbxnj
1U3LctKEB1MpaAUby1qrdF0/wkvM3QWJpHfSKnIt4u4YBf3HLDN9jCJNbTc1GtRVe/TXOh2vdWyV
zj5xoMJieIZWJPPldepyzOIcRhQSl+r3aowF42V3uuRT7GM3q8UNiok6R4O8HYtue4na/Zzi0r2k
ylPXagNkz2pqc1fpVQ6oT5drxS4+tenY7uBx32c0pDfJJE9lNkvtZIeYQc3NiUWJjwOsLTZUjJOt
TTsF7eyOy9uBo/BNH3qGYDy4zw3q6Nu2cBqvgRuOiEqmAMSpwkstRkRqNBGGijEhXmVpkT1EwQzv
iDh2yNVaSExYsbLT+5KNaaM8KAHHIV/LHhkhMWN068TrFjLndpSth4CXBpbA/Nh3xhdT0dLV6IqP
fhj9otZBgJH51CXUe7EPAG1cBXnk3Dbkk9swdaqt26WU43lYbrJ+aDyb3oBnMvLbMZhko3d85eCm
xokezp/2DpMLk6Y3se9VUjgOUciMkr3TpdYjbAPndj4rsi0x7tSC7kQbV7y6uWZlawOEGp1cVIKX
YOaspVeltg0RFjjVJmYO/QVgWXhZTrm2Vido+Ybqx9cIG4SXuiMJeJL0S+tZ9KGryOAdXJmYJn7u
XB8Xd/sKrh46TaB8BvtiDOIC3iXnuouBvPJ34VDa0wYhFn8tY64Pvec0k7Y/FnU13ekFYD6tmrrf
WlHUe7jgGpPDIT/GtWpvUZwIdiGQ+Icey7kPDPz9jQaj/q6Momlt6uA0ElOjxWXja40GSHcFmMs9
MJG9g6VW791kJHJMbnuV2bk4StgVV71KWMaKJUHPjMdhYprOiXj3gEGIsqk7rhkl7JwM+T0R74oK
A+SqUeJrXS0wsJG5+s3w0c0BxMw4OwwLZefKbLYMCpQdtvEEI6HZ25BeEBkoB2I6kRX8YbewSejF
zHj0+ZZ8Gbhr206TLAAV66ADSQxh/WRpcTkVcN/RVo7X74e219/HVBFEOikWhbq1rNLtBC67MhUW
SgoZCUjJaQA25x7AHDn7cLKqE6dBe51YUrZZ/DaNgpdhnjs/0bMiyQHeVqE6Zu7AMRnbaAQZqkEH
PqK9gf7wpIaXg2tG2wBtt7Jo5V7WhAs7wUmyyDj8Al+etdkLf40QWLx2Wy4qteNVq4WJM6HQGuwy
+Cm4ZiNVWROurXy+3C1MK60pSm+tvPg+zmEkQEACxDWbztbS7+AX0eG3QYXGqGxuAnqT94XDZTfZ
zhUc1mTHlOGxQnhxM/XWYyLS73rIsysIZ+1Gx58u6WvpW60daKwU8r5GqhChGiL/09WKz5FcSycI
v4AoM7ZYmk53GiBfMCKcJhd9KS9kCyIxlKqXfWM2XmHPt2mWAAYvyUsShDfWbYawkTqf1VEnfsis
HX/kE/Et6djnU8UWT6Ss9wB0uXtwZ9zUSVl9iqJE2bFuaI1KHqgUotjQcZk2rhIyBRir4e9/m7Lf
kY5TdlIgvrJCIRP3Ib1HYgRowWqcb9041OuDGWG/Ksl5QIf15APNMLGIQ30IG9W50ioG+G3K/3Wb
AGN4wQnNQ/6KGpBB5L7bbOoC8DeYb7xXglrivg2KKG98HGbmn6lYWnzdKdOE8KVWb5H9sD04Su4B
XWXWLrUcL53sB3sUPzPwuihnmfqB09kd4dTgONpzagJrdDx0IUhZItLop+Pu2iwfSFO+AU3tTemS
6aCAxhAdgixFO6/j6XT9r/E+/y/q6QMwmQERz8LMK07n9ffg+8zgfE7g1P793/3N4LT+0nXigDCZ
zsD6sUlh/2ZwGn8Z8IDmMST0RMFB+7dug27/xYgSWos7N2eZRnD7/X9BfesvjUKK6ZzOKJePFP8J
g1OfNSheZNDMw7EnsxlTw9iBI7moEmgn6Wo3xhl0KGPc5uJ7IHCvicAmXYfm6B+RkLIY3GYPRZnY
GwucoVepQ/p9MC1xFTswOofa8WKLDnVY9re5gf2omTsPAU0QWHOI0AFGppk3ghjrE7O76yTEfVy1
JKMnbKZqtB/QBZNy74QmmrxoFtT21YhUDglTxKQ0xiKu8+9aeks2eOKtmvhAY2P/YQh9ZyfngCAy
65gZo/1dRKiRdom7rQud6ttxkSVDOg/1ORQjUyLyqiObB+7W7/oadVU9dnbYaWJYmrYZhiAZMMhB
EzNkDGMrt7+rQnPPG/zV62LVYxeSteRntf6BIH5ZYNC8ZhaA1IT+aGnRcKHg106igdyrp4fyY8Ta
3hQIvIOZVkoPMaWHAXa9rfTH1mIx3aY0jvHIT46M5NrMQUEomHHlZXWFWE2NbEGRedHQ/Cz1cbr2
P9Uus9e6Ao0PUfTCxCLrelSaT7aFX3vVblNzQ92JVIzm5I/IFhP2sLino7YZHBtkXHyPneQhLDN9
I0UfbAB5oYaJ/qMyxXtlbO8U3eq4j+rhoY0m62CIbFu2+rCJcJ4eS6hMCDAF+wyF0o/cph9Co/vh
W6NYBbWZ7rD9duheZCaapgx1Uwu58pHe5Zp8BHphQ7gjnlkH3Z3GeyMroHYi0IrzqdluZimhj2rq
TyF8gab0SFSCm8G+cjPrATAouI3Yzm9ReMJjvCPdVc2bMB42SWJ/DtLxGuzzuG6gyntxL3GJqg9Y
AlNvBJ/7AIjjEG1Ha4x4VfW1lM1jkn9UQZFvOtITrOFKvFQh6mwbbYtf+Vollq4qF/9xjC/BLuvV
Ncz/Y2IhnAChbYU4C+nUeBhq9cHPPulpOcBmoQ4Y7Pm740OFPZdMS/UBJDBS4iOqVkPI9BejNzTf
MsSXvApQdG5p3zEZjy4nzX1MY/fKSCaGetmF8Ktbo8G6K483RaJ/kFOofe1oVCBVW0RbE9reR9em
oYYBIZ+LPByYNancTKFh3Wr91KCxroUePsvWz9Ks2kvg61GzrkfLRqjJKC8Mv8Y7zJTOd0si4+i2
eXAJmtQ55Jps0QX10Ug2gBOiU1lHx1AP1UMYB3I/Chnc1yg2zf7W9cEo1PErFDDm/lVf3Ia20R2E
yNNvyeiLj5NJapuqs1VMmduXCNG6l9xD9k6z+37XaFpwQLp6uEJsLbtHRne4B87bXsRqmT1kcsQm
DZg3rnPIm35v/E6gpBl2QFldCw9hszwmndPfaW1uXFva1F404Fu/anHabkVQDADj8QmeRSsOMnSt
mwkVwN/I2rZAy2Cx/iLbyHpufVZ9avvoirqzP1rwki5T39HwQgXacOs4g/qhN7rqGhS0dsySInyA
PuNeIeMmj2wVcTSUXj2iDkIyRTtAI20phachcX4Nxi3YhE0z3sVpqOYn2kvGkxHUP30PB5lO2tKw
yQncNmydZZmaoOlYGPUUHJwgSK9LUxbdIa67+roy8nzT+iBQSq3Hqk/H+VVDVW7TUwxsLUgoW7Np
H2g3KDskAytOQVwTYWutAGAYqYj7IqYXmlHwFVEtBq7MSa1bxGziS/Qpr4VvU/tX7nRb2lq+gu2X
Xo2A5VfspAfLH4oVpsHWniFxtialsZCgtO6lRHOubfvsxm4D2qD92Pr3Zd/rCqxuXGKRSJuqfBPm
fDDwaJiPQCUhaOcTtfS6jpDIZaw1C3p04Om/Aruvog0eLsXWQo/rAbSt85Wh+QVeKvBddFCUYraP
a/L1aNibMh+tddUgmwP8mfwqg3KOf+R+zDTsSFvjQzk0x7CUH31YbJR5KqI8g4VvajSspxw5rgTC
AorB7UROji+wFmaX9WR2l74sjiLi+EfRaCH3GJBcRkzhWjlu0ddDSr63g59hZ/UXWECbO4WsEBSK
jb72GCPw4aJdKsIk/oCNV4AedpBdt1MvPNcnrW8nwa6aoNce+9ISx7GN6yMjaPeqtdTwAbNY/RhE
dnWd0Hb9UGi2ehsmNHvXjCuaS971cARIF1EnNu6VZhvsd1SM618iyDtzZQgj/E2TIl8P0h92cj4p
43xmnPn0oLWK7OJ8otLaaS9CfzCuEyUf7soqqo6mmnM/h3V3XfZclQyCaxo8uPiuIGRD+5hPsDuf
ZWT4YduIJL8nxR2uMPAODmVn9LtqjgPULe4lIu/2ZYnW8Lqr8nkfVM5HnGPSb9EcTaY5rkxzhDHn
WIO8YH1o5viDLUdwH80xyVVK9ZA4GFfm6PwyVqUG/oxtYnuIk2zuSvbBZdq0GIqgF/U9TvXxEseI
8kK1E3EbYofSzNPh9pIExP4JTR6PTGqjHca59i1/W7lpK5xNtYKefxTRa8Z2e0RuCcgkTKt6cslQ
ElfjZzsuKi/gykXc7wRax/EGVqCdrbXAkCN9V/wLr3MRY5FiVRYlDC4M0watO8vdo2Lsxxf5VAfl
ZzodMuNjkrKhf2Ykzb4IEA4/6qnKDL6oIxNjmMbp2q2R5lCGZBUx3VMDhZYc5oojdi/jLHCYTdbE
fW2hV7VGYxctdtToCyCujXFjKJ1+hQKNdTcoiAmmrlFvJWXhh3qSVsKAw89UD55hmm4VqdH68OPC
ZZJT+j/m3lGPHS+ItZUUU6igzpmSAXXx1KZrQdj8MqVgdNdTmGvEFoSzEF+WWqWBH2r0D0lTsS55
dSd8ZNGnOO63aj2W60bP9zWorl0smoemO9q4c+NVp16BmimvTMgqK52uyZocFfVKGflrqBfZSvNx
HIMLOmyyosTd1QSUDoX0G0Vovxvj/qeWG2jdSQMM/qjf+mrVX0Ps1Nd2LX9E4kdaKe4F/nJopotR
38BM6xGeBnEcC9UTYXFnutqHuBAuTpPOreYz5QszYeNcKTExq0xx2dgD+kWFz3w/Mi5g435AJpk7
L9KMo8L9v1Wn8mdaF8r8joJVPJbQ5sL+luv8YdLKCPB+H0IbnpCKT4vpMk6afjX0RfNJc9RxE2vV
+IjQO3sQQHtprGvZIMOeupEI/tWQ+V8r4f6PS/f8LFCnluOH3wGYzBf12nx3vi3bc8h/Rd9f/f2/
Szvxl6mB1Z6xpGhouHMT61+lne1QpBHQHDpAGAg9L+0MgSEaQX5WYZhHQ3NB9ndphzgPsGGg6MD4
TA0Epv6flHYvCzsFJDszbMtyrZd9J9ifaNxGrr0PIWdYN3V38ez33/4ryfivvEVcOyKg/vf/e+tz
5z9/1s9y9aiza6TBtw1io+Fqmsbxc6jbwwkQ3lsfv2y8CyUZ6ZiKbQh0gcmSPanBfTBMxeP7j/+y
EfjPssyTpOePn02J0ya+vaXwrhGB0DJXXYVGjKSvStoNzdOoGn/3/pe99WMWRXXNu49BpdnbARdm
8GT4gslVMdrOt/c//+Vs9Z8fs4BWC7dSkX4Y7W3LZP5K00AcfOxRqLWPo9Pkg6cIzBuRH6jKD+9/
4Rs/aIlVLB21pFziC0GqieGiCFsyMxPFiehE33Tu+/6T2P77Fy3H8E40kam0hrWFFSh6RBANX1/j
OKVjUZaEsX6ltXNgreoqp+LE1k6DaZeHnTyRWi8mt/88wAJwU4JsTCyKpG2LGj6XBjMT0JuPJQyj
nmQt6GfW0ygU2PsBNPlWLwoA/Erg6KewP2+t8bxzn+3QNBgzRic9SwCUam3I4lFYfXTi97314Yuo
UHBSe1jo1paJrfiiFmOx8rs2PgEQfevT5z9//uioryPqhIYwbqHRb7Woi2OuREl7oon/1scvYkOh
4PhThViXpo3oPoFDgVDqT+K8yOMsIoNM+7ikzLe2TUErdqsOGMJv7LIoxJmPv4gG+hBozpjGRIPC
ZIw72vZgrqqKo7Q573QuwoEeI68EGpeip0BQ/xZX6bD5lDWNciJ2vrH+YjmscdRW7REe9qYCO4gx
QO8F93nouycWaN6Efzj8wnm5fVyANGmrj75XKEA1wVjBed+m/ahR5kWh6Z75NYsjbpjIpfSlIrym
QZx6n9tFrm4ZF6bDtowY6J531MTiHFdFV/nGkDkewMzpPpFjeEPV596//67fWqvFQQZ55mg9aYen
KzS2kCsSxjEwEV37nFhOcoob+NYbn//82YHGFACHJVE6nkzN8aDg1HfjBhoaS+//iLc+fnmg8dJR
WRwsiEUFaxanFfOrPRXl9ryPX5zothM4wam27XUpb6BJg4y2mSJOcTzeevrFeW4jIx/pJTNUr7uE
dzA6uHkiLR6dGpK+9QWL85y4ilXBn3VgBgCdO4DRytHDi8XU3561QMvpq9BHo9aUwfbcOgRkixjD
LdZk2IO9//HzTv/DeV5ydAEl9lbcBsLLcFT1P4gsq3DwgWSlXjRK6Iq7MSgM+/D+l72xWPbiVINB
R/4RXomHgXgT7RvcP1w0jLJePe88I5T94iwMEUi+RpfCS6jQzUOd6Z0DNsaUp+7mOcz9abkWRxqw
QaDCmMe/0cc3YBMHiAXeZsrU2RcBRhjJdgj0Mf+C66vxjWZtn59YubdyniUoO8XmShRTT9xNnbS8
CJXaF2T2IFyRoWj6GCZAjvkBLIDQLjPEgadAbGyzN4qPndrY7ZkLvIgGWGEowkEm2oN63W4MHLs8
RyAf8f7+WHCM/p3ZzQO457HM6pohAkbkeoZKI3g7YW6KxIg/Tem+dA0x3gR1VjyWitlnkDkc9AcG
5nb5lS4cJ/7iJCBQTjzKW1t1ETicHKxU0UemVwqo1mt7cn+Xw8DY+f1f+tbHL8JGKg1bG4dYeFIp
ey8ApgVczHCCX2d9vLXIAlpNIrmE7TKGHYPz1eIqvcZ/LjsvZlvz4Xh241RGkMeKIiBAIEEBEkpz
sonJIaOAE7vsjVO2RIDUUTVa+iAdlMZ6Xz84ppS4sJYaJ26ecUCMQzOJ3ttkl8HPEl/7UxyIN17L
Ei1v9HnKJsLhw0bxDOxWpeM9NLYm0ObzXswifkzmhHyXLQUtKUvb2phzbCa7UDbnffr8s569GBtD
1zyuhsmr8bDxJpqYK1uW8YkY9NbiLM4+IjmhMnA1eLEeZQAKNZDoY3FKK/StT18cfaqegt5wwTiW
unGlhtrnPAA9c97CLE6zxmDLRJ9o8gJcva7aMVfJBapQOwVdeuvhF8c5jFvmwxLnLcWnla13A5pw
BgSUs55+yWmBnWqVDRJfCKTqIM0NYDBQL0/x4N94dnNxmp0c8lcHC8tTZvO3xEBkiY67ed6GfwJx
PtuSsapItffryau0KN3BqQvQ6DGn3fsrMx+bP1zH5uK+R9s+xLBF6b1esX5TdibdDog4ZI2mF6dw
6m+tz+LIGp1gvJv4vWdwcEEEFvFWYwxyXjn+RFl7tj5NTirUT3bvFaZlH+A6M2If8zPDzRPB/tmn
aw30D2eKMW6qU/MySjNxVQ7pmY++OLFc1D4uIqCUqgLd/rW00BQT2NGFm/df7lsLvzi0lh/UAONp
8yBKNlwkaFRjNO2nZx6qxZGlP6p0Whs36IgFff3R6FUnvbGkY4fn7XxjcQcziuyqoNMHUkLmkRCj
vo7umJ/Y+G+sjbE4tMCTE/CTfretME1bGViOMqR02zMffZGnG2Vs6n7sdKy88lXq5He5O/jnvdYn
YPuzPQmXBHBIbf/96KZe6Surw3rlrE3zBPV89ulAxRHtDbVui+TnLBfKp9fnL8z8Op59Osj30k9r
Pn2I3RCWQYKKlq3HZz774oINIYcU0Pj4dFP/XUUgdYIoOLOzZeiLRx+y1IkQycI3tM28FPcdKi97
OC83mPFxzxcGKQrhp2PSba3GZyqmdfpKK5EUP++lLs5qhqBlXhhqu0UODkHLMPrdxpN23qov1amZ
pDZlEfbtFpqMuYJ9/VXpav3MD1+cU9W3EGPA53YrKjVHxS/6zgDxFOnyjSAAvPDFole1O8Rkwi0Y
YYiOdoy5YCtBv5216PribhVGjJ+z4vLobqtd1YxHbn0RpOeNqPTFrQq+R88Bnbfo/Egg7FMOeGaj
NAqmmOc9/uKo6tXgZm0ZdN5oZhgiY31reWWvNz/P+/jFWdXQ2ZLFkHGz+nV64ca1Bq4ZtdLzPn1x
WFuJZDS2563XuMY3LdbvatO4O++jlye1BkA6gkUEW6xcEx6/jro4s1f4JKPxLDy6UZQJLUc5Evr4
TEm17gv0sM97odriPkWdSJGu07aeEjWIXsfiKPRKPW+za4tzyli4L2G7K9s8HX5Fo/YZEeHLsxZc
W5xSJ+oDOGbK6PGxdbNCwzXESbY2gvNC75I/2QVWGyambNC7dtUvZkMcwDlt0s7LNJ7Y78/eaVul
KB35Reth+jptikH8CGEOn7nsi0PqO1EluggSlTXKcZ1lmFjVyanJ6xvhcQm8c3MbkpeCrlchAVY5
daBdpYpffj7vtS6OqN7ojWxkxHZE2mEFaOsL4p5nvtLFGZ3Mwo39EIk9aXXGSnOGrzNH67znXtyl
Zo9rChhmnjuu7812vIKof4Lw9caCL5m0Re/7QWMEzRYJLAzqYxDpE24LZz33kpuM1k8pJkVHAlJ1
b7JRfHXkmJ4XWtTFEVVC8nQJGshLw/wOHd+dn4VnPvbiFjXLHu1BGvjbYur2stcvTeu8G/SVRtyI
imVRUtvZWXB0isHDUPS8MeuSah6lzRC2LQ8NPnDq2nUsPp33Ehe3Jm4TaGYnvEQzTH7Iwb1zJvu8
OKUuzmNbdckw9nbjjXWs3U9jo3txa5xSsHlray9OJNZ7s+S123iI/+PLkCd713e/nLcoixOZpFFt
/Q9nZ7YkJw5u6yciQiAh4BZyqKzJZVd5vCFsdxuBJAYhEOLp98o+Z0e4aLt9Dvc2SQkNv6S11gdu
EgLYalS3AUHSHmAtu2ZYlm1WTXRsRFMSLMmiRl5yPLLgkGXJn9Bdv24WmGBeV6DpOCeWxTPyL/mz
6UBB2ldJwJX3+sEC3C82CG/PcHLDgkLHa3o4f9nT4MhXfP1wh/suD4rBeAxFf+MU7vYRnWsP+x6+
KWzNNBEZKDw8VfETnfrvNQPgfN+zr5/hp7U4Y7EnSN+EBlTTpxjPXqZ577M3QzN0dUKRkopjY3ig
7idAFW4HtvCdrbIZnYjQmBXqWXQUWO2hlW6ANxe7CizoPF+3ygK/pZMZRv5CPeIYCSt5dwBIO6x3
TS3IRHr9A72Dnx53NQgIZf3XwM0fcfnwftcX3Yq1ZmQlGE7RLtNUxYdhkjXczlGyq47AgdDrFzdi
TnAeDV95tSxPwKfcLlfHzL4334zQRiMOKRGI6k8lfVAQHB4RMBrta/F0M0Lh6YLmEvGQZ9KrtyxQ
RWPEriLlX/w2Ewetr6gez7ACIitQhwhqZ82PfY2yGaCw8CL3RdsRagb+uUL4fJ3Ez/sevRmfi7El
4OaBOfsQ6VsKWSmnVjf7ZBhsK6zqYtcinghPxxXSemjX7jGh4580Bte//t+n9PDove6GUx8h7S90
5txBawP08WSCu2Am/t2+ltkMTxdQzIpswhed/V8jKji4HL/tevRWTWWx8IgeFvuz5NW7pe8vROt9
/XArpJrLVPJGMXNe50EcZ1chR0m13/e992Zw1itY2mZBnm8mAJVi/lGnfyo7r+vYLz7mVjIF1lCE
uP8EHFH4nCdYC3jzMCAqGVDnaPLFvvffLKLI2Vta2cXmDIPCFyXYx6CXL/sevRmiCxSPioNBh/E/
jzfzCHpyOLN9V3VAub/u6lUk4trQCC/Owo96BvyBBf2HfW++XUOXoZeGiPEMwA1zx5VOnoHBroQ8
7PuBzTgFubJKpxT403VBjpmOXuph3178XwHTqo4HbJivZFWfvbWkflNSvusa6l9Jpyr1pR5mb0BC
0hFi/yL7NqzAmt/VJlt9VJTMJJ5r9ESEyl/jBoYzrCv71Glsq4cCPD2wyyjMuZ2RxklmZGC5at/p
MFwPr7uiNWyaWIYmx/R4N/voTsXLvjHEN8Mzc5WawKkw56REdFSy+rsMGXz7Cout0ilDL0EQtTTn
sJufaDjcG2J3vvdmdJoatxPcBQMIMunHOjRvlRx2beIQJ/a6tcuFaVn1jTlztEyeQYSew2mX7psP
t2HfljbI/euyAfc2YiiAV4THPttXgvLN8kkI9lltTAbE31PdABe2znAUBnxfw2ylSHCVQZXWeIyb
zGv4lDl/p2qy7vuiWynSjDCDElq74bwiuaMIR/aIlXTf7TlCEl5/U6A90y5ewEgeu4wRibkWHmqR
p9ksd53h4Ib/9S9ACwwk19Ki7SvhkqLF4dm5LNmw7x6BxZuB6uU0pUaX/TkNRjmAqtPrH1OWuJ2b
xpi9fv8QuU7weSMwAXmE4wFkEoTjA6J62jX3buOCk2RZUjIj4n5SPCoInIAFcuV2zo//5NX9tJm2
Cgq8kbb9eWRJZfNwjeRX6Zf2/7r1YKKr/u6e/k9J9GcTFos3q+lSG+QuL2ibTjQAUFn9flHhvjUv
3oxZFXVOB8mEdm+RLOpHMp7gSRQ3u9p9qzea6Ux9r1x/bsp4/Ug6pO2B2tTLfRP8VnAEjmEfRx6f
NWvLYQSwM6Usj8sORtV9778Zt7iMk13bI/scvnt3MSZ9Lwa172weuXOvu3widQSNsUGwOrPPdTW+
ddI+73vvzWitSg92kAKIIGmzL23nwlww9idt7XVI/qJu3wqNBhyZpwFSD86I/Ei/JLhUuJmknnd2
mc3Kakmw+JXG3RkjNcs5pC95gOTf476G2SyuxgO71ys8PZ79lMdhfyvbP6mY/mGc/KphNuN0qBfI
61KE1s9cViVC+dsGk01SLxLm4aySN7r37nnSo7qAEBLwsxViiF9gcUuGJyQojOY5SzS/kbiX7G7A
E2TIl1U1DuOrZUiJy1fWDOa9G6JgKogfWvm1EyIYCo7CMjqEMc7aj0k/LRNyLnFKVnDcUi+XaUAM
7TlKFsEuQHw6pBkQnCZ8CqDs9YiKacZrRvqCZzpVI0yhGjIxwm0XrdNJg2+2HsZZ0/bLgrTm8sky
HjTfxjAehnO6Rtl8Ngv+3kNv1xgsrjlOixaBQ7BDI0F+uqlCACXuedrCF0aGNXoGNsblc8TNpa9B
ezqTLkv9ySE6lR1mgzzj45w4hiNsJRCGWwEsDhjtnIFckZqaJrnuahPeubZssouioWXnFa3tiphK
hAesgX407UzYgZEZ0cRNacr1WYXwc++rQthmwtQLm7icaHfmsehw6hPkiFr+ExnrN0Nrq/SirPQo
JBWIGFz/XTL5XCb1vvfe6rxm3MQswF6h50/lGQCk2zIO9x0O0s0sGc9QpoQ4QTpHGcLKS7BJ80yF
3b45eKvyMqSiHAA0MAuiBukGcvjBG7Ov6NtqvICVy+Y2Id0ZAQ/9I9xg9Q3QVP9/vKv/9SAgWfX1
BC94TaY24uO5MpLdM9SvUP5P9vOuqWwLcDO6mkFbnLuzTKvpg0mHFYf5bWp3NvtmphwQpQKbSNad
Mxwq51dmtFirfU4zthV5EQzhmKV9d/ZgXOtDR1xzXgZS79zl0M0gDds6XAOKHskrHS/HaGyRjZcE
iEc/7Gr8rdTL6gGIXGERrsHUD9ez2zgY9zk6WJS+7jY9yMbz4JMOmYkZdGQW6UuqoFkT/dj37pvh
OsfDSucJCBqFSJ80T7oBuVc47Yj2aTHYVu/l+laFZKlQICDHOZ8QoIMclXpngbDVe/UgFTZrhSUc
dzQIl5xCXvSIZDrva5zNmHUEVukY6Bi4apW6RSBNbHM+GL5P38/+gXH9tFcYG/ADyq7DNNxOya1o
KfmCPa3fdxQcbQZtsuhh1ci4O+Moa7mUDIS/hNhkZ6ff1DcRVVNWX1enptYVMsIHpP9YrfdNOFvJ
V2jCZVqwTz4HvqV/I+Zv/XvVVyT1rg+7FX3FEW3BYQb6JubJHFxkdk0MLp2L/3B3+BtfHdsKv+Bt
LUvAmtvzqkJqXnpZz10BiFbUHxyyYF5gOAMuN1PNAVWczIoqw2b0JII47vZ9/a0+DKZgTqYG9afz
g0iLQCMsKdei7dW+bfRWIAaSwoo9y3VmKm1Y3um6gu/MD96SnR9ps28B7sXAXhuBKE+v+VuLaxxy
eRAgubPA+ofg+NPw4+OqTRvhB/wUQba8Th+h3v++r4dtdi7Kam+zaW3PvUHm31LRH+sV9rrv4ZuR
XQ1rOI4y0WfUtgATy9soGvcdAfxjofypTXQQkMohQeSM+MixkIhoz2EkebfvvTcrsRXKVKGbwdGY
THqcRFTlOq53LpVbnZhLkPuDVErgU8wSfNONo99NgOVm17tvhWJjw9qOtaE+o9Z6TOb1Tg3VH7Jc
rsvJL7aKW51YteCekZsOBPIlErehMmmODCO3bxEjm5MFJ3kNNj3VZyrTDgFUAO3eimRqxb5huhWM
gSrYUaQD6nMSI6V6yBDHzEK/r6dvJWOmbysAWWpgcphw96PRDDjKZn7739/0OpP8quE3gzRz0s8u
xPquVjag5CdjlR0VQYL7kWNX1+6rsbYastTzMuUU8CgyUQsKRmwBA5EBQcD2f/8dv+tAm7VYB/U4
zFmNvhlHz5Ml76qw3NntN0MWSRZAFBq8O07X4gMygZt8BcNs1+cFNeB1dduiMwYSqsBjmJjy3eyD
/rkV8T43E1K1Xj9d1W04kWhU1zk4fdtrGp9tHae7Gp1utWQ9ThdIqVuFy3CcSnRD+jZgVb2zYTaD
dvK2Rc5graAQQIRTAfPh8HlVWTfvfP5mbUUgTVn21qgzCDHfcHb0oBPxcU9npNd0s5/VZGwmuK2G
QxCmVTAR8mGc5r8dHfZdbtIt76XG9q0V5bXZ+7TEgeOYXjSPp13dnW5p1F3UTMtq8PJlhWjDOIz6
HJEq+1YoQK9fN03G18THI87fQmdDf2hr6BEQ8tg2867DF6RevP6BdHYlUh6FOoeC+0NaEfLUwc/3
bteX3arKPK9xwuUGIAPCaumQ1BuSxyjq4+kPb78BJ/zvGcm/SFzA4EUL5xO6Dp9i/WYIw3a6qeU8
mBM2YlN0QpYeHw+Iz1y6+8BjV3DfJ82gPwPBC8oCj9ZLwgIf59laTkhX8IGUb3QbA7ithwEB0OAt
l+u3rvT1BBwZ1txiipvlO9WM3c19Y299LeYTLSeHRyADQ+REgw/0Ahifb94i1pgHLyCtgGCJDRsD
oEAbVwgC5edj0wtQSPCvx/qBRqCi7SokQYV//UmvCKHoakhGGOYVFZDJ7D6qo2rfAosY+NeP7wIZ
dzgdledoIX/zaHgL7uzTvu6ymWOw1/Q64AAY0hU6WxWxCyBIfwrSuL7fv5dumN5fv/c0BeBIj4s8
I2SV0osZV+WQfArVw8Fhh1BdeMaV2HW6hry+1z8WIu+ZszmW56AP+JFJp05rr6r3+9opev104csJ
e0Qqz3PHBMC960fbRH9qp2tj/6qdNlNOSKp6kmaSZ46U1meoqtmbVFTL16UJg5v/fv/f/cRm0iFl
llRRP8jjuFBk2gs7IJM2nw0O2y+1g6PtD5vq33zyrWoO8oRqQtZ/daxqC+rNFC8h1GGBOtZgk0UF
FN37TpXoVkRXCZydlEah0doogNCNf8REtHMB23I9AwSO4CAA6MwQ13EWYciWhn+YoH/zJbYiuoRC
y7nCg3uQ1ZDYS6bG+NSlGe79eTUrsktdQJPrr/+0RYzxbF7XSYCYDgQJwutefcqGZJ+1lf5Dffrp
6SMoOUjTNs05SWJ7guY6zUsR7tusIOT69bvPNY4i6YRw/Jql7NTPXiPLuN61j6NbDjvhfahUooB2
mutbUtKcdXxnm2+GsacEEcIWj15Xdiyz4aTraNf+EJTt103ikbpWj5ksD7KO7pI4uBv4vlM8ug0Z
g6zwGoRbl4e+ccNtA7LDOYjp839PO7/e9NCthK6MEzF7GqCzh9V47HvDQEhT7LTv6Ztll2QSjD4S
1OekHvs7qF4/DpXfFw5Ltxq6iicVErin+gxUrjpNmW1vwKPYJ0UFIub1Bw38gvsUbepz3TTDoRfp
fZCY8bivXTbr7tKQYRpplx2sZjWC4iP3vjdS7jtUpHwzPkWX2UGxNju0oC5I1Z0b0+1bxLdSOi+W
pdIVCimkwdd5O7WkWFX8h5n3d51xMz6Rtm9XOPwwiMa5y6EaK3qOROF9bb4ZoStCesbZ9jVcS9oX
bdV3Q16aNtsnSEMg9esOk2kQgcHVzWC06kBkTVVp7rpF1vt8kMjKeP38ibdlmww0A4xwxZ3tW6gA
/tAy/xzV/qK82WrpGAeOg7SVOIc+oPMdAZUHBqMKwaEvSErqznWcrTRPhlnHR47TNQcOhIxnxHH2
3J+GKQMRdu3DKvqqkziaz2VK62TXCTzdqvCWYAiRu2Gv2yVjq0tNSTodxSjH9rCrX2xleG0N9mka
CmCpjeCYoDz40IWIgbT8vu8HNoPdWIlY+rIHCqIT/VGnzIEkxnadNIPk+LpXoGSLaU/1dAyvuV8u
HuDUZskufTXdqvB6sJPHEmjR4zwhu1mNbMg79Ucs+W9G+1aDx8QEN/zUTseoCfuCghud40Ti275G
34z2TqYpIbS0xzkSOk+DAAauhZF969pWhFdBa0pYQO2xg7IGSAdTPaqE2g+73n2rwWOu70FiHuwx
yHDrweRaAXsY72uYbeZXbRxIlZ2yR2RURk+tXuQ3TtZkXxm0FeCtsXCDnebx2LZcFUiuRiIMK/el
nlC2WZNVZukKHNN4rJPFnOLSIl88kPvu2P9hxf1ckVOw1FYl7XikTgsoruwL7NXLH+bY33T2bdjX
5AZEZiV+PPokBJyRSBCB5c5ahUWvJwHA5HhAB7T6qhHX4qz/QYzY5yX8F8s4WHs9lIpOxwrumUPm
hCgwH++7vKdb7dcKG0RZzyiskj76Nmr6rEW0z15Nt9IvoXGk3PVsOtbEkHzpo/JYlpDR/fcovXa6
XyyaW/WXCuUQyY6mJ16qeH4Sk671yfNImRMzPVbB//6Z33ScrRKsnGnJwgZ/RByloI9HcVW0y7RP
CUa3SrBelIkF+hsfF+zjA2DvkH90/q99r74ZrrLBdAA9ozn2C8BytR6aw6jLfQvfVgmW9YxYHcfm
OMtpPmmRRjkCjNd9K99WCeY1thurceZoxapO4ShBmWninZ90M1xXAZhrh7OeY5+KpNBqAYmmNvtk
/7jVfz0ZtIlPbJKW/RFQbVM0a9/mtPf7kpvggH799JIxZcKG98fagnm3xloVKWLyD7t6zFYDNoUe
R86mSk9N064vK+mXDw1p/5Rb/5uhtFWBldS5cIJY+RibEH6Ua8HRR+Gfzgh/9/TNXheEGxxX+yw7
sQBH53PwvVPty75muZ7l/XSaI8MoLMHPSE7I+SpVPq9QJ1qxjJ/2PX4zTkPV0W4lJjvFvW4hwG0W
Lu55qNp031iNrk320/v3oJ+hiu+zUwbMaZNFt4rsrMS24i8EcQ0WbOPspBmWv6seot0nSKRb5Rdg
EHUpkiE7rdfoI+lCVjCRun0FwZYX2xAl7Oo7BjZledOa/onwfWmCdCv7IjFERVRrduCQPzRtcM/a
+u2urvIvyRdihIShLTtEfNLhmfUKvmvh9PR+3/M3m9y2DwdA87rkxLoQtM+Vjez2atX7U57gdTD+
YtHe6rnqQPYMuGd+0n0w3gCIOevHMSFVdYRPNSkvlV6deLBr+f+wuf5nq/qrH90MXyDRynZuBoVt
6+LapQhVraL+KCVGnToBCyhBSu00cDU5OGtY25fGmza5dKrnQp+wsQaEL1ernP1FlD4ov1LqILtr
CSStQCo2wP+5HEVOP9xLHqb9wzyWLuSXJWDJIHOzqiqoc0KzmoIwaZMehVDH8enyOBu66mtvBIC8
OZNJrS90lYh7Pnhs6JMKJNzZmUJ62izPiJBzc53HEogfxHz7ehnbPMymgLM884iGlzch4MaIvgfX
DatzDl+BmvCCY9K17/tIYyPTgN33QwNriNcC+W0+cMh9aT6hhQAvnF1Un1c/gQGLGpmO7dcOh7bJ
lIN9R0KXxymvxOe2ZjL7rqsJoB8YOdcOqD+kfTX+01Wkd9Ov2i95i9CosXCuHkN5SGCcLI8rrmyi
YxCVy1iATzqAqTdz52N9iOY1JndhOvPsVMfTquELGzp/A0pAWyS8n/lDQ6Y6PZCaOlqIhA+owlKd
HlKNANwcqEA+tNBvNp2oDjbDfj8pcEKyVB3ebGhNkqcRT+AbmetzyRKUjZhLOOCO+FqdqHOTorLL
M/Df9WHSbfRlsJoD8LkuyXdAhD099aaL5eNqopR/EEOUJI/UlpTer6VIp+qgVnhU2ClzU4hEhJUn
k3qAQyPF9+rrusfLVWTNqulEkGqMakyTbpU3ntPFfRtSDTopaK04DL4kcCBlL+GSLKMvVMtAEqvS
4BoDqSbVOgD41ArRFhJ0kgn4RI9v2XWXKMZBWnThsk0BFuQyO3Ep2qLji9PApcc+GOdrZTmPd2Qa
5dEZzFGPvKum5mVZoqpN0R26aDo1NB6XAmhkFiElVngFQOko0s+ppW13ly0rNn4iJtNiwJG2OMzP
sxR0b1RQ1lJKiyymtHkbytTwEwJW5HLXRi7EqTaxyFZbcc1s5wreLeJHbqHk5AhZI2r6FqkAnhkz
J6x/TmIdpgdRjnHzDXuf9IplBZ12PoxN3I2PciIVf4E8a9CnxiewCWUd6eLbNQ4ieR8KUGL/qlvV
TXDMmKBjjwMGrTi2vfDRpddhM3wUgU5JhOlNVjzOE82y/pFYK8NvrCnL1Odllenq7Nw8x7fE1Kz7
1Dh+5a9GI4EbvXI0zBDtHHP1vQSbU1a5HGT6LaZ86D/CXb4KsBOBgcVnCDv/AFXfmOI/dwH73jVm
Xi866r1/kSsBprcXGEnfG4ZuflPJaH20GalOJBrS5k1qpoQfSVr34t0gxbI+ORg8ogA30cgNSA/X
JGJ+GZ1t2x8SNzfiruED9eeua1R5HqIsNHfTkCXgucLNEX0Gjh0YcJB0y0dYyINbXCOt32Ft0Xnj
4upQISAICOh6Td0tGBLzeoPwIPoJoEaWHXoFp+PbxAvVPoZVWYcX19WTPwYDKNY3mTeEnxO+SPKR
8FKW7wQ43X3RexsgE7Eh2QgTjeYA+c3rGJuHkayWXGjPe/Ue4I6yezMBESxORMguOdilmTF3ujg1
4gT9dGgALJ75d4VMgLYocWTo3oiFGEwlolvckcedNdWB4LZqvpMNAo5PZTVdOehBMlcvIh0zdtF9
3/PcloHh34TImr6o2lHaJk/bsCQAHTG6XEalR3uwLiLBwY5tBJK5Wl3/mdoMb3CISRUiznDBW9RB
NZq8WYKxPbbXSJ4cgXarfBwcjGnHuDfuS0S848CrVS1yOYGC4A8ol6q/SwzhpABTOdIF1y7uPvoB
fEYEHGmNyLMcEO21vjgLl+yLB5/OlLkYwIzFfL/2ruvyxmKZdjlOvOfxu5tmGn8AgsNgQZBIq8ne
gV46Xj9kbydzBMQRN53H1kU6zuH9bOOzysJMHue5osrnVWjT9c4tY4VTiwUYq+yGlB41IpxsAlhP
UNaCfDV1HTzzWJroIBifgsNI5jA7JH5dmw+GrLS5me3qsvOku6A8DC4q/T0FLOeJhGNTP+PkKPIy
r5Wy2Qmp8ZW9zSR2MI8eR2LpiUnAQA+2LOMBOm8mlntdkUYW3WpCW7DeJAF8C2Ys6yscdR3Dd5ZI
DTNGy6x9qheSRDcdroybxw5Jd/WQz54BoINccQCMTRZeQpqN9k08DkH7NaqXVN1zRUf0sVZoJf6i
Kl3REzQi28ZjV6X1fMJftjTHWEs2vudyFuXtWNUNvcBEy9XDZCIAvo6YjhQ/gMtEy79XRCUj03wU
DdjRXV1V0DbDgYU+kiJH6VY01vc3faMpNMMRNMTkOPagHuaz9W30jN9MP8yhsMsX0MtxvlFkkehY
MSB+sSoCzE9lsZT98txE3NIbIGXhdYnbFmJVPZs0KAC3t0DKmc4tMJDMSVjgQiEVT3jdOH6zOF/V
N0EbMdwc1aUMphet1669hXRXrKiK2nX5jlVjbCUyUgkJ315vaigpqBiS9WElGdMjZuLVl5e0wadH
0CwH3ezeYUIe3oB+MZoLsSKzN4vlWXxduReBTIAKzTiOuc0wygny6qp1qoqhdt6/pdmishzUtJSf
EqYxv+WSusa8ITZMh6+rGXvW5MqCZH3xjJIF6PSuE5+acQGCBn8k7co3Esdh7l0q0Yi3a9SY5dDS
KbY3WP+DvkLjRno+ujVJXIXiyXYrPqap5tPsZKDfJ6G3+mlGm823A/i/4ZtmrkVdsEZ046elT6L4
s44Sn+ocCWGk7dFSVFV/tchMJU9IrWfZ1w7JK/LLoAYZYX+FQERa6CZqkhsN+rVH/SZIygHSDiaP
pVAtWD5Q7SEylgcxmPAjQho6D41eEnxDqrxnBcGi3lzWaZAvyYT+fZTEKV7Uy4ozV5207GMcQRdR
UJ+WTYG9KEtAROyS6RypJOZzTheih8deDAKW4xDxnac+a1T3QHXvApVzOLC+Nt1gl1Mc1mx+E7bE
IH8X96zZC0tbJ06zAinnaYgE/ZSOoLwcRlbiKCCtA8sffduXyYmYxkVvcP9E23dKJuN6Fzbt0GHC
ZBgbkMVDqJaeJUJUzUOpVdYvRcpY9eShfAmKhdd6fjeuboAhGr7XyBWIMSxlkWRh3b+RI86YcqEr
NRyph69WnWBRC49peUXDAzwc4UvUQoUPbOqvJFc+XoufFNJKUYGGPcfRQU8DCadcrov/2KQKqUn5
quFafOlhbqMfqpF396adUHEVAlTzImyQCucLzO5znjhO7cdoQuzBTcVdj/U+WQjKdAoDb29zT1lg
LzVegbydutYmRRTz4SC9mNqzXDDUP8fEuPkUJUBqg0xiEHkWspqmB6ogD85HGq6nDIuRs7mJy2Z8
nCCdytpCc52oezmW/k3qrwDU1az0bkxTSY4pCDYLllGUHAezMkz7Ts1BdZG8je3LpMpwfteaKSxw
RzJEX7wq3VyUTrAblGugZkq4aDqctOdmacSNsD2CNRh81VhsQbtebdbnHWBI/GANiW4q1AMfnU7o
XYUoJZ3zrBnGQoQRr5DZ2kd517GG36au8n8xuH+ahwhDR5/XBkzxhyGIzBNxiHjFFoja+4qn0Yra
KWTmaQ56yHbtkhQcNvIH3OfArA14KUUaOWzID96k0fvOBdVRRg2XudYLcPBSZW8qhwT9g0Q3LuJl
ckUkyvqGMZbdT7zyt1W4qC++mpvnjCpT1IS/VbHR7+Mma7O8Iv0I2cmkpBzyhdSZG/MK1a4/eaDq
/A2fo+oDD5f+1jY+zQ7ozrzQ67Qup9Y08a2HfJG9d0GaPFfKQbVwiGybBDelTman8hI9N4VN3gvy
V21Lb9/HMec+n2u9pJByhrPzh/qaB3BRflkRm5Ka8MrSTodhjLCPqWnXHCo+h8HtHDK4sWErdeTW
iLDMHsdgGcF0h8+ffFi5iniReTbbu4n1cfUFlasejrGNguimr/ua3TfLrAB7rdpZ5S7sTfqBTqon
bwY60f6ImAbfIpJg5OLSBXOmPgcAyQNZFfs6rg9kbITNp7hGKZrZKakLo1CjuLykAaUq97Gf6u9L
GtPhfl66ef0GKJVDOSRsGqN3K4ytuM8bGIaaI1J0yuhsUlU3b5cQe/9j1zKqTzbBvHPAjqZKLsNV
fnccEh3RNzDVNPEd9LM0PIRXuPwlhG1q+VFDjK3fTKNNeyDss2oWt+MwUsJzBIqkuB5dm0j5t9ga
JxF2wZBsrnfjqEbMC6JNXPjQawzJZ5DXG/dZxjK7MPC2sUHWLvkcjlQGXzQuWLFNXroYxEUcQosC
vQPFUl5OM2b30UzLYdaVST9yePrth9Rhbv80jkMWNYc4GQKsV2UbB/Mzd2uzVHkQRQnNrS2NLrKS
quhxXNPF/2Cw+6u/TA032zFtgC1855VYMgQOxJ15AuM5lsuxnZHues7qIOqeOEYZZkRCzZBiehJL
gsNC0cLWfNNQItwNlUISfWCrQQmQK855hRj4DvsPVHzNUPi5v9YiwLhY97axxlTunMlKmg9qDLr5
1DWBzS7jmE0xvtiaOXMYIrXMX2QWw4vEhczGL9bJYT71FdFBkckpvKuHquTFgItwe++bhlX4JEkN
M+CIU/bC9POAonTgiJP5MK1IyYVBeijvuyoazq5c0ncDjbxFdRCva//GK6VyAzZoDlNYNVHwxdKm
O3mXxr6ogFOdLisdsUET2ZTko3Vd0Od2sm58m4QuET9moE3S4yoJEQfurutqXo1gTNyUKLPva0Rz
odfRUANy34DPetdXvvuYpWiEA7WWhSonNSQPH0a1NgGqVE+C87KiX59RB4TJrcUS0Hx1jtZnbAHC
7HOHiPNEFHFWkfpdP8dCIBI61LyecnSymBYpZlWP3VwA49yaiLB+TBtH1sJgwL+XYayPqqx5i6FW
TrcdwQnGA84raPyUtguXt2422TecxHxC6WEjDqQKhwS8AyMmetdGVfkFeRZNfag0JsW6MfLBWoLK
bEXAiLuoJBVFv3oAR2DrIDd1Yqh6GCwd1YMpp/Fu6vuu+QpAtP07GOQ4HpYpwGdkS/JBTux6uSNT
rO0Lcx84agl7qNb/4exLe+y20XT/yiCfhz2SSIoi0GngSmet3VXlWvxFqM3aJYqiSEq/fp5T7rmT
+HY6F0EHHThlH586JVHv+6wjZnXomoxPWye6HczKMk5r5QrMBqAqLcruEg+8FifhBHzH1FcOLhM0
MCYnpAfGb/3QYBhLIw4F+hFQupwu6JiM5IYKiPggChJ9YY82LgrT4ocyL8EER3deV1sf0KQW2zqJ
qy/FiG74bQj3yvjd26ixGSmBXH1DVgPacDVPJrbty2iJcGlW0Z2usI/sl76e0qjGAapSO2u02BXR
XL4lvJuiB+rm0mZLN4XYdgRrrU9rm7TkuarC/DU5jSaHxMNl/nWJ1YdpWsMw7soxxDDbsWY+SHSC
JJmMdfcxcNyyaYLKjgy1IAHbtpIln+BfQ1d8CEuyRb5lzrDKoFR95yPhxJMqiIT/uJI5kEEiOyQj
TQoRBRsMJZ074/EwvLWtpyHOOVbW/QOS2mSdRbp09FAbtrxjdS7Wc91G+UdXtqvk6P9ebHTRlY6N
X0kexPwjRGUGf8dqWQIZqQt+IQfd4OwIyiWLinB0N1rmQsHXAW6JFXER3FQkjoFmY/QIzrlDoOhO
Wh1HG2/WgG5tbCebtt3s75CJHLJHpaX9QgibHpNchF+h/TDrfshhAjqQAYuxbztvtzFLEOi71lY9
4jNvzvuwgawtrlHAjYwTNhyHUsox46rvXKpI3jzBqevTkcO8pRRz8bn2ityI2PnLWK5lshtyRC9s
W774/YhaiX2o2uDI0MmMM6+n00MpC75cq2KAe9ha5P2kfJxzc+dmRLx+Q4AIlrNpcax8AjRMRRrb
BZ9D5Ooax4KkIR0wcQj4j5PAfC19jCGRAkooCkwZNSeIhxUr2WjI4PmWJwVwE4d6dfSUCL1W+0gF
6gHx63VzGyUDTOAeDQy3Fd5ISisbqjnDsb0Yl2pgY/RaNaVgGVV4O1+HIXfDrh7zuswiJpR7PWld
j0Pfdt25F2Jt8Xc0ZLptQubaa1oIh4FtqeguSRQZDpBQCvcFUHS/xTHR9zvNeT1totK2IeRyKIbd
Di7AIYJ8jDP8LABH5IoPCuu2g2jZLou5nUhZ26znc9ieEWK7dY/4sfWdcNQmpS2qIc+LdfC4ffIE
H0fjgm0j2ZyNo3FndAgxcJZVf76okt9CvTzCIYB8R+AcCGqgTORPZIWcfJfAIbN8Bc7kLR5EUxC+
m0QXkUAHTrMCHpjaWfXHHgxF9a1cx6nL8JOC4T1pSkzmODFb22XlmCvklyO8SF4iIi0RmXSxmo9+
YGOyF+gARzVqbuOkSglH7OHOSXq6CUltiwLtiiM2Jhw+zaZeJ+mOBqYMmUaDNy1uY/BdHzOenflR
aRMUG4tE7QBKzC5i4cPAMKFtrJO6zASzMbw+Jl6ahypGTM0mQN589dQC0GBp189l+TXwK06PgpA4
PItF2PGsk1EbbQagYTYbegtoK4UJyhebGubC4JqpUSdfUAhS2XRBCrTazkvOh3SJVoYJRqrQvBGN
VoWUw+ohv6DLxop9uSgn3mJ8U+5xwoAaX/ApbEXGWtFEN23hAoQmKywFZTV13e0CA3+zi+op6JaU
w2xvAWCW/VpgUTeAHHBRewyF6GjPRxRryym/LIegWo8hC3x/KRVw2jRW1CEvXZX6I+C0Kq+iNe+h
S8qDpj/MiSXRDXyTIsY9penqwP/0i9qhv9HpHZRuqsvAqvD5tXfdRFCQuJrkSFrAKU9B251+QjEW
n02opaphRsUC1l3NwA+bDP4KM80psljC6DyII47lkhvSHyroLOyrixY5bfI4zs3e4bx2G82VarYt
pcm4idBIY5p01N1S7rANtvI8Z4hfg/iyPdWDoS1t2NRlJf1ZbgKRZPCJFJJvkMQQ4Iaq8g58NqjQ
oTiLracrZhaj2AEgwQC2fsRslwKHDZsUhtG13oy4DNod83M4foiKNy3B7hAyQ9F3ixCT76rpWvi5
GjBkBg/TDnMiy0ir5T6OVLT4YxMmNHlAZnRnLhxWe6/wjVesZphBPB2uuaha/0jw3UiSlqGhw7w7
pVljIbXJatnVfNqgz3MyNB7DF/SyCJha8qK4XrpwwrKiZxrjBmcNMCuRgWvh2FaDqZP9W7Vgu4a2
bxFd8KGNJSOGAcGxMA0G3kaLtppBn01ymJNrjsOjwKiY1Ot7U4KN+FbXbmh2rGA9cfh0Fe3RxRzr
6gvDuI97OZKC8Z3CaDR+lIpxl6QmlEhrdoLNyX0IfK5C/Qvwf/MqNZubB0XmgdwMBQifL/a0qCKx
YEnaKBN2RK4xbHNKt8eyA++Fi4QputMCi0+8RY/iPJ7DAVhwl63gkAZsupUWldgEPDbJuVNgki4w
XSfxBcYiNt31bd3oM1FQNxzJjGL2bzQI8iCLTzPbbh46MqetiBy5GAKkU30h8zRXOOMQQ59JTMb9
dpm7RF9Vk4HRpeOBsPdrC0ljlgQTSJ6Ktj0iZnRBzFsSTyq/p27C4d+j36C26xlZUd+NkRW5hu3R
qYIumKdQcZ2Fwpv5sAy9pAcNlN3t2yZegwegipyfVQ2YwEwFHQQAW/iJA51scG2uwLZOiBrZjTqK
5ozGXU1S3HOXsZoWBq6RIx5jF4SQVo+7ioTge+IeFM+StqhYS9Jl9IpvdCk4Oxg/y/WgmCdBj0i3
yM0SmF6BrrRhlmF9wUM9TQ98Qqr6hyjY3F1gsK3EruXlLO+cAzWzaYukLuBOhCDtpur7Nj7Pi7Zv
7lyCD+Z8iZJmOgtmVOpcWrzXCI3my8pv6ll0xZmvtWy+YtGrcpsFM6blcVMPSQfYmiGjrQqyGTez
IhmyP+JFbcADikTuGsgBTxHG4hkJhsEUZlIiALPbdqCCpvmIAUzjgzWiVvoGz+kewDPEOKDSMLvJ
5Y7iY4e5SvKyWb+CPcn9zuJO3sl1FRdYomNyHpFcYrCLA6TXRScaL4n2QR3Hat/UYuQXazvAeR1G
y2CeXTVLhFY0M6JDdqZQfinT0MVcgOOMILoKximxWQxgY/rWWUTW3wyIXZii3SnqNQSm4TnK3RO9
SltnsnOu2SydPjXKmSm+4jpn/RHdH6s7jL2a6aawi+ovogk5NYBIA/Ctw6LFvKsA4ocpmcKQ7MBR
mmrTJoXE2qnGSWFCol1FX7xAi/x5vha1v0UkAzPA3stcr++057R4Vc0QtMeAwup4DID6jpdIDdDm
vkUkNWabnjN/ETIyLd+XkdfqYlkKMgHg81GSrRLjSAp8eQa3Uk0TxH6jYZdz0E0uMwuKQ48ab6He
zGsUNRm08TE4c8ZO8lqb7CSUzVetRTPw18A1xXSpzRr2ZwK1d+vppy1yeB2kWdAMPwlWvwLmI3RT
84SoCWGt2GeyqcfV3m0xWTd4QOIgPa35Tit3LYm2NFsICTVulmTUsEsofvoEpQJchUlCc3k9CdsS
xA1UonqfT8/HdzEjPgFecl4cx0EuYRrgvGvvqNaRwb1X8G40qUomuKoBMaEoSpRBFWxoxAnkNbQY
86uoFMbtcIwiC9G2fWU/TO2VvxhW0fFH7eeYYXkZ6/lsWcTqHxPRKXt9ynCkh6mb87RD2M2YYhot
TmC58hbPXBCYN8mySHE2lXAaXIEo6WB4x2y8AtoaG6BWHMWVjJsXGFfHJIWxKHJbH6sGqJ0ey1vI
JEJMRBalzLc1lI14LqJjA9mN0ia5fBAqkFCa9wH4LLvvcz0OJq3g92PpkEBHQDNw33r+AJBUALwF
YBOYF6AVa0XS2GB8rVOOU9YAQ2wHuD1ShNRj79x52ENRDtR7FpfPcFgvs05nhxKbcd9Zw6s6cyPy
wzGHBrHn4UbTElKOzX9O2iCel/BkD6aKmiyAImhKSWLGPENQMv1K8afJuXVloY6yPGG/BdZvr05n
Jsuvh2jSW6AF6wyRNcnJ8T/z2Qd+mVh7QFC395sgroc5XZeSX4Ow6udNnMP8/dcUTD+Xz8UL67uh
n9ptIJ9qdh/bvyau/zlQiLfUgq7B69LqNgFoUfG/aKH5uXRuQFqjzCshdnhMBgCRpA0uJ5zW0594
eP8gsAqUwe+FboDCIgNFGpgJgvtvLIfKnHeODMhAnLQC4BTZGrUAQo7RjZ8A3WLBqkmQDcTj5/Tv
JVQnVdG/Uhv9pP8sQNH4imixG9Bm2m4qmFouIR4cM8xroB/BxSV/kjTwR2Kqn7SgepxwqUFTvEMg
wCjuzDLk80YVmHM3Dk8mpJMi/qHFVOqX/k8+4T8QWf6cTlRDH4anScR3cYJODoPYme0IrPlPvqE/
evWf1GcKjX6TKCWHcqR7bXT44BKV/4lc/I9e+yd5KMb0sVNFzncLaj/SUi/Ham7pX3zxnxRmJgxN
P8wx3wGD3oJIrdI8BPL47y+oP3rnP8lDc28rw2UV74qATHim2zwNSzz9/9qrn/7W32hDo0ZRqIPw
uURrh2xeI9EyuQ53//7F/+AKDejvXzzWYeeUr3G5lEJG7xMwJZcF8RKhVyiJOpWqGWrsA0xOXP2l
ej76c0xRmRROILOF71CHyh/ZqKerOgS8+u+/oc/D9V/c3cFPd7eoFwpYqGC7LpElEGjZLw7kCv73
sYQmfmCYvPFfehb28b5S9X29VvchrjR+yKdqLrGrFOUW7Yzv3lJUN6dGYCT78e7+63ex6tM//o5f
vw0Ky35Rmp9++Y/7ocM/fz/9mf/7e37/J/6x/xiuXrqP6eff9Ls/g9f959+7eTEvv/vFFnO5Wb7M
H3q5/Zjm1ny+PoLfT7/z//eL//Hx+Sr3i/r49ZeX967qN1h6dPVmfvnnl47vv/4CdWEQxid39H/9
9i/55+84fRe//vJ/9Ny/vJUv7X/c6Jf3j6n81y/w8TKZX3+R4m8s5JEMEsxNIVRp+EG6j8+vhH/j
TKIMkIchkr5PwQA9SlDLX3+J5N8YpDL43VEEsYOIcJlPw/z5pfhvMQ/wNMTLiZjGcM3/z/u8+XHZ
/Pj5/OtU/B8Pqv+9vAQwXxQN8pgxGkXQz4U/XWZjgVztCvjcEaKboj6gFru5FhhtzAaxLmZJvZ/b
+tC1GN5TAfko5qikn8fNIMroSBJWb+Mw0se17Hl8GQaNn1PrK/z/RKfqea2UHNMCLJSGS0EXZ+sA
4WXPdQTk3AW0uBo476AVYYt6jtug7DdDWKEoeu3DIk6bopuSLZKRxcPkcCuEBpNamii7hdgp0ngr
7BWkQ9Nsc0TCYaICO95uQFYkK9Zr6ZDOMtfVwQ8QwmVIbFmiw4itDZl0Kxpdie1tckOjEeccU5ik
s4WHxWUfUPYFccaQkoGAEiwFI6ggyCPjdKqF64LvZQVN5XYsEmk2jBF2i4QlhoSlvCueRtZG8x4h
QssbjYm5UVDHoXEc8EuWgLuYU6qZfSmxBB/5iQ1IOxVXz4zE0wG7UgJn5xAEX7yLEczSRfHxdOCn
0GEjzjypEYic0tDl4Auj5Sl0BRKL+zXKTRoFGD2iRMx1RlfdxEB3anh41SToZdSF7tL5lZzTrhX7
cWXVekUrCIHvIJ2FQESzZSx2kCZS+WhNPx6hrp1CQJAwr2drfyLQYJInQ5u2wDyqIwAPHlwnp8+l
2SIQd5K7GpUoyf1ULkELHawGMxkr9RSB6NxOiz19WOUR13efQZTqtngZdo4orPGQNFD+XIcehQ9Q
m5Q2vC5EUtiUYO3IagdDfpj3Y8rmwN+aKviOCpNl22NDytwU5aCTZ9AxKoclaAyjHYimBSByvl5J
cRIn04qny8rMrmrCpU8L7iF8g8SCbShYvTsrPSANgk0BB7k8I+3cbUFu3011UlzR1j5GitYZBA8X
GtdHlkj+Hnbdsbf66HzR70mLGD8+ySg71ZJu6Wr6ywJZqUDkBLvtqCJHQPdNVlM0crYjIOGOdWEq
B3U2x+NFWRCWgUxu0jVPLlkYTJeAPaBpsd140aKJBD9VVr4jWLJFVHLfPeLp3F9Z2vDDbAGMYD1e
wN6UyOK3U3HdJEpsKcR6t0KzAUnuED+zhq/bVYoA6sQyyL8Wrb9rjBpTCGOK4zLDYD4Koc8gP6dp
JWHIF54CGhzq1yGs6R0kNs2uAEsGcinKTwY4tmU9LMIhCiBTm8usCs18ObbxCjqthDu8Xvh835bq
xiq9tz5YHfhGWPE0SP7rvGynjKMVVme8opsTwTLwaG9HnRWLvWXBiRUV5K7v1cc8VzewYhh0UoQA
TY0xGTg1cW0M7jIIledNia+ko2/6JwY8GocRvWcAIShilFLe5e8tckvCuZc3ZF2BG9YVrvRBnStI
pk8QB9BFSYYTB/xd9NA2dGWQjdCBXJ1s1hAGNivBcFWkawtIAPMcyqcoYFOKbO8d/BzTRV0SkfYT
yKsOOHXmhKhS1GuuTwTvG8amfN2WLUPlDq3dZVI2UQATKzQBfLiLTV6ftbwDYRC0EO44LbYJ82zb
UN9/0VMFVkFAjYxUhPUKgQZQGC+d5weoM2jaWGKx4NVoCM0Y6wFDtCOxKXRKy0NVG2D0NHdXUjZq
GwNs2sqS8zekDH1XI6WbYEagpY9zuitDJ7cGQqEMksPuhsslToH+Rme+pc3roMCSBKhMxzfveH/D
ThwEYPHkgCsBJ6EhwbTly5g8OhkV76qx7s/S/OJPU/vvnk5YsxFjBlQyAN0kf/b+DQOW/boMymMS
IdJhk4fuJBiqhuV66jv61Q2G4YwbqmYDmGPt0l7b/r4fybKFLTZ8n1HHUF8s6PAItw14/wOJ4jxI
oXSJTTYkCE1OwUgIBZ1/noxbRIx0AejjsDxygKbu2oPR03B9rw4MKG1uFxH0UKRAqWz5uYJ2+XJd
5+amTEocUaPK0fxQU+z3KFmbXgmNSAxWI34EaDhktoe3IhUIUudpMOLVQT/H7lLmzXR0TixIq6j7
87UgfteWLSTjWI4PYAHlmUTqJtRmSGEHCgsSR+bmQdZEQXYAvEcjVxrv0UKCZDCHgH/n9U54PLdM
gjCgga0qi51cl0MSQ6TepRZy0HYvwiiGDAjU2gE0IO8uBKuSrdQx0KTZkg/UiC5n04QUsrYYRogI
WEBumwZ+QD8Yjurvid5MtCzuRregBE83O5gPgNr061yntg6H606CZUpmAkzexPyxJ4puLKiPzLSj
2pWmB3gYLGargIbsaJHclTyBs4J/gxbi3ErzMphwP5cQVkMKz65U/WqtvpUkTC6GsAwzTla9Sep6
ui0DREKDwNq1mDeyfg5GnCsASg49rBwv4cijbdcCp5qFPQM/cwukuLoq0S6eSiCzNxBhHgTL+RGP
lSYLTNw+aKGGPJ0gOTquYo4hQlKT3WKrI1DE6f6pXvy0CSL16l3JM62h/+Wr7A8hrs3rUYwhOmn4
mwBLdwt/if4Oxn++mgyfih1kshOBVoMj7iuZQ6hYelvI/r1dmHpqWQx4APJMyRDhavmVWpWNcChz
7h/l6kMgXF2gXpYobp5NDnvpHc9J1OP9CQRCQOE2Poe0KK8SZehVVfbxqwM+ljbQs1D4uil5tWUz
VVD+WZf1oeF7ScDHihJl1FFXx3eUggiAdghQeiS7uwgW5HIrimbd8xarYDvO/BJtKPpyBsgOwV/V
F994lxS3AQNc2tY4b8bR4Tk/u2IDcLDaxjFJ7ke4KFJIEuMXTLWNwOPEF+HBIcbnrEJEYoSfZlgG
KQKlm1vXj85lIJRptQ10Axy9aTv40OGOdrDV4+oZd40HOFbgxFKp11CvZtAwFledKSQ+Tki6UqCR
6zbsyXi7DHX3iEcL+5iHeD5g9DIRjkjInakaoXxo6giC22TuD2qBteXMQxztt7DX9A8xr5vLZmno
1cCgIC1qKZ8Q5xPeVx07URh5cbuSBiMPDXR/9ymiDVGjkiVjhUfTypAhFifOnpcj46Afk0lclE1r
+0zLEQEr+TBtIx09AxGvkDEcujoNlqZ+bsFSPC25+27VDMwoDK09hEG/i6A2w4nF4U9uIBb9pumi
yzT381imkKR2L1NQ2juIEdhT7mFmwk8UcSSQJYFsBPwJjwWCd+i3tRkB8tKaPEO9Xt9CcyJfIFb0
9yHz/UUdU4r08B5tsacpnB9YHdh2y9BpU/zQ91Z0jd8A/NYHEGEGmlm/Rn7L52bGcxVadJcxb5Zv
QaLJlQuQI5uicAY1L8hlbM6hWhuhoxVuE6yRfUci5FrhnpuSxx/CYJhGCT0fmghlYFUUFE8RANYc
pLFH6okiWsNVgYfFc6J1dweurjmCnKGQj4xF9lv1MGRSQNGdldMZDr1p3gSL9e1myFHBlHLvom9G
qKU5QHBUvi71EOVZl7f2UkFHmI5R3un0h9A4wYwdwO1WnENHWakdyGbxjjU5vABjOENpH+lmL2i0
PhhdwuwXmnA68MKTr/3EyxsD+up18KG5OykvUn+6JLE8Nail0JAVuqwbkI0CWSaukUwXfXyxWhUi
/SaE2KnxHZTkxhTo6/3UMwOegVgQwrHrpfY47EVQMpzia0u+m5n1dQqyTqLbdwr41QokB+sCQNbL
ce3n57Wk9BWExzLtcMmPH4spmuMPHTTEUMVTD2Ug2KlSFEdQK+x7BMXI5ocqujPIBt6MCOPY5sQ2
NtV1Mz6gtmZ1Gek9hGUkSEBd54nbyiYBhWQIwiY3TbkahIHV8roGLH+Lz6e/cibE1IkWuef/R2Tt
q1E9d/B6jWmXwE6S5aTiW9SI+qNmxO0pLFUOpAkP66wWA67HWvnhmjFVXc9VVBxGAskeIHKQDxoE
8pQhXg7iKlo3JsrKCna8TQ8o/gG4GXxIfBBfQxIur9hjKIwuvmIsHfslhmkur/SVXvwSZpWR/mbR
7ikKgjtLzHjf2XGstuhbgI8I9OZwYxtfHuwa8Zd4JQJfWlpzVRWRP47cNQhFiKaneaTTd18ESbch
bkjuhsB3d+ikKh4W1+JJ1FhY8jrdQRi2Qkt3XvRh3+wwCJPLYpDAQWdF+uMP7XhFy68amo8zUEBG
nyF5Kqj3cGdC3V7oxF31stTXn9LythzXW6jfodIQbDqK2CbPAv0idxrjlt+EnuRHrEpxsQOJ3x6R
8drpnYEPd7POuDqzCByhQLBsu+AGAnKSwam17IPR0Re79PoIXn64CsIGvcNSLF3KNIoIsU8qTGDl
pKcCHZzE3xDtOthxuHsT6FZ8L1RLlhRi+E5vqtmeJlacEy9YZ6Hp+1+Bu+1JBACCO4GxqF4eCle3
YYqPGMihhBoDu7QqHQoPbYPxd8SNDeWmXemGiGQ8wmBh7hlv63CD3ni4GoOW9sW+IG5Jw5CNlwlh
HjUuMTypyeyf1IA4yOsOinRcw4A+ARlWwUKRIIjzaDQe1g0U/2IKgGR6qNC4wxbMF6j5SVuJqQh6
o2gAkaEg8whaZI2p0RRvf6Cn73Siz6e6HYOUunxZzn5I6xMBOc8WirTlm5IY2yAARV3hKMcP3rjk
GEBw+AjBTPkgeztD6x0Fbu8CEh4HKDn24Ivm49JDdr+Sfv7ehG7BRkxZXSORo299dmJyN0uYTzsD
Bn6PR9K4kQ1oQQuz6wbOE6z5BcAUuCkEf0MdI8QtsVT8fpVhu+0jLJGFjM9EZdkO8lm67Se53lm/
BFct0JlNRGAWlvnkEQHi6+F2imX+9ineR3PveNeCsMIze5pmyBYMwb5owPusAKV2ky/bRyaJvWob
5u8HJfojVsepxjQ7BNeVcMlGwghyObUBP7O44e8Xg9Ffk3Y5FMJXGSzK/fchEf01jzS/x2WPSbhm
Z2E10aMPc/NUGMvOuzhcz8Ua+kPJ6Xyci7IHQ0n7fdSApBQcnWGx/uKEH8/romAXJWLtD2gEiJ8D
OCFec1oXGXYg8AYV05t8DZsLNffVzQQvB2AquEggaypS8BYAt/Oo+J5AVJd70h4YRyKYbukes52D
MQJ+g4VyfWGUeZYWxRcQxUIkXUq9LYexQUKLxHi6Jo8SB9ZlXyp35FP1FgqRn9CKZks15EiGcswD
0Xz26U2IoWM9z5MafEkPX9GnQaGmrr9c2XjSFWJFwNNhgnmNmYOBVG9DTFLv8P2g/7FidDPIvQSs
/CeA/08kGTBG9FFBlcJiFiIcI/w5pZDg+O0dDpJjhKo9jJ2nKS2hQ3GlXM/QPodLCFYYyNKA0lO1
a5ZZHF1H8z9rzAo/U25+v08K6EL5CVvFv2jyM5E156PvoFw5Ljre13Yyr6Wkbv2iLJPTdQJzZnyD
yCZBt+3auVu7DNj/UPVnwi3UrcO2ZPbB+YgDJwO1UOw6eLDg0ynBpL/EfBUwAk+EP6Jlu72RMscn
H9P2KRnJCljiBMh1zoavAjnmfRZha3wE/EF2Ho7mu8g68qbLHIP3nBRfRUChOy/HonoyFWUpjjh2
KYMKoEBig0doFXGhVKX/Mg5xnWyAxMrtAp/HOSsN5DrLAMO4pcW1G5DaDWmjuRWiW86J9/QSMiI8
Dnve7qhvnyAYDL6YqDiDbSHJohNoiVSZ5U19IpkWDjtApaSJyi0gV36rPmHP4hMCFTwKvqtPYDRi
o3gXSZzceBg3b9diDR9jGowj+HxM+Wl7Gti94XO0Qb95dQAn5r/KkuI6bT+n+/Bz0pefU7//3AAq
2yxvvNfwIgU2ua4/94TQDPSQezzRzMkJsaef6wTQpPilWqsWmhIJ+V4efYUCdz4qEPwQgOKDb1Zo
CkgtB5GS085iP9cXKOv1ZXfaadA+ZDOo89d9XnpTbpMVz+d6WGRaI30ekefYjRDiY7OydNVGq47v
oxFp5vUJEYXvHZtV+7lk+dO+VZ82L3nawaLTNrYQwNsj9J4LqglmrGtKltF6F/OpeYa9Tr1wsQbz
pl8M9Y9tPOJD4kPLr8yK/XLvWAwsHEC6etK5ivt3AjN7tS0hI/tu6DyMN78hM/5JEvy2Kjf6BP1/
d5uIQICViDgs2gz82E/06NzHNTgjPE4qzFqXChT3xeCgbpoQu33suyA5jokGwZbPQ76FBeQ6aYf8
ovRDNcBU5fxZbIoRaNpKig0QgF5Btdq4W2w9Q79hwEmfdGeVRW0LHe8YbHmI54GSsFgq2KuFv+7a
/Nq1DvrszoX2Ikw6Y0Ao+PytJ4bu4krFx7gcmy8R/CKA9OP6jMbhnaLldR/lN7L14UUBUzYQ4HyH
TO873OP0KujWSyxmMosJgyhAVAEncBetMx7ZYxIfymrkNjUxBlQ8O4KDVaK9ieM6uIGs2LLtwHhx
H4q438P0JbeFn0mRIlHHAXtbGpjq8nG8SfTkdxMmGQPxDrrVUpyr0m65b5uzFSrGMYPZEYl5XaxO
Ap1pPA3MMwZJbm4iaaeHtXD5ZqCQQDMOVl+O3nYpNLT5cwlW4dnzpesz1w16l5sGwczdSOB2R9QE
OIva7GqxFIc+4bjlWOxifH869unS1fa9y6XE42sO8j02YaSA+Uku9aaMUH2YIuNBHuJA519yK8vX
LmT53oiiQpBaT249kBEgBVUC4xi3Z22dwA4XVOEVoMUVVyWGzraW/ryRJfkm+xZqYSA4WUjg6Wiq
GnknsGiNX4Mlxx1QUJhunAFmBian3MXzjEfayuGCFqN5ttF/U3dmy40jaZN9IrQFtgBwC4C7SJGS
UlLmDUxKZWLfgcDy9HOYf49NV1n/M9N3M3WRZrWoJJFELJ+7H9fTFy0hJtFmZbWPxCoSiBUtS9M8
Zbe1H8gjlpZ5slmlAstxsPuhNWwmMORXUi/ZN2w/Oato4pFzc3lljqkprGJTDjJ6WAAh7ACXCJ5r
LzMfmrJ+9rypIYTKgAInLTvRmvTWTWK3P08rCQLGOwIjU2ZWg3utcpoSfJTmbqf/0ZN0XIhrEP3R
mcRdcuqY6uLGbe5KVNSTevO9dMnyDWz0T/2PauWhXxl/lKwezOd2NCbnFWMnShf4dM0GpgJKw09Z
vauQ1a35HjPdS/emha/6sjaNLjb3fezLGqe54/ZtuC0HAdS2rFbT6DfdzJ/cDEx5TqexO3QkjDaU
temH1miHNlStxeUa7ySjpsHL8mxPzqVfUErGFm9lqtcncntkHds/M935Pt7Nbf29dRsbb2z8knvp
e9rdHxAjQxly0mMbrethVp4Dw6Ye7z91T9xX6Kc5QSIi82XvG6i8H//7heruR/jrMqVzsGCRsoQk
FGEZfxX9BZP5nJGocyBucYm9xzbvHhp1+/NN/iOJ+5z+7Oq+/j38XcD+i+b974Xw/zc17nsUEFH5
v9e4zx9V2ozd35Ttf37ZP5Vt6x8OSXiiUJZt8E7cy6z/qWwb//A8yRYibcvw5F+kbfsf0hMOOBBL
N/h427xp/1PaNv/h4vFm5G+atvTujML/QNqm+/jvHw9p820cTmO2LXTb/ZvhxCYO2GiMhvcZ2cc9
SVmqpFPvaA0gjpshNuKAMc1Lzth9Z6nCJn65zt8gcqA/6elbF3vtGfPh+hTjLDw5xkSEXFk3vSpb
ct763SZrobnOtdii48YtVp/o1TLc8jzk2qHv2Gjwj4+nIu+ftCrXWULm5NPWML7bKuP8pwqCCUQT
/CIrcRz2chlQEWD7MEPw1rAhXf/iLYsLimGI/HVamnOXWXMSwv4VQZkA51hFlGH+yB1oC55l773e
m5+RMZP3tGl+oWBVDlkbE31tTrMfqZF9ItaQzrOsS1bBCciTIj9NbK9hb1q0tFgARbWKZCdwtQs3
b+n3nJ6eMqLxZw/dcRmZLk3lXc9L7TkAnIi9v00F/6P0Xc0Z+TzUxcLXKgAXfT+13E7Mg9C77DUj
bF+iLcTbDkE66PmIAF0ZyuaJAtuvye6te1InggGxIBLqYuqZ54kfpT6jEva4/HeLgfrhelb8rMBO
DOakPavRKW6qkNqumOyoChsrEjcGBi7phHhKsOJXumKCig2mD4xJRNCmuhwJrUgEOY0B00lkzBoj
D6tEaUQ+CkeN8vR90aDOHkABFKdmLoZsG61GDqph7vPotGbRoLaJq3knhffubTC6qDv0reyTnbek
6tgOdmuQHF1bGSp7kS3jF6GiIOuZzfpWaYmfsHPm14qLgGKPQqX3LYfKHZIX5cBBXlu8K0ErdPyS
xRoPEx4O5U8TjBMf3Z07QS+788odmIFjncX3y15kPSZxVeqY5TSUzqEQftqAWnCYFjzaltnrtyVH
EwqAimiVLyyncDaTpUek/FHEpqcMlzJKyMI8GRQb5owAC3ZMg7nTGrRvTlywm7Q8Od0IRW1Ymq7Z
Kdn2vOfMpY9DnxOWgcBEtAG96dar+ABHQPqGPUVI7/lmEEMZKm6Kvuk48cYyL66w3oveuc5ZIcIi
FUbQpx2sACvx7U6ci4YkEAesJ2Wqz6ixnjmYbvC6L5eU0AG0lHM5je1DFkehmdecCM+SY+XddUml
erwGQ1fzlhmTHVIvWR5ikWPypwPhFx9nkk+Vjy30agypFoL4ugmBLAWcwy9ZorYe3KSQX/W3ud7K
ASKUy9foevNeakZ264U4oJmn4dR1MN3uATqjzySIP+3LSov82SNH6Eutv7oUS/XL0t/RMDiWbTfe
F5zr/NFMXkpTJUzyncyfCpPpJTILqVvm096CsKeD+CWatJJvG2rtw7JQtVpnx9gxQXADycP59H7U
E4SeazPEVY71k/tojUxa1WeRZvKHt8TPRlGmYYp+SAq6aHhksi1JRTfUTWcIOHs5P1dr7TfgATa6
O/cPpHwZmUbuIamK6KBs55ml7xxnduyb7WIwbnS3AzeqJStIFKFE7Vqv25WNO+4sKb4K5kb+LJdf
dPU+msmE8rlacmv17ou2Kv3XNLj557jGv/9ld/p3l5Y/BRb/6zTgWi6XekviNhKmgzr59xaaCm+5
plLd22sx4KwELArzk4K5dUxk5DGpJU+Jto7MYWxmLWdRz+l7nNXowbMiWeoz+EtYJwfJUyfryLtm
RjPej/l5t/C5TF2ShXpOpdz9Xvpad5X+E6sJz7PeTRMn2KZwCICVayfDpQbZA4e4U8dcT8Zkl8Sc
Jw8Ud7NYMMc6qSVTamv/WU20PytL+2eVoZapOHG5TTTcMgucIZ5LhvBdV3FgE2hO2AiypyHTFgdD
iXAOXduyTE0y/mlETe1jSt423A4fCqZ8kKk4XabpfQCuHrCSTCdbVCcjy5OTGWXZBuFrDpD5kpCh
lXfP/EjCyubTWmK7yFjOHqgisHctjVoY6wc7QN1h3DpHO8AoBkQvZ/iluxD/OhXXm9ZMCj6rPVGz
XZ/r48yApfbGAFf9suujladFiqzj0002qQ6shoDqc7r0+nRaOOoHRTbZfkL52GYm2RwIQgEhF5bq
lZjkepUR7EFygpe07rLTEuvWFcEDQokbxdV3FgWG/cCDtnY91SFT2S7lDW2zRyQ09ytm7rBJq+zW
FbVxJEWJzSwuM/0sLD2/lB48KFxLA0gKimjX9KF0DXlK4Hk9oqppO0cl1k83UtoObN9wRXCN/NqJ
459Rm/K0IluMPxab1UsB93uM7FHcUpqXsLKBeQOUshdzX2762qb02Si7a3EXbVKML0VZLzu91Y/s
dh1XME2d3Lh1Qzl37WZigB70BiWSuuu3w/IAVuU9idd5wyv3hipfE5ajLKZGBt2gKivfaPSX0hvq
IB/nPR6gjH0OpsNsfsVCn7ay1X62ZlYld9PorkmGo+lw/SMpVRj6CWDzWxSbIUrUgXvEZ6rjBqm9
i1BAPRYSj9t5Hb8AJ+mXvDV/1VbsnfOxsULdEd3WnTV3X+vDByJnf0xcXQU9YMAvMLnTUUm3v5W1
sZC0tYn9NdwjyzJ3dwqkGIdFOyC+86WswttiEgTxkMduWOpperIQKfHtxjs6N/RL1XrnrFuXwGSI
AnheW4h96PWWltAoaEfoD8ru1oAELrMUVYAhZLWyqLQd3CbklLCtm344g7vswmVdlh0IwD4oZzL7
cTSfC11PD0ZpVA9oQpLDhy4v8ezot9yu+qtdxRsu8umBkWkRxARGgLBUXH3gTxmTb2iF9atHQMRE
oje/cxW7Ptt3vbXGtQ7LHq3OLA3+bQr7LjPzbAe67T5MHo2FO72jel/Oi/HmLPfMjupK8Q4bZXgl
gyRIxZGr/g19BsWLlFgSUKA3YC0xZpAdWjcmMHIIkhKuZI/u7rt1/mfjbv5s4oR62dBN7ETpHggM
G736s+mT4+UAcPc0VLSM3A8G1p9DgryfF5L7yeE/v0j9+yvSX25R/3d3rf+PHMXcy+/FDv/9Vevb
QLjo31mJ//mV/3Xbcq1/uILNDX6XlJ5n3Im8/3Xbcpx/CM+EX+1Zhsmw7h5G+aeR2BR387E0XMvE
3+vYdzL+v9y2uDjzlegS5KXlf2Qk/qvv3sFgh7nZcoSUwnAM3eRH+Fdz/1ANrNmjrXa0QpKtHLvl
saqhhwegaLtPzVu5ZggmmP8naUFafxsC8J3xvuo6MhG/uITs99fvPLLMwGxTaietMdqmnWk3H6UB
O4J9WregEjV6ngS0YYzvBQnudTNbdZMHrkPTQRDlEyhJUZDgDhhuFt+jNkohbunV7NPKHA+B25lt
IMjFJkFeRv24nwy96lhtdIxxTIZNsKu1u3ya3HXMAZrvzjBN5ztGz/ljqQ3vtRRZmWyEodRt6e+Y
h3yQ6YkwNEwKQidNFijdGN8ry0kZmdgqdEEtWCkSI4GzZVpl0K/VZ9ZqJMBNFa61Xod9VP/E8KXT
8MxIzBtzB3OQxGkYadlDVzb6vdcGK1GgxTL6pjE9yjY4y+rD4hpzUEXLLwfG7E6U5jZSmXEYjDkL
pym5usnobNVcrhyi6zzQ8MCksNMCshUdv63xrFw8j6lnPC0lpFk7K4gOljXlGXj3HrH2hi7sgwBn
IoRPYJHB1LX2vTq0CLSBg6psugz6hPHRaAV+XM86oT2FfQKLJzY7knrFdgLk4zNPSv3WJH0OhxFP
GIPQPqmZOUb99DiRq34QYzMc1gh5JipQFId6LMOadDZkN9LAY0yudphSZ5O7eB57btC7wY7Hg0Hg
dosPyT5YwgGXqQxiNN04HiPRpztzSowAltIajHZl7PMoG7dRE5fHpMzlzrOxcrP9AC6eOm2jDAt2
dK/H6OaVZn01uor3BC+10NGkdoE3Uh30uk2flrXoc+7WhYX6OaYwQOcIH32WCdzFtsv2FlquA/aU
1HcCP5Cb+MfCCA3q4GryvqfJ6nyPR8s9O0uqf+JvKr8GZ8mcwCWWavrUNI1PcZ0/iBmPNlcSkV4y
w2sPw9Ke4KppR6zIzTGhM+StdCVe5DjrGvi+K50HG+5r6Rr0DG6lj5lBwv6LZX0tC4UJUUQ44rED
51XIzmhfCHutIph1s3go+lLfzZiNyl2uJe5zaWsdsA3utmErMaVvcHQNwl8d6Z4FQcjJ79tF3QwN
RpEF6So+xnHDRagVJKH7gaIdPzLy9dI6JgSDFo3zCRiTAHyDtBtIggoPuG6NA7o22jworHhv0V/3
gkLHdAThKV14MVHMfXOxJgL7sgFQUtbqFVOcDa7Pc/DeytkAMadZ3bRx7Slujwt+lF91S2SPiLH+
mptJO+4Gxt+/KzlFMP6BRnU+9E4CQOQrbe3pDrXaSq9dT+R2s5z7rdGZQdUKLoJmkSUvo5FWMJla
7dQ1Qt82/GUyakqdp3G1q4mfr+yxKmqPESAdGeeffZk86CrbNUKjlne5p3+VUewV2uQjNqs0bK3x
4V7iCQJB5g/ekGLN0gF9G0DmwnIFOpU17aWSa3+F/PCV5JzdOmDZQTQU8V5kTnOuHAfSBuXwW3wa
zTYunfSaAEbZwZR1T2DnjM0wzfUnFEAG8RTRXsTCXCEs8aE9RD0m6ZKjh+WngLtPHiUcCR9gF9fU
Wi1UuHVEJz6dbEqPxB+KE56Sx9kpocjC/xhMLs5VL3+BnoSIDmIJ7qRbcbzvZ+0dOzcJHxAKldTt
byAbsANgb7ghrApmamnkhiRr1RE03q+GSVYW9LVlbZOuiULPWByC+VZg051EGnpGVZ/KOD3AhSiv
miB6HKDzm4EAZ//kFFZuvihsozi6GIUcYLiqn4NWYs2c7qxqhHeQ7CSRgCGrJFiGGiRvZs6I+3ZE
9FpT8aer4Nlole3uTXfmF2OwQ6fHxKsxG8Y3dLDkZPM++iXKXbDgrz3EU35REfeTKY72YwGHty7t
41AkzrkxZEIUwP7N7pReqtprdkXXxpkv+aT0B86J4FUjjsObjjnA4qd9rFehtrTdV6phWvOhiYkH
FKk+8o0oo9Eo6TRu766t4vOcqKd0ifO3Ie0w0Dum+0sk+riD1kNDN1PbdGe33Fj2kIoza6OUci+0
vZWvDu9ToGa92wN1rL5GJa1rP7fRJ6YP3XrmgscyO6wVkK56MMV8R+J1WdhwOkD+0xGm86Zbz0Sl
TU6q4hMST30fka477hnqxHCTBrbqXZtHUu+UWxhzmPe56YSTYsyPooUqRiDHpQsAjM3wMuUGA6E7
D/Hi9M40bxbJ7bpQU3td3OoWmUSyk5HKor4ptSuwrOgy07vN/zQKSAhtRd+loc6dJzQopaQA54AF
AEXEtboTsP5Aszv4Snka8yskZ2ZCX60z/0Tvtw5T73BUENxcUvqtA21ujb2mRVAAOTaHhlE8NG4x
b9axs3euAiEfYY4Pwc/zJoNKPTE0eY1NL960gOOCKZpYnmMTwsBggUkvtTV5KqnM2eAB3GpTRDWv
1LfDMhqIqVxSC23QCb8T6J9jY0BuVcMZxiBRDcgYfj3PebD0TBrjPup2jYO9hndo2nAWNANS4CJU
8/qNSwkvZFnjP5G8sEVbRefaVfUu6ptvk51oL3g+uv3g2eP9qIF4LbthV8O93rECQVuyGyDweQcc
fDTy0K4suZdEWvwk8669tvD4giR6nHnfQcf2Q2B0arZ2GraZTT478a5z88U3zc7kgU8t+8Rxof/O
QIo3NWF0vx2JO1zRdCES6hhBN3UVTd89RxRPDtivk/CK/DfMEHnQ2HIOOuC9t6yBhDwye1fbyRZ1
x2B2rMLYEdFvCMPjXtqMzSFXM8Njm412mnJx5NSpnlxBn7Fz5rHCmxvjAJuNzPwAXg5cUhhIz96Q
T77WVKDtotGQR/jsgBaVysojCLf0OfZ0+yRcpb8wtYh+FUw2kK+ZE+zwZKQ5C5MeHbIBnxJTxntp
5nzXik0tBQowk5sQJF3iXS3cfFcKQ381GWz59EzD9KbNAB+7AfJ3zCuB2Vp6Ts2bUJXX3HW1F6zT
2T5N+uWUzdl6b4VQ70ASytPYLhXcbI4P8HKrfmv0o1cdB4H4sbETc33Js2X5NWbQVsLGzfOnDrT7
k5fUDYCaVCYhR9sxmDjabzPyCK/uUotLlFTVMYl0weBdMdNfFwczKp+D+D21WouZkShO4BrnFzWV
1l4Bh7hpnjlwmpTR1exrlyu1q5+GynXetWLKA5LR9btpRXC+gRfhEbh0biYfDDfWSIgBKJZ8ziwi
GJBu+4AVD0XWYBxjUSHgw0PrdrVmcOCZonQOnPaeexj7Gft1oUs+TLkdlRfQaAzhCzJjhqo4MJbL
8CQHjab7hp+gwuHzzZRK5T5JTPMlihidbVZGuvqVLYL9bYwdtbCA6ZJbu3s3p8Aq9NYKwL5ZQdGV
VnsZcysLnML7yNJG32gGcgihyGVH5l9u27ZJvji0FBtNNqDY4/VunB5Jxu9Ke+oOTav67zy065Pm
9Zw27RmIb8c3cTVh0Jrh5nDAETpkacbXeu6My9QLNX/UpjG3t4VhU/GMxyIGXN8gRHAT4YKHAB1n
kz9U3YwmbmDoY5o0aC7eJaZWAKyzp9Ka4pe50dPfWNYNdArJzG7FK7sbO9HfmsXQv4+1Z72MmKOZ
+HQGXvc19tZNlqbVc1xqyRexxOxICYj50VqMGn2H7mnejkbOT4BTrF8d9ULHeKoR+Mt0xnrf6awV
K/NDDmy9zqpmE4/fkdliye56c3yTvN0feeRY32wJlOnFLS05XKK6tczNCvO52ui9y/NTZiAisVDp
gWvHmFFx4zlo5KO+pIcGG+scjrEGoHq0IWUw7Zc69m2eXmKQrh7W7IcnAm13S7XZNpe4c5IknEjo
gA5u8J3xB1bTWjV3UspofgfDn+wqUmWvjWeMHwZXoqAFifbU2dYt1RQz5aIPqTtyT8PC0Czmc3j3
gYqPzEmmH3HlZQfJAOc1W5X2rje17W4kDN3vMl3moxqmZas8t340VlPeYuahWOvjOcJrX2zapckP
nKiTh9mwpn0L3GE/8hJ+KCdWD0gB8moxntmWmrPDDeVgj8yWI4lQPaSnI3uqSKSeKVCkeMX2BqEH
bZMypHRbUJROsUSnuls7VhwnOseJ+wMP5BeUvfk2NiJiEsQgidXa6CHQSuX9HkkVBvfKuy1MIwSM
yUheO9cb36aMJ6dA6HvLijgOo1ma52rM62NaWOUtr63fsUWizmgG76nlOHst8E1zukqbX/RDrOyg
k7GnE0FSvugNxzUGFAV7bXrNdRPBT8uTSx/Z2ZVRrrkBl0TzQak3w8MMyzLsmPEfZFwmN8UAIDSb
tG4wpU/NdeRO+olMYd2SshoA63tEkd26e1RYsQ+1076NYk7rcHaNheNBSd3hXHtu0N3dsvk4rB+J
pKiAaNg9dmJyBhoy4x08nnFWiilGQeXJe+q00Y8oZc23Y85pbKvqaYmx7aacxS74Gwldgho4j0h4
zwOnPJRO2JzbFQjM0bSs5hxBAfqmetZ7kkbjjzTtqk20DunHAroadJvHlVqvlHN2HS5rvlp4usj2
CQidDE9Xjz3FnWwVZAt3LIzLW/h32bkyVfRa0Jt5tJsoe9VqPlc97TPcBFUVuuQdwjIx9avjCeMY
OWoKSRIWL/hyjTNNJdVviz6J1k9FZbyAex+wTLHn+QBuzC+8cdywxq7sTiLuPUBDURbvNT5oOqlT
heRIbcD4Bkgegw71I83bMDcogq4362Qel+bF6Yz+I9MSZitOPrZVOHtt9Q7/JfqYBlG0vhezvpz6
upPXldXvde2qXD5klGLQliBLq9tmuRt9xMPE/coeU/NTyUq+1vQNBbnj1B8z8OnQiITzhr+JjClZ
goeYk1rqT6wd/EBZGVJcU2zTe0AXJI++0WVn73kl+8dO79WZ6iWgQ+WoTjq6tk9yJmJwnxYo3+ay
xRlUP/QuCwYALdx4jki3cV5qT3aR20EGItbXnQAFXNVBVdfVVw3Ve76Aa03svQYEC4kZRR9mUKy/
Vtw2Er/J5/Q3CGIQUp1YENWWWfrRipvJr6tlecu5Q4ZUoFDz4KQaFQeUwHAmsCIu1AZGpXLLKaB7
WIRKvhteqr84pMRtP9VXfgatr4k/AXhiEISQYpXt7z6HjQf8eqnoPIiW3zVn0ENiayxDkbaS92jr
0FaatpNz+pnHDLZg+pOcWz4KrGdkL3mmJ/yqwZRk4n4Ye2WRqY9L1z+LCPBtPKbaKc4Gl3cTui1+
ATvUgN8jFdAsMrqkuHvrMTIjaGyxRb2MCSGLLpAoP9hUy5wmq5KHdCblxVXCpWsHil4dFol536bK
bU44JPQc9NPa63nStPU0j4t7TuMlCRl6YMvyIvGZ8PH5xChV0PJQ1SVfX7QnmQj7TCdQtaWOY3ii
0ee6rAkZw3mZnnLG4BXgP7MLRs0GZqfh5oZi1WEoF4/3mdB3ISOrIa8/6WaYa1X2yMkOs7dgvTon
WF+ZdpH4IfKQWHEwZlw8fWdeLeZvKzQFLO6vgjyK9L2pkzeOBoVFXQMiKVRl4Q+T0+8RviVdLWYa
mijMSFsLz2WBJXigNyfaDiSBKza9ujtZHbNE/CVG9NbGkNuADvXfQYYIuqDGHDEhgfzWW8q+menY
AmKmnbxu2+ia6MI8C7IkDM4ww55G4Ap7s86zo4EWd2oG0ZxSoqBP1AI222qSTPIM0N/v9071R4Zr
/bCxzZ4jDagvsn5KA0KyWk22ia3lJ46HNcRLDOE/NsSXthIxUtEaPUtWJp/gtUHJSIM3X64uwXJ0
jG1ni/XR65m+JYZTtzgvS/eMHtHcVm2GW0/EhH+lmdVe1tP6AWneOTZ2k32TNr1eLN49wCOT7oKG
4RXheoBqj9wJDDDSAAVJrZDWbxxrb/ZsZgPybYzDgeseolpnaN/cAeklW6ba15fyDmVtkhkoezHf
nMgognZxtcNQyIYUmahhsFXtDwGPMtTiOg37MgMs7PVgM4jk6WX7qEQ9bLucMLGOgXjx+Vv7MFhu
+VDMzrSl+qVxwirJKOaiUGPYWNhd3hCVGTdId8GYmbedzsZjqIsO7/QVLrwO+Z2QdzEuWeIzuVpj
YNfgBhw4hdyTp7R5yUkdiC2Bp3kJVwdz0RY0gahPKkkMRrINHaSwQnM+kGCbtbcqs/qjKxKSIYpD
dI6nOVNPwMO69FQ7Mn1OsCMDavU0hr0rJi9CV206/s4cYLzYZeUPuqPkk0uBj751qkIj9g9esNja
mPqZhLSkGPwCG80YjHBMnnoXmTWYvNRQfk6ZzNtomaR5NbGs1GdMwjrM2KXkcWXU/5JaKwhyEuw7
jU6Ex3k00xj7SNvfoOHA0gO07V6biUGcqawSz9/w3dbTJoxcAou67nk/tNpMts0yJ8AtHfPYw/95
zXqMSUS7Z9ChMjE2S6UXDFKGA6/CuulFM19k2ju03NRe/TwMCqRatNBM6kj76LaGczUXSJ1hBijq
IR5X+EhDa7pfTA0kzrHqbmaivmvwMdhrOJmAy+6ZId+D03E9v6euZINghLqch5IGlTG5pY2DTEng
z3vJh6h6iGlesnLZ5SHFKvM5MtgJ9rQANSSn1mT4dAmugkNEzMNeUZdK+Uyd7Rt+eXP2m2kpvDB1
Fo14NUKjHSr8LXlo0vKwZRuBvWt5w82E3vvG4Hy60XhQocTrxS6trH439A0Quhw0q9mQq0nhFIht
nRp4Vwo7ewTJA0e8nlz5YwAX/T2dZXEaNF1dO83IW0aQemKdWjAvgreg4E8UYPuy0H1kBIOjqfdl
JQjpSw7XlLrN2U4k6fw4e52F7G3lVJHkvBA3GstIz8YNhtNIT5wxSC1df44jBr0+0XwM+dQtbAit
cYGGKWmznVJNQ1KGi9Rcmvalq/X+qY1rQcbbrB7hC5OJXKK0/b4S673INcNEg5dYnkWv3cscqj67
+8Ba/ZvELww31pOASHC0kagdmX8CXSmdIw2h0c80L9ePxuPhQZrnwEZsqsWqrUDfhBIQcrVbO1W8
8WlT4KuLlJ2Aqef82NNO/3PShvsCx0Nk6/xHDoHRg6kP61kYlXNMEjrBwIb1J9Z2NqDeE1+9NXYJ
hXPsfPjItW9SS5sbdYnOcY6z9sGaBnVYzWT8TWVOupN8bDHbuV7r4BWY51+Sko6QUsaQO0RBcY8c
qj38Vedos26HyqmLZ2umc47wuOmvRG6+qqw1m2CF9rcDZ17tM4sWsHCOibbojeiTTTw6WLGamOl3
U/XfcmW6N8yTxc+1cZzn1ej4A+Ea97tqiVvpC1e8aEHuSJ1eOw65mDYjr+FzNfXDT3ag0vWhhXvY
gnQzCiq4qemm7pPrWDr9U13nNuoBa0sF/cWyTh61edcSGfvUwK14oYMXlMsqnaucSSn7YinHHytj
tfuGrIyzO8LwjBxuJX5cTcVTTlwgC2hiM5rnKKrX25wjsSUcbh6ESOUNcas6FEJPnnrDJjmdzzYt
lS1XDavuNl2H35POreixVIs88mXxI0+39jnrhKr42/ckUvlGT+v5gyuzexmJn1+XufxqdTss83sN
VVJjYc+85SyHpXxOJ3PadbVTB1niPS9pb2xyWWATkIwuDwMB3oxsIPH5zBDyxZzuUUrp8PAsDdCh
gufa77R+2mICuys0IxMOLS2jA2CR4YeD2+kaCYHh0jLn7sniQM9NoLDJSdIhSVMVaZxjqmyz9Bco
wd/jfO4eUFd/1h1Of9yxPY6p2HDOk6yt28w440flYAOmbCGK6WYYkW+SkU/TJO4WtDm61mnl0jzJ
TCHvRuN3U2GXwa/TjhWuoV67W694EcPcnpYyoDsmPo2aU72ZMVsWbTAcWRImnLluQBGxUFtqHx/F
K3rqcCh5fTdJO9R70jpuKIhGbdxFuPVOmLbFbhrPiFbDUP6QZtSf0Q7HTSEX97fqq/40aTnOPbb7
7wLbf4eVpaDALBfKO46RzUHWydCtzHXkBmPQ6XjqgdPujLLFCoOaw7i3sT8a26qsICkG7RDRwedb
zEhSYuT5eiZLySLnOW1zjyQlz3aF5mN6+vRCXNr6qqdl/kw5tr608wguVOb3Bi1aUMcH6WWEpldz
nn+0Ofqlz6oQvzIi5Wiyltzx4GiwGKvRddBhcrJ+QZwPyXnShPiE8+aWm6mJwEN1CxvXgnvrENUO
xQmDSd6MPXiGnmuqw2IPMTtXFdcHQM04dprYIJKTRcXy1rq5gW6TeFvDaNjzqzYZNnDm6yioIzjC
4eCk63lMI1bvYTLyo+PJnh43eMlErRYH+04GZEkKFD/i6jW7lZE2YDJ0b4FeUaYJwNbBzAc+5uxi
fnmPFmFyHM32wZtnvk2eWzHEurr2yMRY+rdCdegoRpWfZuXMtKpGmnZgyF46oU22hn9ALRPeGwLf
39BswbFMCKK0q1e2/UXrakWqEIAXmxdnF7qPRj+y2doPg8C2HDrGOr8zbzY2XZ5pL/H9dkXWfN2O
sTdT/oc+uJloFQhnQtVn11PGV27V903sbk6KcnD7lj6qaGvjIgCw7ZWntRT6kcTafFkEijcINobk
uLNhVXfGxv0f7J3ZctxWFmV/pX4ADswXeOxMIOdMJsnk+IIgRRHzPOPre4G2q0TaJYUjuh96qJey
RUuAMoF7zz1n77UtU+HN6oijjfpr4K1nLah7TtdYwinCyXnKkq0lZZJLKGjtAC3uviuFEUEersKT
Oq/O/jRajgA9c5BwXCy9jn+aIqNBgd7W8qMsleGp9gNIFVWvunkjYwHGNQTlQzOax6Atpuuq67JD
HiMtqwNFcnX4BtsE4dY3PGvEvhZWdUjbPLjypjICLhxicWuTfvpW+1qw8VEfI4XO+w31Om3iHHz5
7wTYf2Sy+H9RGzTTBhG6Q/H87/KgYzjl1Uv6xYnxx2/7w4mh/aZrGB0gxtmaQCHzbxsGYhxLwwQl
wAXKM3rwT8Kgzu8wLZn/aTJxQgYKpT+FQcpvNjpaA2KhhalGmP/IhqHMAMH/yHKFZei6hcjIVPHv
KvgwvlhuB4WZEkejbpN18N2NOCvWvVGm6ypSTlpV21vo6TiXFBAFPkRmz6QtabC6/PCR/Y082P6L
G2S+D1VFTCgE/UUgJp91QgzhJKQzXrfBmwQ1WSAD0eJVjlywPQTBHhZdyZ6ZhgQVwGEZDTZcxuXH
CDfooqy0S1uKU61uJhx64UlDR0tQdkHfvzEwsltObwoKE0Ige86TDGWuxxZpp8fAzShMksfau74G
RWWAsfYyN0rr80C1TTruTtXggkjmyqvB1KT+lRSxiEZGfKHBVbm15r+QvcpBFg6RgyWE4AWZZcsd
uJDTWtMI0zqki1ZctHFYxd64iXzt3NuYJ3U9Zo0YFjVMqsfABNvmE0S+AuXG7NA8dJgFVjQslnQZ
cilHH6qhYH3AoALpJrpF/7ur/WGjamKXQe4jR3Uhi/J2GAxCmhOxGIf4xImNBAy/M5bIqpiJG+GD
nafMdaYdBOzvJF5vLPlZquW7WdzuN+JYGdWN6SlrtcldGvdOr6rMagS3YQLSG1t8AmPymifdW1hq
JidrktloA76r9sTgyFChZExaijcNCOUgpj1uzaNEteeIOVO2R8jFSe02TfxtJd/UGbF/smY6k97f
loN/VujCaj0S1IvGiS3JRjcEKGb2uzLS7lILJx0aDOgkt2U2vHepxclUfppqHcASlsGgLx79PiTC
L9yrpWasUvJSUi93G2Hf8XgxglphVcPioVBkD03n0pc7MZh49Ippz3T7hsEbPXbR3ino9BXlLU+J
pZe7fYt5hnYOnVMywBZKY2hupXIq8nCADs1zBFRMxbi0kIfkUfBoloF5x4lIXngyXUZIRIsxQABV
I39RZclNo+ab3BRMzWUP/Pw8HshcAEN47YOHKFUuevrAPG26iuI+fuimdF/H+jUA4G5tjTPBw/T7
LQ1/R3TxXmS2Q+j5pgniR7P1vsdSfhynq8K4o/04LZRyVqIU8jWeRub//bQt/OgBLG2/abvc6aLg
PHmC6L6SvEHICYZ2pY/XFeH1QrZR3QU4HvUxP+DA37QtWHcO6Odm8BKXNuJGQ7tIZ3kwnDAz4o0V
nOngHejpgc/Z1pmGCA0GFMvBOQwhjyHkfSimZjPF5isaMjfqM3htklKR6axUvDlxsgxNBgoDlicr
fAVqtSrjM/BFNG7KdZqmjpLrq0Se7kG1bJhbUL7Qap0m80EKma1JyZpHQzhyoKZbjehveGoyQsLO
POWtsqOHhQV5ugs7zuBlK55g8DBtBmPDcXU5Eu/epsOVUOu1OivxJkvsGVO6fhl8Mzv9rKA443VS
r2y57TnIGVeh7W+H2H6m17MNW+Mtj5VtVE7XUOkp+9WclmiSbSg6+wMUwGiViwFrRxXdzCTf5eTJ
V74GkiZTzpU5LeVa5pPnDOzLFFVFeISS28OK1/olZgXcHBxrScU8G/iACYSBE5kVF2abDKE9fRka
gbJgpXnNDdvRR/M+5YBh8gsOnoIVKbFkPwz5Pg+qOzFVV17WPJE3XkAtbAmHE9Y9HrZb0QMGG+zj
IJp97nuLLq0ukE2ukLo9NYnxrDYqfBDvII/tUznGDxSZ6bohTNI3cWtLuVsxn51EiARRl24I1NtC
dChd0B+7hpPwkhhVoJbUbLhyqmgjrH7bAy1UVY3zefGuxemaHNYXy0dhCFlqS1o7U0Dwf9S+xMYq
pfUdJe39QJcC8p/uwrdblZoNI1BPahekKJnFSraxJvtFRYGwKGuSTJmzEXA5j7si6U6FvTCAWXJ5
w07NqDyUdvY6ClG6espxiESJlygWvBgp8fRN/9TZ3jmTsMf01kHumtOkykTaYORe16TsYXoju07/
PgeN0WLyEwemyWHiY8Uud8ShS7sRkp9Oc5ShbRotyUMjLYhgA4SWnquBhODV2zaQMF3Cdc9VAfp2
DHxOq5F01GXSk0M/fKvyYo375AZde83H7F/XSbsmXpHy3eKTjN3KFEfyd7f5pO/6GoZrtTMDTmwC
mEOOFhZv9840nlotvvPS2g2bak1XgXDbbFkSyUYnlAZ24K0L/DFF/hzUGcYL8dBVypZkZqdJ9D19
gU3fFUBrMkchOggGnEmQxwCIN2oWsbgtvd5BEb8ZwxOJDg8j3KS+TzY2T7qVKI9t0lzhVdrEE+l2
wl4TjEopXnubicQ+Z+iqC1lML1WMmzvQh3hnVg+WXTlGAucGxWBmq5s+aQ+KOAxQhJDwEtuVVdfS
pB3HgZWrYDRjR7zykiHOxhB8L8a9T/3MoesqQCDXTSfZMCF/TkSrae8NY2xXa4kMIfiI+m0JIfM9
VLO3wNevNMbcdK03YexfgBmjraFfZFT2oxUNTtS+NwaD25GlE7d/bVQnoxx4CfNHXpH7cjR2Innu
rPgJkemzL0VOHUeHVm6vRGQutdxgefGCo8GiNSnddVXnO3RTp5YMv7GgZ2qkz6kPsH+U9FdOrqeu
JdF8GI/4/VOniZBt2com1VAsKe1LO7WPSH2Iu5s2sRJ9Yyr3mmrjPpCO6JcJwyB+0CDv2AyKY21i
qEiUehmB4Qpv1XSnsSgEvaOzLLeMl5p0qTet2wzputeOU2RtERtcyXb4vbM65ogoDgkr5GmGZzSA
G2UMFMTyMfcFDDi7PPh6fF1l5hJd9E2LMDmAFRymzRNRlgmpMneRTtOzlFYkg0GMrPFP1flC68J7
MpbgfyBLzQL+WtFZTKT+iDUJ2RvwcG868IIgjDdDyQdYqQc9RfpnDsnWBvXl18leRyFtCvO+GqpX
mzA/t9ERlyddcG+UElBbUraWjBfvBqQo1z3EpKUZ1NZCkWUKm5xWU94xM5OgdUXJMm5UTB26ccar
9QTaCvNW+1BD5ZTGmjaAXt1XcbHJ+9k1W7nG7KhUu7U/ZxhPF1LG6Y2ki5j8O81Ib0pyC5devR4V
wxWdRLTisesNmwHdcIBBswg8LJ/9O6nKyza8bkp716f22WvCqwg2Xjg6JgFtw80wBQRJrAIzuyoB
EzqSSrx5HATsH6Erye0NcZGgZmEGRP16su98oT5gg7kJW5n1wFqHcAHCeE2XYtOG+nmKrVVRtQfS
wa87hcYdDxDBYlP4LNFbHUqSyfIWTCOO5L7ZmL16wKxKhm057AYb8XZfmu823i/ezZGMs54mV1Tl
G8/mIAH/MWwOoTL6i8S6oIVZWXrzEpIFLJNw4xge8heL+oEO0wNtk/kkfl9O6HzwyrXq3qb/E0Ys
WTol6cDcoUzNWyW9dIbLDB8gEVpQBteeMG0W6/TOB0m8zLoo3NkiPbSCHRnFzLQTXhYfC8tMv0lG
YLsZsYRbWIQVNWRlN4/oDXL8O6jDphBpXZc043vWwJCwI9k64kLu3jqSyVza3/KamETODpNJkpTX
0ie0jMEFjY5POEuCa0tLzb1c+lgwWezTja0W8X0uyJ9lLmjfTB0YKAL4gueUaniT0IBBxScZituQ
QbmLbMyfS+zvgQsCjRc2CbfKjAkRlS5/55LWN5FM0yvoM3mTGmOz9uRIuc3NSlspwm+urGCsdnIW
pXu0iNUt5z3qYwqzAaNSVl+XKbJaizteSnbJ3hIF/VZW6mKfdzosQQlhhcBhdc4Y6DneqFhbv2Rs
gMg5sSGRFOURq4jvstcUywHA4VYi2O9IX9zbJVVb7+xWdDjMSSK7Hyqbzx3ex7HRhbLMmKfkFrKr
hT/K0W1uNeJeZoz+rWDwvo8Afqx8c/Kv9GHKnwjJs09QPMo7Djq8P1btp6/oz1rEaZrBaL4Loitk
eMbFsKPgxtbk8bru7eKk9GCPOj0arqrcDvajft/R8gKmVq3tqRluPPBrd5Kuj4xkwlF9ItSpXw2o
bghIHhJ6L6I9obEXh5EN8zkwQrHBMmERYT8Mr0w8sjO9luZsIH68Slol2qbhiH+dcDpm6CEiydxq
V/DLgddR1y9MrUDG1E2wHT1VWZKLnsIN84t1Oh+woQyj9gl8kOhxgjtf0QLjQUPksxxYnp4jg1jo
gqEaUiOh7CFjQ40F8b5IkxC12fMwhwqHMG27JhmvwP+xkxbp2N2ScrUcFUaeY7rOc1TIbTl9g64H
AqevW8MpvO7iSeadlU1XZhkjdJqZZ+kW4cxSn1oCXpsQCcSwL/GiQMkzXQPfH9hIzA8SKkXYyND0
Hnup3GKOJTpN0d/MhM1MjV509MtQXJedH68aktJIPenZGHSkc4sCW/DJ8nV5jnl6GNT8omb6NpSt
U6K3jq7QCI007rhdd/FJlat7RcFgX0j14zQFwWL0QyrK1Lx0enfnScpVMUL7hf2CBjE+jIO09a3x
ygr9DpkZokdDQpifZh1sy0m9Gi3InarOaD3KXLsMwAv1NenWFOUYhomv1Fdd1ayyWlKdwoUUAM54
0eT1LKDHRWOtyJqjVV7f/bzZoZmf0ReWbhqwtbCpmzTALUW2vzRdIJZRMRlmvzGTB4754X4aWuZt
faGiqkjGnWzOfIfcn65Zn4KbPjSNi8KM9KryShOnhpl1jxZQ8Ffx8arE81szzu+PMb9JwfxOYWPy
VvCcyr3y8cbN717OvP+WwRsNFNyex3Z+R635bR3n9zaZ32Dv42UefK3etUks7XwSVI/j/NZb8/tf
2bnvpulUHlNYFuu+7YHRej5udISpo5MplXcGK6KuILb5hCOwykzzeuN7rDxyAzKuxPxxEcbIuqQg
LV/4QdDcEnZd38p5ne5x9oK7xwJwRVtVW9G+JgWBOcDam1c/c14HjXlFZL6vfFfnVZKo3HAbYK62
izIga3ZeTNt5XZVAfLrpx2LbJna/GWMreM4K6oxCHu0bPUJ9G2hqfN9pAQcGCDw0UILe3JdjH1zr
DM+/ebY0uISMLkmHYpP/2ATQbyjrft4ZEMV3b968W+TzvhGFNniOeS8hXI4m+ry/KPNOI31sOnyb
+dZnjOky30zxK7M71fM+5Ykk2NJrP+TzHhbMuxkxBnehN/tJLZLr32gS7oFPMrUvVaW+75niPVof
TtQxTNSH0RA0tdLZqtrbAxP+kXTsVeHTgIp5Nt3WxAEypRRwKtawBaNQhPpJdgqCIHSJDw1OBY1r
zDElY3mw3KYU2GQTgJt40VOjzTe5JTPMRSuhrGpY8FBBm48rahXnfJFatWCfZlzEw5QFwZJhQXLO
s8h8YTKv7tOIRWJNBjvnVRPsDIsZlG+yPk09ftXk4rrTEttzCpmE1lUA+L6oOC0sW8BZNLxSkzEk
LOCFbBSDC9r1JuC0uekl/anKaOW0TIrW4URdOfH4jsBV2GwG15a8SxSVlwSniSv1UeUAW0nhHWeN
a3Fg/84h5kGyUBxpSGzcukDuh3R72Umq5sogS1lh6dMD3k1urN6UDlY4xC4bPZGxchxehEx/32zq
aBeY5iVUogtQ6QC/gh1vMkGZ3abyzmeE7JLdO0DRGjqKniaJnU4zn0OSWDYWWt9xlGKM8VNAVRy3
rqqMh4r6A4YL/3nPg7GMRPdI1nK+ywxwAZlJ7mtc5eq6HJPKUTo7JaVJX1tB3i6TjMBQQh6IPOL0
sIjl6gWa2DV1IU4xc4BCpfR3RT7MirzstpcKjmNWEqz1tiUj0kcceghEEThJjIStGUegXZKirDV8
oiuLgSmM465edSrvGpZKfcFUiBOYD+uAgdNzjxxyOyox7KkpezaUhArCIGSC6PlmndrYBz2AUDxW
IbCNFLIBgj5iCgqCHkgEwcSJlHfZRAbGBcY2lBaFzHH+bCDxcXyNimkMOPIHBCLf517DNzxyavXm
80Btdxd+n7H1NQP9lqZq+l1tmdkecY+3VQtbnulW4TH3xJtS1OklVhG0WwMLCqLKN04x75FmXgLM
HXjnQrFQJR+gfY73EyoFVhY7eKttaoqEzLZFXNZM7gHXgAEJX9FuPPbJE+PgY2PJPBEqsNNMnCcl
V50xzt7NeroZldykFG6zBXyCBFyjhUyCQ4d/qiu1czQm+5xEOHh0iB+Xea5X0KhV+Q6Xcc3pVfkG
xEgDixHdiSrZQGK0XUkjsNhICiaWvhIcfKHt0f+jitB4v4aKTSKXKAdoSGNuMgAiIA4oUVJ0+TZQ
JYZG5Bo+RtZ8yPRn5eSAJX4x1AJFTNR0E+rZOHWIgCG+uk2kJWg99Uo0UfESBaO29SVT3gc9Kmrs
PPUVY83m3AEBOkO7H17JUKR6UkuxGeaKqptrq3KusrS53uo/Kq+5BsNrKLbQliXH+6jOWHH1O2su
2aq5eGv5xD823v8/xrr8IjSLqe9PLe6Hl7gOXt7679+LT3Os33/f70Msof+mYAzG04LLC6yb/W+c
mFB/Q6sgm7JuGZZmWzNo7I85lqL8JmSDNGyNqQ6l3uy0/2OOZf2mmoqi8hObKZhuEiH4D3Bi86zs
hzkWODKEkNB1ZcLBVIz49pf5EVwRL6gIYnLMPt0RFru2eys5+Gn13NRhv8Ab78Rmn3FKbdeexZzU
EPJ9wCj9kNfdo9ZHT21RncxqGtc48wj4LZtz5DOf4G8ROnkrYfMsahjwRvLYWDVBOHb82Bs55JVx
p9mmusha/PRogQBZRVc/rxjn2MD/DOk+/nL4oBnPaRbEDGgB/PyHbL5ITkgkHXPdAbaFp7FljvSe
VcVZpnn9z64EcQAggaXYSPEUXbdnkMAPV/KlShFdmupOreR4ABgrZdIBp6XD7Mz5+aVmuMEPfysB
d8GETDD/nwacgAD2z9dCsNenqGnAO5ndNyLkiZ1Is4cGcPmispWt12GzSUxqebk0gT1hJVjKpt4t
BO34NVkzjBHaYq2H4on/6pJl6VEy1MkxjOoRjPg+N8WLGjg6Az7Wwfy1QvC5hEGKVykrDyPcLuKs
w552powDu623Wk0B0ECLd3XiiZ3AG1/MbnqCJv+slYJuUiwbv/i4P5JO//PNfnwGlm3IhspE1zQU
dX6sf/i8PYNQLZBXNrwrax1EGVgp3J/AX1YknEB7fixS80WyQL0zPRuoCRd6l74lUvD951/Gx4U+
3wjzX7ZGIcu6ymT5y42wuSIl8w16EE1L+PQH7EwSj5ZfVw6Cjm+wHMG94HGFgFS10yU3xuvOi8Sa
GK1kkdrqtdZWt0D6ncEo17ovXqbIf05HZTUlxs0vbnY+H/14swy9LRYhJlyyEPNM/fOnlkHlk+Jm
gNsgT3j0EbgLuSddSr4tJfOIdvtSt/kWP9FmGkhfLOV7KYCQ0OragmKM3TtyOmUi5FJBCU2RNddw
fVH9KpD3L98u92kbID9MnVfJYKX7fJ+GXyLXDYXkdGFyW1AAr/o0ZXDUM1o22n3t1coijcjM080G
OXs1PXfldDumldsyRPz5h/YVAfLlXr6ytWWzUBL07Z7jQRgaQHDFtgJAgDE08eP1Ly/3sSZ9+Y4w
VPE06XxTQpW/PFAC14s1JYTaaw3JT61P1WiBvm7TnqdCv4XLoK6sMWUCmUsABWbDO5JwuA/Bsxg1
Dfu6V7t+T7RGZmePXou6iiC7NKovcKTjPQHfybL17GHlGeG1ncJnbiJ7IWnTwWpqfROZgPMgbZTL
qiNPRs0Vt/fbvWXTZMcfTpKcTopbKfkrj0p6USBx31DB4fU1SgiQxH4sIIhrbqNN559/EZ8XczEr
NtgOZhSLYipC/xqdiwkgqfOGL2KadHfS/VVUnAYY4XF6/PmF1L++JoIWA5siAm7234/4rh8WF+YL
+NI83mktEnuwaN8zot74vsEqTbaGS69m2jz0t3o5bZt2vEF//ORZhB5Syz1DDV5mRv3mC2gjHFeq
RL00TXUc8mT98/vU//pofr7PLyRQGVOorxYlMZGTeRhBYdWxiJaAWR49NuiFkOekk4ITUQB4GFR5
dqxwZS+tAh3rPIBhtiadTNDu7jCU2kaLwu5Y1VWK46SPGb5aHupdU99NyLfv216H3FE2p24mQ+sF
eu2iIYVEUgsSoW0ubMqEggfTiIoNHyUjc8CfiLhSNyeXfZ3p+cPQRC9ewJl5QNkNW6y9V3H3OhOV
wzsB6wlIUB8AdFv6ezCeE6ktyf3PP7O/PkRUO4ZO1cM2rbGDfF5Z4sam3NCY/PuGd2pgwRgN2fWa
WHuFuvr5pZS/uxY1h6BvQ9fY+JovPkTIRGstt50OP+SubacHgna0fVGN/n3QM/8nO3FhZuOx9t99
ERKfoNXFQrXZYPsm5+Q9YjPVIqM6ozr8xc3NNcLnVUZAo+WttXmpFCLoPn8OSdQpqWHFnhOlyW70
V4Kc9qn8RcNuZjd9vQoiKRYx4gmEAqjp81UqNfZbiHE+DnhIJYMYNkhMYmfuS01hkDtj3d70flG8
JKVxF/XjtVFrbiSD2hF61pLBScJxWYVoPOoBBLkRHEAHxIsKY+0vCoq/u1PT0tkUeSxU7BSf75Th
oIcRDOycZeasKmG6Yo5Nyh1aExycCVNAMtFljz7bH/ww4F9/n1VLJf/5M0JLhgQZvQRWYGF8XWyI
rmqm3CeiMi3EvdcLlphqmdq5o2XqDQZJzJzlL7Y05e+uCVFSNeHgs88YX74XG+wc4ivUDnbprVN1
lgiHxbArdKGRdk5pn7bfgri7KwMdMzjhZpMakFr0SiaAvwykPD9Z5JJEQoMEJBg6XX7+5uh/WYAx
g5ogb+dFGMzyx/3/sAAPUqnkstpIaFlaJwRK7hneygMECi44gAETT0wueYj6QX2PDFgjk/mMv3JY
0bx9qsoJFbCp45Xo3qMgQM0kr/wOH4EUh+fejGEEIiowaMLYRf7NZL91BY6tDoTCNufHU6H3uwhH
NbSTGulHSy6bUX8fU/nS4nVWap9xQUYLPIb44/UYuKv4F9+Q+HwsY7OjYcuxRVDk8u7QsPj8PGZh
2HDaCIRTd+Kipsb1ZOUbkSE+LwD3LhO7QUNnBMdi8JOl4vErOXPCmQfsNn5901T9jV5hhJIllW5c
rC8HtWKDF7jvaIKKEs8znWgkWVp18GtiCEhjHJ2SmSPUTWWBB+4gfBzJoee9MAbH40KSYafZT4oa
HhWs4Xi5thVW2i4aM6eXMapBsnnDcFUAsChPVRs6BJMtFTm9SpLhMETRIcZNyojUeOmaxpE0jdFn
1q+bxkSmF6+JMwRiZscCe4k5rfRMwxKjlW4O72Yhz4PSJh3I+YmHVQB1RhvQzfCjHbaGbzBor3IU
ZJONQOP7zx/Gv2yySExNDulwnPEQEmv9+ZtoYYVmjAuox1SSHzaG2HT5Zm48Qcn6uNL/6jbL/0GM
QAzXKGR5u/+7DHidv/zYOvn37/h38wQZMfJahWwbk7YKn/4fdECNwHBNV9lWdJn9VWON+7N5Yvxm
cS5mh0eDLLQPTewfzRMF2qDFGk/nn9KO7o71T5onXzf4+cYADFqcUUyhaF9LdVX0HWkzfe8SqgRh
qQ8mFiki2RQFmbyURsPuh0/m/Pv2/GOCybws/7hp/349LmgYlL+Uw58fxYTpEmYa/EaTToYUJfB7
N5EjOvbS8Iv1hwbVX69lWDz0qs3+IAx53kJ+WIJbk6JGIxSG3voMmE8N3EOkXaPSw1FxjD2/O6Jh
jWAfNRBqyspmrJl35zob4m1q64wTmENAgB3p7CzitiYOOqayedDJ0iQ9xDKNk0kLdtfKav0KD9Dw
QPsIEETRYCEZwjw9COzt+XdpTqYwrRgGLHE/3QrZXwl9Ra/kM0Oc2odhPOHniIT+vTGD3K2tnpAR
Ok3teztw3vdNdvU4Y2fLvWQ626WKd6opR3gdYCVgyjbddWSSIl4yb+w2MMkwI5Oywa20wvMeLIY4
CEGJ3oIQ6IOBJvd9JIZW8gFVQLKrcobMEQbF1u59RMl6hQhGE131nkboYkRtbpHw4sNFjeQy7DmQ
xHehgRKDTKTqgBCB2TtUiSIehuQwBCruWQ9KDhbJRykNopnTdB3hHl1nBrP2oYUPYoMpK4uqBEMp
YZIPOIrLDCOWnmxS5yt2EmBOBwQexvDJFQlNGAqcx9BGSZoOjHzGkkQbUwBSwYxyarIoQuYIoyeI
IVsqA1ZoZtedB/sl9tVrBehwrUo3eDgcQxG4sJUhWJOOoDtJam/VEipujCNn6VUkpMuK/05sOMmx
bcQ/BCPnkD7f1EljIxYR2SIPatkxdS6umiksJ0u+JpW0xvpe8epk/ouvQkDPfByjpv/ae3NcWg3Y
W8+kddjL13lMPu78iQK1s2mBB7eNAnJWHtQ3o/UOSiyAnTAUQEOylouBiTQl5lKtNZBagMfyVHmD
GLTSYrlcpm2z1uToXYZl4cZe9WjwL51nncgRfScP5ED06s4vYrzLnVcuuqC89YnYkowaZh0BqN6s
DJIOQVKFbsEWurSwhqLTJDLHP0Sa3stOpHv1VdkYp1DKH5Hb0OvUCO3V+gQEFIbGtogcbGrmKoZj
tagGC+gkwbkLaCqMIGdd5mThlglt5K3AEk8qIscTIWKvgVc/wM9CcaD2NR8GHH/Tky6e5h+AKEJo
AknENANaGAZ0ZiozBcX0974X52uzUh9j2eYv4Fk0M7hc0oevnqGv6Vs2i4TCDG8QJOYih+clc2mk
TKQ/5CDjMVsRdhYF10E6QujBCcZ4BnWll/KixhCALqRkdky5xAUP9AByM0WTz/egy8Ur9ITc/d+y
bf5fB+AVSGVkikBV5XCJOOCjCfrfN1rn5a16+ddL9vav04sPmHfz0n1Pwn/9D37BeUlfso8fOWH7
aTf+u0v8sTNrv6EXJkhrzp2TZ0jtv3dm+TdKdnqzgqOvrM977J87syrP0SoML/gBtz3PLv4ca/Aj
Wl4cSNjPP/7If7QzK9rXvdKwMAjRPdMQJqoGmrHP+1fpRX2ESEp3vf6uHfMj1tqVvwo0Ej4WCN4t
0iMxNdQ32h3cFnDuU3RXl+EqTB88NPShR9pxpy/lOH22vQ7B4Cagv9NKK2FV666weLwRAVmv46DT
YgFt2IYPbf+sho0rjRXI0emWBu+iV0fCAqqVJu0K6x3nYrLxEOWoJ/+NGAL66MwI4kXWH/MKsb35
jo+QMTUab2kBqHxrRE1KmLdy6tLMYZtfJsG4Tk1SVQjFxJoSrQi8lM0IgozS+Mu8TU4DWg1iOs2s
f5Xt7K5u5Ot0npOH/kwB0BhO17Rq9Oxbk1yZxHkt2i6G+BvVC82HjQAmB5R9L9SzglfGT6atplWw
WOAD6umO3IsEgtdBG4iqrYsCBz1HnxIbZitJ7hwpluBhHIoooqGYfzdaPYMgqj/JEeAVXXWZTLg5
0qvI61d6Ha9GfUT0gTDYrJie10ctbM6NqZ0UT/sWC/M85NxrP45ITxT1fgjHO7guKzWFnKVDr4vo
3y0CkxGD2fGn+kF49lNcRyVNSdp1qKlrkuyGX7QHae9/qY3m9w47rkzn/6Mt+eXZiju5hrXEFjlM
6V3VSDNiHONTZ2yQwbAcy6WTCBNreLZOiisjHdbMcfZNymEWdDmRDHWXLTzP3s5qslgCcdEid49i
ps2edta6fIUZ6VbTjYpubu2UWrgvs73c6uuqyPbKuCKAzM0Q0xXhdG0kwcYSPUEX9qnhKyzG8F1H
2WfETxIf89wADqsUKAlgEiUg9avhmEcxFNUH2LEOsEHHr6RNMclnPEyrTtPPo2wfTN0/DgjdbSTN
adBcIlj0PJJIZHe68mwS20IS7a400YbnjAel3C8x+gKnsHkqY47H9B0PVnYUJfJf8mmM1HpNm3GT
JDJDdNrmLe4pqq/pMFFvEAH3MhbGKoeAlPIHIk9B7gCwfsdy8aCqPrk+F7WqjpWnb4hWuGTDM17R
YV+Q5MusTRFPpQcHRAqSRynS3KBQ1tA/SSAx9ZVi2hzYqjd54B67dLyCtAZa18sNZ+aJ7UsY14U5
Pf+8WFfn7uuP1fr8lDC60PAbqrJsf3Rvf6igp5mFWPWZ55p5/N2X2gePj8+rlOcSt+3UVTtFVDel
F5+mtrtiXLSN0LKHIcEbcV2umlIc6NBEDuE6uFTtK4w5rF0N1BE7Q3AenyOapoWR/eLphqD+5b5N
Vm6ebxZwVn9F/jrwqAk6Kjol8txSVOhtVW3nQRqfSHofWpBGVYIzMAmsdcO6WPgmWhAWqRJFPZjF
oSDxNQA0JiSUT1XZTxhkBM8skrJcDTeijVTKvgSGRnfLwrrWkuEcRu1tISl3k0ZTolLffGO4TXUK
Cs0CxRqAtUVVwYVNrHUDEywI6Oo7xoIW410jHbS0hzo9FZQtRX8TdN25t9p9YXqIHc3sGDBtW3GW
eiZGQwGQ011AAF2RizctWqN4z6QogPxTXPpGeie4E3dGaL6bUnJbm9EjqRnrqqtBwCjvRQJYYfCX
NkzK0C8xneuUZvayCYz7Hmg0yhJ7IarXnpSTEZpZnvYucypf7pdQrGjCGA8Zre8+DDYkN7up0Rxl
KTwT/BehrFOdyLI3kMljcFLtQ1Q1d6UMNiHTHwm2v/PhipCwOTld2xCEjIEsKjmPyRujzG6NoN/I
PuOGJvrmycUtU+9dq2qOSdeuigyHJNWzn8nbvOjPvW5BYoFrrUCtaVNwo7Lt2sr/JO9MlhtX0iz9
KvUAjWuYh00tSHAWNVASNWxgCg2YJwccDuDp60PkzarM7K7KLrNadW+u2bUIKUSIdP+Hc74T4JZx
tnGib/nV3+gEI6tBccukL8XY7hGhbNCSrZ2JfJmbPgItMznbPqDI9lh6dq/Z/Bi5FoYwP0zkKYD0
l1XRi+AR7ibcF+ssMrZtBUs0nzeJqsqVsPofVPhLLs09CTBhK7K3tiSjPljIJRBof9evLXM8DxJf
6T3UsYWHq23DSijF4G64T53ssy3Ya2vmD8w6CAbBi43AINJqqG54JSQ0xhrLVcXHkEyk+r5v8705
O9usbh5L5V7yODvZ5qTCmWavnZ1prZHEDT0aPoncdoSyR3EHrjZ/ZSGyB2iwL2VCBGOVlphjy2f0
j69x59yMwroWJE2sHPfVmdunkbZiw7v60EbezwyZO5KJu0FPjJrJiE+g0LwVOThTKGK/2Dj2fMOc
fNW69V1JAOnOE/qHjWlpYypxqa3pI28TWlLZv5L1jfOV1cgazeS9sPvnYfaPA+KzlaVjZ8gPuelc
mVVU694Y2X1nT0bnvkpTnnRE2eU4s+mrsFoV1l5TYzjq+n3JKBDE6LXs1coHmiTs4OJK4tnzN6hX
KNbkOoiAFg7pg1XOm4l3u501P3PKdpAnNo7B4zhZLyCNd3U/H4TRXpgUD7n/E8z6+0hLTGL81pDB
Z2aT+lKSNRs7ziUKvkuPKyPY2Bq+2tvGuMVBWclLNqTgd8qQyGQ04UzAzVWf+c+MYsFooCybe5Da
FilRI/a8b+B9u0r55PO8esET2N9VOtpIMn+CNAkN803Gj15c7lxfoMJ7IIYFqLC61NLk7aKdM/0y
MvleJfONHhUrD3Fezx2VuvZBeFvHLjd4P/BGEVPr3hnqM2AIUnrWay9BkE58rnPzFYsmUGy4qQ+w
QtMVZ+VLC/EdU4oTxukvBa+llD8Eh6/LJvg1WlaxDYbul9a4+1TE+zw18EtkRFYFCeYXtkUTYOyV
E6jQnJAeBjUa4YSpqDYEwFTj8ppiY9uM5mR/aQI3j6/55Kp6/lbV88kR1VPC9jycM+MpyLW3GtZe
nQN8GjPsqj1mrYZcXwsF6CHuc+LPC5/tilvJcFDVZy3nnT97exq4lVumpBX5lFNxMj5qdotJQ0fa
qNvL6v2jp1kl8vUATR7NKbSO2fV+gQg6Bir5RmT7FFQNE6PM3GfZhP+3ozQJItBqkUfg+oLgyIb+
qYCA2xglLlL7pm6sn1wv1pmxi3sQp1DOjFqcc1JMKZ/OSQt5CROHb7UmZiqLSbU9JSsbZFaogOaC
UxfauoMHtUGAPa3+VzJDOvMkZVrjBPe5iTyUCuwp1ctXYGMEpNcJ1u0uuliJceTZkAlLB78ymwhk
qkeImFdJiW/a5x/BSfM/1bQu4+LPuplYpWBl/dff0ZxsksKP/uPv/gd6PMj2B/ktpss3pKr+ryqw
5W/+3/7hv3z//i7/TAfHppDZ53/eW+4/xPRR/d0gl45s+Zo/m0XvDwey9SI6WXRLv5Vuf45xATa4
FnoHg79OL6nzNX+OcQl58QP0PfB/PI8B77I9/HOMa3p/uFagM+Fl+oiMxfnvTHFpBv+h4vktpzPY
tFi2Ts1r0cr+7awTOk9i5nlS7bJB8+8IkVbetpyrclvNWfYau73E/NKQh+GCe16xMzNh5EDy1fN2
2COTCA4ZuUKPAVyCKhy8LLjig7FeTVV5t+Ce7efUAeCjIFkcphJEXJ1q1q0U8Xio+O/eLSnIGPMR
qLtujd7+yscZPGnXyv6Wca/5ZHtZCr50IZmiLjbPwneLJxMkeugvxNNqYZ92rZWHcuGh9gsZFfZJ
vHIXWmq5cFOF5kdXGIDZOcPFkS50VWIe4Xkh0t+kA9VKtlBYSRDm6MkB/1iZZRzqgihiULAtiDmX
XPsgtapd2oGZxWZaIL2GakBcANSnnkoRq39/Kw2frSLhBn7iNKspRSfIBrI5M0rWjuMCi4UhM9zC
csZDsmBkh17v8QGAls0WyGxr2t0hLjqDlW87XApo/IehD1D6FLrkDnRuIymKWxcQzA7yEPsoYaNF
0qrhiHPPhlrd5iycANw6S6RHL5ppVSz4W3Dn5FikGVmIBVG+ZkKb289esYlE7xwFO4bnKKccrPrG
CatetCnotVy96f0YX/shVq8TA7enIIIUYJAs6NFgzg0uzdZASTHpppceXF0SgZFaif5WBg5haDYg
xQYvgje+Z1OrbPSHdnpf+UN0Q8UyngLkVRvRKH/CUzX7i14y4AIQBUkSvEc0f63ZBeENSylz4w+y
/DFw7O6jReW80qGN7/HAVlTAtraJRqd9LCZ+L3Zb6kzFvZ9pzKoH8ER4OkYwxvkCNC4XtPG4QI5p
JOQLVMX0WusEmnetdjHdrDllgzJ/NAKx6cQynCaZbGW9ynAHPJCh+JUAV3YWyjJhCMDiRi86mRjN
QqkqjCA9yBODfI4F0+x5DWDShd2c1NCq07mbjiNj9DsuQpDn+fOYVOgC1MJ/HhYStFiY0JMJHTpO
4USLhRgN93hjLgxpJpn0+NZCllYLY1ottOnJdccjawnnLbGESxkww6X2FkJ13BRkuucK1RRyqw8V
IVVJ4KdyE0G3VlbbhSl3bO46D+lIzWItLOxAFsNHZrXt1RmtBI6ZtN6ahZ5Ni2aRJI2c3gBLklpn
G8c8ZFZroW537K5WwFnik5UwLp09QdM/Av9P/aZ5iVgeQQFDaLU3W1NjJVs2OTx6CtVBn7J1VNrG
JdZKI17nnA53TPrGPRq9mp8XT725GkxDXbmNvaOs6yn0ZjgVkdcjHQHhfJfOfnduKokpMunFkXWx
oCbwModpcNO45zyJ02ETFcTBgHkyvn3ieL/Z7rRn0/BGESqmQ8baMYdiM1RYUMOq65hTAUhVz6lI
qnZnwNspkDQRxxQGkxGQnZIR/RqhTDmxF22TUFaDsxgb5aYuLH1LijfnYO0RFkBybeWjh8qSBkWY
N6Tbma3Dbe8blJaCo/jNs0Hhr8Bss0bOHQF4Y2IjEpFrp5x+JVIXWK5g639DXs5C2U/IoCDBRT6M
2lB9deXsjuuois13Zh6js6qaLnkba2aDKw5EygCvwgkCEsUEWjFVNkUu0FX/2cA1Q+CfoV7psubq
mAaj5a6UVk8o64EH7JjWWBQ2Qar9gnTJSqd3Gu9VJswxNkHhi3udBMazVWNLXMNLBINPnk8BD66v
xq00EW7sGAuM+gqGpvbmJiOxQ3kN0Z0Urm4cz2w7SxKLU7MRawvW1S04Q3xY49hb4ybG0EJ40eK/
2U0VyQYMEp36MXUHAjOVP0MgniLR/dIZDDB6lK6boFNzzP6xSXTt5Im5BMjRoBHw8N9PoEvL6RFI
CM4M28zlG4UneM8yVWAk8aLZJFp0E0lgUnMhHnTO4hApDOynaIioiAoWecSiugdMhk2HVyIdf4Tm
Vi+SePFd7XdTAcaF3CFQaW1xSXMvYhgadOcisH/aSRMfTopxbBzJ/Jud2Mb2VNTuVuolsDpHju8T
g8gC2t/gvttS7yDulfl00N3FHp96hbuLjcG7LMJIGtkFabyabOgYsBOE2gIN5wWAvu93OboIMDfe
5Ko1uPbsmVnQiFwUwZVup4QnyII46Ib1sGIyJNS34XOrWIGCkeaCgN6w8HTOWj7gzOptoxNoDqRz
0LSCz73gg/Da4JR5mghTPanSA/Nc0o2xU0psEi/niIEGiQXGs+xkcs5LB+oL4z2gtpVbZa/YzfiZ
vcIvj4ju7Aoh4yJM7nCNHeuiaF98NysxecK9b9aRVyqH/Z6FvRxbtnWTV/ziNKswGLbpHT8g8P/i
qyUFbfGdZ/NtpQ18YvrIKF6gV8oTZ6jxoRv99AIoxD8UpGBPuL/njLOX+p81VMEYjje3fGO3ND90
gxXBAsoDtUOmpL21BTeUOfn6M8R5Lj3i6HZRWgXXeB61Z2xHxQMUxhi4Gzl1TKSs8mwVuFVXdcST
5dDt77LINgb6p6S/DoM99eGcWvW7ltfNAckL47nWaqxHJ018hqJNrv2q2h7Mie/idl6NDFrIXIuY
w28D2RcfadLMBEOSWSI2WT8F+SojNbXdkfeqk7ck5GNd6dW3l8AlfjFURKciJuVdMitLULipiSc5
MLVc9Xmd3weJMSc8LtfEsxc76kRHb8FFZbGl+gTrA4tkctFAxhnZXPzidwXKCNxqc1Ud8TX10HO/
Y8S9AM/TGvZv9dJcthilVnlT1Q+al+NDNFtNvzaIidgw4Bu9GZLZLXH9eWQcE2AUSGQ2piCZQ7px
H0YESdzpbc6/zgge0p2ZJ0CWFmBDGYwDzW3BU41JCbjKbnQfiIILwqJJ+b1nWNbvDXJ6z/O4LKzR
tnYXCez6ovwIyzWpKebWFYbPJx4cxiFNJhj06Dfatc0NxzvDmby9lklja9SGZA885HCGZr2nojWw
FHeZyO7IsooYafmV+TEbXn3VWrBYK8PtdCwgI0+EUBtC7PSRJ9TYTbo3xtj/yNPC+mSbxI8VB1l/
DYyRGU6XwDZnvh5/wkMp8KjK4Jrqab1LABpw+PXkfaIwOBeTE42h5hTzjp2Os+embQiZcQ04JmWm
T96OWXZwg6TZP412bwXr2cRyFab4Et9VkbMpLqrO+imaoPyOZGYdcVvFv+benCa00XNwY47WbUKA
94FIO675/6lO728bvX/9f249SS+3iEr+i6YxLT8+k4/iX+7Fx9d3l/zt4vHPL/6zewzwSfnYAMzA
BMKAsuffV40OfSXt5L/refiTv3aP7CcdB1GO56KlQ+pIY/ln90hj+VtXCL2PHLPff/TX3vlPEQ5t
93+q3wS6/g/to04yKINyZ0kLZblp/4NWz4QyQQnf+1j1owpadcfcpgs0ynYizT55R3Jc6UlwVa3j
7+DglkDLoz70VIbLEqn5F9d4tefSMUOU0neyDMqdXfbZeyFyD5Sfy9R47PP2s4Viz4C0JRNaTfGt
FnXjxSfhcFvLCvuyQRv2FRCDiROr8y6Nhktnk+iN/RkVdYlI23aT7aCV2ymQ5zSz0VDqAekqyu0P
cEQOrsvygYxQ9lFNcKfLtN03QSxf3bgNvnLQ2rhAEmDuAknO1qoMyyfcuhi/4tSO3qUTyePcZSae
oRF5b1cne8cOJlKWdIKzxxYouFmc8X76d1aBanIyMxzSiW6E7cRgVLU25ZDs5kWhmWyCbATKVVru
tIuKCvLQHKUN0866/k7b1D33umYdW8Y5c6cHL+bc+feW17IONB3CjE2CzjnL0xo9ddEL4W2ipONi
mcpsIcFN47qvzfy1k5N+pIHtj1VufoqoHM5RnqY3aeLSxnl+91g0TXKwps5ba9GsOwTTeemvxBu1
FzOKfaAPnX0T+130qxk5RDGCOtoPJOX+XFLSvNbcTGd+4bxOZOao4itGn7p9qxgHVCG6YMj7XPyb
SPd/kOXA23YJfIO+M5THNm+WXYv1qUqi/0C+AstILYIJecPbPCitegTmg25njoIw8aX+OsTINFq3
aPeBA6CuwW+/tN3dvjHTNlSkPO/82GSjE8N2HAZnaFaxsrKTo0VXnxI7dFJoMbZe9PgYuMX6ObHe
yFDJ99IkRXmwvfIOFxMpY8IHHecOJCUJU5Whh+FE5Z4ZmtRU7DWSb5NHQuVWNc6tQQLkQbY+M9lI
J+tbL28YVAZfTmPHz+NgMPhWVnmdRrM4+vgKn1RF5uSKsXJLx6vBZWU38sB0g/hTLYBBD7lZwH8W
svnq8NAGNlM/A5vMFiGNeTtbU7nNlDveUnFLrOYm79qUrLVnLDUmaEUXKK5W8syCzNBDTVTyfXaS
+qT5fnOhZvZOiPR9Emp14jHH7KtlEeVSCe4aUGfXvBnRHZUUxUKLmbZO5Ms6ebIbKYyeDX8KbhNe
Xb+GSD1vCA6hvW2TLMZpoMf31mzYTGeQ1fEpW1helRL6rrOwU8D2IYRmyYHySqf69OccOVbgaO2e
FD97K0YWvqPI72dZf3bGeES5jx1HZ0as99pW1OpcDlaz91vBfkrHk407kEQQ89CAE8hZBLjaP3Mh
Lqfa3643OfVMFBs69krk8qS5/f3QLPLQ8dUdxwHNBHK0wYHBiTi5qhLejlVzQ4lvrlVpbqyuei1G
NhdLmre4tWcjBf4LKfoE7kH9RGVCrDlqiFMwWDR3qanlN2x7qte6LcS281RqbVwrYRjf94IoGirE
nJC35fOc//5sQx5mnA09wHYP3XIuKAdK6Vqxyv7Nhsv/yWbXW4y5f/faMfwFLEcXZaTtcvn8w4kP
k4hBYh7rO8OJH4MCthWsoEfNH991m+k29PXFJxu3N56QXkxejaW2PohT3g1s8Jnlx44wNs6c1CSS
zdFICUsYhciK4ZtKMcZSP04Hr1V7m8qvteaWXY4U737Xb9mHtjvyAY5mgbI7z9PPth3rNe+t8n6U
vjgwMEV+ANDhGBhdcjRhBtjrLh9aCOa5dagGYbksLvR+w3MEu6xyTH3uQGomq/576angvfbz6n0a
dFII3aL6ZeLyvCWerL0tYpFssa7AyumV91prIjoQ6BbdT2U6XPhfbytmmb5m4HmO46DmMAh6fzOX
rgPzpJl3NUC6G9NX04GMrh59jN3DMgKb/jgVWjas1Bx3a35sxQAyT7Y5cqGdUMDnci5ZME8swbiD
JO0e0ZDX3nQMGAdBc6XED8KWFucHzVEMZyPPT1IhahlhTp9o2mJ3LSHgX7XegUI5+9qj1RHURXAs
e9PZ1+vvNoPw4Gq1e3W8uiJEthX3fu4MR30ujb1l2MlN1Opiz+TyUMJr74cEfDVxe+uWJKJ+5UmD
AZlS6mFUJdGohDkBeSsMlsY2U9likuhcYGc/SrMAwGXOFLq1Yf6yGyt6qiMbUHhUPCd9pixSSB0c
Cn03A7TTG3WeLbO/mSF2EjDRjacq9t2b0s+tLYVzerNQYbD+wkreCiObolVc+ghCxdDceA1sf+YI
zYPLULsl2Die9k7pFiEeqQr+v5KbgPyve6mS+uyOJPpAMKQZi63myJoyeEiWU6RoI8oVoAPIf0RN
AIWZPBY0Fa0iJhmSxXnsXG2XIUNZZ1wT64mjihBcfxO7nF7Rco5ZiE8eyPTVfvzlhAOGZKwLEeBB
Q+5kD0SMVID8d/Pvg1H+PiQ5KexQLienWM5QXyScM0WKTaDvEx1y7HLekoJRPY/LGSxMezxWqubM
bcx2egXV729NNXGik1d9Gch/Pc26Id8dhlthXXgezbkwt+XviyFb7ghvuS2MwoBRki93SEs4mLYH
rl6la3JRuIL0oGFEHhCxwuzQaL2nSa+du64p7Cgcl3uNmRlBqH5t5M6u031xBG7ebLvlnpQim8Ps
9w1aNbH/SzXQzkHsyR6BM2vIE6HTEMGavmz3oCXVLkp8UpLF7yt91gnDjSetS0LEw8OWVB6SAueO
X5H3u2qYlgIC8NTPvJQUqOApLnDuZ2t4gE6YLHWHTvkYBUmLhCthYxcVvr+JNDmeYBuSsQq05xA5
LOeBUZW7htIHcW6ZHTIpcT1JP7EXcIq9rsbfyehFnp8ds8sOVl/35ywuzRfyGezbvnP8SzUZEVt+
nOFbRu3BN54c835kpvc5FJLdfTelz5rM+seIYVIXxrr0Dn2caCFaIXBqJeMamk1YBCvaOOvW1Sy5
F1qbn6npJhAvWJyJWDFN576cmuRI4Hx520tif1aNQoMxiuFVZ/4ZAsVbBlvAwrdlRPSrTxf95MW8
cFKecbBo5H6Q+IoPPg6YY62aDkSxlQMUdebaOnhwYx7LjNiJMfARUnlcXfSd9RPpdqSo1LooDmSg
Zn1IJABBW8ngZ1y8DVCZYMy6M4ki8cYdVLCnsNR/jcEsP626goTdz2TsUJDG1lahfgeBwrSrXcUG
j3Figr3LM574uhjd9Oi5DfMm4WvHoB3UHmPBeMw8BnArmxFC2ODmeUhjTX8zRv9+jvvxySpIyR5r
qL5pFQFHmpk58tB89yGZzBzusouNFtKWtbJE2f+KmSW9N5KgZd2zi01Q59GOv/JLT0W04SdyNj3K
xJPZAGRbaV5fcJXr6YPWgiurrKLuVjUbgQ7wrGvfp7yMKM8WgjHi9RqqW53N37qpMfvsa4TnnImW
FjbAq7Y+GTWob0z9tYbUfBwwBJ4di/FHbDBNVilKxzrzSDk1k5wXUBFA5VOwb1jPoKUI3GOg2z+l
CtBh1taOC6ygQYrq6uAJx+fTrijKCYCJL0z+px0nD4V1lOvXxW9PEn15NezGfLVRL+1JDGxeFMDC
l6jTxXfO5z0MNFibQz8jqdSvFty2gj2Zgy7Trs+mq+4yJtgU/Wgx5Ti6mxyrAMqQgji9jT6MgcX8
uIb4IhiFHHy3596NcufITM/azz3ZYoZwprdU432qz7Z5GpUmQ9iZ0acpUnsXwztDWFAvZf1cjRTK
CLDWY2J/SQlxNrABgrrGBGJSgEIj6TSeTrLS6ourDeZTQv8yrklu6b+HnEXg2so7/4bIM06bIbay
x6pRLCZmhWQmK/Ny62V2w8qDVU6QNcHAJ5GAidALhMt3HdKPIh1gF3mNIFINWl3md7z2oYgOSvrZ
qYIrgbPYZt8GhLLY2LQjd7nbJftKePNGBUW3a6J5pHGyrMUbMh3GIDB3qcO/T9it91pSCbKDn6fg
XAbVtHUaq95ahvTekzYFrD6k2SqCX4BCsJj41IpJd2lDE9iBTU2qeNG9sZ07z57+syy9N4MRGR/9
oHl3bGy5Hpsn7NHQpU3W7hczFhD/VJrOXxk7pZWV+ChgKopqyd0+m5VBbLdQO19v4QYn1rjTpctM
iRXmtY8xsa2iiaO4FYPgSBrIjrHN5qHxotJcc5Xw/i4qv39iPDE/uY1ECpHrKGnwJt8ArGRvWPOa
74uK/M2Mln1F9pN7ZoVkPkiF9S+0ewGeOvAC7REzEKJQuOM/cL+iDsCrWoi9Zjwn7p1GrtFepEh4
E606l0z3bL110egXkJ+qAn4YOXmcIoi9nLHTwtL5mlz8KlvCsdmFaFNRrRWEmLBhJ9krxsgUhKee
nDZHl7Dy3uv5guFgobQbq7YyM/yW8W2el9XWhzT14DlR+8b7i8uLxdKdmr34VCRV86oPA/uAtGAK
sda4Z3e4teTb7HTq2YVq9QYNzHlxWSSte72zD8RWZUduguTGLRbtdZIZiGELoIikAa2zLD70ImO8
CO92JUdJzljWuJeJMLN3TLozaKi4RCZpRwi5XezDVe4Uex/LMPqS3htfGfu5a8aygCtwlsJxWiCO
RToBr2a8ywI5GB9NGTU7R6vn3VR49nb06mxv1w6NLH7RkND4aTOkxrinhiTAj1wAlwGzpUf3TlE1
B7uVI+BDaW9y8naeRUrlN5g9uOpAtntC2YN9XBSJx/5wMpCg63LLz2CGbYyqamj67LUdpmWDOsbx
GoXZJa44RFfdongelguXGGyWcUb+XGhTc8ztTu7yqKEgy/GdSS+j50d78RQwCN4AeAGQypkBcXsq
mo2T1h6UsEJT7rqEv4dRo9I5sGehhrUr+WTxo9TrPij5iqEv+zUBLtZ1qtKOFfTsfTZxZe2TnBMi
WlhuXe8ilpNpua8Q51IwwJ4x/DyLVmjrmlCpVhHq44TkHrAeNiB6V+wtqiCBQgiiItcPcc1XJNFJ
lCybiKWyNgS1MMX3ySPylL5gmSe8nQ5aVxFc6MvXZlAonm055itXi8pzkpOsVKrBC5kTzJt0dBLa
pNSjN/fz4pT4DglnVWQclKiNLza4GQVDV/0kkRqxs/jpwbcmbd1qkdHAHGVLXlVZ/mUWdf5WpbYo
Vm1uRhcb4dW5otC+p1fpTzagwoM+uUyW2Ota10yzh3WPWeutdK1ybTZFfSIMFrqK12T7htXLXrfS
YmcPRLHD9e/2HU7/ZqSUHDMCP3FYzCxFET3xCbOee9q1+x5N6gosnNikJbOPBPmDoce41rL8VJvO
cez2k8/zlFXwhkpkzeLQv5gVQL9MednV1Qv70OZFceOlGKgZQzqHCDZ0bLlK/jOj4P+pFf6dQUKs
TmDq/+izUFllRhHuTBjPoOEdO3M/RTxAbm/hRwSrQND/IvKNn2K3QtsKg03VYZI02gNamumX682N
2BQ2sI0pzRDoxsu8kpkOaRaStABIr8lsa0Cilgmn7koHHMrIgHCqXf+YOrXdrDo6RO0vPID/j724
QFMg0jDR/a9m8scETnyCSejvhvH/8ZV/Gcj73h/geRh3w85c5vGLw+cvci7f+sPC8wNTANDZb8XW
n+N40/nD9L0Ftsl7AZSL8x/jeJNgHir1AP0VjlPHde3/jprL+9+wG2C/sGxjy+Tb2QBjl3H93+ju
dVQrZP5O86407FmsQTliX2eAzwAKoq+k93Yi96WLJ70IO+FSKTRdDikqnkRshF1n2rRGTTs8Kl0F
1spzeqTOhVae/VH2W0Ml/QXPG6eZUXMzOSSa4bko0n0i6woqgVuC2CdUSgXSVSBgfTXeuDQKJ9iq
VXrnSCK5VgEDrTRcWsHkJDyP3K6MWdDFrnpnAjk6sZlyPLr+zdjqFWIZL6FGqTMW9hCBiIhe9pQc
LEHlEAuAwP0ySIekn4mlY2iM1atT1WRwy8iQX7w43IsMZIFYxJZ8wpCKfw8BZhGtkK1HO4WwgbpH
uYTFIs220L26A+pK2F31Np3BvoQd883btDdYmxM4aJdh7OEXOZo5jsoVxykepoyRpLcHvmzpe3vO
KnK/BYixdeDSSK9pjrT3GuxQsGLGmN7UUZ19tKVMbzqGjPpK1LWXnkbT02fi6aa+WhOJSKJCLgSb
7hpHJgE1tXwrzFyx4Cfw9tucNesnsT1NQ3PRNDfEojCHUAM77d5hSbKS3ZJJDf003xuaqe61WcPp
S7/zaZUJOpycrXCxQZalvXatPUFTbN2u3tlt595rphMR/2EDMqbHHsimjeqheKpJBCf8FsmagP7s
NvUaY6rx4zYMD9YxCOK32eutaCvZi1IhLrv2NBWpRWCdIMsm89AnUdZowYlo12ZrNNUQmqJr75tJ
a+6TQYg9zTSo1szXb1skWBrGhqxUYeE4iJucsvkgqHi81YeMhfJEHvy6bjzcvaI3N2BhiW4bG27n
1Ge4P0/4d3u7rbe1g2eIaIzxxZsiJPxxFew7J++uY1OnLzblPu6v2VdoEH2fOryfH416HO+rmAbB
7kfsvbTidxk3PNpalEU20KEzy+WAfDnenl5BCw9Yjj1PR2YUri+yvTt+JDUTFTdpRO1pEoc8woDo
iIak3psl0XyV5VY7R0/Kq6ANWyPaeXYtu+SUR3W2xI+0w2lga2ytAtDhK6EUc19ydthd80qV1P0w
9dPu1EZCD9HvTs9UKQ3ljByPVo9nNvHmYd3iiZ5QazNrMkqb58+lTmCSY8wPljn44VRBQOe9bu0a
M/OaMAGk8eMzmHygHMSVIR3jcY7VfEU87u6hsk7BVmUtZYaF2+VKsWu+2HXWXAlDxHKeiOzqGQ66
aF/u7ZzvnekRN34HWPp+Msv2rTXL7qFC9fWhgogpDSm8wSMRqvq6SopUJ29dOlS6nClg/BlsbpQ1
zYw5XfNDzegeuM87+9k02xisO2BcSrjyF+Gp3p3PaPc9S7Ruk5ROFDPW7YaL5XvRfmpS45CWdfHl
daicV7TvZCf3mjPdZV6FqwdgdPPDnsi4Lm+EJ2v25h/qMNWEvtKL57nVvYepHO89tKvDakyQW6wR
+ypep4YtnFm08QbRI9F20h4rWsiiiDBRe5IkQCu/RGMaf5f08NjOh5Fo6KBizdRxNO8td9FJ4IRH
/S3qOeM3b7XIDXLTfZJBRfCVlCkVeuHEF1HG1QcjRT79gyTrsUaVe0/M6WCum2DBHxr+eOOYcW+s
4zmdsSP1QYjmmGo9xXIDAJORmct7QIip3dKy6aQlRLY4sttrG3JlhUsql4EKkWBgp8Vjl8h70uQK
sLA5H5LGRdW59nuzu7DMbHd016gLBtaWj0CT043rWu1Bh593YlgQXeLCtt8iUeXHSp+jd011j3pT
jjfI15SF52fKHuiu85JIjDxl6TabTA+sWB7wg5vTyiBiAMnVZN24ud+fizZPMNsQC3yXO2NwG5gO
BqFs1iQPAjvTA+18rPZYUJmq6WnxlAyx825mGoSaIfZOhp/oD1aVqWNqB+4NWdzlMc1lyX5CIs8j
JTm4KwlV3g/16JDnITTBhwzM+grkREqQI0W/xsSmTR3kgUF75qNgPhMHUj+weYxPZj+4xwmN/8fY
tcEH6QMk7QQkIrPgw31n9D3+sDo1nwYjZSdgV97Gp3AlIVo0n3EUq4+gyUjCji2nZ7Oh5a1csSAS
e5fKEMtVXzBYMqof8MmYTpdqYy+13toOraVNoel0Dimx4MAzxWC8RkSzghBJzoAHbXQLBnQ6JMmQ
o8uxNbJQdL9strCpuW/9Jmhvg4TjZdUazpJehPfpA6kVJLykpAVI+kn+/Bt757EkN5Ju6XeZvZfB
IRzAYhYTEQidGakFN7Akk4TWgEM8/f2CXdZdrOrbPW02q7G7K0FmZCjg9/Of8x1LO8VwkdlAaqDy
7IxlReGWN2FC3rEckvm+xRd5HXi79r6s3IIOsMrvUAtTYFVZx62u1EPDzUur7LbrJhxJcVEdY/QP
rG9Wan7i+OJIJsxhNNaIJMnJd+bx2mCqjWfl5skL92xC/m1SY5Zz/Up/KR3hnHLK13dAVPxnP24V
EkNLG5NH9QQ9a+YgTnnC6vqQ0Br7ZJWNBUUa/DawL2HYp7gkulPVBqU0k9Mekk4pzjVdWR11Nzan
nlPjw2R45tH244wqP4Ndqxflq6Vaxrul7HhBfC66V02wf3X8pvqBlWt5NUYgCXnflIdu8fJNCsHg
wQcKxz4McPyK05N67c2WBF8/WoxDeAIhTqdtrW4S4Oq3edhkr5Uv1Q0DW2Pv2JyzTKGSKj/78+C9
+5ixoHqqN8PO692sMrJAgnxyEtmsnJDbnjD+ZQeM8DnhbqsmqVe6nfucYuUvgzr3Wco4Wf5eRsb4
YnLpBBhltjX9BRK2fY8yusoWc9qbUx4fVVINB4DjXmD2DQnOUJDXtQhKizRN1lUy6i8zUZ0U2oat
1rnlZu/eteCXHJ/l7VuW+7fWPMSc9KWhv4dOB9YBK1nLYBQY9VVQtrqPkqXzHiE4Ww195pxk7z3Z
WDx3o68fpavr19bOCZ7bLUt3V7NWWFLtGLtJdIRlqzzKHxM+Jq/NZExoC3rZJ6PQRUA8PnkwF19P
x0GQJiUiXvdRAFvJfvO7fv5aY55JqKJJoD6Muc9VPS3CbqAPsg7jNQkVMkBAT7o1bzMAWNLE+D+H
On9PKFTgRfQpbJ9Nbp+7MDXleokHgqmAvJuVX83hppqFuFNV8pQbkXt3NYqQv0G6BnWHuj7Y44C7
rqIJqzYq8b12QGz1UFH2aT5z662AAUZGbK+RHq2n0SazBakEkYfujs656SgKPBfGSHF50aJF+gaL
2DIuDoVkU+PO9CJ2Xl+DQpG3bpHIW8WozAbWGO/DpkrOUMTkNhMJGE2O3qyTx9CkIoS9Ky1mYUVf
W+Gnt3KaQGQ1xZgFLF+cYl9kUX/TLgyLBKIc1oWa8pHV0lNpTmSrFBQhMCC+DIBCvI012dFLw7WO
O9jsPNTuaKYba2BK3MqmzDGFCM8XK8f0+XTi5r0l7R7fRW4vFN8KivW4iE3L0Wt189YpqZ49KqDR
yNyQKpVSq5dOVc49FztwgkVjxO98gY2tNeOiWBeCHmy+M+Wju0zRTZ05LVdUnC8bf6k9VFwR//CV
Ltj5jeweNtT5iUOJ2wQLylL62CJdCrv3dUF1ndVB+d0jr1slV81Zis2ATdhYQSNtmvViFLxLfRRZ
lD129PKxi3TMNXqc+KC3rXsso3BhrcnMvqmLsrgQvBjeK1fN9QbVq7yhC5qGCyTydUeDEU57mLQX
r1P5e5dNnNBim9zKpStjw1oNTZM7Gye28XdSV4A3EGvqiDGGCixrP9WSupiKjzIxCdN/DeGw08bn
hhD/M5ePKsyXhuIwkdsi29TlzE5MLfK164Qd7XpleCd/HsdpnZpRAm7AK+b7ompn1Lq0sn90rQ3k
v26Kdt6GRg8NyHA9nJt5xIfj0ltXj22eU16z8vCXctOjQYN71fzAd4YuHrQzvEfxwqzB1f/Ux+SH
hqI8TRjWX7ksOQ+K7R0KeuifSj33RCuzLmOaWl5Zjbti5ceIpFx+037dxkbOkpgIvvofy+L/Vc4N
yzH0t//esfh/uu7XwuK//YW/iSK++g3aiIkgQg3vL6gyz//NvXIlXXDGhg3P7B8uRYJsxNsw0LhQ
bS3w8H+QRa7ceN/xKdK+UiFhTfwnsgh0x188K57tG5A4HfDkXEpsHusKTPmDLFJdVVWOBtY+jOm8
XhmwsWQwQNpId0Y1/BwZlvzOS0JS2XDpvZJeorl3CTqndbGOe1dzvXOuLSbLtdCkZNflrKyfPSeT
GELSv9cOFIoHqUuR0v4+yx4NT5RucrSpIswpyqCkwfax5ymWoikeljs8+eY9tWjqNjJnlGlTlOfJ
9JNDR+HpDT1Dj54NdJdXcAblJNtNhUHyJu3cbefVkJXGNEAAOroFdSr1MGyQsyk+JgS3Mnt4FUvr
VVt3zpaNnQHfshxcQVXj34Qc1W+16KKdvYBLkUlymsnEb1KhFdcycMmVY33Sq8Ggq7tvZZF5u6wm
JMdqG2rAFM6HtK76+8X3xyN73fjTb5Re5yQ7jqXsP/AHIs64BliWgV760ecxvUR9D3FS3/bNhBg9
AJ+ZIOXaKQTeBokjXejfiw8CtGJfhK9TY536Jj8T/dswfR45Lu6SmEvcym3EN3YPkD0m6zNn/Ok4
fa4yNe+HHBaGOVqssmMWTMipgZMBPytgLjHZpq95TP1a77pvkFrOKYclgkKbsRvbdTJMTeBHFKl7
g9An6gVbrOvyWBTkGmZ2kZNA0iWEepe1dYsdceogQbPy34+1Db6NPgxOx8b9win1Mg9c+/PWHr4Q
Xyo4bCInfbs2YLNon/gJgyV2rAvtb207iF2OOfBSFBxQQDrOPyj+QSKxE+ibVTctp6wuxnMbZxdD
1lewyVgRk6oZmnDBrwq2IysnyfvPOhuytfDEg6QIEEdFsSaHATRiES2RqnDkCJx7dxnlcptRLQ/0
vtxnroF3ZaRzhCDMwdF5ckqaXlUrIwvNO3gBzSZx5m+5k05bCj++4ILSN52rDnRlYXXTZpc9uO5A
O2HdpCemZI370ttaaT0GJa1sVJiV86nP3IsUtvMAlrOTZ9cNUxRIgm8krVBGuB3ZWTFs+yIfCA/l
YyQC188V5AOGPYSf2uZ7lyrgctc9TcFidQkLY5clV1+fEKn50HqezwqXW4uGl26V2SZXTLDrQTd4
0Wpjasn6cVaLyJvEiVq71IW7G+Q/vD9RKm347qKM4XRFrY7OwqZ3cj8w1vdrUrH0NqaZndTUZ6dt
Qm0NW80F5LbncAQxKir9tFeyLGQLO+89SAvzifRXjt1tcmApRGXbwpowG6c6sJET1Y86S6B0UsTt
8w3oYqxQEaE4RZ4pLGklCmm+DWhnoyAp0oaDR8pSEACAizMt96aRxNuwEF73WZma5seKuKkmJj5X
LEzQ3L4YLMFfy5FvjN+n4V0btWQroU+Qn1Uzh/V9aI65sTKxQZdrlU5wCh3GZ2fjZjkvlpuJVavt
YODXeM6oqIK9DjrATIiKsI0rHjvcs99Hxkd7w1ZwbFARE5kx4qYFkynKlxcUPRrkbZyVvPs25pRd
pCegfibxu3xtKG+x6I4RdboDJuHKg2raPv/WtGzTtr6bNbg1C49zoA1p/wOudrIm5xo/+OViBISP
eMChzjY91fM80Tp2OZuEU+sglk2rvKKfXJjml4w0003pUx85lhXNrnk8NTdD1VGlE3sLVXyTWuC6
irUTczZCIXtKe/cp7qc3Dzls05XN/O45Y7NdQHDfWynQ/yGJ1DYiH/touwjDWnfee2Q2LeiJ3l6+
SGP5HNVAYsYYypdQtBsUmY3oUsxkre5PBKBoElC9ITGdDOi0xblvdYZpQ4S8onrGsEI7N6753BPN
hQysDEjHhsMuGuseZ7wLxSMwyzIfT1y1X3RvT+6WlWj/CB4ktx7CvNHhFleXt5mGTp06CvNgY7a9
MT04eeKj6dgNmphBIuSRPFf8iZtNOvBYChb5HmL1E9a2Xn+hTJ4g5SJpYd/GmiMxgKuruT6b99k4
fZ3iFGae4rNMzjKiS9OM6mUrwRSu26nTd30/JxdblNFaW+T8PGu4n7OBs0us0nuSTYBFmK6fxWK4
Z+Hn03s3OTgHBPFvZn3ff4L8Md9z9ivyO+1X1dcSfvN+yJaRZo+CEXAcvOJDhYm8JxF7NUH1/mXq
C33tqUq9r5HpDa85zplm0+IUg5ZsDWF2jeR6P7x8ac71POC6jfUIWtqv3PypE1SIdC7csjXhhzgO
3IpSJZgqCjcxu0zjNtNaPVCPqF6LUaBp6wTWj2/TKXimKQAGPEJZIEq/fQIDVYPkzMaSljmv+qFd
Mb6NjTkw6NvgGpVTAMyUaY88k0xLcxEVaVoC3+xX8uxvB/emOJdwGzNqeStbBRGKYxogJHlvLr5g
b03aB8dszQntqGRmf+I71feoiN4Tm578XCZ9Ik9tH7rPeSudLwvVCedk5qqKTXeO3pQWxr2JExLo
4ZxPN9Vs6Y1numofsu8JZOTIUxyZ5M7JSupVZEflxkGTEVwjUJ7wPbQFRx4x2zDu/aUjxizFbVhe
s6vE4VCtFNy09qYQCAerJSpK1i26AYrUGn65HgwI+UGcs29Gyh/M7WJZnXPfpjp/KzpaA7YV5ygd
FFqHHChh/KdHtE2LJsFw6MODwCDd7lmacP9rMIKW9wQ/xXxxVBib98KYUbsnzgd6S39e6ZHWdDll
1cAaI/byOd2whciQH0kHYjGMWt+Jzgmn1pkWrVHfSzNMoqNdY0k7j1Q+F4Hhi9pb11314FdT7a6W
VMzDQ4gMWL+EhbOe8HOu0zy9oustI8C1QOQvjmnqlUrfZK70dmPf+E/hVKj7lMklWhch132a1ajO
tBeLvII3bUgpAJkjMXGxlrwAadZ56B0Ez4ByVPkGJ9Zy7kLbuxpFLXFKrI53oc6bmiVcp9tvk6ca
CJdzxfhgGbfdTHIP+9oD9HagNl1CtTGL8VUH3OrNk0NDv14SPaddQ9l3Nwry9LWKnijsiqGrdNwd
yFlPh2X2mvrMesrLdhbMOX+vcALytta9Y63DNLb7uyutiMOqa93QL2M922M/Nbs8EZxJwYlzWS56
pThrcoQ9wGGwnmdJt9cWNIsbBehZw+NkpWN9kLOXHWNziT65zXGxJEbp0EU7xla0ZzGAE4/zxwe4
FJ+yVtxDi13dNa6cdl0ySNxw18BIuTjnqq09WqBJZy+YGUuzZ/eeZHhOyvA0Cmf54IYB28818896
qOEoZI2kYcUCHyT7FkwoR5nmM4rIy1bYX8AxGLTvarZ123qK3Z+uw1QGhFLtbUMxzrAimNKgVU2M
7TdO3Ps7VCnTx682LReMKu2aWGf1re7mb/3PdsJeJuijGHFoLhx+thiSXAQa+IfD2e9JrT/ikn+1
Jvz1xPOnRbA1DaVRVf10sKu86VeW07XHEpv503/+MJ5NVRWeU9dFdP/1YKVp0qgQBccDcXr2s7Cg
03UzN6Sc//XjXKmC/whcXJ/O9f2VrNYNToT866+PI31h9uDiB2AE5fCRXu/whFk4EUQzbYTrCbr9
91wvUITsvjC9f/Po5vXV+vPDu2xsbN9zIWf/+WkC0c1E3Vr9wUaA3mJ27R9Nr1DIIgwHGhfhvddY
kPIre37P5mra4EN904b/tDBd2D/HDOLQ+FmZahRz/zLd4bCqDqxMpvpIn3iPCLv0SLFiTPJL17Zc
qip3QexjNw5A0D//69fzr0+Ik7AB7YUX9krb/xPFcYEl4IICqQ9L0sEYRkOL6pVGzzWCAZ4k9/go
96zDf/qglqEMW0qPyVTB2fv1TWzDMLJ15nc8aLScLajUWdG/G210TNy5gbDzd3Xin3wBfmWgXj8x
PBh5D54gP8m2r5LAH478kW+Z8J2K/jAu7G8c0HpTJrYF6dx/86z++k2Dz8MYgqUKkcNyrv//Dw/E
QlPWVZOUh2QoSDDaktpkZn/pDPt//Yz+ZO74+ZSuuRtlMiaahuP+6U3Dj2+nzuLkB+L56hSDY9uE
wxRHZI6vzTyZaZlU2C0J5zxaHrpLNg4ALT3prLkRxZ/Dz+mvljra9O0QLvvp53zY/pwV//Wv+pfX
BKoQHy1y7pKXxbny6f/4mkTIiX1b4TIDc2e4h9ob+rupmjgs/cePQ0Og49AWiA5CteSvj6OauGui
aIgPZchhAF3RLJNNFOb53+Dz/68dUf//5ZgN3kfXhpL596/elbD1Oznr9qP4/r//1/pqmUqgKse/
+Kb+/jd/zzErygcMkmN/sU256jfGICih1LP96psiq0zxBF9hx6bJ8G8dkf+IMV+7URAIef8lHzP1
nwiEf+mEQafmQoFQyW+Bg8v8U6YNQiFAkiKdd2psm+eiqdw3hovoxjPDGLyA307vvTC+hplsv2M0
KL+MQzevlSaOFdjdWAWuruCNQI5/a6VmgVjQfCi9JP8kfTW8/nx5/+fD+O9IbM5VPP7vP4jQvGMo
3/8sUf/zb/7u37N/w4GHGuw7zBPMLlybfsex8UFUxD6I1vzdpve7g0/6v9ER6tEUSpUTcP+/x+ml
+Zsyr4Va/DhmIAyGf0rP/6s0vfxL78T1Mw0JDmcht2RH/UmmVl0utCQYtG2HCL9EPHje0+KKst44
la8utht73UYQ6NqWxlRtbaNPqV5EwPnDy/ZPbp18xf/MweXXuH4lXPrfQNRRN//rhdVwcLGK2Qdc
K7vuJYNpuAmVHx40sufTkCX+eVIKOwkkwbCa1iSC9h4ZqkCmILr4T8lWSFD7VRYXV486JKAYvzls
/SRBkg2dO6Ofw8NiEvvn2D/cxmnC7JY2VDaQ7DDv467F9QAX6+DF7GVFI5Z+Td1PGIg2GzeW485B
SVPAOjaG8Q0ugWtue+WUJDNm/6SGq7XBN2nkpoYim5ENJnloYYl8gH/BVJPatwU5nD3QGbS8peut
D5jAOfGbHIYL2vPAcdZoTiSm1wna2VeLQsJPmbXO09UHjNxv6WOfjWCu8gwFGkgl2R5cel97kicH
Rqj2wumIChBSjhtFRH2rEKTuImWFdDmYc2CA4sirej8lgl4KACjPs+2TKEptSC2MlepNogdyhjLM
Z0qTBQlvAqxpaYX4Qizz3MRQXvkjrMEpDtlUY9zuOwyw5wj38EF7hEPbOd+Wc0Szkd0Mp7kXye2Q
2FFQ06YMG6m5cjqb0trOmESCsLfnIHJU/+Q0BtGxpLI2hHhRi8rRoVzIC4OWpGVgtQZb0c5aeGrN
3ZKx8itI+d8ALUqfhhE4AMKg3lLcFu5NVkK4G80kaCroS9bS6s+mSL1AFVl5bwOZAn6lxHAz1kWL
f8EiY6fMbTeNN3ZMbKAUJ0wyCG8I8FttuBcXmA0WxCxi2W4kOxrJUSGcFhU6w4mXWXTudR21r3Y8
w1QhUFeGS7bu0iLoVHeHyExuimwrcVUQBOzNk73FKXtT921zW2dZ/5agcO7Krq/WSxSRAyiF+OqS
QA48Xc63BRv/jY9z+5ryabdse7Og5ih+/Sf1GbWc/capjl4XU5jYQqSeb6iRQmkh63pvTJa8Gwo9
XYxaLOum1tNmXGowLn55RQu02G0gkNZR39/nuYOF5GprwnafUgUnEjyhkG+1WpI7asnLCyyOKLDM
xAnKIVWHGHYgeiYaX1sa5lq7fY2xqq5f8tIiynWNpZVof0HpFz+skVO+HP3iKbTdEfBr6274GdV6
iBu1J7q10MQy2Qe4DWA9wIsFVjn77JUL7OyFoPm+jQxvPU24RGm7TPZQ4DFo4imegCdVBgwgsiec
bR2NYILl+ZbUhdqIenKtVVnMxT4dcus4xwCuBvYel6QT1gNrbLbY3e1UL8uOBYRz43Ga2qU5NlFb
K3kTefHF5yKDk80G0FHQB8CmOjLI0mtpJd/mqo1/FBF5ND/HQyv9Jbz2Qhrs2y06H7nq760hV8dW
6/qmxON4WEC3bQVT/aXj1143YDwIntjWh1l7yVGlvbPvx2H4hv2keeDKDEfKrdovZkN1jnTTcO1H
hEnXdcIGceXYkcoOmLLXEx9+UoDuMMw7iMg4WOMoZRUEXHzYhnE2brHBePVtqY2xJBgbpTcDWT2y
HiLdppHGMVt53RWSH8VrSYKs35iNcYVzD5p4rbRGxa4jfLFsEV5sApnL2nT8ylzV8dUl5idm77wX
0hvuhVmR2jONrn3pmnrByRpGF9W3MLgc5KnQiuct17R5181DeRznIn6n/VTT5EJCbAWrEmPMZPnZ
dqlHNF1IMJN1jvFSHMEGhHZg1f53crZZBGqhbIIRFO7RyzvnzU58ipbTK3hFXzehpecqSjDdaVn5
nl//SCr2WMTd2v4HUhe0c730b4X0h30NCLqMBWaesduXdJytGP+clUcoiDQT9T4FDiofDDihwffc
zZRPPWFUvdkFaVQ/xcjiG4S1wzHx1nNRlDTXhyMKmhnCUO6bML+TONzkrghHezqodNb+uS5CmX1X
FNsMDxIK2SO9sxZ9erWoPzq+Ch9haJYvVR6Lm4YkR7wKaazgK9TyaIW/jM91SmiDm1Rov0Rav2WF
L054KKfwZNgIy0qNi1o7Pf5WI7GIuKvr5z9CUHigGqZg91qW3ZqGBwXi0nQeuBV23oE0S57e911X
HXpXJo9D2zASyGFSG0s2EPx04Tc/oqJDd4wTV70iRlvf5tGbD1jCHTaXWp3YB3vf/cLFIROaRroX
nAbPYWrTVSCasXnE86NuyunqD8lyd6clJj0bTRw+eKia98JWzYPN1fpxLppmTz+O3kZdZDrbOos9
Rd+BN91YS2jtbSeJArdjdhlt0ne9Ht2XDpOGd+kkuIyjzh5grnqn1ARMYNtZBEC2Cus1FK7GwO7W
Ju+jkw7mqqXXoSPlGPVWgIbsfFFG3JSXdIFREPQJVFpkTI+MlBQtZhDTl/eytKgckyK6h2A3vuVt
LZ8tMVqP7OrpdZedszWtqbqEuYieSzykB6aaDOuL5kcwa424ksoWI++UjLuGLfuJ6gsPI4An7h1a
gHeyoUa8HJfqu5tMNBBrIWZWH6F+bidZUmGUNnADVJlNt3OGCBAsC2ab1RJrJOKoqKZ9KnF7jVF0
wMBJexGLgQ2+mvg1Qj64ca/oDxHHEiQtQFc2aOZ60dw/Czj3hPO8A0yM5QIGjnAj/R7wyYxCMIt5
u2lKQeCxpC86EOEhgt+pDkHH4VsdB3PvskUej12VQqQwGoqQTJnGT4wN6okIHZExPMTUEPpEF+6y
BkcNIWY+CkulunXaWi3+x2brpDNFAKyt5jVq9wYqr3sao24O4mqOCpiZbfdWh2pZhakzH2Rq9lvW
fRG3Iwufe4OPv5JuvgurJbpojGDb3uYzasetd1YCt3MSXWtpbJhp32PjMLXlG4uiD1rO2etmR9N9
a/VI/2Cuw2FlY/r7ynyJqVWSbtiU06xfRTw3d7RQpYTXcYluclI7txV+BsKMP5OrXebvCM+STs/8
fJeGDlXPUaTw38PsB2Kom9sKIvXac9CS5VDUwRQacr7rJsOsjlW1ODfKL/Rd7MQC7KuVp6ck87Mn
PYQxhEjD2Dn0JBzSzknvOBNaXYBFYv6uzSJ311E1pq9e74ebUjggDXwsHBY5WUvh45eQ84Kq8Mwp
mMrOIEPoaHZElabj/UCGmfaApB67dRgW0d6ZsAEuKNxb9qZ0qbmDcUvoraFXYcheJjx45lFHWmzS
kTa5vR+GTb5PvRR8LnuxeiUXZ89TZpmupdhrS8uvVIZbd/ZodszV3Ww8crWJHT64AzurmOr4Dask
tjGhPmaRf24zVvwsiwOGnnoHxiY6jw6mSHPIxccyhn2306oXRwI6HxiT/QsKOW0+82Lm34fSjS4Z
V0Xu/j1Qp3ayOT0MZDI2mW3QlZKDweiENl5qI/HvuME1pwp/48n3Rb/FWoQJbboSnKYq/MEuOA8y
hL8LvbUmA7SLgaAaXclVtBYvQi1cQ+YJfxzezRLHAJ7JwM2d5mEZFRbKqTetW9ypND/4y/QBZze8
n7mK70xIAqwsyCAAt6QrPO++tzYWIBXRa+M6subOGZFYdhZJHdx4G7YMBclonSzeoSCdMzfQyqie
a1SVQHGjoZejSYMiCd2ba1XdixxaOM+qp64afCiYINgEHYebc+tE2UllLdkKZebDHtwtg1sUmwfD
duZ7G0vB2s7LU17lz8osvovQu/Tag8gk44w1eQa5LC5HVmQed6a0W4Nxv9Kb+uVC1XIBdKQdLhXT
F5vSMDrHLLf3yovGoyu/Zri/+74H0WxlWF6neW8JO+YsBRhrjoFKSW5IEcn5mWxnEkHtTnAT4Sag
z+5AUud45Sm2ZXTKFvBkkRvJU+klLa4Ba8zWS+0A2JBaMDIWn97YRHLV6fGp5stE1WlUrZUH9POK
foSehEs9grF7CNvIPnn9YN/bsqDnwah1wI7X38DQTaiSSdLTMLtTubKqVjKClhgbhhwHK4vZQExt
vqlgCYe5UrusTYBG9TsjHhFl4Mi41w0jkCQKLDdMHckxLGhXaM10OrXsODaYqivOWRXeZ+kWcpvi
qGYX6rSUE2etjZdk2tsQ4hqDGWKxtQdDGEdspNL8EC4F1z+teavDuhJrdo8iqLpYsFdt/DfDqe0d
UFb52hJYXPtNlB/racEKLNCbcuHYgYPveb/o1PwC7sF6vaZEH5iAUxz+iX7JyrA6WGWN24fc20O2
NBnXSucK6i9buNF9Gt/EcI0Dg6Htm5SSI7SsLbLxffWJc9tZCbs/A009dUVISNmAdDFx77Nmln6Z
Q3WDeGpSrPPmrKl+gGS7JyjvHiZz8G/IyfmPXgjyoyT2gAOFAVa7pRV0+Ps2jlufr+6etYSSrqBV
xSjnG9co6LWYMuaEsv2QlLrA4bbCNasxSvUscz9liziSEybvDkfhtvf77uj62YNTxWvHK0n72+1t
Zb42Bra4zAgWC7RNr96zeLyUoyH3GR0Nnp9uAUk/zEULbkReb0sqWoUSJjWj4Wsb+W9F4W8AKXy0
CBtYtLJmA8szfrj6YPZ+D1KF20x5trPR5HPcVgffy06eExfHaLKXk4J0isLn5XigvZ09Z3ix0phK
M6NMDmOfRztLD4+GVZJPnEu9NnMOeBC58bQ4jOEHQjZqz4Iq+2YB/ztnhNaXNZlGRcqKa6RpiH1c
pdbG6XNjF/lFuK1ACZ+m3CkC4Ufd3seUEWL0Sd1zEpl0OE00XXSePrR5BurEPcghPsEr2S9W0QS1
TJznunb7s2G71jPEQ2ggeFF8KrpmboxZURRqlYUzYAaPnNd26ZL6RYCq2HgWR5RFUYNBvLM+xZWh
H2u3uMsAtaSzw5/XKojN9NgXzfeS6MQNwGJRQEY1yoAL/NFgBdu0EqoGs/7hGo5cN9ZEpSUOqZvF
lBrWvml8s3h+IHiH7No2Mdlvg/Cag049747lpYPDWJNHcv1VFxHi17j7t0pTFWLhvMYc8WYpYTwQ
/wShYU4+RmU2JubKE6rd9o5nwrcoyXSOBi995mZrV1MpOQoRRau6dc5FaYPTq9V4JhbonbVV3UQJ
6L1FfoexSgRrcY++/zgZGV4n625OoND2NJpEw/cZc7vFxrxiEDebKScLHzUUc7XVltumWI9ODu3K
FEZQiWK8HTItOWWLZM+dC1uHs6dGdDPaekM+Hrg1Zm3Pq/hCuUXA3fa7Gs1bUTrskV0al4U8OaRK
Vsxa20br98Eco3ZNk0p2aLgdPLbSmGnEjN8Hy1zgU4kXK/GdC5ic/kM4YPH4/6sSBgWiR9scrIbT
GCOKeITQclNZDZv5yYCzUqtzY15jmo75xgWc/gSjcV4sq5AbEat5483ypXCVv0mV12IujbfM0Ou2
zqA4wlQ3rqx2bs1AKnBIZrDYwPuoH5lrHlScHAq6R+OxeGpUwnhJBDdpNA4ObuCQiWp8gNYuL+c3
vBY23x6RBQkEY5z4dt4/csjutrmd3KQhoDZf9ndjmzPqEW+6w/T+nFb+vHYnfCwyN5gXJYqRK03Q
1l2yxWZBYjMxc6Q8ad8CqqFHJgdJlrVpuHFKFZidESg8Du3akfpoZ/iSjFMNHIWvY/k4pMWKGNgx
9Dt/n3TDrVp8wPHdMPjQuUBGRk01vfllf0yXDtI6Bw5gztNeNfm06+vELIMcW8Yh6bthKzIlD0LG
5j7rpL5rFsBDESsFsgbWB0f+JwuT3HhHOHGQzaeLzvU0Jhz/JKPvIUYZwlqpzzi3OFArasKNiRiY
beZgrsbhEhXILcNQ1S8WVI99ls4DDBLh4eqpKUrG3dVumnquzyZ8oIBjQ0gJxaIel3hMKM9dMAMt
9oSWCZYVHGrKOo0ihE3pT2fhFuXKH9OJN8qIyIqGpBxMd/ZXTW0lz5pCkFs+Z4E5zOdZhd0Z9jXt
SamB6nVYUtML+LvdW9fZ4gArPQkqy5g3PCZsjSWEMuSPFKKleCWreAd5BBQPNVovAib/pnHau4Hk
HrxrWp6yBniTgNsVRNznmZM1KeHYtpnC6wdlEMihlwK435V1YwgyWEtNXLYZx3enwowycxWneDCy
b6gWyTaRjgUSMd6rZoV8w7Q8TpYHlbqGtIAuVLsbJ+XP4SUC8l1C5uNL8ekidRHRnM27EhPlfdpF
jaTFFj2cFdP4X+ydyY7jSLql36XXzQQn47DojShKlORyucvHiA0RI+fJOBn59P0pM6sqM7I6EnWB
C/TiooACEhEeckmk8R/O+Q6TVLUrAIO8Faso7nqvqY+YfRXZkzgbEJGCP8U3TjzFfi7S4qPM52E/
FBb5f1SaFFTFiIeeJ3K26iQKS7c1Nc6FpTTOQAQQqU7OcqpFrr3GJuyXvKX1CHvNMJ7ZkxoLfoui
IAe5qfI71VOSYZYxomk29JNyE/yMOFDQc6rFce9dy8lOpHx1ET9ihTruyTt6efM180uBHMbpvvdp
S+kY2/3dDDZ/X2sW8jGyLmDvwJzqMPzuO5h5XmA4nYFabeTJO7UVoB+wQJLiz0KTT5IjU4o7Xwrz
iR15csTgZD5z8NeXERbAfko6iGy67Lq9mVfoKJQOdmuDvEmhFu5aHn1YiBa7Q9suOjQzQQOE75Pn
cF5sMjEXL6bhnUdf1Awz5/oh7xqsgMr+FiMS+KxbRpNuTc+Kv8ZlVmHvrT8gwMXvWMhHc+yfTb9A
PHwbeI3rHGGWbCEuuv1JKZ3LVTD4Qmg2RUpb60+tyNzIa+08aJNYJ9Nz4CpiPLhNUNo/6OOkAvYI
WBQX12NsdqO0xLrNgA79MqFLEI2zvL2HXjgGbafc/ZAOL9OSIjQz5VtmYCeSWVXvSTJz7lfIKleg
d91HO/E0ACCxO+/R8dvEbdtwVFs8cEUSPyM38w8ILih3yCpxvPGkshxRtqPy42K63zPK/42VY3Uq
GEFxEqC5DKbR858RHvEw6VcshONg1HfOGgPBXB8cpJ2PqeupwJhKQmMG80sNjm8jBXpFVVEby3y1
Tn2+aJ8mJ0nCuPE/+oPhRU6L+v7GpgiWqaQIw39ITkBc5gc1mUbEU5fW2DxCAKpfchSo96bB5Ve7
WnIcladFNHYzsNfyccgcbaNYTO3cbrgzKNSxs017a2UqGU7m2h+KvtbuMYj5DDHs57SFPVEXFesV
CTgt1ZxpO5o5I3yAuVbZ3lxuF23t9DtYLlD2Y5EfcXPSFBeFz2SIUAPCK66Gib0W17KLc3Y2jigQ
nxY13Lyi9ZPOTbTRxbyTE8ltagCJUOb3C47JIHVae6NM5NCbtTBcNxDjqkdOLYedSYXDWcho1A4H
f+JMnpFSnvzGGlKmANLmYp6xqxoOB7KBf/Nl8TXnK0w5ppYNSkIKC+SPvugPDZfhdvFa9N7gS9sd
frT8PKQ9Uu91XY/L4Hhnzx9KAsnzF5E4j06fQymw/U9Obpzg0Nx5TLv3tgATIRfr0acuOmXpGECU
22aVfF3G/B18MoPWvk0DtuAbrXiM+yndrixYniQWLuAZsDosvZEnnGTw8RMnfRVm7kRIlClpVN+g
LvG2CYj8bZe2Nna4VttXg48H5lGxazonc5ofc+61TxVojZgYxZayG0kK1CvBHZCQDGyMCOM30Db0
0GuHYzLZKJtJXDMcztONLYim9BZWgniPNfgbLnmCcVXGgIWErTNyBK5gdZXP1+hV5qvepSj93bEV
B08BdTWYNXD/jGZzxz+aH2tveRk8RlSlZu4azjdQ3TfWszYp7ctaUJjxPJwfs3mdCJeqC3SZSGfe
RSaJHI8r6w4zpXglAmUKFDP2dItRur9wLkDiSEa7/IhucvqSugN9HUMDHz4q81axnnpEygXTW3t8
FUOfXSayigAjQl5t2DHN6X28zjlQFPJfSiYJlv9cGk5/SKFtclxJffowo2p4GVODAK/SZU5VJ6IB
uKpIkKMaNMtLIjytvlGIkEujxwWt6noZxAmb0KaXsZzlgXUUZVw9mtmOjtqO3LHKCFFuWsLcXbOa
Ar+Yp3dQCV8ACWrBsAxfaMshIXRZk2/1zvxSUvCxcFsZWG20nJEIcAMPfMWQcVI0/G87tnV/Xpwm
paTUxTusKe4l/ljvz5rl9J+tEnhV0JtxQ3TlJL7mFOS7dQJq7N3gcGxZFaFhxC2IiZ0w9uFh12al
eBydG3M4JeZQJ7KVbw8phxVpgDTZP6VLkHusfZh0If3vrekbn864qwdlYgTJswh7yBXIJWvIMiY2
MrcxBeRxXp5xoKonJmvprsOMsa6TT0aZ1lWksRYOZqAFB3KydR1FiIMRi89N0w1TaJd6d+y1snpB
lm5sTaaykQv8+VLOWtEHbgz7lzAbK7A6h6rSNgLdSlwefIrsbVKiidIBkr56n7B6JjuPGO8HLvwu
BNA2HhqzMS9kqX7yeyZ6kEHNcjPO0we7HcagtxMQx/b6MKZTuTXbyt8gtR43qKKRqQzVCmf+vc22
Ra93G8tsSDNzwS+PnfGSEHs0LQWMusxbX+sp1bcKPlk45uO8VcrABFfKo1ULug53lRFdYLpDhBxf
x1bnrB+djyoe0iXMb4BK3YcJCAvXDhUjsKtdxPiQ8lrYzyybsBTgH3ic6znbDaQBfYgJZipXhg6F
H9sX7DLVa53x7GiASWLy9zOAgL61n4RTkv+LRSzbsEVx1iAH/E7oDybXzVTk+XM66sPVNVn4hGaV
JVNQ4ZY5CX+hJEiAOUEQ4ZksCjfAiqtuxlIjysQ47W1YEiPwErZq2WGxG1an1uSGtye1S+OBHQkx
dIsgYNManf6qxlZucFgsTFMIjWIxa2wBE01hI9pnOjOqlMGWe8Cf1pm8jmlXAUfaLoX5kf1bfKIQ
ye9Kqsmg6mholqxyTgLUbDDlJH2R7DSdyzwVbwQIh1Wiz7s8s5aoBx4RQRmEorQa2a4Ye/2azua0
Z8nAmHNo55bZzdJ2+6Ge46d0UlgKuS35V1kKul1tYwjwjQc+VdzBDracsxGTjM12jfj3ZkU0B6PH
W+/qVZGbttRVSQilRQ/I1k0dZ+mD/bBXrh5mqc/Jao8Xa2wftAQaI9O8c0eO7cEuif7DTCOaU1KT
t7vpdLHyF+Q07vLWKAJ/bb7jY4LcNjusVNzGGr+WSAd2g1bGEJLJZ8P01pp7g0KBcAYVldUyfCoQ
+BtgmrXZ3SSizl75fkEOdPkeQrPJo4u9Osxng7ZNxYT99mAR8hTsdIbJAgQ9MeI2YzqGO+zv9K1t
WxoCdmskkrZwWCki1zotq3ICD8zCh2GxFiz8PB/bzs03Q0pjIK3m5Nai/5WAwsOGnTn1f7ek2XXo
PHD9Vd5bFyvhhIZ0/8CuYZfNXL+VWF6MUhRfV63KnnGruF/ZwPl3YjSOGUhGLAMyhj/gkXRbcxYa
0AyV1rxrLGQvjdGh+q1rg6sCv7leWO3H2b8BcFQ8FURikO584lmQfmEGSudhdtYlIWMxRBiUQ4nD
Zs7iXx2atIYl1CtbPyVVxq2dDyyYtBveZdDAsyj50U+pNwKnmfQT02eeNlNOuHDMsJI2wZ6dvTUb
ObBwAbS/Gbs3BkMfsnT9PCu/5DHuyBfLTMtD1gkADjxOs3eD/vNtWHTWOqOuL9GMJn9Dr9HTTeFC
KDx6lm3iE81WFKp+9JZqJcbMcy5DVbmhiVk8WutighpgeUDH+qSxdzVWB0hEmzwmSnUetGApreDX
BqdgLLFbXQlTjwpCZo3BFCPpVeRpyPDXVAPP1ynzsbH16c6FzHIcOI+uiDy0YGXSv6VoVw8QduzI
HIbkHTq09dIVQ4HWAdUK2x4dMQekw30/3ubjWiGNezKRmTvpsvJYeA19MMti22TiZgxMeBJkoGQq
2DgF+UAzclvNMO/0EdzoUIPO2dSrY7bbhqS6rdM5dYjf43tOgsl2aGIsNH2OnEEWQN+JXHl2me0H
mW74e4fTNGS/W91ppfkgpnrd9RAQNqZY3ftFdg39vlKfp9LqQF96s/dos/yWtEiwFfTMqK4sacEt
abZ6YIHtfDa9tD5pi8NerdanYy5dkteSpBwDq0m9J3thy7hYw3vPHBp84SjXM8TqYoeSRu55lKJ3
yZbxMprV1RBOcaeouaLc762tPXuvcALSbQ8aiFLSU/kL7Kf6YSZJS2300c5fiUNkR6B5K+KmbGqD
1lrPkgsiqIt4sjbV4h76tNin1ZweRZUxjow975gLcd/GxS0jufKiullq6LcpyYNZW3FHqPlotAhn
1lwy35SuWwWxt+jvWJRQfViW9aY51tWT8Qu0sPkhlRic3JgurpA9AZGzSLeVyh9T9oQZaqjI9hDl
976/nJa8ZfJaqvq+aCYZ1LI4WJSzj5i8mRvQRIFnqRb4nIi8zi2Imoi53xevb59tfTkl4PWoxMSx
7iqWNrqXjFEeK/09lR2O7rLy98K2qxdjdDm4BnbShzqvj0bjjCdmAmhCbKG2mWF2r2XBBwXTjrQ6
zKXeRrKoBkbh9LcjXSMZ3ZnLXdIleWRqGbIOaN1BpXftbi6Am/P4WkxA6wl7WTAS5SPH9IQX2y5U
yJOj2bGT1E+E+H1rpcGsp0/I3MxmRnslq8h7zi2BH8pajugJbLbTiXomDEXde3U8R/7orVcklmVI
uhsjKd+orx3FxXUeFjNM0qr9sJQTgM90VNNJVXofpL7hfXeUFb9O4C5Io6YpZSINBIc7H48c6yX/
rc7KZdtmDVODtNG2RW0WoahFesjhGx2q1DUfjczJ7kGMMihf01IG/mwND8wG0i8lyHtsOm1tBxaD
SOQOqOfB8NjvmMAU59lKoIShxGlcF18Cjlcluq2MfQJGlC9d7NtHCpXkC0NCaoj8Noqyuvwxowmv
aARGcfSG99so6E2PUWUBf9GHD6Sqm69MN7IP6NPWC7MNK0z8WAtX6effUo3cS6LQ2RzETfkc53Ea
shagva+JbbT81n0SuqHv07ETgQn89jrhzEyC1h7L45DmxXdgvtMT5NmJxcwSXzq/EwLtBOYxwpOI
gs3j+DhWlrXrep41NM+1/lCWy4zdonPOrKzA5BNvXnDJEyTDxgDU+0gDrjVL8VQ02ue8l97OkTw/
YYgc0wTyRmoJeUk6ZXwS9cRYseCe2dTNQECtm2kIg7CxDt1qHvoCZhXjmem6rqyLN+Y8SpjQbrtb
JYOMNsfQDWHA+G7mXnxCodPWmxb4NH0tafEPDsXBjmVcfKwa7kMk2RWXLa0+rTPTArZR5pX4lfia
+34TJggBngG9P/F0peYR9NI8fq1IVq7LLi0tTn1RqhdnTslXvZERbK0c2FlT1kIeH4s3P28XhtFa
nL5PtsvMzS/zmbED8228FOyFoOQUOxf0Bb7am4OnzZy9l7K960nNI3JGsMfLOx5X7PqemIYNkRDu
Td13m723+th/R1yzgKVKxNPaGeuBgMwy4HsjRdzM/GNb4O+eWNEH3Ko4We1qZnzSk4vMXlUDycXY
nMuSDXal7qdsIErCGFDGYXMciRveoSaj5sQquq9Z3Tz1E56iZOoFRkn4ekHvGbOgqVyIR9AcwZMC
C26R8hmQxGjtstJpDs00x/cyH+XFjnuMeMSj0sIjFIQbY3t85MY3DhztPEH+HkIMwB7sATB3w+Z/
oxXL89wsoSxOsyDYwmu+ia6JQyXi8kM5LAkrFCTDL07J/kOgvnqY6jj/iBFoIvaepQtzWsSwxaSV
nEik9v63yOX335qbn6H/NXP8S9Muv2aQ/5Y6/s///P8jktwiEO6nrJanjOyb6o92jN9/5HcJvPeL
b3rkyQnk7mhhbnr23yTwngfHBcTkv3Tu/0DYegBZ+Is3ZbwhxK+C8d+tGGBcdFJCdA97nG6y0fX+
Iw08kv4/WO0cvB4kolPT+x6tu2eLH6wYtIl6PQPWjmyG88f1NkNOmuxsM+0+uoouIO0gCOGpa0JE
k+olm4sE8EjNLkIf0q1B9bGpzMn7kqe9ARmzda91NVIJay3JZC7Ct5+L5W9Wpn9ZA//6+96U9H+w
fwnKpyFjOxb5GXXrgliBBBZITU4db/UWwJIJB/DsV3q8//kLW/bffVQ/uJ9ax65a2dIhZkmfgSUZ
cuD0nbdbO9WErPCb7eqXGsskRqBMlC9qksC/O7/a+jS3AasDGS1rLTaNNlebxgfF4sr0QhLheDBb
Pj3HUpfSipNzPKD3YGSA2gR9cdSv2bXFly7L7AaKEGhKOvyR6DM91I8YByDGoy58aID87dOhGp8m
9kZ3BSSODWdxFpatWR0rX2/OFJHZGefu/CEd5wEVRNvc0QpBTq3WbifbIdTrLwtTCTJck7028GCB
pE77wDAWtzEuZRfr9r60So8g5STb5e74JZd+P/AcNkeGHkzJAfACqGiY6uYJpEqZwtZoTGakTnwZ
l/mxy1t56OftXGrvdl/7p6HMK1J//TewlNpesAWXuI7RwjjmXb4mZ5bnGSUUDkZvyWnUxowuCQvy
5LmfoBGsW05CODx+frSmmOX+tFyUnopdT18RjnpsIfezhiMacLUjVN2ESJLdN8wmdkrqkUya55I8
n3iFIpfIlo0K4hYtCZq8w/UfE8VnocuDTYJzHAEooGKmAU3u2aE507EiiuO5TjhPyBtjlQ0z8SCk
o39kdUwiSzIz/BQGzJK0yh7n0beO3DWsCsdTvPhswjxz2rWpelYT0GBVqWGrKpT8rTOCDZ3bCJTS
s1GrOST9zKf85DtJmwZ19phY4WRZgApTZCwFPunec+IDGg59P2RpfLBt3PQeWz4cAcjf8owkZn9k
MDXBjHnWVEf0XxJqrPUCCCeH1ZLWtkyzMswGrmYlLG03t2AyWF7MGwKxFoSIqY7oa8j2OiRY261h
6IEH802x76iN/RQwgu5ve4fBu4kydCtmW2xwpkeONcxBgUItqF1mclBcST9C9gaYluGcj1SOb/OW
Vrl3xCsCXYz01uJtUtGWW6sc89sa0iO2Kt+qmma9cz12YeV8JUNSP2mJza02K0ZotKWbph3c09K0
xVNu0c6TprdHy0edRU1feEoLqiVF1TDm946nzA3SeJNecByCIdfVdtHMvTbLPagDLbSd5DqaytsI
rPCJQAZQedfMY73ULep5UIy9WgKbhvR+6gxMAGLdzuidVP+6lt3l16rG1ccrFHrvxURytTNYZtQI
LouMgEUnkfRgmHKqGjSGDFFW7Lq0+qIbdTisGdpK1wArbPZpgAP+3l+cdG/AlM3yjvG4f9SkcWHP
eMzj2jxXTqeZrDoXd5fEDmoMwIf9ZwN7K597rT+pfiEcqjSvWs+8kyYDmxC0xi8TmfcbvZZIUU3k
558gA/PfvK2DWnvIAyRrI94aR4tUybbckb2RYAa4lVSdVUcIiOuDWZBP3aJu3MqqEI9ejGCmnIr1
nOvdGKEDTo8W5+JNevhSMUsNOP3m06LP47P0PQ6LAe6+hRhwP6dGH5WlmzG6rd3b+kjpB78b5bWL
q/EBi20b0ZgwJiVyLSpzREvTakFVLKV+53TxpV2WozStJaRDfga4PBwLeCRcgvbruKxpKAHvgM9C
FIcTFx2m2cp72rox0D02CYMNCdmUM01HsSJu7/vskDBU3uBAuSGcMjbxOmRHv0F2X9Xa0Y1Xzrvc
DqrVy6N6JpPJdJ01krNLUojRfGcLHOlkxOyFg6pWm4oi6v3sg6VJO4QU/EjME9uoFNKnwomzKSYW
boBPjEPV5vX9KsX1b55jNyf2D09QOG8894VhWnDafjALs9AhSKFfjYg72EUHaJtaYI2sTrxbTBm5
etoWNnPxNKztEBU1cfH4yOkUGcqfUMx2J+ZBBG/3zbuT5fKxmPFFF6nk5CMFsr4X2OiR3ejZFspI
EmXxUEemUn0oafeg/ehH2ele5LbJ99oBMaMNfRNUsmJ4wu2WkL398/f7Z2P6rwXDn97u7an+h4Ih
t8vSbAphRPgN4msvlRUsC76+ysMW9POX+rPL//eXcnHc6/yf7d1igP/4UsZMVMhQKGbdo/t9cJk8
LcL+aHmo9qRo33/+YtatMvvL9/iHV6NE/eOraRkZssBXzIiINsI6hfUGa36kRU++Gpm8zSWKgQUF
VFkg0ms0aArES9Fi7iD+++znDET4JgG4D3sYYGqX9+NwHGNueEw9FZHWfIVoh/QtOYEC2ihBhXqe
0jkWUpHyY/CvkRIA80XDv8SDurs9sm2e3T9/n//u+/OEKQzXMkB5uj9YI+GZgbxBwBM1fvPYMMIn
k+xGiErF37zQD3bQ376+P77SD6VwMSgWQWZiRVMyEv0d+9+MtZ8gUpNWUxfOZ8cEcaOEjUfmVim0
LukiP3+vt6/sh6+Uih+DjUumBF/tDxCFomJ0ovEcQc8kkqBwYh0FkFlQujnaQzYBg2OHBGLm56/6
7974n172h5raZDQr9WZmkWcLjgF509wQ0jdL4nIyqWvHelH3sdbLh/JW5bgz87v/wq/Al+w7N1YF
6IUfDqVSN1Tfws2NyK9BIsEjMRM923UnhibF6KxsnYvwdOpNsPOc+t3u57/Av7l1MSj/6/V/OCXY
e/WNUTOTHsrxI0o2dT/UsXWsOoebWEv+Bgdy6xR+/J4dTxc3hzMC5x9xICjASFFoPD0SVp/fGXMx
bzL6/fDn7+nf3Dl8nv96lR/eE0YlaypJrWFEpYzNzBvc9DdVRIVl8z9/pdtb0U0POIT5l4Ov9cd6
XR09WuN53sye8VY6/oH79m/e0b+9Uv/4Qj+cefQfYKnAPXJ3tu63bB4uOcr/PXNQkrOW0XqCl8y+
GAhlyoyOQtlsh/b88zdr/LUPtHXdNblFdZJk6N3/fPDGqZo7N8OEhaa4jdZZTs+taZN5kCkrai31
0rT+TezGrjmbFsq3hBhMtwMF6FYwil0kCCjVeTpQXdSnIqneHGlhlMvM11zChPz5r2v99WKz2VYA
d2UowW8sfrgM8MUWcbVKfrVkPNULUjsjxc3brKUeMIw9K99RYTvq0dhDZkzmjBxz6wYeVwXlu6jL
cKp4dMipPlCmxmHeGNuqpadBBbdsaCK+t+2cHPSuooRjaAdCvNtkcPI20+IRhKbdUm9WNGEMA7vN
VH4z2a5slrmrAt2Z7Lu+738rcf6H2PB3xAaGSS6goT9cIH/BhzxDTBolNdRvlOLD1//zv4x//thv
8yrf/MWyTMcwmDFxFlv/mlf5xi+GIHqLIRZ/DpqBY/ofEyv7FyEcSA8OP+JRyvJH/5hYmcy/fN32
hAV3xNP1/2hiRej1n05P19MdC/AP/6DjoMvjBvzz/YcgCD+gbRB5EtOYoGfHlT57UTVV5QbL7Lvn
sDqdVFoGAtnofkUwrUzzDaX7O1elDk4O5QSQz6/QE11yvasxHJQzbjU8jViVuvqpaPX+5E4JiaCY
C7AVGFgf2UE4LRxvpAAETfaat0mS9t5tWQ/3GUzCpRHvjd92O2dcrmw/v1UEhhjLjZGaCPyMfm6j
VtO+2ol1T2aqCQxU6z6mTZegaJ9UNCyLs+EzjHnVZPqY9WWkrc2dLPMp3QwEQGwqJ3lINPLkM1No
od4xRjcs7Gat50Lwze31iIXWuUvr2FXwRZlrb/RyeSV3+lnPik8wC97J4ob5PZFrftZcG10ytvJb
6yuDdFxGxMj2eCVbAg9PYd+1jqFo7dDwrPHSbFlRs4/vWJz66FAWmpVcGON3Y/Qh4CHeMKTlPhIL
qGMCS8O064v90ouKLVmH3wzdeKCpPv5sdYkWObZ0j2nPWlY6SCcaciEPLHqBcxGf/ZnEv49S+SkL
pBXw3jz1gQmtIWhrq/08Or52jp2JtnAm8DUjSXJLYot9Xgs57kTVfMuNYd5rzNcuEgXAbiaBdDPm
hrkxbhRZxKbkJqY1Gad+J49dpcyr169f2zbG1Fao7jKXY/FuNcu77SEWAUBAlevnSAx6/c7uipHj
G4zBihQuKCbglTX8SPdXSSZuSGfir69DuaSs9lyiQSv9CH2eC4CkwEhvZXrKAGFmjvPsEo5x9Bij
bvDRo1mIZb9Fwl+EzK2SM1GyJYu8FLFvBVljLQBGzlmKrbq1X0AzxKGbaOI85t0b16v/Tek10zut
ru5XEwlYNSBzndr+OdbQrC4qdBpF3tHav+arXcAmJcKvry10lBrO7lrpEYt19sqtCosbGc3JrX5X
jc3wqic3IbDjXUGGPq8qf6gteJBAhARTI9vBXFZZhJHAX8Mfe8Py5b8i+iqaekBRWTZCjZPtg30T
ZRtC03DeF+XFZxQRNnYyHyj7sFhyDV6SoZ+OdJtZlBSQJ8o05Tjz+/3KQ3yk98QyWkrrROJYfu1z
29ubLdk1NHavBgqEp8qvkuNMSRQZA2upwXZeDJZUAIyn6rXMyTPhq6K7Fss0YJYbyOsYtfiDbNCw
x4XZ3WEbSI7rMlP0wc+2IT8LaW7HWH5rWllvCVVLNwSX+/cOkvHHRN3IX8ouQsVYIhh65wjlxbro
Msb1EIPvdvyZiZ+BZXiByXXRQVyOG9ySX4YFe8OwAgqe3Sby9JxUM9RGjzFNyHbUMkSJiA53AxHg
AWHcLiSKBJnjMHtEaEJLiDCS82CuSowCi6Y7YDK08W3pfedlTEY36rwlfsM4HAea7uY7MemQVOHZ
HHK3W06dK7IXP2u7u6Tp8NakYjWv5QpZ1K8kWXYs5N4coqb0FEFt4ywbPOg1FBL10A6T+W2CaXbN
8KZtNWh268aaHCodNJJHD2eVi2H6M2Kv+duEbfXittZ8ZG6F0hvJZ0DdRkarW7JtXpM3zy7be016
p1gjndR1NkOCR9SvK/qexWpuGsCTmmKTOzezcpQCBW3XlLonG4Tjw7zGRLEZQ35Jdd8IGn28G51s
2lf20L0xYhs3ZlNJIOjLyGaP3K6RfX5Y9QsfJ1FnL5PPr1HOy3oFU/+oRF0hWyeMF4Fwdmjz8ZHn
kHYY0YjsqOGTz+gh18gotedEdTdb3E3NZdbDBaGX2Hoeii0YqOO2NrM75aXFtUvs5hEJDn5ZFKdI
n8giAWpnbizlxdtlNRYEv8D8D5ogi3nQOrGNM6/a67KQd0obMNlX7AgQ2uq4/ixO4Ux8M5Cebn1o
woHt+4+VdL5kpoc5NAezavtgLJTeWmExkebMUIe015tnmtxTe9vU8asOnvK338Es4XUmzBCDZvDN
Nw+ETVBS2oekZ/jnosBwFpiTsKGLWMn8WUvGiplYPctns/W+iz4/V/PI6WtEHiO7EMfzZYIdxt64
IJA499L5as7puJu8gtWlll9dZbRnV3fy15ZdVNiZYg6RDrwS9r0XGswIyCUSTrbmf6CVWHed334l
8krbgGl6njq0hLla5m1d6vfrtJ6BMZAK2zr5Sz9I8zBqmo+umm/aK5Z4Z00J3rSKo2fw66+1uX4e
3ebj5CJ43WiMC8PSdGEP49RHpVhnR0VMW5Z28uzpiJ4Sy3zMDIdBUYzVoqknE1Q97GoWuYihc9eK
+qmQz4lFGMeKHWXvDEMVgTz4pGucQuB2tgxAQ2cQn5cabL0tvlZY7OhkUb1mlvj6awH3P+Xu35S7
LFR9RhX/b0LZ5WvWp38qdX//kd/3su4vtqP/Oqn7rdKlc/p9L2v8QnoGRm9DZxRBoUnP9I861/xF
uL8BEG+DPnRW/6xzDfcXj2m6w88YcCOh6/0nm1n3xzqXIlswDWE9i9yL4Djjh2kQPJEOBemw7sj5
7Ygxqsh+xsev6eeUvWEoXcIjxtaIQ7/CNhuaZRXfocQvd3GpuhM6XSNE8YRFY8Kj2JIzmnAimoM7
YseYXblHeC/PysjIifabQTF7HTyYGNkMutZfuneOmxJTR4PY0CpTfLi5jCAqUdLAsoi6LgGkZLv2
ABp6mPwtaDPKyKqgPN6QzzGSRWNLyW7AK+1TBtwAkXRr92E8Wtp5zjEEg5ZCFQDTRWnfCIJiberN
hv8586UX6PrsnRsADsdmhMe9qaBk3FEdO289GWEqNPSUw65oCQZAhCinfmtaI8h19EKv+VB+mFc9
O2cye44xawQCt95B5I78hJEvPdlml15jOThPzmqXZz2jSGD71oe6S4hbttQpmhFNg4uvHwZNIu9q
6jX0+ehCI8lT0DNYNwnImK8S5DFyaowgjSpPpAFmQdIT7IylbTMSRnWNPYG0zGjLULjT8lHB+rjj
eYsnZqVWK8GdUUKSaGpZx+IWoxH0urVSb45sBIkWEt5JuyU+Q24iLYG4H8PoNq2a8Ukiw/JejGTV
H5ylV6RVliW+pDoz+w2ptN2lsNQiOQTN/hOZrnN3mIn2PmEfwiDGtC++NF7FSKjqPGx8lSSY7DS3
BjJPWEGpTcwa4ifsfYn/0HOaQtEZkKZAOLPrY68g0JMHXpm4pDzcLDwdsmx307dszbnI7xOqu3sG
lvlHbQI7HvfkddY5kGve0lTyZPS9l3boRSgGT7GorqbLALSEr9Kfbmpv5YkBGZOcnrybiJsHqGW+
jWJ2XhuiWVAzzdJ4ZObhXBzTnqot+LMmGvHwRJXPypRt1bS8DQxzP3ciyx97PMWhpUEECPNsWcBo
8JZQ85RGE4qllHGAwTO7pu7oRYNbYCUqErWrRFWVQVxMTdS1bnMuzXLYJdOTKbMxEPO0c7X0tZk7
RdewTPfjwGds9G7+Qbnd+CAaOQUCsBoD1frCBI5ktgXj4qjWR9gvCNY7jY9MkxhHjKo74wG0qj3h
qwN3NfER6LBkNm9gog2ERUhTruHoE9vFQ0+Jra3p8zeYWB8GWsm7nEXcee58hV0GkDpsY7djnFPZ
d82iyBrHt94jfDb+L3tnsiQ3ci7dJwINYwD4lzlXVtY8cwOrYlUHZiAwA09/TyRbV2zqSvq116at
jWQNmUggIvxz9xPdpLCnGnjfUXlJ80AT7ezRIgnSmIl/h+uPjXTWxFT/UW111YZW8zrZLvsiC2dA
RpKl0gZ6SnAvxsBu+4uSfqZka7Lwz99dk4v00AZq3LRs0D+BUVVCri0lRH0K+OyHQNgVW7AXpoHT
dBGnvmdhEBg4jFeOmxFQF1EUnkpwiunGA6fIpaiykLIVQkXHBFe3szYpeXuKAxNzZ98VL5Y9QeKL
qwQ8ppllqTYY9ynIPB7TlCU5ZkaFQJ+/oMyN+z5sDI9xl3juVTieLKdrr42RYFze0OewljRuZ8zA
JvPT91N/D4c4v2oYHe0wxpDdBfEhVuW8OJjFp/mjbCPrLW+mfO03FJdN3EU8YWtyJGlXkyMmaLfO
zcWbmZXAxf2UQ1fdLa6IvlKjhe7g98tnM04Dnekm39iCsSC3uUMkeD9Jx2sfE4M6TaLKNIFA8aqC
6X5uFZNlH54jiWvFP72QjLc3XdlEeAPSMocqYOstctGPRX5VMt2zL4re6YutZyeMxa1MLo9p79pE
9KhLZMPIaR3PcOCCUNTJS5rI2jC7mlAmWF6ks6utmLPf0tNnZQNB2NNLt6zNsOJS5vImb4v81AR0
DxnuNJFFciWnARaeVTG29bEXhLQhqwPvm6kiuZJE1p68RMlTR71mvFpcu/7eN7ycdYORhr586vyg
o/TwiKSBUXmnfE6Wa0hwfnrIJLi4dZQU8w/TVdo3n83hR6wM7QA606prP16c1axMyglp8YBobZ7p
1m7iuTMwaYJ0LUFTjgBnFnZ05mKLMyNbnXnZsCiay7GIx+oiXWr3YkTWHa9yTdh2PPKOFuSIy0rz
t0fYMSHZqwl2W8Vj0tSkbh9xGmtxY76rbrl3B86C5JciWiqmDM431DbD3HS4vsnLlANtMfaSifeG
Ir98k9WTeMHbCjLcFXUqD1m3DPG2PxPXdLHXwjM77dbmPM5f0grNJxwl40MXSmYxlaa3CWa9l4p7
mAO97d6T83RfgHYU9PeX7rH1sHF4aaO5DJRChPhd1r2IRwSn7LSEy9HuND2utfLlszgz5fozX85e
QHhfJzSkYZrgUmLcVJpH1zajUe7d3HX+YOMEsa4+0+scacZPFFGRy+013i6z0Kz2CQDGp3RKed5x
AOjqo6rCrtk2hepujDMzz9D4PFiZxYF+L1Iz+ASUo9sYBuY/Z+6ewDwNdrBoMm/TZi0XmnZuzemb
hrjbBkObv6koM2+a1CC1AT8JSFajcX+Vh/N8Y/pAABVhbNzzgAGrMyNQoss9tBocGAQOHCnvzBPs
peRBc6YMxmfioJ27xQ2vWh2j2DDbg6hNmhCzuG+/WkIuDg2ro8QOFYSuf6gAiuMR72li0sfXBMe1
GfPAFhyvKfnqivEKRwPlgPBfBEcNOo4+qWv2aMwoaTJuY+UQFhzVD3TU/FArMvu9OyxEgqYoIA1o
o3asWZkWRCiVsnNITfkGgLk5eWY6vBgJwJcVYI70arCqp2BUnr3K20RaW9/3vcuiadNtWgzUDcRF
+ckIMmIpi5rXpaQfv1G6YHToRX+N+A8kJjZ1Bg9RjGdKymEpFxyvdmXWq9s0oZaHeD1hC+YFaUzq
XKn+Detpg+DDgdzC0G2Pr3NcMLbMMivFaRS48tJwA/lErV78BeOLhGs0jHm1rfpqsdbJokE6kyzU
ZumamnAqiXEbGqurWVIOfRiRnRakqXv865RyrZQTN/tGIAHXitSxUczLdpnjPRvSQ2ZmtAThli13
4GPqNRQ5ge4zQUNhJk9ZiY5Hm63PIzApsvZlTELqcEEJrFn3dWSUT+VREmQ/dFSinKpBjo+KUOE6
76KCUkB3eoPFlufrtjHVhySckuBJjp0fRLbXY6Q1pWp5iyPxRbsWtmZhykMb2ZRUBVTCyJVLeQsK
VCUqQK/4x1YZOZ89TE76ao2uMV8tl9XoJVYVbS/L5Hi3KC2BRgikuhg2z9VBdnQ0omP2Ngz6sMw+
yBlMAGN4QFB5UkGcEmgyaEYI0/jcUlQq1gA6pKhvqMJkfI7gh6y8MbfHfZuyyzRIqAycjQ3IvZS/
Hoy2CCZQHyXe+9IOx0dETODXlOtUe6rJig/fYpNgg6P1NqiUBvVdRsGu0xZ87ylo7ngCUZDamw5G
uYwOrluzHsMTEytpYJRxwltQV82DyUw820ciy2s68Ur1XSSMyVYtFhhrwwYNQlQw1T966XN3+F2p
wktuPDaGSRlX76Ho20fqRJxT7zr2bTFZ7VPgBFm9deqeEKsjBfXF0LoQLBMj3Ls2FYF8esZ4V1Bo
/OkixyWHakmoMnZ8ytLMioz0Km3GAH7arNso0rbTpUF2jDepoOzCaH35avu2IBg1Ai8BOsgF7EiZ
n2tsrfcwaPujJUZ5Ndqw0FdzoLdgOrqxzovFbtgcgCFfsSdktBDO7WmORLOs1DDXBjWLdKVhK3KL
Lx4S6Xs6jv4VLYwkC+ZJlVveM5N22iCZ1kNHH9lmSsoo2lhR9dyKdLjkZnXXCVje9VA71pGw5bQi
UuSi9PXjlqdquaET0bY2sAsiF853ioNKLjOMGpmHnzKsubWbWGQfU++lp6b2QpKNSYCAPLSN9eH0
Sb2ZzFiuserbu3rm3Di6Zb2t7OmyiUjlqCVLt6ET5zdOupS3COA6LGBIsQ5b2KOrukovxgZaCyEd
9R4iVTJqoX0yyYi6TblilFODkbuawzL9qG0y1suUS+osrOzVBkr3ACOE85/PGnI9oNyPe9uiSHhN
SJEkGTeWSUG1CSyoS5rm0ua22E7F2AUrep+IdM1rCgZm4D/2KuZ134XMumDo1bTa9H6Id1CWxGL6
qctp1XTiw7SwuWBUkS/xuinb+FM4NZvFKgq2yvOLvWYmSWYPZXwpu7C/xTUa66I6g5aQIX/geYHW
ShCY/u7Ryti6oG53IwvuvMwDSVbjSIsdJyorf/NTnrZT6MoHVS1Pv8gftz8dBr9Sav7qcvDRMVhf
2fuaeMfJ87q/eWlqzxv9vGiXvQqQZVfkhgf4TcLAbutkC1ifqPypTf2Y/p/8qv6Pn/hXR4v+iSJ0
KEphTIfVTGgh5VeTUuBwKZ26owCrsdK7ely6azcGfL+Uln9MFjpQcbbGm3/9MrVZ5O/2ip8vk2gZ
dVcB19tyfvezJFa1RH42YSaU+Yl9DU3gEWYdB//SY70wJeIQKHAgj+rrv1JciTlx/jdSHEKYbrXn
6v5zNe7qS8bv+fv8F0Hu71/4v7Nnn3vTEZ6l3Yln5e1PTS5EXWPCTHE048y/anLimyn46RToM3nm
s4YT5m+zZ++baZserTfU+9Nbw3D8PyAG2M5vn2dmz8yxHWbgIuAOQvD46+cZMb0LPBKwhyaEznzA
0Sv0o3UBoUWxYQz0BhhKJ6apvkCr6h9cawYyKYj0LjvyaCRdNZmLrZ+GdP0Edp3hXd7IQrwvNNMr
pK/0Ch+NeVMYhtfdOtRmOTRuaRSYe8aCtWdEmHnGhZmaHDZrhph3xokFUScfW8+ntY2AD40dvcVD
SDPIgt7Hn+/iZS3TIERAw0imyuDeXBoM4WDM5hmeWZjVoM2ydmh+qJ/AszP8jBcL9yZtw27VuNZy
guWIL3vUzLS2zyno0xw1HwnvRmm2WuRBWZMevLU5mZlWuSpkDAwlncPcLO7AjIWPQRVCayMTeFVT
M75O52Igike7stMUWFDYzqztWDCE4Jj4PMByAwR3hsJRhHIPoQpr+1gnM32uNtaXk32GyVF2MNyp
AXA5vSZMF08q6cj5RWhcUNvPSLqQ4ma5oSaZYwHt/ezW5zPCTloaZ5cPoWHdLRZlBjfNGXlnuRp/
t5gqoo0BG7DuBgtIldGBINIju9fQ2VRgP4dt3wtvYfYQ568DJwd80EUDz9xagiBgmGm78DZ7mz57
B18h3eSiHfZ+Z8afZkW4YV3QI8FK0lvPXjSGzUaaUu6qtP0jDKfL3iDggQHRBrk2s/Y4LGTGRP6D
xBzmXDO6HSe6G4UaO7nqpiK8ckC6FrNKiGpSVgqPjsxJHqXTSnkmuz23bD8dOswOlW3ECZzFJbE2
eUXvasaE8dFDXKJK1mf8tymSLnigAHo+jVGyrF0yopuk7VjXslkRDIZ2GDIapR3JqY6mj17EwZPG
6SQ49s0c0g9mLY9RmVi7QVXekXIXZo4UcCSlZd5IrNfsC9uH2U2TdUzfyo0hrYj07CgJujgQRV02
gPC5qtgvVqrgz/ckaPKTdlFSQeA02Ofz4tQol6XVSt3kkU8rMV6TYrY15s2ZZTZM0guScSONXxGF
X70FmgA9/EIOY0bNfTS8dVxb3Y8YIdxIe8JbMY9UUkH1HcdN02B8JS3/PCVJcadm8iwjFRJEjZbn
Ih2ST7IC47YhvEysU7Z7P+5T3ndNuEGKffNDRuG5sfRXdTd/QcCu0Sxmu9hyqMNjbaQp0U/fyF5r
YxQPYzVT4MC2zv9ez52FKl0IxIh8wCI+TT3uDyZ8oFf7rTdQcW+qRu2X0B/XjS6tLSyHqeaUmmu3
kfkBSsiRQxx96GMxXQnP7F9pgWFYSM3jLdQuGlTYZB/pVwhvpKOid3ccou6nw/S/E6p/syzawtHu
wH++Jt72n/2P+Ktp5l8NWX9+2Z9TKvsbGCdqlFxiev457/fnlMr3vuHip3DIw87/Mwn4tymVBVvH
1aAcmyUzDGztJP5zRbTMbwxjeX7h8bJ9zwn/I9a73r/9ZavFehswRWP1ddlVBr9ttbw6nM2+7hVH
e+8tmqjGwe2OMar31/mIdJipfmLh809Yd3788k79H1vLf9jM/vajmd79urW0U8vPMrOFJe5mKA4x
fZAxRYx1Fn2Myvq3TEL9Sn59pVSkojBoIcgUIKu0v+3XH0cbZio6t5x3A0Gwo1TcJPS4cwwK7Gw3
t/WrCWh6z5VW2zzvg23oD/4aY463GUT/OlQcEt1FPqdFdgvq/sqj3RE+hrfqzOhFqcjmreroZa/S
S4tY/b8zztr/+OuHJPsJsrp8VvhA/bYRt5ui9cWgdE6sqw7AF9N2VTHb4sQJicboFvjznONoHnOm
27BPkwc38m5snA4botKMlHr1mi0I+mlgvhlueaJseI86/iH9wYOlklx0KAYssfxbuyA/UwbkZ+QY
7GmhKtU6mNWFVLb5aJS6HgYT7wEP7Gaml9Rf7mZ4IGmcbAcvvnc96k/m8aPNvBXhEhwMxYYWlm4t
k+zOx1dR5/ODqz7nBlOFMa2+T8B99/7MQoWc5F9VTYhSZdUZjcI9ycqYcjIwNTl9ELyYqXSe3cZy
9gSh5KPIzLvSyBmshfxkejzyE2Go+Z32Pn9fhSlifNxxfkzziV6bklMq29Nmg/kwARvtjyxNozqY
VFTu2HJNGw933tGFxnoKAg5ULuXztzxP3cNStOWRpEvw3THJiMsyqW4CjxNsH+qxLOOn7yj3tAWP
sf1Rewt1EH1nHgfrcrTj8Xo0F7jQZtC2O0r6q50n7OVYAmqmAogFeSitnUHe/zNJUthx1B+P6NNr
21bjDn8l8GbSotUcH6mHekuC+Kjc8EkOgkM9l8Zr5+ZgtXxBTWPmYSyidMMpUV2hS26nvnr0c673
v755bT28/vV24gTOdEE4uMRQSXybLfuvtxPUdUuxGFrbPidpitufvOi6Vh3l6iU9gQj4nvNIUmw6
0Y5vfI8jTw8+A5pWokQxCfadp8mmhkRPssa+D74mWuUenMzM960XtWsR6tomp8peoCT3aK6R+cf5
Jfx3Ufs3i5pFcy8rivkvbcbrOH7vuqT9B07h37/4z+XNxWqh1zaerBzYCcP/rwnD/Gb/xWjB3/zN
hOF+s0xkDNz3oYm4YPG7/G1581n5QKkRZ7eAVPqg1v6DAx/8w98+p5gwWEk5PwYQpfl5vz32zSjF
Pp8O0853q9jeIS0267FNmYcjTS14ueoFRb3JLM4Rg4zmlCLbul82wBMmY9WxZKzHkHRUqXUfRG50
xV6rQZ7v5w+ZVog8rRXJqRpuhdaP6NEgndloVamdsnCL4okQqjUnxqzIT1QlBnjptSoVTSJ/Xs5S
VZSXwSX5O2quY1tgGR2j+U5MFRP6ZnmQ/blunoovSkeIRxfelkqh5jIOOGQxa0csm9mVQm6fMIGs
/Xw2xn1pj+o6qWb9kMoX8yHykvzVmSb5QDceXBLTTj/wGaLRneW62RiWD1mF3vcphkfcdbjQR0b4
69DKsF7YiH6kHAShaiuzKQGOytupbfObWiuFJfg69OXpUpodJtEitvFJNRydsAOvXa024puwPoKz
BFlWRLhXXZBkYNnQKEcBVGKVnZXLCuSMfZYz07O0mZxlTmmjeHYce5AkUUFNrYemqbSPzA0NHOSV
u+YsR0NORSnnWUr17Yn07dKWyLVnsXXRumvssjwiIwn/qte6bKIVWvMs1jJrQriFS4Mh0tR67hJi
Gq89WFscHLTgG57FX1HKjlGggySMRi6vuoAY7xSW9RvFogiYxVlIFlNSqZWj9eWGVtJXzjeIziwd
8cFp+TnWWZRmnspDm8gLJ/bZAwjB4aYJ6S8KeYwzmeo/ca0iciM8TgfG/eHe731EcFvr4fZZGvfP
Mjlpvvap09p5RnP9KdJ6Ov3L1bs8i+ziLLh3P8V3rcOrwpvf2hDO2oaCXoR6jAn1d4vS1Xq1nKV8
hi7NA5G+8NZ1LSPaLFr1T7X+X8RK4YkoY8teh3pCQNvv9ExVNWMDhF3jq69TDz+lniu4esJAZVe1
D6aZv6/0BKI9DyNkdx5MnIcU43lgMejZRccQgz4mxhmGnmzIeByfGUDX915XLRcO6CLu20wd/PNY
xK0FIxLSM+ZGnQcnETXVH5KbS39pxGjFPY9ZzPPIxdXTl8FLxC3cCEYy9nk8I9VsvuojLZBBFNt9
eB7lBOexDgF24paOMuWqNZvRoh0wkIeljYFXMBaKcnt5GyVmpqjC6j46P6ohZIhk4rT6oNIG94mr
p0wTrqaN0vwgZsjj4zT29SnWc6nMc+0j/YFsuT09t5J0Y23Jpbcvy3msJduOjgI966KfvjrSxMsA
zNGzsHKuy1020wW6wox6YOi05/detpWeog0jofhaT9Z6PWNbbD96DvXcrewcLM8iC8XasPRgbj4P
6Tioq018Ht3RW2ha62JkBLa1cZ1SYBur5CvFzvS0+HF8aWa4ELaqcxgKGi7zQYMbxdop22FsmOkJ
YnEeJkpDDxaz85BxKTx1W1PfyOjxPIYsFlhEdFd0q873eLAgvPTX6jy8nPUcswPP9Npq+3PCkDM7
jztLPfnEIyUu4zDTjtXeYDS6hOrJ7Oz0aglsBqdhPA0vrp6m0vEfv1kDULBVqaet/XnwSukhQ9gC
em2yVno225Y0scqi+2Eq3fIa6BkuSwnjXJnm6tM1JJtEo+mpKyq7cbyCXQfoMPSYRSFBpXBjjLYP
Yia+aRXQYaiEf+jDPA5opZNEbDMzbL9ml+rf9TgxI1nAhkscT9Qt6Xm0AE1Y8E6Z9G1R0ku7VA54
xW6dNj5UBdqTm4jOPBRLGTJ8xrCaYNwQhDyznk4FXr3pths+muqPaZyDo9lVNi6HtsUiuEw8nEKQ
B5SQF/AZ8NBs2Oyqt8RvmcRj4g3uOnxJz2hEETedyujciyv7KWwG9UqrfACXKJcoPT71rqugls5N
3QUljq3Qf1IzDEkeG6ImGtdSobeba4uWuTYZrma/05vayZXPCJcmu//Kt/4wlWkFl/yGsbMRg6cn
N8EcvHVTgAOwz+32ivvWKw6Ra9N414yeeOTZ1JzAtqXX1H7ZO5K3PicJrPMA7HEFrnKapuJ1Tpvw
zlBVckrnyH+ZU3Okz30qbjJgafRUqJoGxCq5hYNIcediWRSeQ2/El6aee2lmTzWt2xtr7t9qjsmP
XT24t/RPkRuAx3NQXmE+KrMyvsCQTNHKZqK9qTFEXGAMxxBOGXH0WJjSv/Wr5LGqTOM2qkgXZ3Pp
k5aje+zWSG1rLd266tfMRjHGsd5RZJCYZckUibctXs9+CoMsygMEq6TOnfo9oSBuN1Fw5YEdyDiX
L7hYYouYTSfZOgz5uPzIYyvZGASbqNfrSUxCL2xPRU0haz2K5HvSNW+AlZf91IfTPkr6cu2LInmP
+hk3eTBm94GPrw/fOuCMIS53ihgWzZ4BDfrlqILN3Md0G9htazdXPma67xQHLvkKE+0UbJGfLYCp
jYkyJmseLrQeuhd9nHSPahmrQ2k08VWYmc220459YJiEzbMqMwhEuM7e5QG0rqhLfvRYWu5ciibl
molOBgYnw18Oy6p9X6x0pLqPSNWWJwKmziqK6Wod7AfTpVKV5FI6kDnw/BMZF/HgeJDNsGtl1n5s
HXufBlNwPS+m7C6xewHIwIiaX4nUz9/rOYze+jnL7jvfCv9oMPT5rMpsJdZVXGOtt6ieGfmTxqhx
n/ZlfptMLiQCz+ESr6xijA5N24Fh69xqfrEXLyRYP9e3WY3hb+W2vkpWTms574LeBYFtSMbP+Cvj
ZsfRrjKuJ48gkSvTBbfdGEV7B3GUSuWEfp2LMMLZTp4sFS+DwR1ZFslwD12WxtqssG44Udpq3Xlt
R/OKweNBwArbiyLv3qjVr+6aWRqge2SfHHtlqksRZ9yrlFmnwFuc+dQgMg9rg2bXOzawo1qpcIhf
Y6sDRYLoQ6zGzWLn0Uwn9ULLXn0btikZGcbb10Ev5LBi2aJKx1MNVxST4wJjsvA/KxfyFx2w9nxt
cKo7nkliDfwPjDw0kGJ888WPZQk6axM07vzexR1FvEw+KGmZ6+GDTrQ02IUO5A9qCEO4Z8t4N2Sd
1f98lYq2Ghr91PAWDv6jk+IZGZfRe+HmJAWlkrK+DXTKLlbFk5fl9zmiBnUysj2FRexyz0YYcDN3
oPYNMi2et7mGy+QwQwIdKrAvURwPRZQsbLYWeOySFfq085yKSJ1Cq6ruw6oS9wPp6ysOL/mplXP+
auhm/LWA9/Ujo51kT0BQNz9z+r2eAoExt8276XuQzOZ8rCZnwDkYEug9xqVt5XRfyvnQOZ73I8pl
s49KE0hHaYxsLmXt19XKboLwGpcmuRVWri/DasWXlFHTb1GxQDv2ixk0G1Fwran6dhIbSSeEMIJ9
d0fxfPq6GAYNk+CRnN0wVyFrWzzgEQ3je3+2c5iq/XK7JE735Wjn0NxEyEq88ZgTRhndz/HcfkxV
AHMRtsgjjfWXloIEiF40iHft25y2oxtgzjUjOrLANpBBHBbbuQkyf9yYEBzjVQzJmuuce2GP59ql
P6XvUzwsg2p5aFAYji2ptz30N0tNq151Lf7mpBlXyjTrH66husNYNckVAbPqLilG9dKQO/lslRce
8jKzngd6A5f1xHTqAmBASwUu9ZsQgMtOXhihuxgXWanMAwXuE5W9zmytvDnuvscckjHbNV1/wl4M
oC8TAQaDzCLSz5EgOYhmtA81SEdob1HKxA0y9z3ZM/zxcV/W9capdbwRPiLOJ5OqXGSgqj0WhXaa
DhN7uY0NUesWTPlyAGGq32CnT/ee2aaHwKNkazXSdHsv+WQeRpz/H0G1FN/1KbvjJzgF7n36lx/M
vulvi9xqXgg3zheZ5cC/UCz4a8Kmy7q2Wo+/GUy2GBBsL1sTaE0VSlJriRNX0brKq/QdD0sTH+wu
kTekqngJGd57l/shTe96KMdN5wiH26XAt5ynt0aT6BBb3uNuXjzvEsuvRZUGWbXH1IvCe+ANy9YN
Flod87mHBpGivVHcRGbs2CbwpDDMubg2ZStqGrmVSdNkmRgcTWMmG7TXF96h6VouDe4ms6AvdvDI
LXSsSO8JM1lBjiFqIQ+igVOaibfcpcekiwbaewHGLGNHqXvWCvAZON8BPuEV25KEjOmcJC3aUIf8
WQQWTcc4V4GS4xzUEO+YZALsiuQizNiXTTIDY9WcA8gyCu+U5VNv5OkzBVPinBQUqzi9QhY1j73l
nArRQRk1h/IwZH57UfZzrHayLKZn16YkcF9Ahb4w1BB9B+mQYOMSCzbekFbJC6dpyMv5OFLYAPoj
g8r/iln/X8YFQcLG9rRF5J9PaR6/8vdSvpd/dS78/Sv/VLKsb0xUBIMQwfejcxAp6ad1wfe/2Q4y
EhISfge0WcTOP5UsK/wWWgIvjud6ulAi+CVO5H1j2ICpwWU8DKWBVo3/QMniO/6uZHmeA8898C0y
TY5r/zYBSLIgaR3agXat2d0LzWOgF4TotSTfHRrF+JWSdcelGIYHTHOa8ZW3eN/hO4ilcHaI6iUE
HuLdPG9pOL1rNRXCWqLyotOkiFgzI3xNj3AC6V8ghJNfZXX7bAjd7RYmkj7fsu4+2jOGItXpKtJM
iXjFCxI/d5pYoX7CK3jKALLQTAsI1sEFewz2FJP0QvCqqcnhRSIr9b1mYnjl+IOZdLOd0b8CDc4Q
GqHhnWkavB2QNQYN2WhEkLA/1eSNonGbC9pQUvZFPme2UsGLpqxOEzvwpkLvKEPJ7v/M9Ehdq8Ys
Z4TeVR8FSbmfmMc9sWtlF2EGC/3wftJd1GEaPVLyhbfCJocAsF6JGDZxw8m7PzNGkBSSG6L3w3Nz
ZpAQfIIQZbJhGMb52pqt4ZBY7fijMtkmG44mmbR5295QJ2XEm1GjTmYNPYnM0Tl1jmM8Mh42X41K
01EYlA0XsxrY7kSy3DawBD6DM1FFikn/4hyv6ozfvWeK7VUBoxfNYjHPWBYuc/kh+tqj/ftc3J+Y
Nr9kAMwF8afaZ2Zq3dgF1jCS85r7UuERhPvnMJDxRLJHbcTWNgOLceMo2AztSNwdyBtOBxYo4DP3
/ZQYq5Gkh7Wig7w8FXB5OZlrIg3NKCkgdH+84gPVg+MVAfQaUQzuVuo2srgJ6SqEcZOR/NiESyMO
PkGQ55oDMY5A4sGW5uMYENPW6EHqxg8D3AFFRTa0G50bjvqgqwP89DyUzUsoLdGFDeJpVyyZ+V1p
jE/syui20mifOeWD2oC1/eiyctqZzgT1qEJyK8rgUakRIZewTgQ/8pYi/XFta3oQR7loJ/vAfU8s
+hETTRiSDmxCwVbM8Zv2hV3IW8EmZkWV3UA8YXhuz1yi8swo8kMveSim8dAQrK856PUxDol6J/2F
MrgS9hygJmwPDFkPXtnV5MFtO/NXFIUnj9wHxHTw2N+HmSd0zxwMqpy4yittxsGj26UV6QCHseae
f5Rgu5wc7K1JwwTNZmt/yPhMXZu8fchArI4ramyhB/6kSFXCfcYp5F57ReAcLI44Pvt0YFRwsZI/
TE2qarBQdxr8235gL4FtxSAmfPSJu+F01+wrKZC9MLmL+RZERHxHe4LY4CyhAMZeAnlbT0rSfqjJ
W1OgqbQjdvGtE4rhrdbkriRxx+Nslt413pKkWY3OsPCdAIDlQ2/dh7YCD7Yo6gfIlQ+PQTjZT33h
jwe6IOePUPPH5o42hAOasPvB5zv5IxZUZhJ7sKirLDXXzIrgHq4VXhp277Hv36RM+rbzmYkGxgs+
WkYR6H6UmppWeFG8rzVKLeZ0/zhovFrUePYDRHDn1BiKcB1viriNCSGRJxdg2symk+6+N3t5A17I
uhsa0G7pCP0N4EXxI+UjzFXVILi2artTngGHi6xFHciGJpdWmgfX5Zkihw2GQnkfIuelwCt6oENR
XuJ7pkLqTKGjnIlGnkbD6QxPjBRY0xy95f71r31qTu5I6pj3rj1BPKyJN8fHehn9J5kXprPuaWj+
AXKdeI+uiffNOgWO5qm16IEAqBnUQkDtFjWv09BsI6PK9nov3W4zPU90TAKiY1hem2mDUdpCH+XA
BN0wBlN2gCtW3ImU/k+PG3fbkhTbN/xnZY1LSX+2g4zRkpSwkvBmSBN5lU0F5yEnTK44RVAVYNMt
oJpuuJQC4KqPkv+hQbxXw+ARwCmjDmqB51/C+eUaom6folBRu9KnSAQ+HUvgIUhWVtr87BfFh9US
ONBA+4PjlgKeOZ0tQf+SirzmhEz402IzGCs73hhpNny6FQJmW/tb0cKhj3MrWQ+VwcwY80xiuGrv
9R5NF1ZyA+oBhGEkjDuLcSxlv7K8oLDlaMrGE6tKTOa2y435FfGVnGlkyebOjlzH2Uhp1NvGtfHF
5o8LtcmED4dgh5TwmpuzfZHXnHpFk3ykBmmJI34P30GCo09+lO4ICKZfpl0XucO9NbjpFVnWeof/
vbtubPvSD7zv/VQfCPLVK5ofGSdNbU/DApnEoLJPltstASRE8hEr0YSxhqRWKDx+n17a+OPQImsy
FVTfRVAaYpP/7Su32CsnPTbkm4iCehzRNkvMoA/icweLI6korh2a/B0iT3EUuejfoMK14TqKZ9Ci
M2w5JgBs6+kSUfeK9s79osYgx10YsE8Ypv6yiGVW7OyCzFJL7I4UmuF8FZ0cki1LvEdUgxIqNjOG
zMmDgrQgGdmyDhCAJWc628zM1kueih9l1fY3vujGG9zlzGTKPNgAlcG0FlKznDv2FX7KG16WyHhU
zemjA7bJWUdhNyLzReP0HEXxZ8jH/W3xxIZtz5UXB/0ua5U+F0XqPhGAZarOo56+ocWTF8X0hhCu
fYc3bHkzJH0R0s+nI2Y1TN+kudTaHLt57YQNeaAg8z5aO4u+S82LkhZZ7CB0BHMjw981Tt08VbQu
HySk7bz126NoaEJlVi+fM49zZ4GK8Qc+ofx1HNx6Z/sLZchBjupzyDvZHMYy9Dg10F0d8OIHk+oW
t7xlDSATSQ38NTF08l9syJ4T8AHHqTWmo7IDuXGUMi/qwutYkHzvtAwlwKbAToKLuOG98sJu+YHN
0TwEFLdsHG+Jdm0BaRbIt7fPYo/eluwJuPey6uC++N5Igw9uPbsl5GeOEZGmEvxKQP9SPzZfDs4z
did8FLMJTqxJExoPYnpsxmLjCmMj7PnOAKh7rKrRvcjq2TskRVS9ezzPIHKxpfDaokm2oBd2dZcg
fix2R4gDnVoAjjrJCDdEUbfRFbNYkiNzRHIhB3k6RMQQCBhfy+F/mDuT5ciRNEm/Sr8ARADDYsDV
F/hCOuncybhAGFywbwYYtqfvz7OqRbIicyJl5jDShzqUZGZ4AA6Hmemv+qm+EmL+tqyO6quBZYp6
SXb7n/TSbx2ynKBh2WrdBAwMwyoe26seW8YOStPqYqmzV4GyhseeYPkT+Xf4uOk0hKM13Zgx8SjA
KN3GTLxsEw30qHcj9OY8QhqfnSbANepO8I7s6Y3/aLiGn7b8VIjw2widOHSSuLo2m9x+4X77zcrx
dJWvmyaVkKNzTD0xdtAqdRJ4tFLeNQNreURh2FVCKO5WEIy+maMlugNm51+XZpVfX6pYkdCb3D3z
Cw3gRTWJuuYcUt5VsXC/FhOzrtNH1a09CevG1cLDzFm4X0ESBSdPB1SBjkn6YKu2vbpYpqBBkT58
I47Zn3htFgciIESBW/kRa8JYssoKqjszfdM7lv/mOD31ulkFUAObZMO+yM6aUzO3JTv/lHKwuoyp
gErcZubtgTEqXqYqLDAB7Gl28kCmyPk+Yn6ybMibHetURpvKCKqjPeXz82h31e1UJq+1J6OzGTX5
G+XP7d6WsK/n3N7ZCgjfHGdtKFPP2pYKR/CcWPUNjUysdE0UE6+zLUDNvJyJPaZEWnP3hVEvwjSM
lttW88Jj/1i/JlXq/giqIj9accUDrDrn2rf6RqKYYvSEDRYnd7EoLvlJTzN2XaaPaMZ77aWse5Ev
+OS5G8JOso5PUsZXtWyfvH4Aj2NE7DJLD3INGyKl4sMS5+B5+uZglcX7NOAZYEVF87fZ8m5M8our
3KS+CgWHSQptET6d9OSA9CNdYiWFQxTiDdkwHGADW+D9dbEVXY4pqsyj/QhpKjAbXpAt/aGy+Bwh
On3GJEUOGY1tPltY+jjHQn3MRjJfFSCJupWTwtARY20wPhwpjwTSGkKX5/Y5o3NruD78tSRX51FX
DE+8uvnJsKmlA84aDplAIU9FBjzIghWWghcj8j33sF3MZA1cfn6IorRjv5AV77kVLFwKHIWyWpIP
DmOCWayiDy4ynNUQ9O0TUuV4j3ADvIqGC+utkrXxo5SBDtvUbPbuxOR3RdduE6yXqeTQA+7irHzk
nQh8ROfndA8OQZCHPgxpSaNN7S2c5IZ03XR8X64M8tcZDjtPFjVdtVHRCx3pE1yBNaSOjayZJ3pA
HwiZ+d8BG/6hD66nKuDPb4jU0x+1CUBfsz01j7mnzC1zxK92nPZjjBv+MgX0rCE9pyyJYPsrmuh8
GYezQ4849Yz9Iecq31Crh3eAdAqDYeQ9M8MMCPnX0YfBnomYma70elDUmfP1OJBBBnki5tRcY0Qp
36QfafZGrnuoTba0MCUQHYN5MrZUAKQmVT4uQYbKMqbrtqp4xbcplnRhJzj8xpqJBDQBP4xU5n/g
cfCcVdS5iJJFJH9AqIUCZVCx/tywRdpiDA1u+nEpXtuJHvE5wZLgCXt696qkZO3IK+tc6JnCBqda
7oh7D0caOiesat3YkUjM6cEMpCBDKZfDglJxH5SBeo/nKN0hrDavDesbr/jOPsjZoTE0H6H39ILq
obZvvK3uLRP5tK3veren21ZTIvWFi27AgAh0a9UNTocduqaYToOaWtEv7b8Vnd3uSIh/p/SvHgk3
RGiYc2qf/dgy12Nhp8+8OODdmxBQNo3h6hMljeJIsRx6OR1kr9rN2bkusjjTgoHO3Rf1TaQG96ZA
wAOn0S3zBj8k/Q8OYI5zLvvmls01rgU7rue9ygSvmpZF9D6uWxWswBwXh8Yr/V1uLeoha9jDMoyl
6bLE5LkJOMXgWLTidVtU3ZNHGgTqO4W4c5fHz07mp7tIRTZg/mUgcFfh+HO7caHoZySFzZztFXj6
8BiwC73TYmQ1WTL7ucT8cgwGK8PcqVmLonG5cRe3seGt0CuhnMw6VR2Uz8QicuBmtFebzYDdYqGN
iAFY5rnvg2MkDE5z23wvPStvEQ+W6cXJB4nWQmdZspI9IW9KmoCSUAllbe3a57TbRsYSMhxmSFJx
cE6miPCHbN3t0jgcDHxqdGYaDW4ZFvpPEBvkEV7xtLL04G6Qr8sbt53ZYsGygy8js3R4BcLnbQhH
J7cRpqyd6qxFwhbJvbfFiiBydSbBTSIoVwakw6syzSSMKE0PqLw0gmadF/PV+u/NpS30klpYEK1C
c+YMznVYa0G56HDBo0Q+b9f8j+pRRv32rXXpI7VogqTYnY5S+9JWWuedBvmw9N5PzA/JZvqj2DTI
LyWn8o/CU9tqoD6n4Ou4ara3l2bU9NKRml7aUl1BXxv171So/v/Vfy+uyf9ttT0QTNFA/8+y7stX
1//XihLa9+LP7nv7X//dv/NoJtEyx8egKNFNgaHi//t3Hg15Fksg/sDAgqzrBvjP/8eeeNF7TYk3
EfeJwILIP/q3PVFYePYJy0F+ln+4scX/jaj7Fws8Qm4gSFi6gpZrz/vFnCixl7SF7/k7leg8bIFd
4g7xUkxZub/qq/nwp9vzN45761cT+YXtSi7PkUBYHSTrX/KjmZgiuKwBoc28i3exyLMvx3bau8Ei
+zvNA4GjaEG61PxbxJrnAUgGBav6eVFRsR75mTzlA1msf8h7/kFc/rOZ+PL3Eojnl4iEIG2KU/Q/
zMS0NDjkx4iTieJHX/H3gMXvYyx396J3jgFlqLu6sBWlF8W0SeaTi7p8/P3NucQNfv072HjrTVN4
FiOFX/4Oud960ZRpf9ekJPmivIuOvpXWj7//lL/5xgkfcCKTNgNRhLD/vFLJTc6SJfN3du3u3XwE
oSixbJPnX7UjlTq//7S/uSbXNrkaR7oCqu8vz5cSyqLf1A92QUXp50SZN8PdRvzDp/xlMIEXnV8E
kw7P5BkWvzxV2MSsdnQjuYNixmXkM/uqQt8PZfrx+8v5m5sXWPjdJSAOl3qGXz7IxWr2r8c3Snnn
l0b2PaacxHO7OttZfvP/8GGezQTHdlzTNX/5sEk7NdqTQ4wAuNu68EHoJIOgKGjxOBlS4P77j/sj
f/LL80fax4ewzRuB99Qv31Vq0RkMs0fuWsOhPHSog+uRFOh9YSUepykgAQ2TjjDpGUovdVbjrS2j
n15h0xBcTe19lvuKPsRy2NgUD1gUwLTN2rN9chNUVp57Wq6bDQWmQXvQWZXiVyx9wqDNwggVCBZM
rn6xNuACvAHpw7tTsFrufn+Nf/c7v0C9RCBM3sV/eR5H4GbAW1O5i6tEHDLX8A/z4JroRe6TMVch
mghjVRV/Sztptg6tNI/oY/4/3Oq/e16J/gowf9J0STD8529QZRB1kMKCHTkf5zA56Q2+i2AFkc5b
//6C//pJgcnCA0zb9l3u9S+flDRJRwsxMVkJ92g9aaQ4Rm0/GNSI7e8/CXn3r7+OgKg0vnqbVmb5
r3/+p6KUluCgIUUnd04wCAiiRnrZjk5nlJjp3jN4EETbP8Zos9tM93O+6X2zXVM01DCoqJlgAH4t
dnQt4dPotOs9IMm570QU/f2I+Fus7VbPDzSFOdd9P9RXOf4a4q4JamFj6WwKCz9w16220MZKqQ+c
MPw9JDovDFQ1YzPrWnKYrdhSi8m+q9Um/lw3rt1oN/YYmuLSik46ydzbyrWmbI3LFprpMAngqX56
G5ll9j63pK+dIRixnwX0UwZUS9RDC3u67eVrClPrdhRc+NI5ODMj2pPdQHlHsPrRycrmTZD39raI
mvKQuCk9FaXFfpuW8kdHqOZV4Op492MTMnjSVqgrcwtZrr4I8dWAdxWVYJ+affZgmE1765ul3zI/
bEYkjGmh6Hy029cG3u1JDUn0nARLuhvA830g5dMHG5n2G1HRl6oQQQycBhZb1qtbJET7RpbJpsVy
YmOj3leDRdu1Atp3j9xTd8C+PJyTjt3dLgNnePzi3q5rVb7jcvCsDkGGdRCKHx5B+k6HOkVR4C01
XwcaiXSV5rrUgCAjQn0apNGuaMfhiy0T92S0SYIl2L7rQls3bR9F3DJb6ENbO92LRTvns+v4Wbsp
ESq8VaTM4Jlt29wzuQ36Jx9f+0Frc1iPLYhL5bnOdTt4ZLpbM6IjDfUhWrcLSz9DXwttKIPGpTc5
6JO9iAMVVj7ft+gGbt9gdO47CJlxQxKAjixzsFI0Ytd9SxoxX9Gp6LzZSWsOK9/Mk9sBURZzNukO
uCza7HyMOAQuEKBn5a2oYgmex84FAELBGlNa08w+WpfTwEpGOA7BXWfdQ0HimCahZGy2CVucY0k4
pLAc+b3ENkkQU6dEm8we/+HOFw21NVmu52uRl+0RJ7ZXb1Lww/yEYnOVEObYiYUNDgMegevddofg
Ekc2NsFFAVAB1jQ7zvV+QJY8oWji5c2cONjVtbEoPONlucHzeQNgMN7jMsSiM1X4vTi5K863iU8x
xroUXgK3zEiXa6IZoR6s9pgEroJaUpUPdjUCs0zncIJ28ijMYNqiuMA04++2H406DoO2D7AemSXf
71RuGC/zfBQLygTzfw2Wro7xU9m+vLLn9qu2KD5PtWLag+n/RxAFnsUG1W4PhqXUysPYugYXivfM
Wlwc+9jiNtTbcPeREU6+roJ1Ms3JIamUz7W6JCC6tHw3ARndAAYaGZCp6JN6ZjcC5z0y/s7MZlPw
FT9E0gZonhrFdqTNcGdMF48fkKqPwS37OxGA4AtGo+Q0SFSz5QQd+iayC4fqEKDYfJoWy7mKxJht
J8mJWwHUQUE/xm7qX5HiawlqLCMHhS6mky6LnuJ5cK5aGpxvDZSEK6X6AAuuZz/h7Oy3RQzSb6Xw
3bErVxcPkFvvk7JPKW1N+Sn4RnxMkcQ2JO+HTSlcMDLN8Or7qjv6tZmvWfXoQ9Na71W0VKceLqjG
yzguUJ3xkMaewqeOgywjLJPR3Fey8UaPv0HPIECZyeWBSWl3ImuT/pxgJoDBge/MMp/usM1PED7r
ET2OwXEDdWBFsDB48lpn2U5qNjbVLJdTHGSvGtzLru7KCUY3GbvYO0dFeW+aqL1lUpI61PSWR+Ab
42UYdqRgjbC2vfGLhlHclnmTlwu/NcN6nYLWPjlFdxqjBFY6wLv1NJrzWjizdQ0VjLAL4KoiVIXM
N25Rj2FNs9Sq4zi9yiyPlIlSw33UMUcLFYzEVdGTxcoq43si0VCO0n1kk7SQX0jAW9X8lD3qnS2i
KdtxrK2TU/V3TYrLP8NCLUkSrBfe4GC4qnecmpQhcOW2Qi2M43rVOthPmLtsknRxtpPA/Grr0b5p
Rx3dV2ZUbrG9zFeMyk9OTdAooFlsNdneFI6jbn9EdAav5WzVa29ezpjv/TBDiRlX3jR6r5VMyH8U
8RwiN+Q2kLKYGgIHEyfbqrlqntiXTXeiSu194dnRDiZosUYKim7SEvHMao3gIeF63xgsDRTsTYXi
bnilN/E6bzOUETx4ciNpCDZhnWJs29JhXwc0GizyXMAWwSvKy+tlSFT3Uxg4F9etpGYbuOQ8UUld
YSvuu+V7FinBbnC1q1Hq93Ip6gN/HKMdfyKU6mB7sNygZVQH3pXpocnL54YfIWiCrIvWwg7yNzxT
7VHEiGqWxn5vzSOwiSJOwjTFM2N5lPig4l2pJZpuMew9D2iSmzgw0E5gutos8mfPQIDsliijegH1
CeutN/Lk5l2xXqTTPgjPfJAprdV1Q/sPAypzjxKUHae5oweJJOhBRxkTTqUrsN0uD8XQCrGL64KR
PMLnNlKduRobUVzPfSnOuinSTWUm1Vvtwy5uqcyIjDm7AvhEV0gX1N8sSOkWMHqxXzxzeEIovEC+
J3f8UsXiOqvahIeRKWJhC3EL9ozuHAK3hPpf1OVhTLvvWoj6OI2R9WBbASWs5nwGaJwfZ4yT6zqw
J8idljE8Ux0Yf7u0XGwTvptbsnfmQbptRPQ3UPeLW2DtKqNPRVvijVUZcVikDEQ8PyOglWc63+Px
hImUYY7RUZtt+9K8axcgo51NsnHxCTkukYvJOXbi6ohN02RCJ8zQsnWPkRKCTU0o7sqZ0dBXfanT
cT1hcl9rN6o/cBUUV7RQ5n1Y9dyRwMsKDMnQ7Z2EZEuTeFe5o19nNdWnqZ5upqLuPple6uu2IT4R
W8W05mx4o+ms3AZR173bkCd3pdkOB9Jmu7w2nivIYjme5YYAUYVDvI7KbJs0zG5i7ZVPTF77GzgY
9c5kEdxPDUXFpMaenIY4TYVdd4NRXX221biwcrMpWIkUny8ZiXHTiEv8CGAthS5VfAchrVp3JvUi
fikoPcHfUG8QMobzlKiXZsb1Uhv6OhEDwI153DI8HyAWQpwr9LRR9eQzPyQMhmI/4FbFxr008iQW
WKUiTdM7NvY0vcfZpQYALveqsn2xKqfqubtAMhtZbQeAuJWX7vVo9QeEcuaHSSf2di3jrW8xUPPt
ibYyctO7wrjEyGXY1a4MicHP+Hwawz8G9UQZpZ3KvQ1BfzJKMmS5teEItcES3uzYyudbP4bU4iVZ
tEuGgFpdPn+lSvejb93oVeJYXTUM9c1x9rYLdIW+aZ/mvsMSMMzH3tDPfiaGM7GODbf2Legh5diJ
8eGn9bOw81OVeg8M7J1VSu6gmORXnH8RWhx27aUWxEzjx97TwL3b5tiQwkhd62SIRa8LqbvrQhnX
iicIWmAAHHC0/Y96os0iFuWaVYqceDPsbK8tXxb7EymuCH3RWkRfCZOALqIrz50NvsAufdQ19pK+
q57U4j97bcb/2ve8iX5MtXudQF0jNNRfdaWDhalQWViVyVMigr1blo9Uer5Voj00dIOiFlc3tgdv
whRDvfKaYdzqAVYMTit45wY1tY6LfoF55FCRgQlHr7jP+FUdiiz5iexw8MZ5Y/ituwK/t+rbYdi0
WRLtobYNt/gO3du5kd0XTsEA0cw9MCAuj0HqeuGACr8jNvIzZ4rJpMh3HvvWSXgbX5IpMYafD8JJ
TVh2GNCi0g1VYBbHOaflS0R0dLKV8tqtYzPZSgpqKrqpykhZYnoMquokHEodSbuyV2migMP96NB2
yhGhG8nBauqGipgLzkSW8yrQ0crHQ0Aol++bcyssTUM+0Ct569hjuvaE+jGUS9j17POBV9UMT4Ve
uRHv/CZmQ28H96B6T3TYvPRzdVN6QAirie8dG4y5Il+jDkmyNCz6Fek8ULUKepOYsuY1s4Z6Y9G7
hsPkpzScF68w+/WiWLPnpuNLU8yfhK0ZatP5MiGGkox1C+pYY2vvMJ3YNjhQGHF2pHcHjXHISUpe
KXV2lJWpAB61xqYtsRzEUv2oGCvsoBhwpWY2riD93OIbm4kv2PV2IUH3LefEvk3rid2dZxfhbJp1
aARUOM+5eao4s4QZ55/jWEVsjhgNukKdVc8Bw2389jVhhIQPJtI7JJaHVsd1GDUAGYb4xmd7eNu1
ht5OvDu2ThB5pzoQOZv+iXNzaqmWnh+TQgB62kLT43DsV+oF+jJZRcb4oaC5kTKPPljL0ZseBWMv
aA/4X0c1mmFcy/pj4qKOUkm6Nya+UmHphmIZQ+9Yb82bpk3MQ1zn1bFs94Cvsy2dwuJkzm2xjTud
nXJmMM+dVXvP/uR+RZMlNkJUwy4pbPMFzHu/r6zMeGiaQf3EgxKfcbV7J8ZpuANxsO6w7wy7qcT2
MBZBh8WgK7cOMs6GnCjm05a669XIbh6vhNXJJ7PO1wbpSTs0sQxgYkLjw73TleZKJ40+AKM2aT8p
3maqQ1YxitdHFCfVljJbXFuKrRAxgnQXZKSzpjljr5SZmqbNyt1k8DeOjernN818jgOTty34+YZm
Z+lD5GQUL2UuFChqms6pSWCHBqXmKCXF6FXn3SUIUeuh5Bun4jbYi8G1wgktJV9lo6b5vEtPzqQU
ib9iWwXjFAb80DlLleqKBtUBJj1dwJNrl6dg1GxwqyJZu7k1boYFNECzDARxJ+HtSGi5V3zOTHo/
JyvkimEf5aN/BD0cobnU7cZO2c1zAHsYyTH8yKvMWntT/zkF9vhK8PZHJYkUtFNCO1C6fHIcV/fB
2BL1iJWhoXnqLoQAP1zBOX4Swn3hY7tjpShz9LSz7RK2w50DPlNFSG5iwrXHF6WSG2EaaENkbO1t
qU20oNKwUB1Tbx37FY9PXTehS5iEWVomnBcdM7nnEWxehoxlGlAuBoNKD6uWPjQIqplX3aFVVE8A
seh1CZLmPSNTdp8OqXkWbWtvk5mj4cpbUnXORfCzxcNyjx536Ru0+1VJWhIE75Kt+0ASX220pGWg
Un/Q5bdeMOUHPDhIom1EFY1RlzuD9Dhzfr/CtGulR5JLCwczVUviivWIyXD5MXaOuY+XeH5Naphr
RZYpFA7vp6SFl81BMK8dG4h7B/DylgbFmnKwOb32Bk5a2LkyADnmHeGBhubpKm73YN6T63iosu1S
1+mVGAbY3UaOonpV4MyQK0fbw92ML+uTNp9WHI2FNrthJLK/tr1FvkLOBHDvjHJyt4rg5HfNQybX
djNn5MNjoI5LGTALLkygdVvfmHpn4+QKm5jn6q0xj5z0ln55pCbB2TVDweo40xPE1OQh8zTvzEDl
H2XEFDLzrWnjg37YmhVNZnnXuE9RTndlj3ustNSxkLS819B7eQxBiJ8qVQbbDFwUVyEX4sRJ1VJi
R8PDMx+knsqiql/zy7vTqssbUNh5mFWNBCsYWCHpAuxXmd9Xb03d2Ed8dWK7OLKeN07dRnvLjYan
sZ2Xhzwa2sc0t50TESCT2mwHhwqcQTqxMlT2rmiKvdUEeBp6mWr8OtFCx9Rs8U6ESmyt8I7jrV5w
SRCdH41tKusW3FxiZDCedRS2MkZLn1uY+kQgCRJKrY1L1rkrQrw5zTtReOFevpP8UfL+udGlr79w
+EMHiDhM7jS32r9m/U7yMBXqPnI73l75vecH5Y7UJP4y9EucnCacYFefndhyNyg5w7qLBm+1DMYN
gjsGGYxA3RDx4mWOEBruqIgoNXgVMNtdjNJr7TnrwDC6jTHlF7Mf/teTi7+JSH33TJY0SzZJbhsc
EBrv3eMotQ8GX6yVonV2xFDErKzX9xwpI37/ZbYrE4M8VNvwt+qT13Fm9ROunrZwOsgpLePn0gk8
rxPJqXoZn0ky7SEPjjuUWpoX/Mg8dwKKFf2SlMxrivKKlBRG1dN4Mid5C4A7vQcrobf1MBwjx5yI
dvmUGXiowgAgsdVIICtkByla3ZRZWVrswWe5A4sNbioym/7KkUrvpLyA7WNl+p9eRqOdnkXzgvzR
3FV+19/Dn+pfwcRmt9x5zsVId6E1KHnLXm7EtRP7JAFqrFPUmvUJXslgsaZbd4kX+l2CIvqJBssO
H728uaqoe4pWDu88czV0UsoQG7iRbzGGNxkIw6Dvv+HWW9PWtKLFxCdK2cuudOForDq7AbhU5xoj
DYUd/sqdNcfgHF7HcuiDmaimIgS+i/0ek0gty1Pv5tlT7g3R1kr8lrAodWuReZm4RKnxYyYHMBUp
PVZJzZ+ux+7eHRtnVzYQFZFFJH90h3sk7lD0QM3QGBGwlw2wubcC5krOazoREMeZWa4rqu3cxhlu
o6LYUEnYYbMHlVBV0RrP6Lde1FPVT8ET1icCzMRWcWzFVVdupLW8ltUEbAI3s9NDgk4GAuUdkRS/
6eN1PafpMa7RhBjoHOIiNZ670UhxQaFdIrvna4Dn6bEBnFUSsQ37mlMXIA7SjWbAYRYPCcJLouwD
O1ic3akqKQYze1ZF+ud9rGpujel8rXzIY0436phcSqIXctqmcVN39lyHJlwRfEwySB5sabtXbPrq
gyBot+3TpHmgrbGssaJ4F1hL2TGlRvDwIszGoj93duWAAJG292jGTbtXecwhUnFagSUcOepoEAMj
/2DOU5j7xE7bGFnTHKX3ynUtIUbo7jKocOtnexl6+3JiKc6RGdcIN6QWPmfRsuk1GuLWTVABREFZ
bJ6IYfGyzLHFZ5SvRfa34+WCrZDvG7uMGQLLG3rJizvl8rWfE3nNROrSTmPJewaf8uAJ236isC5u
Np5rJBm7agdPVV90wRuVvDUbGaOsDoRee3r2HJN2ocVDtNMutupVdkHVbQzLsb4ojrCfcHqaxI6y
5juXFRamPqDVjzwsIQLVZljGW/h7n63hmoeIDO3eZDLyQDwzijd5QqWSz6DiBxEsees2WfGzkAuV
Dlkc3+qpdl7xdF9Czjou3zOXGoqmdPj/1RggQxQGB6b1VNKjEzS1+xDUWF+pwXKs966J6VUjEQCZ
wk+8c25GqBF+28VnY3HQdhMjFFjOnk2Itd91JepnhkjRSxmXNfS6Agh6x53PuJ35wWMnuZ+rdHmh
5TR5xf56sX1hn3wTyvDeUYGdH0U3d8DUFywENsFWp2MLj3NKbiseEWpXHYclpQYzIOfpm2jLSD4e
GiKsO2fVUbBSrmc8ic+GWyYHezLnkxrH4C2zRE7yt8M/PPspvm6dYSYy+iZsahW9L4gs/ADqon3z
qz46Luy12VQvmOVzNoCEJsouCePBfWTxqr4GIA5nj2zajmED2CHXVVTKpGyCrNyA5lACymAOj9uJ
1/xmsOJiN8SXsiZEG2y4TCXwYDXlmXEZZT9TjN4F8olNSSXK5mHuRvxoOfQpbo6LCOkISiawcBYH
B3bIYQKNfEyduvnE885gsLZ6m3AzyVsMX35aPHbBaNJ/kpf1iReG32wIBHlnQe6k3nFMJoo4iJZT
ND1nWbmlyOTS5wM57sPCt3qHYD2eTTNqH9xB1l9uq4nGYmQ+LjryvgFo+qeIdNR17EjDWAtrsL+p
CKq/cpGPlFkNtX6j9ch/zZTqJNENqbwNGVuYFvPoOBE9S7a351EN4GfZzmPntnjE/RqoysqJQMlR
2O48x7IsP6tYPVsBqmjVsSMB+0SOXhaxNaG4t/l50eP8XgJHolUJ7VSzn8LJLpHeF4LMyHouFVdl
yDGAm6yBheRkLpvFPGZJ65SElC34I2qK0pt56t164zJ15R0RV35ox0l/lWSsX5scvSIcF1DIK7pk
AAUJn8UGMy+D6MY3zBOoR0zmPBLixtQSwU725A1cT8bvWjUR/eSqe4VO3VCridHsMJSqvk/4ovzQ
8TvnqWNACNGIAspPtkZw4sk/zB/ZHyU8xR+FPI28lPMwMZ7nkKc563YRxDZeEKojfi2Dyvuh/+j5
adjyX8WRPeJqvqxsAYVA8XLJnBmVFRxjOf9UipAAk+NxWnG05nfCHokrYJhggcDCeWpedOyJOY58
iwG2fKp4jJAsexdT8YxVxLKuXVIsoCJ8R3k727kUG0kUbLFKXcXAw+YfPFr9MGjIu45VbeHREIXT
lqz7rZOkSGfweD6izikOksYgsS7inp4paZophUFR+6FmSUBtcoitDoxu5qs8N4pLjMN7XVqmDgwx
OLyVKirzvSpy+zMrevNqVk7FAXeZrd08lNXOzgcPpFg/h17BEIhHsjqMsWZQJhmmnb0AOZMZpGY1
gQf2sWSNxRZPGOolk0m5GQd2E8SCvu3BCq5cwwmOGW6r87jYWHm57O44q06d5lkbG2a1nPHnPATg
auBpHKwdZxua2Dk1N9+tP9jJiq7X9Jz47m3B3Hcn4jZ+TMrSTsG2GNM+KymACpnbJ2HVOe9ubc73
BlG6D8ND2rEq83oWVv2pXTt7smVSmHvQLQHir9O+goSurg04jzdFUxv3sSH+yYhxsT/8p+UFPhEu
KBZuASHXudgn/uRYSHJTklpo/cuZnuEpJ+az9ODYFH2Tsm6zVb0dLCN7MoeBpfT3hgnn7+wSWFCY
ggopMN784u9ZhEGkGIDZbvbi/jbwGrUfVMcUwWRsb4+TuY44kzEYp5bnk6pavlWty7AZcgsCYPeR
N50LK6dE7GygSRUVA6Zq8uxwZBvPvFlYZyImNrJM6RH2YkVdSDE79XF0suVEXu6mE2R5Rhdt0Map
Vaz1mC+8V9gBs9aTN6h1LnZ05hqrFHfQxot4l2kFT9sc3ceJ3uiVO87WuU29jwxW+tqQQ7+nlA6T
V413fsVhTO4ocbH/4db9hUVLhBxaMP1rxORRB+UvJraSR4nb57Bbx0PJucE8w4OZ67XOZmJ0WJbo
5N3PYMVZleZLqLbTcxgUW3YBF4/BKOjJhSm8LpMB6qIuvW0W2MPBrLtkXU8GuWrNebfI2QDbWbav
Mspjf//tX4ykvz56gctAC3yphZ/Bvzjn/vTopawlzRCogLLehmbwKgBstCauk1wtRn9vTYO3GVic
10Q7kqNlmvqLiZc+KAom9yOCm2uR3xHdaCJ74Nv4/d/ur7a9C0/A83kuyTu7v5oEYzQ8z/Jw7uMZ
5x062XFwbUaV+oePsf4Cf+Z7DBwcj/wEeLVbv3yPDQNjp4uaYMf4c85ZviXlKqPSm2kqvJ+CAzzv
yJyEvRVVm0gP3n3KJnTaIIznV3h2gtti9nNsM/xYGuqXb6G9m3ioo+W/2TuT5diRK4n+Spv2KAsg
MAQW2uSczOQ8cwPje3zEPEdg+vo+WZKpS9XWLdNeO5msWGRlYojr1/04SJ9UPNE52L/8/x+N/efP
hue1sD1PYJ0EE8qD45+/ODoNFgQJrr2hd3goLA69vAGoolUW5aQjGUNewvy2Fmn9XiyoZ+x/xDoZ
iuRqpkRqg5lh/vKycPobD/c/MNl/CZNlLPnDV7j51J//9et3csfNZ/nrr385fXYV/1/+J/bG7z/1
N4t2oH7zPMdnJPRDhz2Z+h/uhvsbTxnMl5I7zPsni7atfnNpBSGQSu0ls/ofLNo2Fm1aY0DIOlh1
HNbO/45F+3/dI57iPsS853N/YOP7E3XD7z2rCXSot15/GTLmWz/Kv21V7QaK+2hPux/q/BuHQfcv
HrIq+POV7vvKBv/Om8mnv9L5c31wnHhyASBjtn4Udr8iN0And13Y26PH2f/oiIWqNVQZX1LtBOVp
6pupOBZDstyQx2q+XRRNau5mM9F7mSv1Vqu5PqHeOlgiUjI3pJa9EJdTP6s7t2gnuh7FAG3Uixz0
dlnvF38IrqxY+7u4p1KKuD2gwGLG7TT53S0JXMK0Uv7MRFwBy8MWEUp7rS0MpUFbPcxlCUcnFpeq
A3HSCaY0VPTsQU42FtNpGuSNXVukiGI7vwmoNQ1WZsrGG6mypzhU/L4IEuYeI0Z5P3v1Nm+ycwb2
/BpwEX8BSs8C75bZHYNbyg+PcwocpG6Hn9S+u886ICW97g2WnhQ/xJnnk0dCfeaF7KcQfvCUBWtH
e9lKFln8ko52+OB7A4HNJWGfXdR7e3QMZPPWhZmBiKYF/MV1TkHabgYjC/FzsNTtaPX6O5ocEphV
HVKlGWc6/NIN+v12HgkuxezxniGF9PxP+DL+JoLM+dAjhDKYuXNesV+Os44VG3lejHIJmW0xnkbP
qs4Aqrq1ZDV4M6WleyvSBcmIAhLvrrV4J8KTE+e0Z041zQSOlxpDsybRyjS4tAGp36CsGCcahMza
NdN5QJPdQZeAM9dl4S5L9XJCAmyeqZEJzLpteiveILKw+52QIh1tKWsVULph7Q0uw/oudiRo9sRl
1OQ6MJoptGrLtds3oWZfbtwDfd0pM35y6dUoYKnAhA1ikMTOTCp61RRqvuWfgznnjJX9y7MCjyWX
GdiXezq8S/wRwUXQM+atTedna8+29NEgJLHIr+ps2McDayRgrA4EwQQcDU2QjfcClCugNzCb/Qi2
ZEV2dtJKEYbv6TKlC24+RuDzgbbWXnNtDPAv7J1cSHkr3mJRJ78iHTQ/+WTSh57k2G2Qeyhl7VzM
rJ9ck7wRvUciS00a75yswormwzO5852Lo3dxEvsgo5yc4IyO/oGOR8R7yfxpTaC/iFYpln8YNNKe
t046Obusv+A76kU+VLbK281oO3rZZGUrLlr2MIHnDSjqzOKxAQhjhx+9qpPXjuyk2rqqq6kahr24
UWHsvwwaYgSqNqqlgYpMnF33z+QRwWs6Ved/ohwDF27oJtnYdud7a7/IOhxCdmv/svrUfkx0U74M
AF2gTcvgrYLEOVw0TnyLzijFUwz5jN4imHXN1kBSfax9Sgh6mF9wQXAhIJRnPibKXhogQyk2xYzP
vbCQgqfAwZpEYfc2EQ4Ek2SgX5y6NjyEWI8PmNIwmSV50j0AlgP9FsaiOC2gWWycUxFPkZwuP7a2
xWixVZ+hxdk58cRstkDGsqgFJAb5sP4pRFch17J/OywtDAHwFVkw8yR0gqPBcj6Q6iwhHDWZAmxW
FsmdA3bWsJbygny9YES8T2slX/hKWYI0eK9WYGz8beT63QW9nWxcrHpbT3rlPfAI9j1YYf1V40/t
G4MYsL6JxxAJZdf/4GHON6qAQCYsOG0OJ64qLXTbIWblGU8NUr2lyomeXSZP6hwn/lJAuFcGpjOV
hSoLrTXuFR4LQxQhH+TWMtwwo44vheiAYNB3jsAbDaHTHARG+/dU94O3ZgL1GoRrq3I34yyy6yx0
zB353YscOXmA9iJkoW00Vu7bCH73C6ZgV2B9NTzSUxFaACWdLoYmVySLt4oVEMkj8TonwM4q8xv4
aSK5qwU8oK1LoOmqJp+a7PtC6vBqZu2IqGRs7i787am/cdvM+qSWdIrWM7jCnvZGcKZ91TfpagRt
vHMl5aebsVlYSEaystw1F06HmYKuUuQ5GjPzdT2KcNNCU/VW/uxhi1AcDHHFdsqcu74p+RHAByBA
m3XjqOiaK6n7CAYLD0reBS8m68qrgVLL05IJHsSCDomDn5DHhctj5lfwcDz0YpWON2jfqtqWOU/q
pcp9bAQ5hlf0IBesJbvlxyl3LoW1wi9XYyM4aALi7r5nMyT3nS+bZJ1Wmd6Stx7Zp402w3aDyTCu
y9eqjrurOFcYlbKA1w4QiDhf+dVyKp1KMLOZ/oRyQL05fzmKYXZjxgSuJ8mFebXAA/sRR15x40am
x6oCBzch7wKze+1guBEHTu7ITblR0aeIMT+sjE+p07n2oU2tlD8kr2CQ6CcmW5yyxpymi+/U5r8N
uW9+kwvSOI/f5m7q2E/HYprfa97PZ58WDSpraUx/R8IM5crul8CnFpbe0zV+VHRdx9gtLsQ5X7gN
LdF9jIayM9S74SYC0nuHLOr9kjN8dgXg69njRvpJyDgC1S78FLRtsXfcFEVG1TrCs1To7mtJhxjc
aougS3rYwjDMl+bcp25rHuuaXb6B713gMB+Cd88kyfeSR2VC1VKLW9oucgyIhnhVl9KgNbHfWiZ3
QMmM0Q1nm8UZb5f0nvhgMvHYakokP8cQ693UuoGjumr7PLgViMgtlRw0eR+LoMIsYMnO3fSd8TYT
YC9ugpmZrLeyz9YJo5t6qF8R35INxmCyaRk+0bTsEVw4GECNNpqx/DQnrv/oLzIZ1xcUj78ucSWA
fpisZgOZEbpTNHdbg+oLqMBRP1tHy1OF7d8jYABmZh3VYc9sb/lUpNrvRNXa53yS7g/F8rw4BILL
bBtiVGhRiDkkrFwT6G+FQxu6qwkGwzzmURUn/TjCNS5xI6s8jrDEoiNwd0pzWVCMsuOiGUoD80ix
r8frO1n1yQyu+zrqliuqtKuKgxCFymtX8NrrCkG9gFoUr0te8PY3PBkW5zau0Le0qwba7o073YKu
6p2NmMthC4WAWrAgCeApEkWZr9I2tXBWdRQbpJgXsTp26jJO5vqDPhdAiQXk+4/Y8mt/Lfs5+yRm
wVMgpJUVPi9gkEe2Mq57iAc6SXlRLeMz1WOYimarl/1xjqQMV1wC8EpoNp+pO5BCPoiqWNSuGGHN
r6ixbPGNyao9at8JvsoI2v/kwjcJ82LTtfAGpAYl6Q1u8jpODts/a+HE1kWJTdAACXcQc4dLCwTV
xViNnqxt6+dsx8278OCGU2M6uhb+5hA4SqxVCdabJXcfpfLihuSXsQ65NRnKfOx7yaaUCEOWdylu
m8DGhB4gphl78n3WWNYWPJXaOX1XbC8NCbxyh+hujjwPkdrQua668me4OPYrV6IkIHdptxggcpA8
CsK7wHTdOUumkW64rAgeFntO663QrNes2S6vHTPy+XFTvEzuyOOqkHKp9qrP5tcIXfmp73QiNimc
gRmoRdzbKDyN+Q45Df50kXOgJKk+Kdc1kKtLz7WtvqXqh269WEny5DZzzSuW1fM1gGYwe1TXsd5y
uApBxY9VsrHhH3+nVjBtmqUtH8eFhwrQm6gxG7qhg3QVVRcWS6T15ByMKyco1fk0X7lciBx6CzoI
WXbn4EAThFbPnSU0qKhqi5uS03y5AZo7iKPXFd02hi742OSt9VADetougcROAbZFrXHEBNsR7j7u
3QyfMMsKhJ6i8q2rvIgG3vczMCEuYj98qiMS+CsZ0Q+84kUJ2SzuBmCltd1iZ4oXP0G+a1pOSJY7
89FSQ/Js6xIhMb0gS00O5GVCdxq22BtDPPleX7zOYNgAyVom+ZUHcZew/8SeBRm45Iho00NNBcXI
TkwYnKFjz/LcKeP6MM4zvZWEVqq3ismYvbrsKB9261jsGGO923HOWe9LqypCMFvCPoXxwPEwrEL8
qQ2kKLkZxsjl4eDC+OY1XLf3nRqzYa1LLkO8agsHbGMx5vRuh5MnwJx1KhSLvB1CuQAd10m8hMUv
llwTS+xJJeimNqQLNHcLjJ/nxzZ7stG7qfXAEZI4Y6iu0lIJMGwVFxwcuPyoM69jexvTnOLmkGk8
TJnTapiabJ/SbHMcVexRFl5nX34A/R7LT2qfmJI9KGXVyVYLumpbH0vHWW6mJH9OFr/ckOQHKy4p
RmFHsE9rS28cOwYi7fi3PTfAbWpRBzz7RKowrwvmBo4fXT2AOpgDnW8NVt8VGixeIQPqdhqw4eWA
aPZVa1f3o6vLu5Jd2EbbnBrxLAFT5tfMkKJr2GL4dZhF2C5yuCA9SuwLK0lVF7A6a3udcb6M+3y8
q/xOvOA4d3oesFm4Kbv+tYoGQw+y4z8MvqKYrMnmnVdhsU+sadxg6/APtTuFxyiIWISNjRODsbHo
xAijFv4cDZ0r+MlqAWRXVDcJjJcrLGmju66JNqwhcle/FLHBVon+u8HdcRcPA80MQxW+19agrgI2
am9gEoBS8gJdB3xApitwfGnXwLtq0igB7zB0uXW3gLIM1pNsJk68Sd88UaApDg6t6/SCh7P9JDGm
nOiOARNNA+ghAOD73ARt/hEZsQDLEbP1PZig6j9kzhjEASAdnF0VwTbbdxleOZ6kzrQBvB6LY4q7
/8uydXee7YST5ZAAcMJfSZJzZTdzPu6KgdNkTgL6nmCxyna2onDReCM76kQ0rL8MXcOAp2xOCpv8
8s5sVJN6K9mwOlypUY6UyEiWMpjKeexo/rR3TTBl2EwGDCpCqcVFgdhPUt3DtObS9ynpnHHqnrLQ
JjDSrGRl+x86GO1fjZc60cZ1wnzeKPq6wFWHU0isYezjtawSDtEjFTu/VCwLomVDcurJhN/M2bQE
a0E8tWPflfk/u9LVwLViukGRBSDFGykfXC2GEn+R4JEYKdwmcYTVDcYUUEK2D/TG7NM0YjjPimoA
dDM44swmsYExdiFaa5V0867GZPZTzyzm9r+Lfv/RR/+FPgreAYX6/2ZYAID57P6JXvH7D/ydSKx+
4yyC2E13IVomlux/wCvkbxJChePjBWHuhEn8R3gFEIMAuZLSKx+4BKuPvjY6+etfHPc3fgJvmkRO
lRfJ/99RRkm7/WmJ4gjeCLZtu57nIsX+GZlA0LPgnVXKfRPZ7lMWu8uGTWN1BQWr3wzZZAjnlO9J
Xk54zpWieaQs0bQ80wKUM627JxzgXye1m79mSUIMe1j8axtWQXScFk3QsXcAY2Ab8v1XZxkXoktV
ARwyTzjp5bqtjjkUI0xXw/IK6aP+xnmlX5MliKsVZUj61g+s6U6oCyoQzuDaZbrcARJzrqZucB6Y
qNqT21f11Yw/GdhNpemTnTl72I4lXy1/cdxTg6HqlBXUEqxS5VZPeYo37JinrnWi/wPMi+dmwwWN
xVo48croGTMpRdCe5Z38sB4+2rTBEpZZKk/JZc3pC6dE8QxwcQx3Rsb8u2XN+gQNkq0hq3HnK4zx
ca38pKyv2MRTTDj4OVbxrCMA2Zv0TA46cNcdA8GqxGlGMMCX3b3V1OzLCPXM9yEwjd1QBtV1pQD2
cBYyJKZwNZfmFlep+bZxcj1EaDyYYHEmfja2hz8P+WtAWrPm9ibBhDivWqHKZhdBKcEFnAz5PfCj
mQCEV+/MLBkyqhY7ez7m0IlNUJ8lEvkxs+142eBKkrsyyDBTGw//1iS/E10wnvqJR66rKtzukFl5
CzE+FEatJy34dhODQX61qDIlIp/lR3L6wXbWotkhpQSPbK+D3SBl9zXrAhguuTSzN1Ymfzasjt8x
B/hXFlv8E+XW9b2vZud5dKvuOseKh89gFoG18xqRWZQiDoBYYd/HkFKhHf2uvhwAYIe3XQsKpQVv
FWPtdMsriKTB2a0w2ntai3soSmRjM8qCbd94H2wwi6eSTpdH+l+T8VCDYbxPF8s0K0qEBEd+bwpv
hM/povEFrtggV9AnOyXPXhs4RwQbB4hcVDPa9otT4pziI1XQGUEPWWF2n8ZmBNuEKniOxv6xFEv0
gRMqv7Jy130PMNSdAmsuDrHTOXxMtR3eMKjWMCIDDJSrZmi9GqPLxWuXhxmiFA0FwbKDiokfT/WL
PPYDjsAV7zhnm85D94CHhiFizrZiTK2N17QfTVNGm8ivyR/pwXppL1ETOjqvxGSsXWAiPC6ze6tz
l1nVC3fw7WCjdu5rRCFoaZx+B0jjYrcKEpJAavwqyvYn8NaW3Ej32OJQDFMShpHMt0VIUo031lov
7nhbtqjRGBvXvPOoFnf8XZ2i5GEFvTgh6Q7EFTkCU6Zbi/4N5BkM5bru6bvBaUoHS2a8q85v16OQ
FGy5JcVDIZYsuiddxD2GtWfY/NW1RSkMZ1T2HYWrjbnXfsSyn1cwNs9FWAk6J0XdH4xntKhopa2B
yzVOfiIU44fiaeJM21os6GCX/XGyl4YPZ0WcyZp2lRr5I/khj/Pk7/7TSY7GOo+e7nCVqCD/SmXF
kYSgxU75mcdloSfkAM/di8EVW17y9tHugoVCDoFzN3ahpuFujZ4DPlrUhUFx4vNg3sVhSSQiGSGZ
UrrXAmfUZseZE6+Bl4pHlXXLh7JbtkUkSwbUJ6c+yiDK7yK0s53I6vS7ScdIY2H36PbCWzjvmBeI
kEsLW8/iBNzwcjDvDbPWAQ70GFP1kacHiG7tztR5jHTRB851ByVmJfMwhW8cd2/kcjH8dnOHlAe8
vmzw69BHOjyCf+jerMLkV0HZ0kMOSDDY9wZEMZ9/fwcp3qChNa75EU9VsZXEuZbYO9nw2c+ayPJb
58T9KY6ng6F15dHgzDhmlcof5rSNb/1eLPB883Kv6Ju7a6tzA+i9xElyJ3SabgDwDs9hKAE3NmNF
oeEUtMclb6wbFA3RnCRX0+3YdAXTMk/4dW5C+8odi/coDPU7enr+0qamvuZjzu/LfHE/GPP9fNN2
YmqguQ3RbZwAC0gGetEZtpZ+kxngExiaw3XPvu86odVr2YyRgXIQmlMxLy655YFyL5oYTx0nbwqL
Cr66ZcyLXbGUy2O0INKuozLOX0Fly+3cTPqWlbe8Cgq4NJeeR1CqfpZ9tXlijvZg+JLAtafkJWOu
ssvvDtJU3mlk8V3MyungoIv9xLA/733Y882WfTlY26rghF7YEzsbF3X2HPQxRFz34jgced03Xbuz
MyQRFmHjQxL2KHVEB6n5ozb3GC5zvI8IaK5TcBKvVmUWygmVc14k8t3KDshCNG7UYq9kKXKMhfzq
Z5FvhD3mPyDztjmJiqx5nuyhQAvm6EEmm5H8PDUKx6JiX3nZAOFvKQmZVimXMS5IIszxrWyYGhnS
opjWxjHMPyiUQvfME+AA8EKr+j5wFYHMsU2Xpxr53FnRsWmuBH7Ql77Nh+cps786ZrJlT/8I26+4
kLeQX+NfgdHxrvIvy7XZmeSKQDLeUODN0xYIj/OSdcH4FPCo+YzoFOCh66CTorJReQPHzmueAwSX
X4WERElG9iK9pxmWZW2/J5nj+Icua+WtbpuRJBEQg9hS0Di97GoBjP4WRvGPMO5Zr/nq1KoQo6qD
dZ9F2YHp85HRCf2dCOMVxJIb9MUWhE+L3mvG5VhlzQzfvOMmORiiDCeCg/4jK4ZoZfWGlixAHkeV
ZBw6CCf3P+jyuqlnTN/27HRHnKjevs14ma7azqJYOEW3rzxnvGe+6DnvoXARpwt3De+U53quCzol
wOyryu7uWIdNz3mzAP/NkQ+AYpLv6Qt3G9Se9aSmYDuRRl51rIfugXWUN8T8OO/JNHu15xlAKKBk
1Kuq+aoY/vYjEaBtzHHrMAVV+ObLcr6NbL/+wgtCWL+Hzr4afX9+7Ny0PZiMqFnj9AdGxeSc1HiQ
8iEBYwFC+zRhxf0OUA/XDTXZpIfTU2nxuicoav9gzU9WMs2UE4H9JF29mqHpnIoyil1Okvn0HdHj
cF7mLKZhqrT8m9nveJBQO/SjHDqHIEtPm2tk6f1YjumdP3OOsmmY2QXazndLFrCFjEKKqNKKpRZ7
JqTn6QtzfH+HVnRjlNQHWzT9ZraJ8yqNKhrAYT5DsCfOYsYzh850g/nZxfbnFIeo4bFOL5m7a2S+
x6NE+D35EbrzV2OzzYzjfsdiEL3UjdPgoW6aRrLtFfYuaa0Tz8TS0J+RJU+sIPOC5dsEH0qMBmMU
SICF/YQed3LW1oMSqKfvrG1UcDWAW9kHfhPy3deF+80hqyYIKUv7hZdUu59Gbf8KPOIVVws21HbV
qTz8GgzNoLsFmuZH7w7jY1h4wcZdzHIteus6tzPvgcPkfJWFWbKSos/PfZeGnOZMVpIFztIZPd+m
GWjsPPnEHjQ+lL2mIqgIow2tQCfpNf4NTwQcG21cnv3YGViu0z7w1vATZ6e0cIJzzlxuOq1Q8hvR
Bu/s1Ngw4MI7c796hrMXBs+unYf7HBPmiADkq2sXqUGw9qM2eBtxwt0o4tjdZrKr4nFhU9NSu9fE
7zR6lGfZX/YiNiiQGzqsK+JHQEroEsko9E1ivyb0pj1/jQEcaaz34Jit85b92zZe6BrEQtWwuYGQ
cGJCZ6OaCNfCaMsRA2fpkaBWeTMIj050LOTXzuAH92CLXMkBjN3QOmNbR4FIav+IG6Ou/TAP3k3C
+kSp0DIrYJXU3JUxq9d1BAF3WrsFnMJNZaZqQ5eB3eKBGNUTteIJeZUcH/GkAhaBGnaD23pgh0Ii
p3XT4YAh8EXcL+r2PLU+h1RTMOAYsvbKTfaFYkk3pYR0nZjUn/fd2kN8iKraOk7AetZ5aR1Fkxxc
L71ZSIKsBr8pN7gx9KMYO0oIBeoa2y/SW9QrrCn228MIOnJOKA98EMt6BFZcczbkL7nyvepbzHwk
aWwdHFD9mF44cDMigwEpQjA8LNHBtcMxTIitJwvEiiJ+hqMSsFIcxl2XaVQ5p2LvqK6lQyCXNtuD
TKmbYhj5YUUsLLxsAy5arZeQSpRAxB+6xhotGM28vnM22gT+ZhlJGOd1oo8BvJQt60DkOMybmB5L
yoerAUYPdPFNOgC496EUE5/tdrglNqJggT/A4DDJQYdtsiE/fbuYIL8bJX2sPq6Ka+49wn4yCje8
emx2NjOKK3OTvMqqPn6IGpXvXUTUddyy9WkFrdArN0U5sppK7qixzzmUWjPBXWJ49+wNbPYcBU2y
ays08KwC9nBnfzZZSpKez1eBcNlTYgMOW7rDwbXokjW2Y956An8ZNeLFJdIMm+g0UfNIzzM5yPtC
ZGWy9eMmfGFVNH1qGUen3odzD/+GtMqYe2+4G0y81RYWJHgoDDhXQtqEypoYQBm2ouXQTGJa8eIQ
r6SVikf8N82lixUz9N7Ki/4KW5jmDEpwh0fe0Ly6rn6UM5ei0OpJ69w78YDJCds06jAV7efSsG+h
LMjfUrOyRn8Nt8Sthl/ObBLYEqSzblhSqgMzFnwI9EGiyEr568kBO4aEGg0f3FnpOvUa9mwknvZQ
Wvz9NPOq9lJGOCcJ46tscaYDxUlo0Iq+zi2xweZkxzzzeQqJ8SWmm/C9LmA1UO1q2DoHZKMVB5cL
BqgsJvwUMv8b+PM/6tu/UN9wdruIVv+3/PbwmX32Ovms/ijB/f2n/uFOdAIf4iRuZ1CQAWoaWCj9
17/44W8u+VfH9wRMyr+Jc3/nx0rxG5RVDIigDt3feXz/I8HJ3wRGd/y96HfKFp7370lwF7vrHy30
OATDgEMfDWSBDJT/Jxd7LZrJonCUVGrJxbO3ool+BKfwYHIBt/GPleJlQ1/IgLM9zDghcgNQlLwp
mYxu+i6E/0AFjiK9jIozykme/TZEqipnRh/IA6SZ19y2FUkgUzqGKs1pZ4JMYs5pg1HvefrgPxhI
Vm1xE1rAZOjDvTbd2HUbSvf8I8NBw2bblBRd+Gzm3pd0YmthX4rot6yWatwY9BH2a1FF8Zmh3P9B
bYWhbiMc9xN12ncLLujrFivatiSEs6Y0BQgEJJSHwWnan8jY1idUdwjNooj8HyVZKBzJMTvz2bmc
GS6NP4Ss3D7+GkSQvZIY1izF4X94q4bgL3DGoZweezzebGu8jhbkoDXv89xE7CDn6R1KwjSiPArq
jOa+E5sSLAKeokqjyueOwz600JZcNn4GzZc9V9qxEuhsJJe4IkpedjYNkrNtwnf87zL+FJVCv0zr
+RI+RQOLIVR13Y3v2t477agUG+oxsZl8wsq66ntJYBAbi1k2VhAO8qSGua/2yJY1CX276mh5qMyr
MRqEmKN1z39AXrjNSkxduWuzKvshtcnPS+Y2dwWkgq/Etqfn0HjgpwytEvBDp7a6aliN1iw+RhyQ
4Jpeyr5i2lsUa/fSM2xiqrnF6iTYyL4kYBxe2rbJYzLZYRqu2sWtH2yfwPKWv2B6GUZd3FUQKO4v
dZqE7ma4c1QD93sppvgti1GKqJCi4FltUs4dcqMCs7waDWviyrdH21rjZrPsnaGqwDlY7pB9ev3A
fjBEaJAnG8pPR7xfVHxn9gD4Ddv4U98OGd1Gyp/JZ7pZO6yb+lKSq+cA5xk4yv7F+D5aCm+26T3z
tTpnKYUBqzQksbyldKNsuGBnjv0EsTiP2B0wf87wdQcReMxks9Utw/eGIxpcEYxxZ5Azzj1CsnrO
s95bhfiG6LEhXFuuQxAqdxFDSPEwxS1FcmEvDykCzJ2dLPo0DYKCdgR0j5UuhmIYNSY/BYGF886u
O/9no0WwsasSCFtnJNm8CGL/WkyXVT61eduQo897GGc2veN2auNzMRaR0WYw4Yhu4hQ7v2WAgzOk
s12NkL4TtTCUhC6W5BA96vjBXRzMfW2ShW+ofe0rgAv1wx+UewrGgUFXWPzLM1SgtVurV0MvQsFm
nzzerG33M/BSX9wCmwLCj0mPWT2cCnPb0h8xs0wz7lU3MJSvFsSQbCe7xrx5ddL/SLKY1H4RzKrY
dzwHsh2ncSMPgPewelE5xm+OxMDqDBpkkJzaJh4BaaUBIL9Ehjb6mx/iuZo86ru3aQ5CBENzM17P
bPHgIzHNUdGu7EvKGFg1kW2hkQyoYseO2nDBftaulX7m5HZB+YVJ8TW3BtBLGMtzxR1Okk30yU+2
DvVNEDQeeiJ21iQ0wGicSLo/O1Nmt4qZwGV176cdxwaUfmupJOwPwKO2AN6r7Cx+5oq6tAOHXJVV
t1Aq52EUhCFZ3BBdF+O6E60bgEyOnb1n6yrcesHwE6WfwSruW6L2M0lK1PhpYzIbpxhyweCfMV4v
jzxsvJJeEJxfivXCDTjNil8QtN1Vz+L8LZ1lRDmPvpzcKXez6EmezA2kR/GNw2wBmpk1RK1bfD0Y
r4P4LIRTf2nZ4vbK25Q6U/xxuXpxJyvTOMNL6AMGPw58WYbxbjti3EeorRaJ5EfrxyGIau9JRXZh
b+zRzOwiuFPcvtfVts/qhMEs/Yi1XR5kkToreMTmE05G82jGwSVKMzNsTp71yCmOoXh02wCoKE0M
uCZxs16278Onh+jlH9JJVndhbjkwQ2GUH20cNvSdtMsbKwbTbG0O8FubYr+K06Z200fBGdTjnyVP
3HIKvfBmVEGgPpTHfHLoH87dBaqHMwr7Cz9kcAtGVX5QaVHe4Vuud7KdzEsRTyq9KxMNxVQ7sYfG
6Y3VR1aU04Gt1EQF29ikXxSIJJTCd7Xa0sweTuthKMbgKSa9940u5JQb1Ov2w4N6yD6575GBSVOb
NeDXmp7aKfIGbMpBuS2GFii4R+C73dLMdGe6YRFbcArxsFE64KnFPOq/9r7v8uKm/0UsAmpQGZLs
DaPxMQ+D6QQP0Dlg8EueULmSVWOrAYCS8iC2aPNOJnqMIO3U7AVcFyTg6nIfgtzC93b2hu6iR/kP
oEymDZiu1xrYySqKGU+TjKLkOvWiUyoh8eGGc78min2PcRKqtcPSYK2HBtzHnMKwof0naoNf3pT+
oEjP2tspMDYdxUTnDBbkDAjw5L7qPG3VlqGSqzbhbN6vnNod5dH1vVyuZxylzXF0I+R4z6pJu0kL
tz4+/ZmUMt1cZtlhDAXrMiXqC99KnawcW9svCWnahSFfp94BHVVNNwuXz1eELZnBa+Co4yZFqTeC
ndGZwsV5B+UvO6BmW1tnoDLFJMVwMpOmIIYboid7mWbHWhdim2RZ8JB7dsGKLipohQrBrajU+VaX
7DkjdU8/xNz/sFrCAvniu+lmRGfHTU3F3A1JR3IZITb4LTWReMZwMef+GRXPsp4JtBbtiiUNQqLK
DTVaTpsOy02rEG63JRcMJV1NlswXQhQ9R1QSTscmtYBa2sNCGpHMWL3FMYlxI6DpEE1W9r9UG0Gp
8wuGIheSwbEk5iypzBFDsMMlqm6XhZbq1QIv6HpcGkJn2oEVpG2T/KB4S155XQdMLxoS/aNxtM9B
JaznD+EEOtvMrr74KSwFd8egDQb7yrdZVmhhOIdie/1v8s5sN3IkzdKv0ldzNUzQSBoXdKMv3Om7
5JJcu24IhULBzbgYd/Lp5/Ps7OzKxqC662IGAwxQhcpAZShCLnfab+c/5zvQz2aJRTLnVb4VjW9x
b81tXKXW5B5zcre4eCsfr4prtS8MUaQd6Uq3vlo9N289CYyjKqSPz9KiwgyXF3W1ZCvwdaugYbnr
cZ8VgDpEdtd7IkE8cmUX1q6RLKHIu8a9GeK0wPolfHrTedhtibpdT7/F08SAJ2KfiGDFcisVH9P1
FPh+WCClPoy0D7zYvxtbJFy8g2943htAn55kokg00No6rkKfDdyV68SXvEkrFr13jYji2ylrm36N
msD84gb6waop+4zahttgZLmkhmLsY9wMWZP9MAaJsT0HS2ZuhzYLcV4RsOgS9CeDwfRBxnI8kZbH
G4TzcAEdh1X7hXgGq9O4SuZ6lxKo1xs/wXP+Coaj+raawkoveXdtTorH63SUJfVS76K+U58MClS8
D9Mc3/gs3dhQaawffGyCuNjkReqhdOsMHxgP6LkL4W52L3lEFIBz2ezuekz6J5hPw4aPQPNd9FJc
qP2BByvqQD0k1Ls+W9oMXqxhkjuLZqZvgEjmM9fl8eRLabzPZoTvHJTl8jBWWY+DXjAuOLqznHWB
53BXEJCBm1uY/sEs4/m1SmdoBD1nzKvrmHUHDslR5JjQG/Jd1VEixtCMR5cG165WTMpm7hxMQzHF
tGkZNTA7fdoMPbDJKwDL9gFbqqu2qJ7022FFwm1KaZCed5GdxOlx6Sg2l70zg8x3BIlutG/wcn2g
gl8Dqf2vlnI6vVaUY1mblrsUjT1zQg1UMk6N2JlJReM5797EOaasE9lmGVmdbSXk4QFLNXkh47MC
Z7CfM0v5FdtJJTNoydnSTetl4LoTYjmvfCqYRuFfJI60dkdBrlVT3I5+4xF67D+xgmHDjt1sO3bA
jbpJeZvYwkK/m0rHPdh8nnhjLqQObhLMbRPrB4fs1VLHDKzwKP0V7ShPJufNcsyjOXogyaIV5U5i
KTFPLUFs3SgK/CBMFiONY4UfU4Nm2qZrwxkcyKJhjSSjn8Lo1FrfJkvFeFRXae9gsAMIcu7wREVH
KdohufOhz7oYgqNo3Gdt2oXTIMuHzsOHeUNtRlY/zQo71S7AJ21v22lJ0oOk7Dp7S+O6KfayieAV
1Lk/tx/FMpufASw5whgzFNOP3I0J/3hTLDyGJLjdMT/3EXEf4E/LmNlMOl0LCzZIEsazZX7Y7tBS
B9U1I/GniGaMKJVzcMPxrcd97ov+6MwFXV2WbMW+Ynu16+KOWcKKqPVJSnychzl1M3ObNLUNpNTp
4+y2crzRWy+w5bsNUJ12q4nEGWEXj+5uZlUSHW0Ioz1tBz5nF4ZhLzpSpDhrWAcdDjh29G6RbzB7
q/Z9uuIvaj3NxS1bJstbGzqRS7Fyx86vjxA05mAPPg4mYicLL3nhkHLbgzN1JWOOOY43LOwogyFC
3g7FM7AFJ/sBG2aoHuK+m8PSrTFy0DJIatxs3eE+00HwnjHcOatm7movbPl2sLM2KZluEfuY2RPD
WdSGanDPWYGB6Lae1VCitPiNcUqL/B2fQcREDiryPoEZ/VWgR36AUwmSlTIXGpniSzagTIZ0cWF5
U8FIWmmxhwyd0a2TMI16fbK6gmOqxJTya0mZ9Q5AI7kZITFczWoqmb/muLGxL4yCXV9uDu1Ro3g+
kkpw1ziTWdpYci4Og63plxsddeljGgVCPLb5KZ74xDK1sLnGKzcjxMdGPPxoPZ/WR2ES4uEUagpv
NXMVhvnfNjFaPZzQl5YMID8Pf8kk3plY3M1gI61bVpSQvPjdoDzZbdPhp7MqKFdVkUxEItkJ76a4
9H5qHv1Aw7XVPrfC4caUZ3XzyQapPBgtkX9F3+GNVyvqXbuCncJKxXiVw6WQ9h18YPui08rZpazo
oH3P5vLDFrwcSJpXAvzUPfHKB3uHIBW/v/JEtRmX9lCb5fQZt2b8Alq2e5113GU71rfWcbDFNSKF
MXPNWka9x9R71UQcseOuvUqYV14Fjhlws5mhzkHfa55Ltl8EW4Nv7EXHeXDy3QU8x5TT6rkq/Qgk
dM1lP2ybyNUh1gNsk3hmzSEcCanwxNaBu/m/6y28yqhfFZwamhy79l//5Q9Z9Rpl/ssvNr/Hmh8A
wM2X77ZX3b/+C78z/q6u/+Z/9//8Ixz9XwiXniPYhbsE8xksKAQHkfH3ZMybz5+fefK3Gub/9gv8
4So0f7MtzHwgBK4Ih9+Lr/5N0vSs36QtzKtD0OEfLLTOf1c0vd9MSqOkaTvCC5Ab/8NUaFtYET0M
4SZBCsyKjvcPKZryr1AQqLk8TjyT//412O+orsqZ05I916UCQwyo+lVWE2Vcs0XS+H8CMlOeUfq7
3garb3bSO1aWjz9wcElNMQUZwGr5MMM1A6L+Io2oP7eBP7/waQmcNbWfJY3necGGMx11cGF+bh+8
3ARP62W843GRLxXCfk2Zc7OuBxFtWtuMUE8zdnc/Bp9S5sPA1eO2taR9VJMYP4doLn/Q4CrbDa16
9a4qICeuFpkG8VoNrWviyXfdD7iM5NzsKpjm3Wx2lBdZivP20FaoPUwIOEzCvhaZPma+mz5Q3yDj
dbY0+kmSGXvsfW5gQIsH1tGUW7xbc17cT5OYDdbTFk2LBAOV2rKmSK630sR819mcU2drG026piTE
u7DRZaUtEW6/Mkk/cJAVzlEgk15wKpYbzbXl0ZJZ/2pGjbwvjKS4eEXu7ozO4YGialDY5lTCTr8+
oAbi8iFJDnhTMZx6yx0Nf0u4kzVybPXJ15WNlOwN1SbBRlkuyJ4iH5dTbbgEUijPfTRJH36nY0Fa
IwLM9r5YuXMX9HMmNknLMhGqGeKJ52DfXiEdd/cJhEV80BlCbDDVi+SGwQor5wkM+CEexmdPuDjT
ghQrlzt65rPfC47EwNVzvqFFwrz33cT6kYlR75qFmU1YXR5Dm8VohEp9bV2sy8JDYY4CHJl5d5OV
SYNMbDfl3st0ypFaaFjLOWLDR+HkRhNKVrHfcRFNT3KoRlodadslPkVoeu1FrF25ysLajKvySuUL
HGuX66wN7mTQK1TSOcMmDkoKAvRsqCrlwuVN6apAZHU2WBwM/JPO4n2XGaS6MFHgvNc1K7dlg6qn
BNu6Arm2k039sTgqeTMtGITuNTB0V6CjUJJSF3PLi6GKcS9LD+GPF5aoeMpyntdv4Ka2tvmDppCR
J7lIrjKA6Vs3fitaO/oFlJItfKOs6DuPoJbRAdOLr1oNJFCSxhWQu+mK4y01ya7aeo2dVPcDDLub
PkiuAWylaJkex/YLPWTaGIh/ZWgSjPvqW8hEN/gaqnwz9H3w4VTLkt3DEna5GaN/HBAci2eNVPBz
Bt/1PsV5RG9SELFdLFNQWchrcpuZOCDXgKDGQ514ZH2SzAULkBroIaFF4IcYT5V3gustzqc5oFJ3
xc7X/w6GxrXCvA3ExveYt1fD1HkPEGfaw8A0OKwUicdHA6LxDwIl7WuWJebZmZZlK/u2q/DtTC48
/CYYHgzwKa/4EAjGyLE6LYvQ20GxrmFfntUuwe9owKgTIIAYVeJsLKrLeS2KCnwiOaT6Fb5gfipF
LlmWZm6LfBg51aHsYrBXIrIXKNMlQSNljsgZiUTKxFPkbty2Gsh4qYm0XwYcbM21rbtVuZovbrAk
9M5HVR1taCqYdhqy+E7UiqqBOscGafFjfG+CfPnZGUApNxY+v1uz6Izb3kviW6xc5P5QXrzLWNTp
4zAY1xTY4IqDObrLHl5Mc0n9cbhrY+6v1xi/EcZVX75VVeJthmWk8xJ06lOHmeBaMhYvW2IbasZJ
UhOCQQ0oyTD72UeZjtVdphq5aXUMNDmYJrodmuUn3uLKR/pMKrHLc9pQVy6m7BrCRJ3YGK5I1YGV
zd/JRVrjEeQE6oqcUNN4hnfP/HQmLM8zoxkQdJh/qtPz0ZATBMXRb236dnwaVoBw9qD7WnvkIq6y
6oeSRGEJtPAmZDQNSK6POvsQlVO/ST2yC9C6Yf1h9U4n4XER+l9XeXZ1hHooFTurNmvg/yLLL5Zf
UUncYZS5v5oyYDobpWnBfSOpGw68/AsqXgcZ0625fO8tNdoOYKG5te9qXTe38UJMg31TQEWXBzLi
3GhP/ZiSOPmVGOSLuKmnT6gNLa52OhEJUxJ83WWUnSYwzypvE80CvCjjZrp3ShOlyKj0dHSI2COK
MNEeUVzdBUq5Kto1OZ7qbGYWDcoibuNw8KPpfqw1+yyDBdVuKKCIiy7qaeHqlQPOUchpq207uyEt
akiiLp29J0uT7IbprumnJV4lVQshs6HVCTmrhhtQYJFeIXXThKPdIvtB4Kekwcs+jVM69pRC9fyu
ir/hQ03n3qut/PHYGUwc63juCHvScT2wgR/NNIw7r6KnKZfVK/ZF9vJO1xIj8nddq3BAzkyx5NGC
U3eN8Wc5cEvYxYE6JjYXBT4ujc5D7MZXP+6ylDyHpLFrxMW+lrQIalV8c1h+Kk4DDuq0e1Klwsm1
VNN6LqiBccq2u2CZGX45HD47HL32EVLRp9eMGD8QBuCn2TGllW37bE/S3vu5xDebKMx1Hejfb50G
0bCu1BDc90LY2xzxgJna4y4nog7jw5z2+yiALrqy05Ql6phmE8ZJ3d2UcUWka4jyWyV5kG8oodHs
uSZ6h4EMCIw9UFCjHNiRIXYENkG7LKnOD0vaVhcrc9Rx4q124xO0P7G0c059cjV8pHXfvnHHZ2SX
JV1lc2SVLDcdfecUyr+Q+/f2WdeVYu3UEfCUySCiwBsmjFpibzpDWdJqSR3i87GzN2VXP5sgsXZj
z4+/wsXyBsndIzfPkocMxbUri6ucdy7zAONpijN6Q/UN5TpNV390MBnWS6e7J65I7RcX+fqeoq3p
lpXDTPYrz+JzK1sP0KWX7EZppkAIVQ0xHJi6hyBgZ6y2ejU9o7YS9JdjEX9HiU7uisiwbyi/9OiW
wGPT45ruKH/rqr5/R97yNt6g/UfDuUZv6S6L3z3sV5rCnGH6MAhxfuS9g46Qddn0UgeZu0t8FgUB
IsgxmEYQQCRy71nazCCH+7RaLQArGM/SBhF/aPzuKZhHqClZO+IhsuPUJ4JFKRS+rcbfEs4aXxaK
CraAc4pPcj2MGjV5QGy1bTTiiG46Fr2WtuMdP6rxRsQx+CGWAc1D2qDNM75AgF11i+JJZVVTpzZ1
nzTp0cuMvtr1HaDoA4B8k0tqMCF5KZGIc1vXzqvljUO8slozn7cpe2ZxBSxwpca34p/S2FsI8wJN
7kiGBiwryFYurDos7QbraB6b97FLG7TKNDEJvi8quk3JLBEJ6NzkwDskWNaVlXafMbQWspbSFxcu
mbz+rd+T7IyLrN9bU6FeHCfRl1qrlnIf7kMXWhoDIKdDvAYf5MGQk/6dmHrzm1UnRem8CxDdOHcJ
cngWC91V7jfycSYtnhBkYCTAIdhSHxCn+H5CYXCFufch5EZb7rTO3lMW3Og8d2qf46307bDiqBhu
rbQFgs5PIabSKqi8nSs6HzI9XoNwCUYfXnaA2TED6kENS2CIZzoIZ7rCDPOn76u+31fcuVEkmqbr
GVazslxp7s010MiMehncKOuEm/8vK67SS7fgoZqDWqRbZkxkHcdPSSJXzUPvl23YeA2PKOIbOK2Z
2ignoaRhEyRkjX0T4hJWvjb6DEZtEWhnxNgw9cIPaYpAqs1Uu9ThRbEyfqmeNg+v6Rv2AHzjcMk1
NRdROW0az+Zj4nAuh7yzCf6DBK4+7UDX1n02xGoTDe604lcT3ANVz+uyrkZrZbKmQYZpGgs3uk6o
EUNotXM/vstNekNXs0tihxsQfORVY1MYs/b4kvFzRkgDY3Fj1y94L/w21EGkflUsBC+NreacUSd3
Q2idxL0zYwk9ehM2TTMZ+85uOkhYdh2vI5MJcIX8Q7lU2XVomybvxTrN5UriEftMlNGc8mnBcDmJ
ZdkbnQh+zY4XoesahTfRBJkaT4MBSgiLFobC2MOmzdEuXGsHwi46IiU3X/M1jcKsIuILJzclP7aV
IndEVXlgNQ8DZJoqe2fioV4PmlobjzNkEzfYQF0rycFBUdt2cLIkWxmm128CPAP4Ldr+lr+0cySf
Zr4xB+gNbspymwtiFnxoFMkReg8i+gnZShAww2BM6eAFfhP5sMKmdYllGrshCM7pg2cixKG2E7KW
lG+eTPymGya4aGO50Q/m1GAHM0ptiAe2hAyC+IOFQPdjvsYDV0YqoqsKmn/EbeU9xItoQWk5RXYc
K0PtFgMPw4yq9DRNAAbg2r4LUyUPkhVHOFg4sFkDyOno62HcO7WKT65b57zubnqk+i1gP++lclfl
pvWqG5YsLAwr9zqhwwlKwETFK89x4Ad1OLq/8ByZPySPmH3KWLrJ+eC0t6T9oGsONpfjBvYq/Txp
1oWxvahDResTQZcirZ6qmImXEc69d93JeXSWyj54bmvcVy1NISOBp5mmJnd4gg0ETognr3VwY4LU
Hk2BT3z0ovcETxSPtqinITeIkUJpeWcVo0qzOJdznRztCNTx4Fj4KLXvI3Xbrgmg37B7XC2JfU6t
ZfJhE2TZXaN0PIfSLIwwMXsP8lQ8t9ATs+5xtlT6THZ8uGdXIL/47Aq8IE3wrVEmt02QIZsi1iew
XkdHvFpdxVQv2N5J7Wa3nmkSxzAHtIyi43mV9r3Fqg1P9IG0RhL2ZVHsIl8TbAuMCeO+W4eRcqaT
ofhmc48vsoqMkrx/d3VsSGX3rw1HXcKfptXWNAVf0+zUY8QyAoMs1H+85hjoKf8a3a1GqlwntjXd
UlgpxPo6uUA38pLySRQi27p4dO4rx/rlcRnkVAZ5wP6zN7qb2Zm8l+vxSSkWnJ2LAi3x4nIo87Nc
NJ7ifqi6nzmBm/X/5HJOCUVpq709SyYa1UxTaLrXrekyJ/Ju4UjpQxVkeA/+j6iIu+/qCjZsf1cJ
/1QN/00n/POX/2+IiEwJ5t91P973Zfb5429lwz9+yx/WR/c3+rQd9EcbFCELNULGfwiF9m++L21W
oC5qHTIlweR/VwrREAVExgC1UEj3qiG2f6SPg9+kY6GeS1t6xJBN6x8RCqHU/yfro+lJV1rEvixH
8p//XOMcx3HupnCldj22lH0j8v6TujKag3w7ureV0Z5Gbc6hMpzqVA5+spJFGR8aruYn5HoUbyn9
F7+c5U/2x/QWOMRDyUyjHowZH5q8TDYL0Vfu9jI6IpqQCZyWT7d37in9Ce2e4KY7FSfDgPYBxAJ/
fIV1oQnSs42JaM0a/oV79M/IYf9L9vZI64reWYUSV/ZXzh2qpo93hti9STNPPCuZUnlPbksd7YVY
Yp3Py10pvOILwyOIJfrQf8ypddXVyEbWwQwh3zFi9ErXiV8sEwgYmbF67cx9GqKW5B/kfRWfMP7U
qLCB7uS0zOOBhLRLEDp+dYp2PBhlZYceck7IyEOlZl59UuvSHTPB7mRs/OkOncjfVYmc7FVLvnTC
rjn194mapr2Ru+Wpisce1mMr6f8rLe46XWY9zwLSFR/dxzSzmdgTJj0rGqodx++9xYLkuaMx5Vtj
R3xL3dF5wL7H4t/0g/vU1/Z6aqp6Q40D+gOBiUNgzS8Z8/k91QTiETCEPPS81iesOOnNkPjlyxhN
JttvkwREy5HJW2PdaJ19jrpOz0ni4xrRKYF57pDe8OgERJy8Guyfw52O9VIPJ9LVby50yDWYlvrL
XaJfMzcOJpBgek1greUJKeHeQk2shXgYGBg2KYyk+8wbgzfHneobQDjOyS5ou+h7COcOd1Yurg0G
hTZL5BlAPWUwS00q13QC+VWTgN/Vflwc2gmpEnjZeCxMJzqPisIlCCQFxguf8GdpWLd69r6j5iSs
N4ruzY0J/fSxRUg6KmpRQvzqHjtJbjcbkA8MrgVm/4W7cFHcx26VnwP8XrvAWGbqbJW441ht1rFT
6VfRLvNZzURnYnO4wsA1lhp6rdbQyMawJyjewJuxgls2vw0aW1W3FERENofN0K2U4eIlc/wzuYdu
oy0dbN2OFVFSWdOhw8d8dgPvOSaMRfE2vPsUu+eWVIn3hHtr2NaqUJ9crUiFt2S+gNsbCId0rm0y
lFOMGSx6l5I2gGnuq7Uxmzp0+4pM7JIiNKezvi3cigSj7r2dyug0LhbvrpyaXWFTaO35S30b+Yin
MvPXXEdWwFfq3QIchX3CqslA0w0zZCarInQ471jHpadYcozXvZk/1Mwx29ogW5C3Flip3Nm6ABR3
VpSWJ98y/fc8nWa8Wmz+HkSqx4tb1u+OW/wogQnJpb1pS+8LfdW9X6Lc39cEF7YNnC8ePtevWJAB
X4+COEq9XMbWufiwSWEdNl2odTQ/xkHarewRgYnYiOYiWfwEzHmGwEPesCOlInoXcpFb96/J7xO5
yCGk5BgyvSrrqG4pBYCCuDtSo+JsMNZ6352fR1t2y/YtflI+TKYnNlHqBY+43HlVJ8fi4YFjrR2u
0DRZLVvex+XGp+cVMuFST6+o3T5py4zeGk73Lfcyik89I117+dDuhiqbD3klQa6ItnUPLTU8OE2i
BR1skdvYYyyI7Pi6VZ0nMEn8tGekz7VcoJQKI+l2eUA3nRHBLmef7+ysXrKWcVybTCLyNP92RfS3
McW6YBQ6mtTvvM6lQTa6yuubjgLdo6mn8liq0d8nRVD+wLnencYEBDQsL/PCh7wG45ngE1Gjpk97
skb72cWvYyHYqRonFmiAFdlV/9ySwPTBlfn2NhuwVk/UfP+cguLZHjVJrznd4SuBTpa3eypkvZAD
Q76h21/dwOc55TuPiMcMKfU2w0w+diHe/dbE10SQ8rN1NncdwfgMWEujgplmRik3dpO0+PZ7Pv/d
LNeY49JdV0rzvvXUJjd7RXYswF4cDeil3k2fQbGETwmV1nZO2cLdwAn8x3IZppOsOLtXsiQTA008
DYt+/Jn7dr4fic+FUTTcJmX6kNmo5XlGUn3xgXSlrXlt8aGokltQvbMlT3DMF8t6imyNjLcM30Hc
PSSD95y5NV3OA18A2ls9v9UZj40VxZWZ3A/0Qa7bBYIau66wVURyOvNaoAtb74MslryYLqY6vvpa
+VTgDfF7h8ePQqQnVo1nWFabymjHdaEwIrWdgTMUHikFmG1y0xgmbcAV103ADZiH+M5fZRHY762d
jSEWwvzAKUFTVVQ/cvVtdrPuI8C/w3CNQidl/QZMJz5pd+7uPFIOpwoHwzcLQmPFO/d6DDLdq7wo
ty2GLco/2uDSutQRFEhurtm/9RaAw6w49WO2nEUR32KttjhmVQmkr+xYULGjN3FL8VCFRHQ0tL5i
fdobm/m2mKCRWtyloBPYu0plaI/0UXQabznB+wJK69IdGjR/SI01rBQfXVRl36KdA0mXc86rqFqr
ebSRp29q/9ubbHhp3hyd9YQeMEbSOsEW8MvdMKadG7KV7z4XjqHvbDH9sIYFeS/ypB64ok+a4y0b
FgAW6FPYo7mBIjoXFoG0VD/Mg0kNZi2bWxKTCXfTgiB/iuvghUdPFmpqn3atLpHVLcjFplWKkOHd
D/uxQdMQifto5Ml0KPx5KXZuDNE1tJP2qeZ6M7Xav/MNCSYDe/vLnOLJrytGlNisv1U9TU914am1
0Xrutme7Na5suwgefKd6mbzhvsJ7RXFPcuaavnV72FLc2t/gQFEPW7QAl3L7AfY/4cCgnLcce8Ft
GZG33symwronUc4rxgqSWF+E+3d2Fe9ptDnhH9vTgdaHI9iQOFwc2ob4ZFVQlQYeGID0KiKuW2HS
Ti37+9kwL7mZfHGgvYzN8LOF2YBRS55ZIOttLBwYFVnNe3deBOcuU1iUbGAEeGGGZeKWwBcVE+QH
Qhtz6zmSyVZRupSE44TLNEic/sz2AC96rUea7tqsDjP28088fv2beYEEs4LG4WwY4cuDEEydTnJm
5ZWeDOCUpAtHe6+X1nxgipsfq0wtW+Jw8l7gvZdF9tOJGWCLyelPPT9oiAX9rZu11dFIMPi2dK6u
JJu6EGU/OEYoeER2xLS3UU3WVWN8wlqu91SJqpvRv+6hI02sDuGKJDMr4WpJ5A3mYnHP+K2PuIas
PcJRfGRLQdB60u89wIUXcgF+aA3coFf5bEDU69DaGu3Xd0EkxLXq+tNXCHwyaOrNyOlDwNU9UHEx
r1vdvWm3+dRDJcPU6sgkFDSCd3SFow8ZrxKm3BvLM0oBdWI8l04TFmQLabGdU0QFXrrvCZsSwT2B
xXOeUfuy0iTBAXHt6Opc7TtNhrwf3L0NfpcXtYhvotio7z3/WqBKgt++5m7qpNM3MvWbd+QNEeYS
ljZdstrgwWMna4vM+lZErFa5NERAaIpojafBwKifB+sFsN2uHvrouZxxkpqx5YcaM9aFsIR9dnG8
HZjBxktlqfK1iZuWhRp2MEPK+WIBA1wRuFU/q0JAb0vd8lcA65vcNcgUXzNB117m3GC4wNi9GOjK
qZUm+Lqv3iUx+tYJkmn6GFPdzX7S1elLC9iTRy25cxqC47NQEEdiuzDPgqxG2A+owm7StocIb9ve
9ErqSJ1FYGT1rHA0xuKno/vgbPi1fJmFMFZ9N4JStvv2PWDHd2H/rR6rcbKOI7ZJjjyRDrz0FAQh
+6bwGJ1s3bbXw7VMHtrMISUuaUmNW2I7SeTsjXYaqaTHBeGOujw7xL5PhSm9DTiU77EcYb8tdeJu
SzUzuk12tMV07b+LqbFPcVnYl3Fx283UCX2K28xl/nRB+ndSfnBl1ZsFxOF33UVWGHABPCQ0rd25
cZqeB5Gke+l0DOROqY+VHZicGg6QhlL7Ym2l97kxlhviDuaGShlxTA0B8tMKsrO1NHeAk4k7TJJS
GK8rgMTk7INrKzh0VwaqHJv8F98omesAtBB5F/RYvDAE3NX8i8rlr449F3IvzMUa7mEoGkiQ/CkY
zYDlMjGW0SlK4jPaCpOjCG6tmsWh60s6KLG1vqZGNofjQuYUTNY6JYh6W/egWuRCTbZZsC6x2vF0
veQj6Jbfeqx3EofXqaLWcBM1CdV2rNlekgQmFtZK2owSPnMhK+Fu5WrA5n3fUPHNCLbW1Ac/xwzw
EXe54SU2CUkY2nzMYEBvnWiLn3kncp0fo2J4yNiYefHIw2VmJCe6YMRiPpNH09suxnRsz9Nd5rQ/
rs3y185kwMgVNeWSeqSQ0IrHndt1MHMIu8T+V4INtnmjKiS0roGv2KvkfWFzH/P83OAoBVqKyWVb
aQiqQ21YG+55Ea6GQmFIT5uHoVbpNQSg90MbLBuDDrM9J0V2FEONgj8U/h3dws4ODrJelzK+HTyb
/lWm0fiYIpyzpbd4tOO1tyzyWxGEgiWwXiFQgpJlcagVTgNVKVoVa+o0GXz3SXVDLcOIl2UYbwoe
hTn1h9Pw2MqsfAdCy4fHTkT01UTlYqwiFih4NBMNLYxt6AOxQuMyObLoikPjgAHyIbOyB+MHf66K
vDyzqhIfnIDNuUYBXC/4WdZU6WioRilbwzV8qbfeXqIXS1ANrAfuLStqsbifFuVEkU+Tix3RpW7n
1bF7acopP86d2x8kzh9KHBxn1w9W8+U2GahJN+nT94oOza+pKJYVmyU+jAMPT16a4BRpUR06/pL7
wBpnDFvAEVOieejIjfPGXXp8Gfq0eOz06JxzyKW7BHf0snLN5s7mZ/pgFRZ/GbCEL2y/vmuVsRWg
DOGYmAMWTME/9RO159jdMFy4khhmWxrijtNWbAoHrBnTB0TO2bgxMhPEMDicLfYiMMJCGyulBMtS
K5VoPAvgibNZB96jpyZjExQWVYBlVeCRMDdWc6XDkv3BHhane3emDi5obLKFXfU0uflnU4+3ywwb
IBvTnyyXsgN5rFuYIPbanKljXdnTa8vlx+cz7Nlivu2D+aPS5DxpeE0e/n9XNAWa499VNI+fRdH/
0//4LOp//qfTJ6Dh9C9wxT9+/5/ypudjaCQ4LZzf/Y5/I2/yDEdRxKrD/wBV/Q95U/4mQLMK3wNk
GlhU1vypb2KEJCluCayQaKbYjMQ/om8SY/qLvvmnEVJee2H+ppqKGGgsemhwuyJqwEDTUwyb7zoJ
8hEbzrWT030aRKBduTOTAFn1oEY3JteM0zwN0aG6Tp/sP+XZLack5G3nhSrpp726TrLGNXe1rnnW
AvGTyH50I4JVjLia66qbD4Xl2Yy6yfw6BardeTxT8OeYyb4qGn0nEMBe4yYiRuJVya4QtNMSCchP
QRwEB3KfkJBB2mwKzHPHIh2ca5gk/fSDBkxdCi2Ya1EdDHjKbRn6BJJ3XHmK7TDDVK7qEdFnjO3s
kQ9Ex1njC/9m6WPKnBM22t9s6Vosc8ZgPXUsOy/dTIvNSeshpaQPuhQ7SmMb+VW0w0/5k5K15Sqa
/i/yzmxHbiTLtr9SP8AEaaTRyJf74PMUER6DpFC8EKGJ8zwYya/vRU9Vl5Sozot+adzGBQooCKkY
5O4k7Zy999pjT0shBJVyKZJcB0QnWGa6wddMpsNmnh1xrnFibca2mD8b6ZBsxxk/Cz4KeeJZPL30
5OjMcxu2AEj8jJDY1uz/pDDnEleCQ1hNQAMuDR2cJZCHL046D6j2lUEkCLxQ0tVg54AUfy+TIv2k
5FR9CmO/P5hOJV7JZo2gXWVUwEC2p/180xyrRX7sFyHSvmmS0U2f9BepUt9US7EImMZNy6RXG11z
7omkcB+cD9lN94wXCRROdPVu3HRR4QzsDXLE0tjMGE5pRABwVEWoqbhpu227SKxLlHMLKpk5LnMn
1Cv+po0eRXQo7sWTK/r8R31TbcUi4MLARMv1brouPio03vym93LIWrTfmw7sLJLw0n939BeZWHIf
X1s37bi86cglhqZpXffRdA1CcJRtk2QIlYv63CxCNFMCmrRc5Gni57JZKaMbt4UBmISEGUo2mldz
jBxj2uU8Kn9MN827venfHNvQwlmfootjSxdPiIKI5TfdXAbs2uUips83XZ3Qt08NHyDnS0BKfcNi
q3kshcgwr9/UeTDtyZqHefwUL+K9ZI/EzMMZexJLh4EkiF+sspvmX930f//mBUgWW0CwGATmiCnQ
5sfKDfKZ/YOqCLwEUSjLejMwtTL8kNMwuH4W/0F18yLkN18C0joeBboY8CsQlnEONEHjYhA3R0N0
czc45P+KLZxgF1R4RDHCFg+UfIYFBPvZrlBycYoufonk5p0Qi41C4zQ9Gl28rB/yOQTPh2OsQKsO
5MmacLKAx/F9xLrxK+KCcyQIK786cL0Pppl1RNpldRmXiC+uR+fKi4IuaXnV+JG8cPjuUBB+hO+Y
Hqsp6PaN6CFiZ24HjYrK9WdmjJx/6wxZep1rUNC8mFl3ZtWkF5pkEy/7CZ99tm7m/uBHRvjsCxjw
Yqj8740orXQzdkb30Vdx9IWGXE1LRjLsXDanS7BJX+OiNU7s0PJr4ksJLr0xyCc41uS8Gc1kj9j2
bBTlfDbLS8abtCHkH77xTTj1IU5fsfI5hJB94qsU32RF5V7mgRWP12NYjAcvu2DwY3BwQpWsikWL
VtjEizVGuZi5i3tPHFU4sy2E/Wk9sNxjEWLjXLOp8dl4avGkdEoEFzKk42FyY1aNTW5WuDa84ELa
KKN+1jA5yNSNaiuQDJ35LivH/8A8lW/NlrVUOWePU1HodTiOmIwcSsmk4dEiQzC+eiEd65/zKhvZ
9Dvx11KQQuvlTCfs0Jt726ErjO1dTK9ZjBF4LtODiA25yWRE1U1d6w2XOlPrck8vplRx5gZB5ZLU
/ZyFLX7OmEFlLzWZTzqF43uD+95dbrrWg99ijo5kMIBJaNonMl3OtWaDsikIRZOH7lPmdB05V6S0
9MVqjei7pQqmD/q7hm3vCf8852NyMH2KFakcAtjuhMYJl4M8OFoUJenWdiRmovPkLpTEhLaWrecv
oUFFRkJu8Qn7enLEg/5IchNSFXdLB69kQlkOz20mmyZlA8QM7T7OJpSOoWWZtq59k+Gsa6fiwQm6
8WMyltGPJEnDpx4L9ouoRoIDhqn9L6FuKQVpG+ceB2rzjo3d/dTHCSQwk+OhH0/5gRD7rAAKWwbI
QLIaWIG1esxpWLpkzYzDxZ5JZjWGc88IRU2Sk1jBKQxxdM9mqBG84ngXRtBZO2MIMXdYLIuVkWRP
UrX5Fo53dJt1m+8YOeLoXqhhfjc8mxL0Du4Y/hzW8OsEtsIFyiCdZFNA34PpORfgusNn0YbJznQI
Cc1uLveDn9OphSUtogoowEEI8bk41ald3bO0Jqk6+7X4btMrDjye22/aTqW/Nr0ZekDvtV8DICE0
cRRiN+jaOM3e3H9nrQdNnMTfcxPyGMLqIdO9rULvRGlU+o6ThjG38EX4EAJnxGiSNVigpMTx2biL
guY4PA0q1UOisKzzkOOd9Q0QLZWdxPvJKbnTGXzNMbbC9EKZ2nhNKBLfdzPr4db1al7Nrv5A3xFh
Ah4n2GEZ99KxbJ+0bOad4QXqpU384Roti7I5n3hek/85e9D8ItMq4OKyXBtvezY2zepCp0aIlg5r
6Gd+6PonpwcvwF/yRb/+8f8QvOd/f3UT/PZX7uKvDY7ZH91f/9b/g8Ely7QIITpo9f81dGnzPYvi
X10H//qinydzRaSIQ7bkfGbay///58nc/QOXrA3syCIa5d26In8aD4SHJ0HZtKVasPzN35wHlEVi
YvAXNybrdFv+95wHvx/M+cd5LLQAQlmuje3gT2PCLwf0uJBUB/mi3sfNQpGrNXZVlmP6NRq64cEe
9QsNGcZTYXd4GaMsqs5YGbmIaYJON1IndCqlzfDe1GV8pDau34KPwPU6E0a3HC70OIvl4+ia4xPf
HvNzoqsr0fXse4IFQPetyzrHN3DqYQF1S6e8Vr4OMMyGJSQhC/s03Op35B/ofAKFsg3S9LrM7Cm2
43NmUTEERUN/tBMXJTnBawa1oUeh7UpKlvxXnt88yTWBJcLkiI2GwXYfWXU1ChFvWnBO2NjqZ4Ag
EXmRcWEGdf4THKqUVVBXPzu5Y2y5w7A21widlIPIQxxw0+8483wStJEdWoHrzw+q4jLQif7FcxFk
CfR2X3qg1S9JL/J9EgSA/dD+AN0N9HvQjwcPaEXzkfWWAj5Yu47st2bt+RdtjXpai7kvqTmru/HN
BhNJUaVPnRBopcH8XBJqW5lBBR/UCy2E7GaQd7IbWIROC+PEI6t0jmqLUngb2XjgjkdJ4ep/9mr/
7Z7wv8iGZLlUFwiumr+7J3zouveGDON78e23O8O/vvZneNGCn0ZXAN9xsRD9emtQ1L4SWjRxHzGe
c9H+05Fk/eG4Sgjfc8iCLLXB/zmyc8/gP3gu7hzbZM7nq/6Z6fzt7k3G8+ef/0EHzbWMi66FAKdo
qq1+o7HZNj+e3jWe6WQozeXO8cudIQqgppEjEfswkdDYVObqmemOKD7pJfne4q1/tCZGr7pKzXWY
zmTA8F27Ymezzd5pqfQFSlS8Tgf8MEHS1+uo+tDDaysGlreKXspN5NY03APK+hLFfXc0k9gm6NCF
qPA+BCK2jJ6cj8aUe+nao6jtKeCS3xV0kT0IKIOrrHa6Q1L0/BZIZ9Eqcftxa6b6YBRV8z1ErF6T
xu9xoOaxj9PO8u7NjtqBkIpaph2sT3TW1btccPmzE48RaBOPzJzlr7GZNOsalPk+Smz/W5IDAKE8
aTJ3AFuZu6fefFZzHD+klVvveWcUVVdjqshw6PlkWDEITH/xFcwKIrdNmCVmum7eMzYB2LlD5NLc
qx1kwmFimI+cgZiU7GEHwwzdoO0TQfOc6ouZZ/U9/puLM9O84pt35DoXyA/pjCm7DIM6z3J6jIye
glGnv6oiReKsOL85hNltmKOzGzaUDCUjEj0p/Ix4eF7dVR5IWza8gftC+BRbNPdTOmAsJ34UZXJu
0sU74iHoBRQCcEMrvX4X5ZPP8IXDbGBMEOW7YRvT3YQd/81PRrJus1ddMTVicJlppH/JwJadyDq0
h5FSvTt48lmNim6Hm8nrFpOyb6VHNx8Va+paHbKwHz4MtnQtYqsyJYc9DwighgXEzjOOpaiNr63d
BeseqLvHTIWbsy+0+qQzV5xZNWmglJHNOZBXhMLLPP6GH6vZmnwqGbtKBsKS5cSexF3xNkiaklSJ
JSOzzORLU5WfIeiqzz6m8j1Vs+lTnjrDFUSU+7GMKVYDLWBeirhWFxI+oOIsN9o0LU0G5Rheljwp
iF3bOPimTqkgB6SmSGrGK7wuxIfIWGIJSmF7WQR5vSIi9zLS1oE4L8Y1vjgLFZTtAYfjRH1klorE
uvV1dCxZCz2PJEOP5L+sq7Ay1ttMq8O7LckVBSkUNXuGLjKkc/em80BfAqgAB/Y89ktresCQPF3q
B2AdzVtG015DcdwMjWsYDVnfY99ZIJ06Z8ohLN1S6ZAa25QFCBKO9irs5um4Z2PPjymkq6+D6+Yf
wXE0RERZv61rVj4RD0iOUatisMkNhhh8bPAMpDVEsDViSDzcLiwgHyh295jHiCUR8rzqbu4uA67P
62gNHuWFbJOemXEA06ddS+MBa/avZMrDB7ObSMIKK+FM3tTtNh7VUpNlKXDPPIr7xXlE7RT09ORB
zHZxR4tZem0b3W+7gJxvl1nZhk3neFCwLHh0G7p69CodPFCeUF2i3IvWQ9WNwapVGGQ8ieORtG0W
X0QSiJ0qJ/dicTg4m/TF7U26WC7wEzXM+yx/k1Wm51UXlIO9FtOHisyjv5YwbV8scDVfKDAsoe3V
y2BZN8+yqIioOkNBIxJ2GBVbXFtkadJ7og360aP69nGSkpCMV8J9Y3OvNtxSt5bqDohPzUFBeoHc
G5gHP5XDqVNGfbVcP7/GUsmPtcFRCOJD+V2TLcCjMpbiwERjPKupFw+QxeVH9FuCbhbHh3OnE0JM
nUrO0vT5SBe2/QOSukffm64+ytK0NkY1Nh9jlrV8KNIel5zK5i27fneXOL61FxQr7sw20jhEqR+p
nQaYpNGK8NlRebDDrNixGfH0BOa5sC9hjpVoQtPYe34H1owah01oJdYxaXr/tTAatatb0T8RTg6u
/JGYT6fVK3XWOW0RTbTDK1bfC7ft76nrKb5Miq42xxL5m+hj/8338Aj27kCCcTTIGsyp4NPudttF
s3DXsI7EsUmHemvVee6sZZZGJ+b9/lQNJBt17zVHJOD8WtVjuU7S+KvAYIsRtD1V6E17xVMtD8q3
yp7xBU69eqK0ah3m6EtepMIXFOHhe9Ey3LmNPe67Bsv/SpEusrYutpGFXBfh2GocrXfGZLvhumP1
eKlYA5LMMJMVqH6S9l7DFYkD5SCTGBoi+WbHfqVy4iT72LizyuGQh16xUjFAJqNpDtyqtxhci3We
5PXBr/Jm2zVWs7ZGNj3kTZDBVhajdXZKOcSbK94TUs8Jp9O1YJW+S2FtHqOeXPg6tNi8NSOOnaV9
1mRyOQx9iUZIeRhbmdmU+rnBZbnpHTFvRa0lrpR8eLKNRuZoxqV/GK1q2uZ4rUOq4fyVTp7UwjIg
h9xezZbnWdXj2wpYgH2pvSk/jRUvD75l+cIi2uYTWzl3dK0tkfyg2lhtMZ0tvSRZWAe7wzjvCy2y
V2sMvqU8tKDYv0dYTA46x8bgFURr8I11TrimKiY4MluVKJaG/USOBPxNUprPzjTQrwL9f3yIVDGR
+vVkb9O/gFkakcHaUTuE8xcS648xaNyTJUr4C6ZfX5RX9Qd77qAww0j8hlY5HDxRqRP4v/m9iSRN
jVFxDeCoo8JNQGSHPHjmDch5TQVOlZo20HdPTN3WaeuIhctIBQHMt03Yjta+MufymtmFeWnjOH/V
gzlshyisUEgNmLQ7LZL2QEwZGLiPwP0jN2x7HRiGv9OIc5hA7YaUdujpeAuBEznZLeLoWDiF8aTQ
seNtRIHsoRjZl7LwKVwAu0AWnzhfxMVdFhpGRCtlFi3FKPY6OpqtNeNnwXisH4gzNycSc9kjgLb4
e84dZ1pFjqvZXiHBtrYbf7DzPNkmHHdhvFnWS6uGbDeKYu74s7IPOQU6OzsRivR4bG6RrKiQgn12
IPYCEFHp6qnV+sHAYVxUOJ/Hpj025Vhu+hHF0zPZznccLZiJ0nDd0E7wTcPe/aEr8a2NZfOmsuHd
rWBkrSQMzwcyKS5VKn13mOkIWWMM1xdlN2wgK3M4o5Q0mzKY1Fot/Z464/HUmj3x19p7EbPOzy1e
l63ALo6jkexahAqwYs8bbmQmi12EYelMGE4/dNRK74NSG89dmtOQIC137YjCxX40Bd9AItk7rtFw
X7D/4m3o85dYlu5dbHvh1SR9jwQ/dDtI+hagrcx9DmnIvNgFj851IuZkg1ODzCW8sfA00b27a6GE
Y/tX9RewvePWM6rgim7I8KhLlqzcomgkTST2gjhdG1lgb8PaCInO2H281h7e1CiORxoOM0wiqEZG
ieVDq20UmNEu6VSAhpJq45j7JdxUrxm2WDScQz661nNAr+S2qUx51xsiONCTlO7TSVsfu4b5mmwN
1FN30Mc4C8qrwvFhrXqy5RgpTSN+JWrVHWqdVk+mbUPKEnH44MQFrSJqdth9YxLnvukxHcSu2Dra
S0+xlXuQOLueW0tV/KCXF/5/K7MPQ1rgwoMKBRNeicOcOvIIY8vZgVUyj8VQWcDUAp9HDStlWJnp
EgYqxktrdo/SbPGHVuYlVXOy9bLmk0HpE1p9dD9Mxudi0ATLw1J+oDdm6U5f2M8lQ0tFOydQP3M8
VTLqtvgYsIiOTkyRdQvs0u1zwBt8MNxslXfYnMCwuS8onXJD7izgX0CFaIOT4vTLZPlv5jThLCyZ
v5vT2C/9Oqdh7EUyMOPoMKJergxbsioZfHUC+hfvwKCUm6TQxofaF+OLR2zgdfKG6kFEc3imCKX+
HMQ62WJ58RAXpQj3FP1UL6PtzztTGvUmVSmGW+Da14I2kIiLNqaEwOEdMNcYTeXawFD3So26gU+P
NkZkya7AB6acrVOkZ8+Lja/49kPIAWP5wNq3PeSN+7GvWwvFppLboPYtINe9OneWBOxR+yVBBY+L
NpXy3snSFC+h3chNXnvzsYmUeuOkHu6lIEZvJfq9HOS17/pnhxMKtuoi3fiELDZyjqbHoV9EsHS+
xEOqOIF72CQA80G0SYcIe1U2UiWzMsNGfhNdjWXCcEgJko/nULgle15+mkm5iE0Veym32MgdLoFS
0zGqOe2SPRPuY1m2ACSAXho77FjBHaWj4rvszfhbFdCtWdEysNVdJJA40slfGXi/5wBQ0racBvdM
S5dxkCINNi2e53otvD6et1Npjt+HdnxtIyxERS/jndPksDlHwm0D3ix4C6QebWgNdwE5ZKy+lJOC
vpXssbEWEZDER/IwY+PeFVEhTmhB7jU2afXGtTHET1zo/nEk7H0k1jMc56U2DHGHztSo4yiYaz2+
RLmWxhq8bKex4BUEfAjmlxexnLOH25E7ux2/xXIS5ynMoRzGUQuFoxYk8JKFwqaj6MFeTvJgaLg3
ecv53rqd9CmEhYeznP+14XVspJkJyKX4kMiYE3ritkDbsK0/sDK0KGXx25d8GTCa26zhcjLjZrSM
IPZtGoGFnX/MlxElv00rwTK46CbiYe1qsfaiyYfw09fGNowIn/q3kce7jT8WweQKh6Qa1x4wGPoU
pb+dHEzg9IXwwfVT5NJQWuq9gn2x8j2g5oLIyNUZm2Q/seubuYkxb831/Fw1DoqIUT0ZyB4EJXjB
bOoMn/IeDa6MOSljQB7xZ3MUPilMd+chWoi1wH2pvEp6Yols9UKyvNRbRaFJchIlAaKZbV99eIMf
a96DaWUuI2O6DI/pbY5Mkya9i9KOTQFDJhV/yVrfJk/3NoX6y0BaWfTp1MuQ2i/jKmp8eKmZYKtl
lI2XoZamG3Xhl1wGXUbeZhl+UWyHq7sMxN4yGksj9D4DVPg8tvSIuMsA3S+j9LwM1cUyXnu3SXte
hu5oGb/9ZRCfbjN5toznkPeB7C8je7cM7+MyxtNvwUTfLMM9pUXGVxgSxhG/MU4y6nA64sP5qr9t
BtJlSdAv6wK5LA5E1/ubv7+jOuKvN1RHEAK0XJf1m7Pww36/obYUqTEkLKbXznNORRofO0GZspwM
fysE53QBOuxqOkA9VjhCxFrGPcKTUNbn1osiMhKlCr9NQ08GKnOms+FZ7dVjm/fKwQD6Kl54aq3b
bW/6c8XhST+RYyYFRNAp5T1NbPRiNaUHs2PopB08sdTGDQ11aj1Kv7bgv50T3S5Ur1DMUbwjKhOh
zkEUYPhabmTp7Z6W3O5v8+1eh3OB+x6tlwpFj5vh379gFq6lf/ME4jCNlCCU+qvJx2/akFjs5O2h
FzzPr/Zr/W681k/6vn2kuaF4ALf39z/RWd6CvzzzCC8inDiOz61S/cVWpFmw5G4XB/vB9YIv5Mhj
wJfwSu/TMZ7FmpN0dW6muiPPgST3xZJzt6WlDXOqtWT/QAcGO2owJ95LxYka063NM1yUlTL3M36K
T21XuS8upqkUfEipSQg7+FYgYE7NYazL+kI2jpqeYh6PnGS4P7FOWbnKe+rH2UOEpMtMqTzZZQ4Y
panV9dkr5fzm6iQ4YiVHrq6ltyemY3zIY91cesqwHqN8CM8YcKz5PHAgfo58d353gKakGxj/epNA
4PjohPZy/8pF9un2ov5/LuCZeNv+1mW3ef/WvP+DVf0/7t/D9+Yfh/fhe/ZXRe/nd/mp6Nl/LCFi
luN/5oVtdvA/o8TiD66CxYTHReD9ruiZyIBUpeC+XjRAwTb9n1Fi8w92Rq6JRi08QAn2f8tqt5z2
fr0yJLqgUi7yIL8JW76/dKgkSUefX5AFW10lKxhze9eJ2FgDCRud/d9fhdZfT574CZdmZmRzzN0+
rurfb5QhN6yykm1AEKTcDWogOVsf2lTRYyUhj9efMbSvO02d8c5Q8wNxMZPQ/WsWCvyp43nMKlJA
4vB/+a3+qmjefiubNBH8RriKLu/Or+dh2BmljwYXbCuI4l1aHxEucPYJtbPCZju71VoZOYQed7d0
oPoQ6Cd2xQu7b8/x0xHVn85VFKx/r6SI22v+63vCbwQA3LNQS3hP5CIe/fob5ZGqaLAPQTDOfcTO
zDmGhXSeWKAFDyzFqWGTRvYAjq5nonDnU1xSGtDNIAOSFLPSHBX4fArJ8G1lZxvy6BkTzLFSBbed
vqGFS7+p8Ws2FZuByjK3LO5QG2PcUjTQrCZoVbgw2RkYW7s12flQRc3pui5n4hmS5628MwFB+8Cc
K6fYJJlz56f0a0bxiVAmidKnOcg3InQ2DnUg0pu2WBfYlvkrTkOn0A32fV1eWlcc6MjB4fM60YTG
KRfo8xejOLuKqcTR9qkiXyicQ+pjjx4+4ZyBqkUWa12N6uh0HwPdH71pAJFR7nHxbfKWzXQXPs7w
plVyn3moyua8ZjtLyxQAZoALqYOwE2QXgEPP2MtOtq12I1Oom2ILhbRIYYxHZErnKx5bG3AB66UA
t3eau4Gjf2v/GJXeeA4/M9PbqhzwzAHIlJ84EpySXK7RUo5WBl8QTyTxjl3YQTGR5YH1wzqks8vl
c9T7zoZQ01PZyEfeT8qx7UMPr2s162GjJHttvDRW/SVSD+wuL+xDoBcDf2InZpr+qXK4MgcP6Tpf
G/FzqsuD0dxPldpRs/w+JMHWcb6wjnwDIFU0JHS9epWG/kMbMH1N1xiio0eHSO6pXZzjjgpYjZq+
rJ7jLngLVW7cQch1QM+kD0aV6CfBSrjjMEtHYhf4V5r/yq+hDTF5VVW8aPkAh39FQ+13rEPRo5jD
8t3HebeQOJeLhn4/QCvRUWnnWWGg/eCmYuCBFsI7HwpqYWw/3GutfMiVGYzevEqLNRuuAN2jmOuV
SBGYVoGEA+qlU78D76w2XTOTxig0OFB+C3d8lw0l0FTJ9JQw10N4Fw1VfLF7+0E2rfvYzIN66kRe
7/5nn3//WyVtnj2LXfu/tri8vOdxxtPxW/+rmv3zy34q2TzdJJcXfjbYPGjT/3okun8Iy8RbzjHN
+9k59lPLtuw/qLv1TUgGPpq2h5Pln89ED0KvROV2HYfzJMtA97+jZf/1tKh8GMGc2gVrWsIxYlG6
f1Gy0eW8nnK7ZksG7WqR11mlRg341GaTyPWIxnVygLMf+hZc5C+v1PXPm/xvMjpP798fyJ5pKlfC
9bCxrPEvWh6iv/xwfB5moqFgb63MmA9MeTDAOiwfzcjhfmENUCmUiAtE82jfV2Z86WBVf4WEHm79
aozybdQ5GGr9eR7vB0mgZZxHeaaAZ1w1MrZPdQOaO25a/w63LcG2hrrXQ+DCTjgEJtCcplKPtGLI
9K6izwNkoftiRxgdoTHyDaEEs9eHyP/glETkNr3b3mHPoQYxTgney27eZS6eGJJ0rX2vnNl4ITIK
hKjK7fmxmcDp02FsvLDDA5nhlf4DyEBynsp27lhT0GhlGBOkrJpQjgrYMSQjRuHM7fdiMuXZp8Jn
L9lIHmcKiBdWhkFHLC0fRnpwVC0uC+gHdJgR9+A92Onb55qahWrvKDvYYz2nPsqgWGlNY4T3Bh8h
sWkxq8QTzUoh7dG3+nYgtgTR7ekwDUl76XDPUp5SR/kjIJHhex5MJgMtSP0V+65iYngo+FKyPfpV
h/SKrqh4yJ8Lu/3E9kBuhwB1wBfd2Sucs1+wOQiTpj0MjRfDrTTeXMa6O7N3RtYA/Vivsr7txYqx
jpWxm9gjG+l8HO97upt4s9L0jPiZ77PITffCC72eBZhXXgpGrSNcEgqGhki/hHaZYLvQ4YZd77xr
Wwrk5p63u7VS850mYnMLsYHieV/l4z41/AfYu9gv0jjcpVVT3dnQL0sk1mIlqcfGed56B6sjBexz
5Uj8xz0KdKypuc4h78Ng1kEFMYKcbdaAW8O9zKFFIdMC8PB3wKNoiOv69pMbWt4nRGPzroKo1GCk
PntWDV1l+Zx30KfWlGY4d/bU+C+Du1gg8r7b6LZst7Y5thuZ+xU1WXU0rngH2xcF08PHztqkz14I
1nYDnllaJVg5g9h2WtYWsD1qEN4Sr7cZu1zoFbzEZsGish1irhZLUyDvzDPETFsLZ9jlcTwjuSv7
S4EXlu0zsshKJV22nyBsP2s7UN9nvK/PSrc+1p5WIMkCjHpLYjFe4j53XuwU985mLMda3TtR6hPY
HoeyoSVHBnpnGQYmYF8uOxdIYIDa0jokIpaG+ks1jUz2Azm6S4IoZ715NH7vZzZg6yWYU3Ndu8mX
dmwQxHPmvDrss5c2FvJQlCC16Wel5kP/mDvKMPJm1DtkVPsHYNTqW8wG5jCFMr6r0z46zg0OOiuo
qMALa3uAVoJXz5QxxPt+tLoPbMH8r0lgB0ejdOGhSgj9BZJLtA7bXB5Ss07qTWy17R07g2g72UXz
iUGCvGGvLbLYs3xnncnaSJfxD+Fa1paUavFUUO1ODta33qHjulcLzWUfRAEv4ei1H8C4lnvY4eal
G8P8NUpk/bFMbPuDwnF0jFoAjxWE/WCDFIEJpkd72Fdtm5GChC7c0rkeW81XNoJFeI7sBh9/nmSe
80GQT8bZzVe+NnOwD5IposbadtXBmcx+3loRxI+D0MbsEANMpm3pljtvimww2nLOPerrG6KHoVnT
CiLHidpiEoSYZpIhfueTNk6rIojokR2VH5sbI+ZuDDqN2GoEpwM8XqU5bds27vVe1cq/dBVa5mxP
FgUZTrrs7wzhHQMitW8wyf1rz6nliFgRfGpt0QSbxBi0sSzmY2MLv4LLZogNtEx3osAMoUWfQ061
H/uk6KCuUfoRUMKQzo8WIjOdbHY0bIMwHt+LZKzuO0gb4oSPwWdlPX2etFEIVAdemGLIjOeit6vv
hAk4qM3ER7QSlOnSpUu2G2hMB4gG9fiVDz+sF6gYpCnpI/LtfRp0VDv2i+cJX+iA2perumvX+CLR
QB1dWZ/HarAZOqIU2TRayuHdvu4+GwUMmK1KAXLmTmW+slengruexVdMXnihnNnf+N3c7Ezc9w96
dP1vLab9e7Me/QRQR2cWgHrmYF5nc1Dup5CkyJq/Fp/JytJ0FVbKfgG7gm1aO1z0q9Lp6sOUNPwC
eTrDQs+jmTIwbSUdCK0UvuUqbVPgvTPCNQo4qcYMmN9EM27AWThfC9eeR+ZBXRn04JaesRLLc4cR
s/zIoyfAsUS2oV+X41B9SONuPqckRXe8ZTB3Eq/bQdAdL1AkeOBRXYc/s1bdaWARj8UnshH4c2j6
VxozelxaXA7EZhV5ikle2wA6NNFMZT8kw+Deg+6BZ1SL4pJPDd1CdCOdc7/W+yjtARhRm5qQ3HAd
jtg+oOInw/ItTLTm3BormAjmcqEDpZg7qttD0/e+JVPO57afYvbtZeq3PxrM87RjAYPAjEXMrDVD
TkI+pVSvxEudDf6R7tFIGcOA1V4jbflPM/TWj1YHYLwUqKZk+QBpV5GgoqhgUIqU31xaoM4PrWq5
bIVrOB+ysh6+DuQguGbiRqGoh9O4AqWxTHGmTUWBI5s7b45g6hVbGoV4IKMK7R2zrDhBiOhlGBN9
P8wVXxw5dXovCBvR+pnZIMwtRlwNredp7Ogxn5zOPONYJAFFPGgoKUihpgapeSbSThgqNsNiwwH2
qzMQC6Fh5CGdYPfmU4A3C6ozVhmCD7shyFHzS13u59QV67yqop1T2XrpFyy8q45KorVua9n5JhWO
ALTvVuW5JPj8ylOOiHPJh4pzEAehH/kQzfdTWxFNQQKbSZwlLiVhduwkK6rQzJCG5ZzcgEgdOJJt
33ynFdDr9kBTu694GRtSYN1AIcrQVNVBDQLFEnlNrADGxhW16HB2ubVKmCU+JCZ9XHhxfGsYad0q
zfuC8sGpPrdTN8P0zJwWkn8oeR5Wfdx/IkElPoGUy7bEGGbSTBxVXJjLPQWeJo7VeJvUpvt1rlL1
iDahP1q46nBVDHF6Cil4ttcdsYd427Rm+YFq+hYPChNgx0vq+9e6reb71GyGQ1Mo588iF4pBkgcq
FrzXEYKLuR6tnua81IM2dgzG2CHInLv8JgM3cIDf1CTid5awXvwU0sNuQIdD8NLJ9MyGDYw2J3aa
tYopMeXBHEtWqAahwu0UluUlSvLqR4eUzi0+sUCo875QTRm0ET3AlutwE4vBh7SXptaZfihyB9UW
sQmcOzzlYd6S0ZmCh9Ac0aOTcAlUV9PMC5SkfkzGngOx3FE0IJ4H8qPGqQ8U5Z3JIMRw8t168HYW
BKt7j2bsUz+ozOPYY46cgN0AYDS6+akCqdNyWhP/wd259aaNRHH8q1R9x7KNL/ihlRrS3dCEbtRm
N9W+oGmwsMEYYpsk5NPvb3xJbOJQwiAVrd8C5HjmzOXc/6d3tXy8N6/dQHdoA+ZN774YFhAPcyMA
KZtLh74CXBV/08D3Lj6nKpvooR7e34IQ/EBb5lMgGhJU1uXD8vwxjjqi17kNH05HHZJOT1wdNeoz
RUZp2DexHO7+yHQHsDTWxEu+BOvR6JrGHdN/sLbvwovHIHN6Azu7nwyiRUKyZ3Lb8XVjOqKPlkHb
ZR2pMlg/gDfcX/SC6Y/uvaUDPzXrZNes9nJIwHEa0Siqmw1sLvOzURqZJFrQutizR9nFHNAWUiBH
srMOU/+8ZhCr/oNjPXxd3tlRcApg/yg9maIerU6X3q19lenmLUC12+0xYxNoESvT0w2KNKnJoPrC
kt7DmjlGlmi2ikIr+zwCAJbWh5OfcRh/p7/Tj643/27aMYLVBScCJfPfFDyhXzgDZWCi7gqUr8fV
28MNSAADn2/z9bNRatI+pCPzB9Lbk87jMr6A+dH59lnmFu3ma2RNCQ1weI/tbRidRCTvzPtHizbA
E3o90h+D2liXbN3emRUAjkXwezk3iWPFwThGPJnARMoQm0F7T3Kr1vZg3YlXF85ynn2bAao2lCyj
SEE3v5I7uf5Bn+hlP5QNyvor5GJ2SSnaYvQ/88eUgZXWfklFnRT+YfltnmJ/tXjRVGmnH1Up/O2E
dmvAxI0mQU0bHp58UHn7p200IpGF2Wrsf3hv6BqBjZ7rylhbtIgn5eeuQzkS9QvES3Hk8ODEeS4b
ax/1y4ZTr7HoELPHUrY2I0Bvnb3paHbPsh2HkoxqlnUmACEL4jT1lmBVyqfwp9V2yH4T3IVR25bP
z5t8DcYsn2MQW0LDUd0GroZDC3+WgYevzgFPw10trzX4IB++Pq5tQES82JpF4OZpZ77hDJi2RshX
QgF3i12Ar6/Ggx5f6zg6Le/4zgB5NKpL39XZ5HiDXJkwUZu2a2uWYeNwA5ztOJf+uSRT6QqkwMqx
0BuAQ2lbftfVKJciDcAuLwFCs7/lCNzQoSiTbf0mBArrLnt6sOx2/DcoPEsBk/54ZOK4lksoO3+a
W8HTaPFnGfQ2feLQb2GBGM9DaijSLAlvsjoLXM4BMNu7sWGDSoMNDn1LDI7C0zzrJ8LQULmABwCX
MX9+107YmMCzOAAnD5VQ7TQ4bAWCGkiCYpJEXWo88EyNymKyEapbodh6xyQSPWokVZnQpclkj4TF
2oavMcHtaZR3kqFEwWD+HB0T2oJ/b1WODMpY0S+wajZ0Almp7hJwsws2H9Had628clb1AGBiUY3I
zPNnQxvQNfRFeVuWYvHo1t4A30v1ABiWJtsImNYrN6GjYWt7KEzHygSElVlcz/vrhYan0bVBxxss
g9k8zZ2AiUSjCMLPpWp8fNYBeUnGZgrAW28BExuIhCuHTLCCCU0tsedqeLMIhVtvvwp3uDiebOl+
EEbj3NQO/TTX7Qsj6pc/qEzNlwRKCys3o9CgGj+UrY8L0oVwlX9/bIjdHOek9mWFqJK/p/z3coIv
X914VzWr6sOz0E9EckMWW27mlcOUDV0+vP8UjwPSGi8TMfbToK4BkXyIpH4e0If3jeHWBOJW+mkq
5hUZyZlCo1AlC9CSSOpkC6tNleyZSNYiFnXCBvXRnHtlyuFc3AQiauW0RRRD/RU7wkDme0Dup/0W
9FwkMb6qWZNJhYRQZdI5+zTaIJx7pFQJX4hZGojxve8vKz7np1R29a4+2J8lQzEO1u1nqFAdVYf/
1zhk+NVA81NkkSJVfbD/yC9X49VN4CfJuqKVE5eAQdUHKsRfa7SkuAW/iamgY6Bo2Kyl906V1d/D
2SxsXFgyHQ3tR5Xw9uQ4RY6QbUJGesslXuqvqoO/9tPs3YkfT0RUcUJulFIdUKU+FFzm4NZmSWOP
lxqXKvU/V1Ootxv3yrQXjRFLpwHFQBWL9j86SGUxF3FRbQBM4U9Wd5BGFB+kFXHJfxRmagsOcA98
Slbx6+JJxy+Wp8ersmsYPi6SpjoAaSpvvQNI2KuEpr3NHVQSP8DpfVPxh+JhluUlcqnrK114JrsH
YNOQfnDwqYX4Adg09CfoOGLdOBXl2A+gTG7D0FNk+unTeTsNG+nLxeiBtVaWAH2J8xVSOtRUswvs
wAMc4n4QiCwL0xdvoJhEQpEdYH1zObMdsExxHb4gCl4FRDvAFrryOVqTTR3/OeilesVdiDH8qTZL
fklbRlenbAsfEKntpkn2e/X1/gKi/T56h9x49+pOBm2UkEQPqErCMDikDJkNsH2+bfbmE9TnSyu0
CkO2/VvTxJa/uIl8kXz8DwAA//8=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chart" Target="../charts/chart8.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image" Target="../media/image3.png"/><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0</xdr:colOff>
      <xdr:row>3</xdr:row>
      <xdr:rowOff>127000</xdr:rowOff>
    </xdr:to>
    <xdr:pic>
      <xdr:nvPicPr>
        <xdr:cNvPr id="2" name="Picture 1">
          <a:extLst>
            <a:ext uri="{FF2B5EF4-FFF2-40B4-BE49-F238E27FC236}">
              <a16:creationId xmlns:a16="http://schemas.microsoft.com/office/drawing/2014/main" id="{2E4B8821-D32A-69B3-ABA7-79D0FE042DDC}"/>
            </a:ext>
          </a:extLst>
        </xdr:cNvPr>
        <xdr:cNvPicPr>
          <a:picLocks noChangeAspect="1"/>
        </xdr:cNvPicPr>
      </xdr:nvPicPr>
      <xdr:blipFill>
        <a:blip xmlns:r="http://schemas.openxmlformats.org/officeDocument/2006/relationships" r:embed="rId1"/>
        <a:stretch>
          <a:fillRect/>
        </a:stretch>
      </xdr:blipFill>
      <xdr:spPr>
        <a:xfrm>
          <a:off x="0" y="0"/>
          <a:ext cx="21945600" cy="698500"/>
        </a:xfrm>
        <a:prstGeom prst="rect">
          <a:avLst/>
        </a:prstGeom>
      </xdr:spPr>
    </xdr:pic>
    <xdr:clientData/>
  </xdr:twoCellAnchor>
  <xdr:twoCellAnchor>
    <xdr:from>
      <xdr:col>2</xdr:col>
      <xdr:colOff>647700</xdr:colOff>
      <xdr:row>8</xdr:row>
      <xdr:rowOff>165100</xdr:rowOff>
    </xdr:from>
    <xdr:to>
      <xdr:col>9</xdr:col>
      <xdr:colOff>533400</xdr:colOff>
      <xdr:row>27</xdr:row>
      <xdr:rowOff>114300</xdr:rowOff>
    </xdr:to>
    <xdr:graphicFrame macro="">
      <xdr:nvGraphicFramePr>
        <xdr:cNvPr id="11" name="Chart 10">
          <a:extLst>
            <a:ext uri="{FF2B5EF4-FFF2-40B4-BE49-F238E27FC236}">
              <a16:creationId xmlns:a16="http://schemas.microsoft.com/office/drawing/2014/main" id="{3CF13AB7-3930-5C44-ABA0-8957425D4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642861</xdr:colOff>
      <xdr:row>9</xdr:row>
      <xdr:rowOff>56846</xdr:rowOff>
    </xdr:from>
    <xdr:to>
      <xdr:col>17</xdr:col>
      <xdr:colOff>73901</xdr:colOff>
      <xdr:row>28</xdr:row>
      <xdr:rowOff>100995</xdr:rowOff>
    </xdr:to>
    <xdr:graphicFrame macro="">
      <xdr:nvGraphicFramePr>
        <xdr:cNvPr id="12" name="Chart 11">
          <a:extLst>
            <a:ext uri="{FF2B5EF4-FFF2-40B4-BE49-F238E27FC236}">
              <a16:creationId xmlns:a16="http://schemas.microsoft.com/office/drawing/2014/main" id="{F13EA920-3D36-C441-94F7-9D08EAE17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352758</xdr:colOff>
      <xdr:row>9</xdr:row>
      <xdr:rowOff>176683</xdr:rowOff>
    </xdr:from>
    <xdr:to>
      <xdr:col>25</xdr:col>
      <xdr:colOff>238458</xdr:colOff>
      <xdr:row>29</xdr:row>
      <xdr:rowOff>63486</xdr:rowOff>
    </xdr:to>
    <xdr:graphicFrame macro="">
      <xdr:nvGraphicFramePr>
        <xdr:cNvPr id="13" name="Chart 12">
          <a:extLst>
            <a:ext uri="{FF2B5EF4-FFF2-40B4-BE49-F238E27FC236}">
              <a16:creationId xmlns:a16="http://schemas.microsoft.com/office/drawing/2014/main" id="{0D56D39C-207D-4548-952E-974FEEE13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796364</xdr:colOff>
      <xdr:row>30</xdr:row>
      <xdr:rowOff>141942</xdr:rowOff>
    </xdr:from>
    <xdr:to>
      <xdr:col>9</xdr:col>
      <xdr:colOff>508000</xdr:colOff>
      <xdr:row>48</xdr:row>
      <xdr:rowOff>53042</xdr:rowOff>
    </xdr:to>
    <xdr:graphicFrame macro="">
      <xdr:nvGraphicFramePr>
        <xdr:cNvPr id="14" name="Chart 13">
          <a:extLst>
            <a:ext uri="{FF2B5EF4-FFF2-40B4-BE49-F238E27FC236}">
              <a16:creationId xmlns:a16="http://schemas.microsoft.com/office/drawing/2014/main" id="{FCDC763B-D2E7-EF40-A17B-D7E35218F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790389</xdr:colOff>
      <xdr:row>30</xdr:row>
      <xdr:rowOff>150907</xdr:rowOff>
    </xdr:from>
    <xdr:to>
      <xdr:col>14</xdr:col>
      <xdr:colOff>409387</xdr:colOff>
      <xdr:row>45</xdr:row>
      <xdr:rowOff>125508</xdr:rowOff>
    </xdr:to>
    <xdr:grpSp>
      <xdr:nvGrpSpPr>
        <xdr:cNvPr id="18" name="Group 17">
          <a:extLst>
            <a:ext uri="{FF2B5EF4-FFF2-40B4-BE49-F238E27FC236}">
              <a16:creationId xmlns:a16="http://schemas.microsoft.com/office/drawing/2014/main" id="{19B5F85B-7230-02DB-885A-67EFCDE4B097}"/>
            </a:ext>
          </a:extLst>
        </xdr:cNvPr>
        <xdr:cNvGrpSpPr/>
      </xdr:nvGrpSpPr>
      <xdr:grpSpPr>
        <a:xfrm>
          <a:off x="8679330" y="6336554"/>
          <a:ext cx="3727822" cy="2888130"/>
          <a:chOff x="8018426" y="6182689"/>
          <a:chExt cx="3912106" cy="2996463"/>
        </a:xfrm>
      </xdr:grpSpPr>
      <xdr:graphicFrame macro="">
        <xdr:nvGraphicFramePr>
          <xdr:cNvPr id="15" name="Chart 14">
            <a:extLst>
              <a:ext uri="{FF2B5EF4-FFF2-40B4-BE49-F238E27FC236}">
                <a16:creationId xmlns:a16="http://schemas.microsoft.com/office/drawing/2014/main" id="{65117B77-D501-F843-97CB-CB6149ECA149}"/>
              </a:ext>
            </a:extLst>
          </xdr:cNvPr>
          <xdr:cNvGraphicFramePr>
            <a:graphicFrameLocks/>
          </xdr:cNvGraphicFramePr>
        </xdr:nvGraphicFramePr>
        <xdr:xfrm>
          <a:off x="8018426" y="6182689"/>
          <a:ext cx="3912106" cy="2996463"/>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17" name="Picture 16">
            <a:extLst>
              <a:ext uri="{FF2B5EF4-FFF2-40B4-BE49-F238E27FC236}">
                <a16:creationId xmlns:a16="http://schemas.microsoft.com/office/drawing/2014/main" id="{C7842BE7-163B-62BC-BBF7-9EF821CC54BF}"/>
              </a:ext>
            </a:extLst>
          </xdr:cNvPr>
          <xdr:cNvPicPr>
            <a:picLocks noChangeAspect="1"/>
          </xdr:cNvPicPr>
        </xdr:nvPicPr>
        <xdr:blipFill>
          <a:blip xmlns:r="http://schemas.openxmlformats.org/officeDocument/2006/relationships" r:embed="rId7"/>
          <a:stretch>
            <a:fillRect/>
          </a:stretch>
        </xdr:blipFill>
        <xdr:spPr>
          <a:xfrm>
            <a:off x="8958479" y="7590914"/>
            <a:ext cx="625856" cy="558801"/>
          </a:xfrm>
          <a:prstGeom prst="rect">
            <a:avLst/>
          </a:prstGeom>
        </xdr:spPr>
      </xdr:pic>
    </xdr:grpSp>
    <xdr:clientData/>
  </xdr:twoCellAnchor>
  <xdr:twoCellAnchor>
    <xdr:from>
      <xdr:col>14</xdr:col>
      <xdr:colOff>448236</xdr:colOff>
      <xdr:row>30</xdr:row>
      <xdr:rowOff>141939</xdr:rowOff>
    </xdr:from>
    <xdr:to>
      <xdr:col>19</xdr:col>
      <xdr:colOff>562536</xdr:colOff>
      <xdr:row>45</xdr:row>
      <xdr:rowOff>180040</xdr:rowOff>
    </xdr:to>
    <xdr:grpSp>
      <xdr:nvGrpSpPr>
        <xdr:cNvPr id="21" name="Group 20">
          <a:extLst>
            <a:ext uri="{FF2B5EF4-FFF2-40B4-BE49-F238E27FC236}">
              <a16:creationId xmlns:a16="http://schemas.microsoft.com/office/drawing/2014/main" id="{73032EFA-03BC-DB37-E2EF-1E0669A6CB10}"/>
            </a:ext>
          </a:extLst>
        </xdr:cNvPr>
        <xdr:cNvGrpSpPr/>
      </xdr:nvGrpSpPr>
      <xdr:grpSpPr>
        <a:xfrm>
          <a:off x="12446001" y="6327586"/>
          <a:ext cx="4223123" cy="2951630"/>
          <a:chOff x="11971671" y="6262285"/>
          <a:chExt cx="4368800" cy="2743200"/>
        </a:xfrm>
      </xdr:grpSpPr>
      <xdr:graphicFrame macro="">
        <xdr:nvGraphicFramePr>
          <xdr:cNvPr id="19" name="Chart 18">
            <a:extLst>
              <a:ext uri="{FF2B5EF4-FFF2-40B4-BE49-F238E27FC236}">
                <a16:creationId xmlns:a16="http://schemas.microsoft.com/office/drawing/2014/main" id="{F08C0D18-A56E-9F41-A75F-FAC329B4BB5B}"/>
              </a:ext>
            </a:extLst>
          </xdr:cNvPr>
          <xdr:cNvGraphicFramePr>
            <a:graphicFrameLocks/>
          </xdr:cNvGraphicFramePr>
        </xdr:nvGraphicFramePr>
        <xdr:xfrm>
          <a:off x="11971671" y="6262285"/>
          <a:ext cx="4368800" cy="2743200"/>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20" name="Picture 19">
            <a:extLst>
              <a:ext uri="{FF2B5EF4-FFF2-40B4-BE49-F238E27FC236}">
                <a16:creationId xmlns:a16="http://schemas.microsoft.com/office/drawing/2014/main" id="{356E1DCA-FBED-14F7-42A0-A2757CD0692F}"/>
              </a:ext>
            </a:extLst>
          </xdr:cNvPr>
          <xdr:cNvPicPr>
            <a:picLocks noChangeAspect="1"/>
          </xdr:cNvPicPr>
        </xdr:nvPicPr>
        <xdr:blipFill>
          <a:blip xmlns:r="http://schemas.openxmlformats.org/officeDocument/2006/relationships" r:embed="rId9"/>
          <a:stretch>
            <a:fillRect/>
          </a:stretch>
        </xdr:blipFill>
        <xdr:spPr>
          <a:xfrm>
            <a:off x="13436600" y="7493000"/>
            <a:ext cx="643467" cy="579120"/>
          </a:xfrm>
          <a:prstGeom prst="rect">
            <a:avLst/>
          </a:prstGeom>
        </xdr:spPr>
      </xdr:pic>
    </xdr:grpSp>
    <xdr:clientData/>
  </xdr:twoCellAnchor>
  <xdr:twoCellAnchor>
    <xdr:from>
      <xdr:col>19</xdr:col>
      <xdr:colOff>639484</xdr:colOff>
      <xdr:row>30</xdr:row>
      <xdr:rowOff>138206</xdr:rowOff>
    </xdr:from>
    <xdr:to>
      <xdr:col>25</xdr:col>
      <xdr:colOff>258484</xdr:colOff>
      <xdr:row>45</xdr:row>
      <xdr:rowOff>20171</xdr:rowOff>
    </xdr:to>
    <xdr:grpSp>
      <xdr:nvGrpSpPr>
        <xdr:cNvPr id="24" name="Group 23">
          <a:extLst>
            <a:ext uri="{FF2B5EF4-FFF2-40B4-BE49-F238E27FC236}">
              <a16:creationId xmlns:a16="http://schemas.microsoft.com/office/drawing/2014/main" id="{0EF4D7DA-4EF5-3BAF-BE52-8F1DBD5586E8}"/>
            </a:ext>
          </a:extLst>
        </xdr:cNvPr>
        <xdr:cNvGrpSpPr/>
      </xdr:nvGrpSpPr>
      <xdr:grpSpPr>
        <a:xfrm>
          <a:off x="16746072" y="6323853"/>
          <a:ext cx="4549588" cy="2795494"/>
          <a:chOff x="15176500" y="6489700"/>
          <a:chExt cx="4572000" cy="2743200"/>
        </a:xfrm>
      </xdr:grpSpPr>
      <xdr:graphicFrame macro="">
        <xdr:nvGraphicFramePr>
          <xdr:cNvPr id="22" name="Chart 21">
            <a:extLst>
              <a:ext uri="{FF2B5EF4-FFF2-40B4-BE49-F238E27FC236}">
                <a16:creationId xmlns:a16="http://schemas.microsoft.com/office/drawing/2014/main" id="{7EDF5B9B-47BC-3B4D-8ABF-B2E3CE5262D2}"/>
              </a:ext>
            </a:extLst>
          </xdr:cNvPr>
          <xdr:cNvGraphicFramePr>
            <a:graphicFrameLocks/>
          </xdr:cNvGraphicFramePr>
        </xdr:nvGraphicFramePr>
        <xdr:xfrm>
          <a:off x="15176500" y="6489700"/>
          <a:ext cx="4572000" cy="27432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23" name="Picture 22">
            <a:extLst>
              <a:ext uri="{FF2B5EF4-FFF2-40B4-BE49-F238E27FC236}">
                <a16:creationId xmlns:a16="http://schemas.microsoft.com/office/drawing/2014/main" id="{FB103272-CF77-B337-47E6-F58FD0997414}"/>
              </a:ext>
            </a:extLst>
          </xdr:cNvPr>
          <xdr:cNvPicPr>
            <a:picLocks noChangeAspect="1"/>
          </xdr:cNvPicPr>
        </xdr:nvPicPr>
        <xdr:blipFill>
          <a:blip xmlns:r="http://schemas.openxmlformats.org/officeDocument/2006/relationships" r:embed="rId11"/>
          <a:stretch>
            <a:fillRect/>
          </a:stretch>
        </xdr:blipFill>
        <xdr:spPr>
          <a:xfrm>
            <a:off x="16649700" y="7658100"/>
            <a:ext cx="660400" cy="698500"/>
          </a:xfrm>
          <a:prstGeom prst="rect">
            <a:avLst/>
          </a:prstGeom>
        </xdr:spPr>
      </xdr:pic>
    </xdr:grpSp>
    <xdr:clientData/>
  </xdr:twoCellAnchor>
  <xdr:twoCellAnchor>
    <xdr:from>
      <xdr:col>14</xdr:col>
      <xdr:colOff>627529</xdr:colOff>
      <xdr:row>49</xdr:row>
      <xdr:rowOff>14941</xdr:rowOff>
    </xdr:from>
    <xdr:to>
      <xdr:col>25</xdr:col>
      <xdr:colOff>49307</xdr:colOff>
      <xdr:row>51</xdr:row>
      <xdr:rowOff>0</xdr:rowOff>
    </xdr:to>
    <xdr:graphicFrame macro="">
      <xdr:nvGraphicFramePr>
        <xdr:cNvPr id="25" name="Chart 24">
          <a:extLst>
            <a:ext uri="{FF2B5EF4-FFF2-40B4-BE49-F238E27FC236}">
              <a16:creationId xmlns:a16="http://schemas.microsoft.com/office/drawing/2014/main" id="{029003F9-BC46-CD47-8CA2-6056C395D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63500</xdr:colOff>
      <xdr:row>5</xdr:row>
      <xdr:rowOff>101600</xdr:rowOff>
    </xdr:from>
    <xdr:to>
      <xdr:col>2</xdr:col>
      <xdr:colOff>304800</xdr:colOff>
      <xdr:row>10</xdr:row>
      <xdr:rowOff>25400</xdr:rowOff>
    </xdr:to>
    <mc:AlternateContent xmlns:mc="http://schemas.openxmlformats.org/markup-compatibility/2006" xmlns:a14="http://schemas.microsoft.com/office/drawing/2010/main">
      <mc:Choice Requires="a14">
        <xdr:graphicFrame macro="">
          <xdr:nvGraphicFramePr>
            <xdr:cNvPr id="26" name="Month">
              <a:extLst>
                <a:ext uri="{FF2B5EF4-FFF2-40B4-BE49-F238E27FC236}">
                  <a16:creationId xmlns:a16="http://schemas.microsoft.com/office/drawing/2014/main" id="{9046D2D9-5806-73D8-E9CB-D1F1600FD9A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500" y="1084338"/>
              <a:ext cx="1904395" cy="12542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4</xdr:row>
      <xdr:rowOff>0</xdr:rowOff>
    </xdr:from>
    <xdr:to>
      <xdr:col>2</xdr:col>
      <xdr:colOff>292100</xdr:colOff>
      <xdr:row>5</xdr:row>
      <xdr:rowOff>127000</xdr:rowOff>
    </xdr:to>
    <xdr:sp macro="" textlink="">
      <xdr:nvSpPr>
        <xdr:cNvPr id="27" name="Process 26">
          <a:extLst>
            <a:ext uri="{FF2B5EF4-FFF2-40B4-BE49-F238E27FC236}">
              <a16:creationId xmlns:a16="http://schemas.microsoft.com/office/drawing/2014/main" id="{53E37CCD-2AAC-2F8D-A03D-39E4722214F0}"/>
            </a:ext>
          </a:extLst>
        </xdr:cNvPr>
        <xdr:cNvSpPr/>
      </xdr:nvSpPr>
      <xdr:spPr>
        <a:xfrm>
          <a:off x="63500" y="762000"/>
          <a:ext cx="1879600" cy="31750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       </a:t>
          </a:r>
          <a:r>
            <a:rPr lang="en-GB" sz="1800" b="1">
              <a:solidFill>
                <a:schemeClr val="tx1"/>
              </a:solidFill>
            </a:rPr>
            <a:t>FILTERS</a:t>
          </a:r>
        </a:p>
      </xdr:txBody>
    </xdr:sp>
    <xdr:clientData/>
  </xdr:twoCellAnchor>
  <xdr:twoCellAnchor editAs="oneCell">
    <xdr:from>
      <xdr:col>0</xdr:col>
      <xdr:colOff>76200</xdr:colOff>
      <xdr:row>10</xdr:row>
      <xdr:rowOff>63501</xdr:rowOff>
    </xdr:from>
    <xdr:to>
      <xdr:col>2</xdr:col>
      <xdr:colOff>304800</xdr:colOff>
      <xdr:row>17</xdr:row>
      <xdr:rowOff>12700</xdr:rowOff>
    </xdr:to>
    <mc:AlternateContent xmlns:mc="http://schemas.openxmlformats.org/markup-compatibility/2006" xmlns:a14="http://schemas.microsoft.com/office/drawing/2010/main">
      <mc:Choice Requires="a14">
        <xdr:graphicFrame macro="">
          <xdr:nvGraphicFramePr>
            <xdr:cNvPr id="28" name="State">
              <a:extLst>
                <a:ext uri="{FF2B5EF4-FFF2-40B4-BE49-F238E27FC236}">
                  <a16:creationId xmlns:a16="http://schemas.microsoft.com/office/drawing/2014/main" id="{B5145E2D-1FE2-AF56-26E4-C537E9FAA24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6200" y="2376715"/>
              <a:ext cx="1891695" cy="13250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17</xdr:row>
      <xdr:rowOff>38101</xdr:rowOff>
    </xdr:from>
    <xdr:to>
      <xdr:col>2</xdr:col>
      <xdr:colOff>292100</xdr:colOff>
      <xdr:row>24</xdr:row>
      <xdr:rowOff>63501</xdr:rowOff>
    </xdr:to>
    <mc:AlternateContent xmlns:mc="http://schemas.openxmlformats.org/markup-compatibility/2006" xmlns:a14="http://schemas.microsoft.com/office/drawing/2010/main">
      <mc:Choice Requires="a14">
        <xdr:graphicFrame macro="">
          <xdr:nvGraphicFramePr>
            <xdr:cNvPr id="29" name="City">
              <a:extLst>
                <a:ext uri="{FF2B5EF4-FFF2-40B4-BE49-F238E27FC236}">
                  <a16:creationId xmlns:a16="http://schemas.microsoft.com/office/drawing/2014/main" id="{461CF385-2E75-4415-FBFC-D4C1165F981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3500" y="3727149"/>
              <a:ext cx="1891695" cy="14012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24</xdr:row>
      <xdr:rowOff>139701</xdr:rowOff>
    </xdr:from>
    <xdr:to>
      <xdr:col>2</xdr:col>
      <xdr:colOff>292100</xdr:colOff>
      <xdr:row>31</xdr:row>
      <xdr:rowOff>114301</xdr:rowOff>
    </xdr:to>
    <mc:AlternateContent xmlns:mc="http://schemas.openxmlformats.org/markup-compatibility/2006" xmlns:a14="http://schemas.microsoft.com/office/drawing/2010/main">
      <mc:Choice Requires="a14">
        <xdr:graphicFrame macro="">
          <xdr:nvGraphicFramePr>
            <xdr:cNvPr id="30" name="Brand">
              <a:extLst>
                <a:ext uri="{FF2B5EF4-FFF2-40B4-BE49-F238E27FC236}">
                  <a16:creationId xmlns:a16="http://schemas.microsoft.com/office/drawing/2014/main" id="{65486273-5CF7-67DF-667C-F276B543F5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3500" y="5204582"/>
              <a:ext cx="1891695" cy="13504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31</xdr:row>
      <xdr:rowOff>152401</xdr:rowOff>
    </xdr:from>
    <xdr:to>
      <xdr:col>2</xdr:col>
      <xdr:colOff>292100</xdr:colOff>
      <xdr:row>37</xdr:row>
      <xdr:rowOff>50801</xdr:rowOff>
    </xdr:to>
    <mc:AlternateContent xmlns:mc="http://schemas.openxmlformats.org/markup-compatibility/2006" xmlns:a14="http://schemas.microsoft.com/office/drawing/2010/main">
      <mc:Choice Requires="a14">
        <xdr:graphicFrame macro="">
          <xdr:nvGraphicFramePr>
            <xdr:cNvPr id="31" name="Payment Mode 1">
              <a:extLst>
                <a:ext uri="{FF2B5EF4-FFF2-40B4-BE49-F238E27FC236}">
                  <a16:creationId xmlns:a16="http://schemas.microsoft.com/office/drawing/2014/main" id="{F5B7F4A7-E0BE-F94E-A24A-70B9448DEFD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63500" y="6593115"/>
              <a:ext cx="1891695" cy="10776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37</xdr:row>
      <xdr:rowOff>88900</xdr:rowOff>
    </xdr:from>
    <xdr:to>
      <xdr:col>2</xdr:col>
      <xdr:colOff>292100</xdr:colOff>
      <xdr:row>41</xdr:row>
      <xdr:rowOff>127000</xdr:rowOff>
    </xdr:to>
    <mc:AlternateContent xmlns:mc="http://schemas.openxmlformats.org/markup-compatibility/2006" xmlns:a14="http://schemas.microsoft.com/office/drawing/2010/main">
      <mc:Choice Requires="a14">
        <xdr:graphicFrame macro="">
          <xdr:nvGraphicFramePr>
            <xdr:cNvPr id="32" name="Delivery Status 1">
              <a:extLst>
                <a:ext uri="{FF2B5EF4-FFF2-40B4-BE49-F238E27FC236}">
                  <a16:creationId xmlns:a16="http://schemas.microsoft.com/office/drawing/2014/main" id="{278F3B46-27AF-8644-A225-03A9ED4B28CF}"/>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50800" y="7708900"/>
              <a:ext cx="1904395" cy="8242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41</xdr:row>
      <xdr:rowOff>165100</xdr:rowOff>
    </xdr:from>
    <xdr:to>
      <xdr:col>2</xdr:col>
      <xdr:colOff>279400</xdr:colOff>
      <xdr:row>47</xdr:row>
      <xdr:rowOff>25400</xdr:rowOff>
    </xdr:to>
    <mc:AlternateContent xmlns:mc="http://schemas.openxmlformats.org/markup-compatibility/2006" xmlns:a14="http://schemas.microsoft.com/office/drawing/2010/main">
      <mc:Choice Requires="a14">
        <xdr:graphicFrame macro="">
          <xdr:nvGraphicFramePr>
            <xdr:cNvPr id="33" name="Return Status 1">
              <a:extLst>
                <a:ext uri="{FF2B5EF4-FFF2-40B4-BE49-F238E27FC236}">
                  <a16:creationId xmlns:a16="http://schemas.microsoft.com/office/drawing/2014/main" id="{4C78E9F3-B328-4B4A-9E92-01F552D79421}"/>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mlns="">
        <xdr:sp macro="" textlink="">
          <xdr:nvSpPr>
            <xdr:cNvPr id="0" name=""/>
            <xdr:cNvSpPr>
              <a:spLocks noTextEdit="1"/>
            </xdr:cNvSpPr>
          </xdr:nvSpPr>
          <xdr:spPr>
            <a:xfrm>
              <a:off x="38100" y="8571290"/>
              <a:ext cx="1904395" cy="10395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47</xdr:row>
      <xdr:rowOff>50800</xdr:rowOff>
    </xdr:from>
    <xdr:to>
      <xdr:col>2</xdr:col>
      <xdr:colOff>292100</xdr:colOff>
      <xdr:row>50</xdr:row>
      <xdr:rowOff>508000</xdr:rowOff>
    </xdr:to>
    <mc:AlternateContent xmlns:mc="http://schemas.openxmlformats.org/markup-compatibility/2006" xmlns:a14="http://schemas.microsoft.com/office/drawing/2010/main">
      <mc:Choice Requires="a14">
        <xdr:graphicFrame macro="">
          <xdr:nvGraphicFramePr>
            <xdr:cNvPr id="34" name="Seller 1">
              <a:extLst>
                <a:ext uri="{FF2B5EF4-FFF2-40B4-BE49-F238E27FC236}">
                  <a16:creationId xmlns:a16="http://schemas.microsoft.com/office/drawing/2014/main" id="{573364BE-B803-8844-8A09-591CFF114B3C}"/>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38100" y="9636276"/>
              <a:ext cx="1917095" cy="10468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459036</xdr:colOff>
      <xdr:row>3</xdr:row>
      <xdr:rowOff>167948</xdr:rowOff>
    </xdr:from>
    <xdr:to>
      <xdr:col>25</xdr:col>
      <xdr:colOff>596746</xdr:colOff>
      <xdr:row>9</xdr:row>
      <xdr:rowOff>76505</xdr:rowOff>
    </xdr:to>
    <xdr:grpSp>
      <xdr:nvGrpSpPr>
        <xdr:cNvPr id="42" name="Group 41">
          <a:extLst>
            <a:ext uri="{FF2B5EF4-FFF2-40B4-BE49-F238E27FC236}">
              <a16:creationId xmlns:a16="http://schemas.microsoft.com/office/drawing/2014/main" id="{B6F2CA96-C733-71C8-38F8-71ED909E6A51}"/>
            </a:ext>
          </a:extLst>
        </xdr:cNvPr>
        <xdr:cNvGrpSpPr/>
      </xdr:nvGrpSpPr>
      <xdr:grpSpPr>
        <a:xfrm>
          <a:off x="2102565" y="750654"/>
          <a:ext cx="19531357" cy="1432557"/>
          <a:chOff x="2166578" y="764696"/>
          <a:chExt cx="19055100" cy="1270182"/>
        </a:xfrm>
      </xdr:grpSpPr>
      <xdr:sp macro="" textlink="">
        <xdr:nvSpPr>
          <xdr:cNvPr id="36" name="Rounded Rectangle 35">
            <a:extLst>
              <a:ext uri="{FF2B5EF4-FFF2-40B4-BE49-F238E27FC236}">
                <a16:creationId xmlns:a16="http://schemas.microsoft.com/office/drawing/2014/main" id="{2AD6F0B2-1CDE-8535-A906-998D69B57398}"/>
              </a:ext>
            </a:extLst>
          </xdr:cNvPr>
          <xdr:cNvSpPr/>
        </xdr:nvSpPr>
        <xdr:spPr>
          <a:xfrm>
            <a:off x="2166578" y="764696"/>
            <a:ext cx="2983370" cy="1222640"/>
          </a:xfrm>
          <a:prstGeom prst="roundRect">
            <a:avLst/>
          </a:prstGeom>
          <a:solidFill>
            <a:schemeClr val="tx2">
              <a:lumMod val="60000"/>
              <a:lumOff val="40000"/>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lvl="1" algn="l"/>
            <a:r>
              <a:rPr lang="en-GB" sz="1800" b="1">
                <a:solidFill>
                  <a:schemeClr val="tx2">
                    <a:lumMod val="60000"/>
                    <a:lumOff val="40000"/>
                  </a:schemeClr>
                </a:solidFill>
              </a:rPr>
              <a:t>TOTAL ORDERS</a:t>
            </a:r>
          </a:p>
          <a:p>
            <a:pPr algn="l"/>
            <a:r>
              <a:rPr lang="en-GB" sz="4000"/>
              <a:t>🛒</a:t>
            </a:r>
            <a:r>
              <a:rPr lang="en-GB" sz="2800"/>
              <a:t>            </a:t>
            </a:r>
            <a:r>
              <a:rPr lang="en-GB" sz="3600">
                <a:solidFill>
                  <a:schemeClr val="tx2">
                    <a:lumMod val="60000"/>
                    <a:lumOff val="40000"/>
                  </a:schemeClr>
                </a:solidFill>
              </a:rPr>
              <a:t>1500</a:t>
            </a:r>
            <a:endParaRPr lang="en-GB" sz="2800">
              <a:solidFill>
                <a:schemeClr val="tx2">
                  <a:lumMod val="60000"/>
                  <a:lumOff val="40000"/>
                </a:schemeClr>
              </a:solidFill>
            </a:endParaRPr>
          </a:p>
        </xdr:txBody>
      </xdr:sp>
      <xdr:sp macro="" textlink="">
        <xdr:nvSpPr>
          <xdr:cNvPr id="4" name="Rounded Rectangle 3">
            <a:extLst>
              <a:ext uri="{FF2B5EF4-FFF2-40B4-BE49-F238E27FC236}">
                <a16:creationId xmlns:a16="http://schemas.microsoft.com/office/drawing/2014/main" id="{DD210CF2-4768-C94C-9515-4DCBA47E3B6B}"/>
              </a:ext>
            </a:extLst>
          </xdr:cNvPr>
          <xdr:cNvSpPr/>
        </xdr:nvSpPr>
        <xdr:spPr>
          <a:xfrm>
            <a:off x="5301139" y="794935"/>
            <a:ext cx="2987560" cy="1207520"/>
          </a:xfrm>
          <a:prstGeom prst="roundRect">
            <a:avLst/>
          </a:prstGeom>
          <a:solidFill>
            <a:srgbClr val="00B050">
              <a:alpha val="37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lvl="0" algn="l"/>
            <a:r>
              <a:rPr lang="en-GB" sz="1600" b="1">
                <a:solidFill>
                  <a:srgbClr val="00B050"/>
                </a:solidFill>
              </a:rPr>
              <a:t>TOTAL</a:t>
            </a:r>
            <a:r>
              <a:rPr lang="en-GB" sz="1600" b="1" baseline="0">
                <a:solidFill>
                  <a:srgbClr val="00B050"/>
                </a:solidFill>
              </a:rPr>
              <a:t> REVENUE 	</a:t>
            </a:r>
            <a:r>
              <a:rPr lang="en-GB" sz="1600" baseline="0">
                <a:solidFill>
                  <a:srgbClr val="00B050"/>
                </a:solidFill>
              </a:rPr>
              <a:t>             </a:t>
            </a:r>
          </a:p>
          <a:p>
            <a:pPr lvl="0" algn="l"/>
            <a:r>
              <a:rPr lang="en-GB" sz="5400" baseline="0">
                <a:solidFill>
                  <a:srgbClr val="00B050"/>
                </a:solidFill>
              </a:rPr>
              <a:t>₹</a:t>
            </a:r>
            <a:r>
              <a:rPr lang="en-GB" sz="1600" baseline="0">
                <a:solidFill>
                  <a:srgbClr val="00B050"/>
                </a:solidFill>
              </a:rPr>
              <a:t>	</a:t>
            </a:r>
            <a:r>
              <a:rPr lang="en-GB" sz="2000" b="1">
                <a:solidFill>
                  <a:srgbClr val="00B050"/>
                </a:solidFill>
              </a:rPr>
              <a:t>₹2,04,15,050     </a:t>
            </a:r>
          </a:p>
        </xdr:txBody>
      </xdr:sp>
      <xdr:grpSp>
        <xdr:nvGrpSpPr>
          <xdr:cNvPr id="9" name="Group 8">
            <a:extLst>
              <a:ext uri="{FF2B5EF4-FFF2-40B4-BE49-F238E27FC236}">
                <a16:creationId xmlns:a16="http://schemas.microsoft.com/office/drawing/2014/main" id="{4078BE3E-C3D7-36CF-7FEF-C52ADB6BB58D}"/>
              </a:ext>
            </a:extLst>
          </xdr:cNvPr>
          <xdr:cNvGrpSpPr/>
        </xdr:nvGrpSpPr>
        <xdr:grpSpPr>
          <a:xfrm>
            <a:off x="8500367" y="794935"/>
            <a:ext cx="2987559" cy="1222640"/>
            <a:chOff x="8557382" y="846667"/>
            <a:chExt cx="3008690" cy="1254882"/>
          </a:xfrm>
        </xdr:grpSpPr>
        <xdr:sp macro="" textlink="">
          <xdr:nvSpPr>
            <xdr:cNvPr id="6" name="Rounded Rectangle 5">
              <a:extLst>
                <a:ext uri="{FF2B5EF4-FFF2-40B4-BE49-F238E27FC236}">
                  <a16:creationId xmlns:a16="http://schemas.microsoft.com/office/drawing/2014/main" id="{D4C6330C-0701-824A-B721-B011EDC77ECB}"/>
                </a:ext>
              </a:extLst>
            </xdr:cNvPr>
            <xdr:cNvSpPr/>
          </xdr:nvSpPr>
          <xdr:spPr>
            <a:xfrm>
              <a:off x="8557382" y="846667"/>
              <a:ext cx="3008690" cy="1254882"/>
            </a:xfrm>
            <a:prstGeom prst="roundRect">
              <a:avLst/>
            </a:prstGeom>
            <a:solidFill>
              <a:schemeClr val="accent6">
                <a:lumMod val="60000"/>
                <a:lumOff val="40000"/>
                <a:alpha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lvl="1" algn="l"/>
              <a:r>
                <a:rPr lang="en-GB" sz="2000" b="1">
                  <a:solidFill>
                    <a:schemeClr val="accent6">
                      <a:lumMod val="75000"/>
                    </a:schemeClr>
                  </a:solidFill>
                </a:rPr>
                <a:t>TOTAL</a:t>
              </a:r>
              <a:r>
                <a:rPr lang="en-GB" sz="2000" b="1" baseline="0">
                  <a:solidFill>
                    <a:schemeClr val="accent6">
                      <a:lumMod val="75000"/>
                    </a:schemeClr>
                  </a:solidFill>
                </a:rPr>
                <a:t> PROFIT</a:t>
              </a:r>
            </a:p>
            <a:p>
              <a:pPr lvl="1" algn="l"/>
              <a:r>
                <a:rPr lang="en-GB" sz="2000" baseline="0">
                  <a:solidFill>
                    <a:schemeClr val="accent6"/>
                  </a:solidFill>
                </a:rPr>
                <a:t> </a:t>
              </a:r>
            </a:p>
            <a:p>
              <a:pPr lvl="1" algn="l"/>
              <a:r>
                <a:rPr lang="en-GB" sz="2000" baseline="0">
                  <a:solidFill>
                    <a:schemeClr val="accent6"/>
                  </a:solidFill>
                </a:rPr>
                <a:t>	</a:t>
              </a:r>
              <a:r>
                <a:rPr lang="en-GB" sz="2000" b="1" baseline="0">
                  <a:solidFill>
                    <a:schemeClr val="accent6">
                      <a:lumMod val="75000"/>
                    </a:schemeClr>
                  </a:solidFill>
                </a:rPr>
                <a:t>₹3586219</a:t>
              </a:r>
              <a:endParaRPr lang="en-GB" sz="2000" b="1">
                <a:solidFill>
                  <a:schemeClr val="accent6">
                    <a:lumMod val="75000"/>
                  </a:schemeClr>
                </a:solidFill>
              </a:endParaRPr>
            </a:p>
          </xdr:txBody>
        </xdr:sp>
        <xdr:pic>
          <xdr:nvPicPr>
            <xdr:cNvPr id="8" name="Picture 7">
              <a:extLst>
                <a:ext uri="{FF2B5EF4-FFF2-40B4-BE49-F238E27FC236}">
                  <a16:creationId xmlns:a16="http://schemas.microsoft.com/office/drawing/2014/main" id="{BCF5B4D0-4040-BEFA-2B95-59CEC8466995}"/>
                </a:ext>
              </a:extLst>
            </xdr:cNvPr>
            <xdr:cNvPicPr>
              <a:picLocks noChangeAspect="1"/>
            </xdr:cNvPicPr>
          </xdr:nvPicPr>
          <xdr:blipFill>
            <a:blip xmlns:r="http://schemas.openxmlformats.org/officeDocument/2006/relationships" r:embed="rId13"/>
            <a:stretch>
              <a:fillRect/>
            </a:stretch>
          </xdr:blipFill>
          <xdr:spPr>
            <a:xfrm>
              <a:off x="8753929" y="1329654"/>
              <a:ext cx="483809" cy="639320"/>
            </a:xfrm>
            <a:prstGeom prst="rect">
              <a:avLst/>
            </a:prstGeom>
          </xdr:spPr>
        </xdr:pic>
      </xdr:grpSp>
      <xdr:sp macro="" textlink="">
        <xdr:nvSpPr>
          <xdr:cNvPr id="10" name="Rounded Rectangle 9">
            <a:extLst>
              <a:ext uri="{FF2B5EF4-FFF2-40B4-BE49-F238E27FC236}">
                <a16:creationId xmlns:a16="http://schemas.microsoft.com/office/drawing/2014/main" id="{09BA6146-3746-A041-A61F-F34C41821173}"/>
              </a:ext>
            </a:extLst>
          </xdr:cNvPr>
          <xdr:cNvSpPr/>
        </xdr:nvSpPr>
        <xdr:spPr>
          <a:xfrm>
            <a:off x="11699592" y="794935"/>
            <a:ext cx="2987560" cy="1222640"/>
          </a:xfrm>
          <a:prstGeom prst="roundRect">
            <a:avLst/>
          </a:prstGeom>
          <a:solidFill>
            <a:srgbClr val="7030A0">
              <a:alpha val="46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rgbClr val="7030A0"/>
                </a:solidFill>
                <a:effectLst/>
                <a:latin typeface="+mn-lt"/>
                <a:ea typeface="+mn-ea"/>
                <a:cs typeface="+mn-cs"/>
              </a:rPr>
              <a:t>AVERAGE RATING</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600">
              <a:solidFill>
                <a:srgbClr val="7030A0"/>
              </a:solidFill>
              <a:effectLst/>
              <a:latin typeface="+mn-lt"/>
              <a:ea typeface="+mn-ea"/>
              <a:cs typeface="+mn-cs"/>
            </a:endParaRPr>
          </a:p>
          <a:p>
            <a:pPr lvl="1" algn="l"/>
            <a:r>
              <a:rPr lang="en-GB" sz="2800">
                <a:solidFill>
                  <a:srgbClr val="7030A0"/>
                </a:solidFill>
              </a:rPr>
              <a:t>	⭐️</a:t>
            </a:r>
            <a:r>
              <a:rPr lang="en-GB" sz="2800" baseline="0">
                <a:solidFill>
                  <a:srgbClr val="7030A0"/>
                </a:solidFill>
              </a:rPr>
              <a:t>      </a:t>
            </a:r>
            <a:r>
              <a:rPr lang="en-GB" sz="2800">
                <a:solidFill>
                  <a:srgbClr val="7030A0"/>
                </a:solidFill>
              </a:rPr>
              <a:t>3.96</a:t>
            </a:r>
          </a:p>
        </xdr:txBody>
      </xdr:sp>
      <xdr:sp macro="" textlink="">
        <xdr:nvSpPr>
          <xdr:cNvPr id="16" name="Rounded Rectangle 15">
            <a:extLst>
              <a:ext uri="{FF2B5EF4-FFF2-40B4-BE49-F238E27FC236}">
                <a16:creationId xmlns:a16="http://schemas.microsoft.com/office/drawing/2014/main" id="{84EC62AD-8E25-F945-897B-6014F4F04867}"/>
              </a:ext>
            </a:extLst>
          </xdr:cNvPr>
          <xdr:cNvSpPr/>
        </xdr:nvSpPr>
        <xdr:spPr>
          <a:xfrm>
            <a:off x="14913939" y="810055"/>
            <a:ext cx="2987560" cy="1224823"/>
          </a:xfrm>
          <a:prstGeom prst="roundRect">
            <a:avLst/>
          </a:prstGeom>
          <a:solidFill>
            <a:schemeClr val="accent5">
              <a:lumMod val="40000"/>
              <a:lumOff val="60000"/>
              <a:alpha val="19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lvl="0" algn="l"/>
            <a:r>
              <a:rPr lang="en-GB" sz="1800" b="1">
                <a:solidFill>
                  <a:schemeClr val="accent5">
                    <a:lumMod val="75000"/>
                  </a:schemeClr>
                </a:solidFill>
              </a:rPr>
              <a:t>TOTAL</a:t>
            </a:r>
            <a:r>
              <a:rPr lang="en-GB" sz="1800" b="1" baseline="0">
                <a:solidFill>
                  <a:schemeClr val="accent5">
                    <a:lumMod val="75000"/>
                  </a:schemeClr>
                </a:solidFill>
              </a:rPr>
              <a:t> CUSTOMERS</a:t>
            </a:r>
          </a:p>
          <a:p>
            <a:pPr lvl="0" algn="l"/>
            <a:r>
              <a:rPr lang="en-GB" sz="4000" baseline="0">
                <a:solidFill>
                  <a:schemeClr val="accent5">
                    <a:lumMod val="75000"/>
                  </a:schemeClr>
                </a:solidFill>
              </a:rPr>
              <a:t>👬        </a:t>
            </a:r>
            <a:r>
              <a:rPr lang="en-GB" sz="3600" baseline="0">
                <a:solidFill>
                  <a:schemeClr val="accent5">
                    <a:lumMod val="75000"/>
                  </a:schemeClr>
                </a:solidFill>
              </a:rPr>
              <a:t>1500</a:t>
            </a:r>
            <a:endParaRPr lang="en-GB" sz="1800">
              <a:solidFill>
                <a:schemeClr val="accent5">
                  <a:lumMod val="75000"/>
                </a:schemeClr>
              </a:solidFill>
            </a:endParaRPr>
          </a:p>
        </xdr:txBody>
      </xdr:sp>
      <xdr:sp macro="" textlink="">
        <xdr:nvSpPr>
          <xdr:cNvPr id="37" name="Rounded Rectangle 36">
            <a:extLst>
              <a:ext uri="{FF2B5EF4-FFF2-40B4-BE49-F238E27FC236}">
                <a16:creationId xmlns:a16="http://schemas.microsoft.com/office/drawing/2014/main" id="{831FCDD0-49D2-1B42-A0E2-0FA4ED6BD8AF}"/>
              </a:ext>
            </a:extLst>
          </xdr:cNvPr>
          <xdr:cNvSpPr/>
        </xdr:nvSpPr>
        <xdr:spPr>
          <a:xfrm>
            <a:off x="18234118" y="810054"/>
            <a:ext cx="2987560" cy="1194404"/>
          </a:xfrm>
          <a:prstGeom prst="roundRect">
            <a:avLst/>
          </a:prstGeom>
          <a:solidFill>
            <a:schemeClr val="accent6">
              <a:alpha val="18019"/>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a:solidFill>
                  <a:schemeClr val="accent6"/>
                </a:solidFill>
                <a:effectLst/>
                <a:latin typeface="+mn-lt"/>
                <a:ea typeface="+mn-ea"/>
                <a:cs typeface="+mn-cs"/>
              </a:rPr>
              <a:t>AVERAGE ORDER</a:t>
            </a:r>
            <a:r>
              <a:rPr lang="en-IN" sz="1800" b="1" baseline="0">
                <a:solidFill>
                  <a:schemeClr val="accent6"/>
                </a:solidFill>
                <a:effectLst/>
                <a:latin typeface="+mn-lt"/>
                <a:ea typeface="+mn-ea"/>
                <a:cs typeface="+mn-cs"/>
              </a:rPr>
              <a:t> </a:t>
            </a:r>
            <a:r>
              <a:rPr lang="en-IN" sz="1800" b="1">
                <a:solidFill>
                  <a:schemeClr val="accent6"/>
                </a:solidFill>
                <a:effectLst/>
                <a:latin typeface="+mn-lt"/>
                <a:ea typeface="+mn-ea"/>
                <a:cs typeface="+mn-cs"/>
              </a:rPr>
              <a:t>VALUE</a:t>
            </a:r>
            <a:r>
              <a:rPr lang="en-IN" sz="1800" b="1" baseline="0">
                <a:solidFill>
                  <a:schemeClr val="accent6"/>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3600" baseline="0">
                <a:solidFill>
                  <a:schemeClr val="accent6"/>
                </a:solidFill>
                <a:effectLst/>
                <a:latin typeface="+mn-lt"/>
                <a:ea typeface="+mn-ea"/>
                <a:cs typeface="+mn-cs"/>
              </a:rPr>
              <a:t>🏷️      </a:t>
            </a:r>
            <a:r>
              <a:rPr lang="en-GB" sz="4800">
                <a:solidFill>
                  <a:schemeClr val="accent6"/>
                </a:solidFill>
              </a:rPr>
              <a:t>13610</a:t>
            </a:r>
          </a:p>
        </xdr:txBody>
      </xdr:sp>
    </xdr:grpSp>
    <xdr:clientData/>
  </xdr:twoCellAnchor>
  <xdr:twoCellAnchor>
    <xdr:from>
      <xdr:col>2</xdr:col>
      <xdr:colOff>687295</xdr:colOff>
      <xdr:row>50</xdr:row>
      <xdr:rowOff>46624</xdr:rowOff>
    </xdr:from>
    <xdr:to>
      <xdr:col>14</xdr:col>
      <xdr:colOff>268942</xdr:colOff>
      <xdr:row>50</xdr:row>
      <xdr:rowOff>5183147</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F8658F0E-A8D3-5D4C-85B5-681E15914F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330824" y="10116977"/>
              <a:ext cx="9935883" cy="513652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0</xdr:row>
      <xdr:rowOff>184150</xdr:rowOff>
    </xdr:from>
    <xdr:to>
      <xdr:col>9</xdr:col>
      <xdr:colOff>609600</xdr:colOff>
      <xdr:row>15</xdr:row>
      <xdr:rowOff>69850</xdr:rowOff>
    </xdr:to>
    <xdr:graphicFrame macro="">
      <xdr:nvGraphicFramePr>
        <xdr:cNvPr id="3" name="Chart 2">
          <a:extLst>
            <a:ext uri="{FF2B5EF4-FFF2-40B4-BE49-F238E27FC236}">
              <a16:creationId xmlns:a16="http://schemas.microsoft.com/office/drawing/2014/main" id="{177AB029-E5A5-8496-27FE-F6CBD723A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19</xdr:row>
      <xdr:rowOff>184150</xdr:rowOff>
    </xdr:from>
    <xdr:to>
      <xdr:col>8</xdr:col>
      <xdr:colOff>463550</xdr:colOff>
      <xdr:row>34</xdr:row>
      <xdr:rowOff>69850</xdr:rowOff>
    </xdr:to>
    <xdr:graphicFrame macro="">
      <xdr:nvGraphicFramePr>
        <xdr:cNvPr id="4" name="Chart 3">
          <a:extLst>
            <a:ext uri="{FF2B5EF4-FFF2-40B4-BE49-F238E27FC236}">
              <a16:creationId xmlns:a16="http://schemas.microsoft.com/office/drawing/2014/main" id="{6CE22B27-5706-B783-2665-F1219C0C2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241300</xdr:colOff>
      <xdr:row>2</xdr:row>
      <xdr:rowOff>63501</xdr:rowOff>
    </xdr:from>
    <xdr:to>
      <xdr:col>12</xdr:col>
      <xdr:colOff>419100</xdr:colOff>
      <xdr:row>6</xdr:row>
      <xdr:rowOff>88900</xdr:rowOff>
    </xdr:to>
    <mc:AlternateContent xmlns:mc="http://schemas.openxmlformats.org/markup-compatibility/2006" xmlns:a14="http://schemas.microsoft.com/office/drawing/2010/main">
      <mc:Choice Requires="a14">
        <xdr:graphicFrame macro="">
          <xdr:nvGraphicFramePr>
            <xdr:cNvPr id="7" name="Months (Order Date)">
              <a:extLst>
                <a:ext uri="{FF2B5EF4-FFF2-40B4-BE49-F238E27FC236}">
                  <a16:creationId xmlns:a16="http://schemas.microsoft.com/office/drawing/2014/main" id="{4BC0E57A-FA6F-7ED4-19D1-26D8A61446E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813800" y="444501"/>
              <a:ext cx="1828800" cy="787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15</xdr:row>
      <xdr:rowOff>76200</xdr:rowOff>
    </xdr:to>
    <xdr:graphicFrame macro="">
      <xdr:nvGraphicFramePr>
        <xdr:cNvPr id="2" name="Chart 1">
          <a:extLst>
            <a:ext uri="{FF2B5EF4-FFF2-40B4-BE49-F238E27FC236}">
              <a16:creationId xmlns:a16="http://schemas.microsoft.com/office/drawing/2014/main" id="{39FFC7F0-F7F1-F73A-141A-41E8C11F2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317500</xdr:colOff>
      <xdr:row>15</xdr:row>
      <xdr:rowOff>177800</xdr:rowOff>
    </xdr:from>
    <xdr:to>
      <xdr:col>14</xdr:col>
      <xdr:colOff>762000</xdr:colOff>
      <xdr:row>37</xdr:row>
      <xdr:rowOff>69850</xdr:rowOff>
    </xdr:to>
    <xdr:graphicFrame macro="">
      <xdr:nvGraphicFramePr>
        <xdr:cNvPr id="4" name="Chart 3">
          <a:extLst>
            <a:ext uri="{FF2B5EF4-FFF2-40B4-BE49-F238E27FC236}">
              <a16:creationId xmlns:a16="http://schemas.microsoft.com/office/drawing/2014/main" id="{32DA99CD-F54C-19BE-070C-99452B7D0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469900</xdr:colOff>
      <xdr:row>20</xdr:row>
      <xdr:rowOff>76200</xdr:rowOff>
    </xdr:from>
    <xdr:to>
      <xdr:col>17</xdr:col>
      <xdr:colOff>647700</xdr:colOff>
      <xdr:row>33</xdr:row>
      <xdr:rowOff>28569</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4FF9865-4C2B-8D57-2A5C-D6D59B2822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817600" y="3886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139700</xdr:colOff>
      <xdr:row>1</xdr:row>
      <xdr:rowOff>88900</xdr:rowOff>
    </xdr:from>
    <xdr:to>
      <xdr:col>12</xdr:col>
      <xdr:colOff>317500</xdr:colOff>
      <xdr:row>14</xdr:row>
      <xdr:rowOff>41269</xdr:rowOff>
    </xdr:to>
    <mc:AlternateContent xmlns:mc="http://schemas.openxmlformats.org/markup-compatibility/2006" xmlns:a14="http://schemas.microsoft.com/office/drawing/2010/main">
      <mc:Choice Requires="a14">
        <xdr:graphicFrame macro="">
          <xdr:nvGraphicFramePr>
            <xdr:cNvPr id="5" name="Months (Order Date) 1">
              <a:extLst>
                <a:ext uri="{FF2B5EF4-FFF2-40B4-BE49-F238E27FC236}">
                  <a16:creationId xmlns:a16="http://schemas.microsoft.com/office/drawing/2014/main" id="{CB45FDCC-998B-C03D-DB22-DF45D44BC785}"/>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359900" y="279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15</xdr:row>
      <xdr:rowOff>76200</xdr:rowOff>
    </xdr:to>
    <xdr:graphicFrame macro="">
      <xdr:nvGraphicFramePr>
        <xdr:cNvPr id="2" name="Chart 1">
          <a:extLst>
            <a:ext uri="{FF2B5EF4-FFF2-40B4-BE49-F238E27FC236}">
              <a16:creationId xmlns:a16="http://schemas.microsoft.com/office/drawing/2014/main" id="{06AB45C3-9A32-5F63-CF1B-2BE44333D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482600</xdr:colOff>
      <xdr:row>20</xdr:row>
      <xdr:rowOff>19050</xdr:rowOff>
    </xdr:from>
    <xdr:to>
      <xdr:col>9</xdr:col>
      <xdr:colOff>101600</xdr:colOff>
      <xdr:row>34</xdr:row>
      <xdr:rowOff>95250</xdr:rowOff>
    </xdr:to>
    <xdr:graphicFrame macro="">
      <xdr:nvGraphicFramePr>
        <xdr:cNvPr id="3" name="Chart 2">
          <a:extLst>
            <a:ext uri="{FF2B5EF4-FFF2-40B4-BE49-F238E27FC236}">
              <a16:creationId xmlns:a16="http://schemas.microsoft.com/office/drawing/2014/main" id="{DD78B2F6-D3F5-D1BB-66B4-80890EC6B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63500</xdr:colOff>
      <xdr:row>0</xdr:row>
      <xdr:rowOff>165100</xdr:rowOff>
    </xdr:from>
    <xdr:to>
      <xdr:col>11</xdr:col>
      <xdr:colOff>320040</xdr:colOff>
      <xdr:row>13</xdr:row>
      <xdr:rowOff>102489</xdr:rowOff>
    </xdr:to>
    <xdr:graphicFrame macro="">
      <xdr:nvGraphicFramePr>
        <xdr:cNvPr id="2" name="Chart 1">
          <a:extLst>
            <a:ext uri="{FF2B5EF4-FFF2-40B4-BE49-F238E27FC236}">
              <a16:creationId xmlns:a16="http://schemas.microsoft.com/office/drawing/2014/main" id="{00D25679-34F6-C0B9-4DEC-55BD67FD9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xdr:colOff>
      <xdr:row>22</xdr:row>
      <xdr:rowOff>25400</xdr:rowOff>
    </xdr:from>
    <xdr:to>
      <xdr:col>14</xdr:col>
      <xdr:colOff>609600</xdr:colOff>
      <xdr:row>45</xdr:row>
      <xdr:rowOff>127000</xdr:rowOff>
    </xdr:to>
    <xdr:graphicFrame macro="">
      <xdr:nvGraphicFramePr>
        <xdr:cNvPr id="3" name="Chart 2">
          <a:extLst>
            <a:ext uri="{FF2B5EF4-FFF2-40B4-BE49-F238E27FC236}">
              <a16:creationId xmlns:a16="http://schemas.microsoft.com/office/drawing/2014/main" id="{2F567EF6-D3BF-65E2-5FA9-02BFB0499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254000</xdr:colOff>
      <xdr:row>1</xdr:row>
      <xdr:rowOff>25400</xdr:rowOff>
    </xdr:from>
    <xdr:to>
      <xdr:col>14</xdr:col>
      <xdr:colOff>431800</xdr:colOff>
      <xdr:row>13</xdr:row>
      <xdr:rowOff>168269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723F59F-17F0-FFF4-CEF7-19FA4C3330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77500" y="215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279400</xdr:colOff>
      <xdr:row>18</xdr:row>
      <xdr:rowOff>114300</xdr:rowOff>
    </xdr:from>
    <xdr:to>
      <xdr:col>17</xdr:col>
      <xdr:colOff>457200</xdr:colOff>
      <xdr:row>31</xdr:row>
      <xdr:rowOff>66669</xdr:rowOff>
    </xdr:to>
    <mc:AlternateContent xmlns:mc="http://schemas.openxmlformats.org/markup-compatibility/2006" xmlns:a14="http://schemas.microsoft.com/office/drawing/2010/main">
      <mc:Choice Requires="a14">
        <xdr:graphicFrame macro="">
          <xdr:nvGraphicFramePr>
            <xdr:cNvPr id="5" name="Product 3">
              <a:extLst>
                <a:ext uri="{FF2B5EF4-FFF2-40B4-BE49-F238E27FC236}">
                  <a16:creationId xmlns:a16="http://schemas.microsoft.com/office/drawing/2014/main" id="{CC6EE9E4-85CD-8CAE-AF95-DBFB22DD0E79}"/>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2979400" y="3543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749300</xdr:colOff>
      <xdr:row>3</xdr:row>
      <xdr:rowOff>88900</xdr:rowOff>
    </xdr:from>
    <xdr:to>
      <xdr:col>11</xdr:col>
      <xdr:colOff>368300</xdr:colOff>
      <xdr:row>17</xdr:row>
      <xdr:rowOff>165100</xdr:rowOff>
    </xdr:to>
    <xdr:graphicFrame macro="">
      <xdr:nvGraphicFramePr>
        <xdr:cNvPr id="2" name="Chart 1">
          <a:extLst>
            <a:ext uri="{FF2B5EF4-FFF2-40B4-BE49-F238E27FC236}">
              <a16:creationId xmlns:a16="http://schemas.microsoft.com/office/drawing/2014/main" id="{E7D88EB4-8589-8D1C-319D-19911E836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279400</xdr:colOff>
      <xdr:row>21</xdr:row>
      <xdr:rowOff>57150</xdr:rowOff>
    </xdr:from>
    <xdr:to>
      <xdr:col>11</xdr:col>
      <xdr:colOff>723900</xdr:colOff>
      <xdr:row>35</xdr:row>
      <xdr:rowOff>133350</xdr:rowOff>
    </xdr:to>
    <xdr:graphicFrame macro="">
      <xdr:nvGraphicFramePr>
        <xdr:cNvPr id="3" name="Chart 2">
          <a:extLst>
            <a:ext uri="{FF2B5EF4-FFF2-40B4-BE49-F238E27FC236}">
              <a16:creationId xmlns:a16="http://schemas.microsoft.com/office/drawing/2014/main" id="{9CA79580-CD05-C921-07FA-7E0C5B62B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15</xdr:row>
      <xdr:rowOff>76200</xdr:rowOff>
    </xdr:to>
    <xdr:graphicFrame macro="">
      <xdr:nvGraphicFramePr>
        <xdr:cNvPr id="2" name="Chart 1">
          <a:extLst>
            <a:ext uri="{FF2B5EF4-FFF2-40B4-BE49-F238E27FC236}">
              <a16:creationId xmlns:a16="http://schemas.microsoft.com/office/drawing/2014/main" id="{E1521314-D724-44BD-0EBA-B1CE3677B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469900</xdr:colOff>
      <xdr:row>15</xdr:row>
      <xdr:rowOff>133350</xdr:rowOff>
    </xdr:from>
    <xdr:to>
      <xdr:col>10</xdr:col>
      <xdr:colOff>88900</xdr:colOff>
      <xdr:row>30</xdr:row>
      <xdr:rowOff>19050</xdr:rowOff>
    </xdr:to>
    <xdr:graphicFrame macro="">
      <xdr:nvGraphicFramePr>
        <xdr:cNvPr id="3" name="Chart 2">
          <a:extLst>
            <a:ext uri="{FF2B5EF4-FFF2-40B4-BE49-F238E27FC236}">
              <a16:creationId xmlns:a16="http://schemas.microsoft.com/office/drawing/2014/main" id="{8A66BFA3-E885-313E-D736-896567887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101600</xdr:colOff>
      <xdr:row>1</xdr:row>
      <xdr:rowOff>146050</xdr:rowOff>
    </xdr:from>
    <xdr:to>
      <xdr:col>22</xdr:col>
      <xdr:colOff>546100</xdr:colOff>
      <xdr:row>16</xdr:row>
      <xdr:rowOff>31750</xdr:rowOff>
    </xdr:to>
    <xdr:graphicFrame macro="">
      <xdr:nvGraphicFramePr>
        <xdr:cNvPr id="4" name="Chart 3">
          <a:extLst>
            <a:ext uri="{FF2B5EF4-FFF2-40B4-BE49-F238E27FC236}">
              <a16:creationId xmlns:a16="http://schemas.microsoft.com/office/drawing/2014/main" id="{898335C7-4A64-A14E-12D7-8896C032B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88900</xdr:colOff>
      <xdr:row>39</xdr:row>
      <xdr:rowOff>44450</xdr:rowOff>
    </xdr:from>
    <xdr:to>
      <xdr:col>11</xdr:col>
      <xdr:colOff>279400</xdr:colOff>
      <xdr:row>56</xdr:row>
      <xdr:rowOff>127000</xdr:rowOff>
    </xdr:to>
    <xdr:graphicFrame macro="">
      <xdr:nvGraphicFramePr>
        <xdr:cNvPr id="5" name="Chart 4">
          <a:extLst>
            <a:ext uri="{FF2B5EF4-FFF2-40B4-BE49-F238E27FC236}">
              <a16:creationId xmlns:a16="http://schemas.microsoft.com/office/drawing/2014/main" id="{F61DE9C1-E554-D5DC-8BDE-426C1A4DE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241300</xdr:colOff>
      <xdr:row>2</xdr:row>
      <xdr:rowOff>88900</xdr:rowOff>
    </xdr:from>
    <xdr:to>
      <xdr:col>3</xdr:col>
      <xdr:colOff>800100</xdr:colOff>
      <xdr:row>15</xdr:row>
      <xdr:rowOff>41269</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6434B225-2986-D0D4-AAF6-A897465ADB7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298700" y="469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203200</xdr:colOff>
      <xdr:row>27</xdr:row>
      <xdr:rowOff>139701</xdr:rowOff>
    </xdr:from>
    <xdr:to>
      <xdr:col>3</xdr:col>
      <xdr:colOff>762000</xdr:colOff>
      <xdr:row>31</xdr:row>
      <xdr:rowOff>177801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5E4FDBC8-8367-65F4-3512-CC0B2E642B5B}"/>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260600" y="5283201"/>
              <a:ext cx="1828800" cy="800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520700</xdr:colOff>
      <xdr:row>6</xdr:row>
      <xdr:rowOff>127001</xdr:rowOff>
    </xdr:from>
    <xdr:to>
      <xdr:col>16</xdr:col>
      <xdr:colOff>114300</xdr:colOff>
      <xdr:row>11</xdr:row>
      <xdr:rowOff>177801</xdr:rowOff>
    </xdr:to>
    <mc:AlternateContent xmlns:mc="http://schemas.openxmlformats.org/markup-compatibility/2006" xmlns:a14="http://schemas.microsoft.com/office/drawing/2010/main">
      <mc:Choice Requires="a14">
        <xdr:graphicFrame macro="">
          <xdr:nvGraphicFramePr>
            <xdr:cNvPr id="10" name="Return Status">
              <a:extLst>
                <a:ext uri="{FF2B5EF4-FFF2-40B4-BE49-F238E27FC236}">
                  <a16:creationId xmlns:a16="http://schemas.microsoft.com/office/drawing/2014/main" id="{E1392A74-21CB-7498-3786-0A23DF1F46BE}"/>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13042900" y="1270001"/>
              <a:ext cx="1828800" cy="1003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622300</xdr:colOff>
      <xdr:row>23</xdr:row>
      <xdr:rowOff>95250</xdr:rowOff>
    </xdr:from>
    <xdr:to>
      <xdr:col>22</xdr:col>
      <xdr:colOff>241300</xdr:colOff>
      <xdr:row>37</xdr:row>
      <xdr:rowOff>171450</xdr:rowOff>
    </xdr:to>
    <xdr:graphicFrame macro="">
      <xdr:nvGraphicFramePr>
        <xdr:cNvPr id="11" name="Chart 10">
          <a:extLst>
            <a:ext uri="{FF2B5EF4-FFF2-40B4-BE49-F238E27FC236}">
              <a16:creationId xmlns:a16="http://schemas.microsoft.com/office/drawing/2014/main" id="{56E64D56-BFB7-1296-0EF4-A26359172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533400</xdr:colOff>
      <xdr:row>21</xdr:row>
      <xdr:rowOff>38101</xdr:rowOff>
    </xdr:from>
    <xdr:to>
      <xdr:col>15</xdr:col>
      <xdr:colOff>12700</xdr:colOff>
      <xdr:row>27</xdr:row>
      <xdr:rowOff>38101</xdr:rowOff>
    </xdr:to>
    <mc:AlternateContent xmlns:mc="http://schemas.openxmlformats.org/markup-compatibility/2006" xmlns:a14="http://schemas.microsoft.com/office/drawing/2010/main">
      <mc:Choice Requires="a14">
        <xdr:graphicFrame macro="">
          <xdr:nvGraphicFramePr>
            <xdr:cNvPr id="12" name="Seller">
              <a:extLst>
                <a:ext uri="{FF2B5EF4-FFF2-40B4-BE49-F238E27FC236}">
                  <a16:creationId xmlns:a16="http://schemas.microsoft.com/office/drawing/2014/main" id="{F98699E1-63AE-2420-667E-A0105F93F038}"/>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12115800" y="4038601"/>
              <a:ext cx="18288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av" refreshedDate="46200.675574884262" createdVersion="8" refreshedVersion="8" minRefreshableVersion="3" recordCount="1500" xr:uid="{249A443D-57CE-FA45-A150-6026FCD6294C}">
  <cacheSource type="worksheet">
    <worksheetSource ref="A1:R1501" sheet="Order Data"/>
  </cacheSource>
  <cacheFields count="19">
    <cacheField name="Order ID" numFmtId="0">
      <sharedItems count="1500">
        <s v="OD1796990001"/>
        <s v="OD2267880002"/>
        <s v="OD3554840003"/>
        <s v="OD5817020004"/>
        <s v="OD7170960005"/>
        <s v="OD2893940006"/>
        <s v="OD9199100007"/>
        <s v="OD9233690008"/>
        <s v="OD6105490009"/>
        <s v="OD4288370010"/>
        <s v="OD2389910011"/>
        <s v="OD7594310012"/>
        <s v="OD1468310013"/>
        <s v="OD7647860014"/>
        <s v="OD2519700015"/>
        <s v="OD5762740016"/>
        <s v="OD5863060017"/>
        <s v="OD2394080018"/>
        <s v="OD6689710019"/>
        <s v="OD5164440020"/>
        <s v="OD7944860021"/>
        <s v="OD7028500022"/>
        <s v="OD4198650023"/>
        <s v="OD6063100024"/>
        <s v="OD3902980025"/>
        <s v="OD3811000026"/>
        <s v="OD6618100027"/>
        <s v="OD9237890028"/>
        <s v="OD6626240029"/>
        <s v="OD6855220030"/>
        <s v="OD2812950031"/>
        <s v="OD8837560032"/>
        <s v="OD3323770033"/>
        <s v="OD2702390034"/>
        <s v="OD1865510035"/>
        <s v="OD3430780036"/>
        <s v="OD1159150037"/>
        <s v="OD7371940038"/>
        <s v="OD8111680039"/>
        <s v="OD4142790040"/>
        <s v="OD2949990041"/>
        <s v="OD6014580042"/>
        <s v="OD2732200043"/>
        <s v="OD4645960044"/>
        <s v="OD7967230045"/>
        <s v="OD1625380046"/>
        <s v="OD1588080047"/>
        <s v="OD4249890048"/>
        <s v="OD7058170049"/>
        <s v="OD5530850050"/>
        <s v="OD5238750051"/>
        <s v="OD9270570052"/>
        <s v="OD8029060053"/>
        <s v="OD7651450054"/>
        <s v="OD4922490055"/>
        <s v="OD4982880056"/>
        <s v="OD4395720057"/>
        <s v="OD5257520058"/>
        <s v="OD1494750059"/>
        <s v="OD6989060060"/>
        <s v="OD2126320061"/>
        <s v="OD9794430062"/>
        <s v="OD3818050063"/>
        <s v="OD7211880064"/>
        <s v="OD1836620065"/>
        <s v="OD8866030066"/>
        <s v="OD7144500067"/>
        <s v="OD3424540068"/>
        <s v="OD5112500069"/>
        <s v="OD7059030070"/>
        <s v="OD7799600071"/>
        <s v="OD3808990072"/>
        <s v="OD3620230073"/>
        <s v="OD6977580074"/>
        <s v="OD8697270075"/>
        <s v="OD1792830076"/>
        <s v="OD1189280077"/>
        <s v="OD8320990078"/>
        <s v="OD4320150079"/>
        <s v="OD8161860080"/>
        <s v="OD3342810081"/>
        <s v="OD5175080082"/>
        <s v="OD6918370083"/>
        <s v="OD3115930084"/>
        <s v="OD9793350085"/>
        <s v="OD6551780086"/>
        <s v="OD6348080087"/>
        <s v="OD5279870088"/>
        <s v="OD4666690089"/>
        <s v="OD8905620090"/>
        <s v="OD3833790091"/>
        <s v="OD9288990092"/>
        <s v="OD9979890093"/>
        <s v="OD8195520094"/>
        <s v="OD8417740095"/>
        <s v="OD4366200096"/>
        <s v="OD7210180097"/>
        <s v="OD7381210098"/>
        <s v="OD2678190099"/>
        <s v="OD5353630100"/>
        <s v="OD3257170101"/>
        <s v="OD1777450102"/>
        <s v="OD9648220103"/>
        <s v="OD9204130104"/>
        <s v="OD6393300105"/>
        <s v="OD4810980106"/>
        <s v="OD7892010107"/>
        <s v="OD8175180108"/>
        <s v="OD1540130109"/>
        <s v="OD2784820110"/>
        <s v="OD7986980111"/>
        <s v="OD1437050112"/>
        <s v="OD3862280113"/>
        <s v="OD2893370114"/>
        <s v="OD6546110115"/>
        <s v="OD7062460116"/>
        <s v="OD8582760117"/>
        <s v="OD1462460118"/>
        <s v="OD4311180119"/>
        <s v="OD6384670120"/>
        <s v="OD5502290121"/>
        <s v="OD2086490122"/>
        <s v="OD5248300123"/>
        <s v="OD1385050124"/>
        <s v="OD1931260125"/>
        <s v="OD2240180126"/>
        <s v="OD7831580127"/>
        <s v="OD8909230128"/>
        <s v="OD2530030129"/>
        <s v="OD7742380130"/>
        <s v="OD2802420131"/>
        <s v="OD3287910132"/>
        <s v="OD9509460133"/>
        <s v="OD1311340134"/>
        <s v="OD7612360135"/>
        <s v="OD7759290136"/>
        <s v="OD7028690137"/>
        <s v="OD1989350138"/>
        <s v="OD3827280139"/>
        <s v="OD2630780140"/>
        <s v="OD1316650141"/>
        <s v="OD2241270142"/>
        <s v="OD6575190143"/>
        <s v="OD5252400144"/>
        <s v="OD2126350145"/>
        <s v="OD7412150146"/>
        <s v="OD7451810147"/>
        <s v="OD9994670148"/>
        <s v="OD6438510149"/>
        <s v="OD7577810150"/>
        <s v="OD3563660151"/>
        <s v="OD7963550152"/>
        <s v="OD6691380153"/>
        <s v="OD2744510154"/>
        <s v="OD3873240155"/>
        <s v="OD1072470156"/>
        <s v="OD6039080157"/>
        <s v="OD9575040158"/>
        <s v="OD2944570159"/>
        <s v="OD7138260160"/>
        <s v="OD6157870161"/>
        <s v="OD3075900162"/>
        <s v="OD9235380163"/>
        <s v="OD5731690164"/>
        <s v="OD6529660165"/>
        <s v="OD1173150166"/>
        <s v="OD1236120167"/>
        <s v="OD3787590168"/>
        <s v="OD2549510169"/>
        <s v="OD9242690170"/>
        <s v="OD3535060171"/>
        <s v="OD8475340172"/>
        <s v="OD2754280173"/>
        <s v="OD7549020174"/>
        <s v="OD6786390175"/>
        <s v="OD6884620176"/>
        <s v="OD4363260177"/>
        <s v="OD7593470178"/>
        <s v="OD2634290179"/>
        <s v="OD4977690180"/>
        <s v="OD1060890181"/>
        <s v="OD5104180182"/>
        <s v="OD5549190183"/>
        <s v="OD8555500184"/>
        <s v="OD7053280185"/>
        <s v="OD7970450186"/>
        <s v="OD9088520187"/>
        <s v="OD8259490188"/>
        <s v="OD5159710189"/>
        <s v="OD3138200190"/>
        <s v="OD5665270191"/>
        <s v="OD3463020192"/>
        <s v="OD6300920193"/>
        <s v="OD5086080194"/>
        <s v="OD8569450195"/>
        <s v="OD9615450196"/>
        <s v="OD4422590197"/>
        <s v="OD7071040198"/>
        <s v="OD7406330199"/>
        <s v="OD3085100200"/>
        <s v="OD6455880201"/>
        <s v="OD2236910202"/>
        <s v="OD6182090203"/>
        <s v="OD1353760204"/>
        <s v="OD7158890205"/>
        <s v="OD4256880206"/>
        <s v="OD1815840207"/>
        <s v="OD6413710208"/>
        <s v="OD7923260209"/>
        <s v="OD9948870210"/>
        <s v="OD7923720211"/>
        <s v="OD3894890212"/>
        <s v="OD7327720213"/>
        <s v="OD8326650214"/>
        <s v="OD1632970215"/>
        <s v="OD3870590216"/>
        <s v="OD8454000217"/>
        <s v="OD5528900218"/>
        <s v="OD3007760219"/>
        <s v="OD6663490220"/>
        <s v="OD3650470221"/>
        <s v="OD5254170222"/>
        <s v="OD6961440223"/>
        <s v="OD7913720224"/>
        <s v="OD8085420225"/>
        <s v="OD4481800226"/>
        <s v="OD1794930227"/>
        <s v="OD8822040228"/>
        <s v="OD8185630229"/>
        <s v="OD2428760230"/>
        <s v="OD6981120231"/>
        <s v="OD6750790232"/>
        <s v="OD9471620233"/>
        <s v="OD7134980234"/>
        <s v="OD6968150235"/>
        <s v="OD8006600236"/>
        <s v="OD1382370237"/>
        <s v="OD6980700238"/>
        <s v="OD2880620239"/>
        <s v="OD2259700240"/>
        <s v="OD9245770241"/>
        <s v="OD7161410242"/>
        <s v="OD3437330243"/>
        <s v="OD6911940244"/>
        <s v="OD7948620245"/>
        <s v="OD2540630246"/>
        <s v="OD6964820247"/>
        <s v="OD1242920248"/>
        <s v="OD1650180249"/>
        <s v="OD5564740250"/>
        <s v="OD4217430251"/>
        <s v="OD1903810252"/>
        <s v="OD9766460253"/>
        <s v="OD7877810254"/>
        <s v="OD6307990255"/>
        <s v="OD4361240256"/>
        <s v="OD3702700257"/>
        <s v="OD7131910258"/>
        <s v="OD7223810259"/>
        <s v="OD5929320260"/>
        <s v="OD8374410261"/>
        <s v="OD3813420262"/>
        <s v="OD1589590263"/>
        <s v="OD6450270264"/>
        <s v="OD7236850265"/>
        <s v="OD6000600266"/>
        <s v="OD8582110267"/>
        <s v="OD1815150268"/>
        <s v="OD4024100269"/>
        <s v="OD4891210270"/>
        <s v="OD2119340271"/>
        <s v="OD8186070272"/>
        <s v="OD2966140273"/>
        <s v="OD4265170274"/>
        <s v="OD6864180275"/>
        <s v="OD8954260276"/>
        <s v="OD6553240277"/>
        <s v="OD6597870278"/>
        <s v="OD3360220279"/>
        <s v="OD5432460280"/>
        <s v="OD8388460281"/>
        <s v="OD8501740282"/>
        <s v="OD7750120283"/>
        <s v="OD4688720284"/>
        <s v="OD4259140285"/>
        <s v="OD3929220286"/>
        <s v="OD1459850287"/>
        <s v="OD1615290288"/>
        <s v="OD4341180289"/>
        <s v="OD3183400290"/>
        <s v="OD2705910291"/>
        <s v="OD8923030292"/>
        <s v="OD5855160293"/>
        <s v="OD3858040294"/>
        <s v="OD9560090295"/>
        <s v="OD9510960296"/>
        <s v="OD8040820297"/>
        <s v="OD6345200298"/>
        <s v="OD4410960299"/>
        <s v="OD6539750300"/>
        <s v="OD1335910301"/>
        <s v="OD7587700302"/>
        <s v="OD6744500303"/>
        <s v="OD9059480304"/>
        <s v="OD1653130305"/>
        <s v="OD2547550306"/>
        <s v="OD1789230307"/>
        <s v="OD8539180308"/>
        <s v="OD7498450309"/>
        <s v="OD9827080310"/>
        <s v="OD5292560311"/>
        <s v="OD4617190312"/>
        <s v="OD2680240313"/>
        <s v="OD8605000314"/>
        <s v="OD2502270315"/>
        <s v="OD8547820316"/>
        <s v="OD5843880317"/>
        <s v="OD9655150318"/>
        <s v="OD4939720319"/>
        <s v="OD2456810320"/>
        <s v="OD8623720321"/>
        <s v="OD2266500322"/>
        <s v="OD9172590323"/>
        <s v="OD7067540324"/>
        <s v="OD2910330325"/>
        <s v="OD2351820326"/>
        <s v="OD9062090327"/>
        <s v="OD2193540328"/>
        <s v="OD6022210329"/>
        <s v="OD6140910330"/>
        <s v="OD8772510331"/>
        <s v="OD2753180332"/>
        <s v="OD9665340333"/>
        <s v="OD9713620334"/>
        <s v="OD6174640335"/>
        <s v="OD1730170336"/>
        <s v="OD8140730337"/>
        <s v="OD3903760338"/>
        <s v="OD5596460339"/>
        <s v="OD6483490340"/>
        <s v="OD1278680341"/>
        <s v="OD7554790342"/>
        <s v="OD2192310343"/>
        <s v="OD9143990344"/>
        <s v="OD8477690345"/>
        <s v="OD1073900346"/>
        <s v="OD4446660347"/>
        <s v="OD3267620348"/>
        <s v="OD7816230349"/>
        <s v="OD1831300350"/>
        <s v="OD7662340351"/>
        <s v="OD5754600352"/>
        <s v="OD5269490353"/>
        <s v="OD7192360354"/>
        <s v="OD7721820355"/>
        <s v="OD4554400356"/>
        <s v="OD8526100357"/>
        <s v="OD1372800358"/>
        <s v="OD6543420359"/>
        <s v="OD2045000360"/>
        <s v="OD3750370361"/>
        <s v="OD3548520362"/>
        <s v="OD3151530363"/>
        <s v="OD8798170364"/>
        <s v="OD5997500365"/>
        <s v="OD6609200366"/>
        <s v="OD3812330367"/>
        <s v="OD9524410368"/>
        <s v="OD7232530369"/>
        <s v="OD9322010370"/>
        <s v="OD3025870371"/>
        <s v="OD6696560372"/>
        <s v="OD9540600373"/>
        <s v="OD6079290374"/>
        <s v="OD2678900375"/>
        <s v="OD8267880376"/>
        <s v="OD8206350377"/>
        <s v="OD8134210378"/>
        <s v="OD2970720379"/>
        <s v="OD6407050380"/>
        <s v="OD8768530381"/>
        <s v="OD5749710382"/>
        <s v="OD2893970383"/>
        <s v="OD4082820384"/>
        <s v="OD3441960385"/>
        <s v="OD4838940386"/>
        <s v="OD3215560387"/>
        <s v="OD5303540388"/>
        <s v="OD1330090389"/>
        <s v="OD9862450390"/>
        <s v="OD2089080391"/>
        <s v="OD8063230392"/>
        <s v="OD2574010393"/>
        <s v="OD7975580394"/>
        <s v="OD8608290395"/>
        <s v="OD7856990396"/>
        <s v="OD1961710397"/>
        <s v="OD7834960398"/>
        <s v="OD5089500399"/>
        <s v="OD2221010400"/>
        <s v="OD7442170401"/>
        <s v="OD8511950402"/>
        <s v="OD7316910403"/>
        <s v="OD6630540404"/>
        <s v="OD5622910405"/>
        <s v="OD4427080406"/>
        <s v="OD8984290407"/>
        <s v="OD3869090408"/>
        <s v="OD2416440409"/>
        <s v="OD6722610410"/>
        <s v="OD9296250411"/>
        <s v="OD9973940412"/>
        <s v="OD3192110413"/>
        <s v="OD8524910414"/>
        <s v="OD4312620415"/>
        <s v="OD9197790416"/>
        <s v="OD5490570417"/>
        <s v="OD6248630418"/>
        <s v="OD3314360419"/>
        <s v="OD2910890420"/>
        <s v="OD2969170421"/>
        <s v="OD6587680422"/>
        <s v="OD6011210423"/>
        <s v="OD6188030424"/>
        <s v="OD4529530425"/>
        <s v="OD9058200426"/>
        <s v="OD5158090427"/>
        <s v="OD6726900428"/>
        <s v="OD1865710429"/>
        <s v="OD6212580430"/>
        <s v="OD8634260431"/>
        <s v="OD5063740432"/>
        <s v="OD9843930433"/>
        <s v="OD3938390434"/>
        <s v="OD8877290435"/>
        <s v="OD8278400436"/>
        <s v="OD1430910437"/>
        <s v="OD6391150438"/>
        <s v="OD3080500439"/>
        <s v="OD9469290440"/>
        <s v="OD7812840441"/>
        <s v="OD6382960442"/>
        <s v="OD3829440443"/>
        <s v="OD1365240444"/>
        <s v="OD7550040445"/>
        <s v="OD4282750446"/>
        <s v="OD3253950447"/>
        <s v="OD6720240448"/>
        <s v="OD5592810449"/>
        <s v="OD9898830450"/>
        <s v="OD1926590451"/>
        <s v="OD5506750452"/>
        <s v="OD3561320453"/>
        <s v="OD2355480454"/>
        <s v="OD9651990455"/>
        <s v="OD4104460456"/>
        <s v="OD9180050457"/>
        <s v="OD5630680458"/>
        <s v="OD8973320459"/>
        <s v="OD6471000460"/>
        <s v="OD8176450461"/>
        <s v="OD1367580462"/>
        <s v="OD3109310463"/>
        <s v="OD4387530464"/>
        <s v="OD2671120465"/>
        <s v="OD9973930466"/>
        <s v="OD4398500467"/>
        <s v="OD2865410468"/>
        <s v="OD7246420469"/>
        <s v="OD1649110470"/>
        <s v="OD4207300471"/>
        <s v="OD2288030472"/>
        <s v="OD5329550473"/>
        <s v="OD3277490474"/>
        <s v="OD3936890475"/>
        <s v="OD6312780476"/>
        <s v="OD4845710477"/>
        <s v="OD7460020478"/>
        <s v="OD4471870479"/>
        <s v="OD5291150480"/>
        <s v="OD9241360481"/>
        <s v="OD5575760482"/>
        <s v="OD4643520483"/>
        <s v="OD4322760484"/>
        <s v="OD8905370485"/>
        <s v="OD4590210486"/>
        <s v="OD1909320487"/>
        <s v="OD1193290488"/>
        <s v="OD7951610489"/>
        <s v="OD3924680490"/>
        <s v="OD7496630491"/>
        <s v="OD9894800492"/>
        <s v="OD5191400493"/>
        <s v="OD9855700494"/>
        <s v="OD5930930495"/>
        <s v="OD4516550496"/>
        <s v="OD4330490497"/>
        <s v="OD9269810498"/>
        <s v="OD9012410499"/>
        <s v="OD3510740500"/>
        <s v="OD8590270501"/>
        <s v="OD5342160502"/>
        <s v="OD4729460503"/>
        <s v="OD3130580504"/>
        <s v="OD3687660505"/>
        <s v="OD8734100506"/>
        <s v="OD6252480507"/>
        <s v="OD1756050508"/>
        <s v="OD7386700509"/>
        <s v="OD4570680510"/>
        <s v="OD9912060511"/>
        <s v="OD9242150512"/>
        <s v="OD6860730513"/>
        <s v="OD3404510514"/>
        <s v="OD8274600515"/>
        <s v="OD6938470516"/>
        <s v="OD7060130517"/>
        <s v="OD7658820518"/>
        <s v="OD7176140519"/>
        <s v="OD3640180520"/>
        <s v="OD4667260521"/>
        <s v="OD9440580522"/>
        <s v="OD1186330523"/>
        <s v="OD3108470524"/>
        <s v="OD8713480525"/>
        <s v="OD9406680526"/>
        <s v="OD3391550527"/>
        <s v="OD7359010528"/>
        <s v="OD7318440529"/>
        <s v="OD1835450530"/>
        <s v="OD3394500531"/>
        <s v="OD5437880532"/>
        <s v="OD3777800533"/>
        <s v="OD2316640534"/>
        <s v="OD3580190535"/>
        <s v="OD7717930536"/>
        <s v="OD4853480537"/>
        <s v="OD5814580538"/>
        <s v="OD6611580539"/>
        <s v="OD8254680540"/>
        <s v="OD8812540541"/>
        <s v="OD1692010542"/>
        <s v="OD6607930543"/>
        <s v="OD4985940544"/>
        <s v="OD1292460545"/>
        <s v="OD5367000546"/>
        <s v="OD8279380547"/>
        <s v="OD7607250548"/>
        <s v="OD4495630549"/>
        <s v="OD2149630550"/>
        <s v="OD6979380551"/>
        <s v="OD8464890552"/>
        <s v="OD3526750553"/>
        <s v="OD8082470554"/>
        <s v="OD4109490555"/>
        <s v="OD3295660556"/>
        <s v="OD1024800557"/>
        <s v="OD6980150558"/>
        <s v="OD5181840559"/>
        <s v="OD3420250560"/>
        <s v="OD9098470561"/>
        <s v="OD4006820562"/>
        <s v="OD5520870563"/>
        <s v="OD9259980564"/>
        <s v="OD8470210565"/>
        <s v="OD5226840566"/>
        <s v="OD9094540567"/>
        <s v="OD7004350568"/>
        <s v="OD2134860569"/>
        <s v="OD8538700570"/>
        <s v="OD9782830571"/>
        <s v="OD1692400572"/>
        <s v="OD7209470573"/>
        <s v="OD6880250574"/>
        <s v="OD7262230575"/>
        <s v="OD1267390576"/>
        <s v="OD4580410577"/>
        <s v="OD1179570578"/>
        <s v="OD5578670579"/>
        <s v="OD9453720580"/>
        <s v="OD2099830581"/>
        <s v="OD6401120582"/>
        <s v="OD4338790583"/>
        <s v="OD7143300584"/>
        <s v="OD5780170585"/>
        <s v="OD5505990586"/>
        <s v="OD7929530587"/>
        <s v="OD6009050588"/>
        <s v="OD6709250589"/>
        <s v="OD6403090590"/>
        <s v="OD2658820591"/>
        <s v="OD3655270592"/>
        <s v="OD8151950593"/>
        <s v="OD7887810594"/>
        <s v="OD9566340595"/>
        <s v="OD8711260596"/>
        <s v="OD3413100597"/>
        <s v="OD2705400598"/>
        <s v="OD9865370599"/>
        <s v="OD6395770600"/>
        <s v="OD7005490601"/>
        <s v="OD5345400602"/>
        <s v="OD3303040603"/>
        <s v="OD1775510604"/>
        <s v="OD2153060605"/>
        <s v="OD4095200606"/>
        <s v="OD5397350607"/>
        <s v="OD2014810608"/>
        <s v="OD6519920609"/>
        <s v="OD3487160610"/>
        <s v="OD9976400611"/>
        <s v="OD6161230612"/>
        <s v="OD7012830613"/>
        <s v="OD2801810614"/>
        <s v="OD9363280615"/>
        <s v="OD8320200616"/>
        <s v="OD3004350617"/>
        <s v="OD2841280618"/>
        <s v="OD3802850619"/>
        <s v="OD3239460620"/>
        <s v="OD1751940621"/>
        <s v="OD7422510622"/>
        <s v="OD7326180623"/>
        <s v="OD1155470624"/>
        <s v="OD9279590625"/>
        <s v="OD8814090626"/>
        <s v="OD3025160627"/>
        <s v="OD5967240628"/>
        <s v="OD2661340629"/>
        <s v="OD1528930630"/>
        <s v="OD9594140631"/>
        <s v="OD2318960632"/>
        <s v="OD2084930633"/>
        <s v="OD8467780634"/>
        <s v="OD8150760635"/>
        <s v="OD8524020636"/>
        <s v="OD9603890637"/>
        <s v="OD5794810638"/>
        <s v="OD4286710639"/>
        <s v="OD2226880640"/>
        <s v="OD2307950641"/>
        <s v="OD8982830642"/>
        <s v="OD3752280643"/>
        <s v="OD2700680644"/>
        <s v="OD1034160645"/>
        <s v="OD5507110646"/>
        <s v="OD7469830647"/>
        <s v="OD9179330648"/>
        <s v="OD9101290649"/>
        <s v="OD1243670650"/>
        <s v="OD7405420651"/>
        <s v="OD9045680652"/>
        <s v="OD9538530653"/>
        <s v="OD1433730654"/>
        <s v="OD1505340655"/>
        <s v="OD7238820656"/>
        <s v="OD9214720657"/>
        <s v="OD8229640658"/>
        <s v="OD2022280659"/>
        <s v="OD4477030660"/>
        <s v="OD9305720661"/>
        <s v="OD3205480662"/>
        <s v="OD9268600663"/>
        <s v="OD1171590664"/>
        <s v="OD5161210665"/>
        <s v="OD6499200666"/>
        <s v="OD2885810667"/>
        <s v="OD7574090668"/>
        <s v="OD9217670669"/>
        <s v="OD4267390670"/>
        <s v="OD1321100671"/>
        <s v="OD3888120672"/>
        <s v="OD3990020673"/>
        <s v="OD2453080674"/>
        <s v="OD5832460675"/>
        <s v="OD8526430676"/>
        <s v="OD5687580677"/>
        <s v="OD7478130678"/>
        <s v="OD2697130679"/>
        <s v="OD2221770680"/>
        <s v="OD5661470681"/>
        <s v="OD7334090682"/>
        <s v="OD3574500683"/>
        <s v="OD2529810684"/>
        <s v="OD7219040685"/>
        <s v="OD8132780686"/>
        <s v="OD7852420687"/>
        <s v="OD9753930688"/>
        <s v="OD5731600689"/>
        <s v="OD7671150690"/>
        <s v="OD3440300691"/>
        <s v="OD6184420692"/>
        <s v="OD5700710693"/>
        <s v="OD4766200694"/>
        <s v="OD3155220695"/>
        <s v="OD8715070696"/>
        <s v="OD1351490697"/>
        <s v="OD2686280698"/>
        <s v="OD8058910699"/>
        <s v="OD8431710700"/>
        <s v="OD2551200701"/>
        <s v="OD3901340702"/>
        <s v="OD3215760703"/>
        <s v="OD7278550704"/>
        <s v="OD8827680705"/>
        <s v="OD6891190706"/>
        <s v="OD3939860707"/>
        <s v="OD4245800708"/>
        <s v="OD9226330709"/>
        <s v="OD4029930710"/>
        <s v="OD2383180711"/>
        <s v="OD7771970712"/>
        <s v="OD2739300713"/>
        <s v="OD6730360714"/>
        <s v="OD9308930715"/>
        <s v="OD7153650716"/>
        <s v="OD8294080717"/>
        <s v="OD7555890718"/>
        <s v="OD4562650719"/>
        <s v="OD6293530720"/>
        <s v="OD5095620721"/>
        <s v="OD9814720722"/>
        <s v="OD4839620723"/>
        <s v="OD2558620724"/>
        <s v="OD8535900725"/>
        <s v="OD7764370726"/>
        <s v="OD4564890727"/>
        <s v="OD3946390728"/>
        <s v="OD8116330729"/>
        <s v="OD3358100730"/>
        <s v="OD8759770731"/>
        <s v="OD2026620732"/>
        <s v="OD8590530733"/>
        <s v="OD3247610734"/>
        <s v="OD1262220735"/>
        <s v="OD2400150736"/>
        <s v="OD5208030737"/>
        <s v="OD3888470738"/>
        <s v="OD3667170739"/>
        <s v="OD7550800740"/>
        <s v="OD6658540741"/>
        <s v="OD6407250742"/>
        <s v="OD9680620743"/>
        <s v="OD6329530744"/>
        <s v="OD5163820745"/>
        <s v="OD9360290746"/>
        <s v="OD5883430747"/>
        <s v="OD3381150748"/>
        <s v="OD8410340749"/>
        <s v="OD9478940750"/>
        <s v="OD5931050751"/>
        <s v="OD1580830752"/>
        <s v="OD3148670753"/>
        <s v="OD5365080754"/>
        <s v="OD7973140755"/>
        <s v="OD3949500756"/>
        <s v="OD9448950757"/>
        <s v="OD4223090758"/>
        <s v="OD8640030759"/>
        <s v="OD7817040760"/>
        <s v="OD8186730761"/>
        <s v="OD8364850762"/>
        <s v="OD1029910763"/>
        <s v="OD1207140764"/>
        <s v="OD7077460765"/>
        <s v="OD6065880766"/>
        <s v="OD5068970767"/>
        <s v="OD5853750768"/>
        <s v="OD9918710769"/>
        <s v="OD2443370770"/>
        <s v="OD4585600771"/>
        <s v="OD1413060772"/>
        <s v="OD2969950773"/>
        <s v="OD3737290774"/>
        <s v="OD8204860775"/>
        <s v="OD1236350776"/>
        <s v="OD2261130777"/>
        <s v="OD3137160778"/>
        <s v="OD6538840779"/>
        <s v="OD4004450780"/>
        <s v="OD8839110781"/>
        <s v="OD2450240782"/>
        <s v="OD6084300783"/>
        <s v="OD8393760784"/>
        <s v="OD7432420785"/>
        <s v="OD8351930786"/>
        <s v="OD7697640787"/>
        <s v="OD7513240788"/>
        <s v="OD2426570789"/>
        <s v="OD6283580790"/>
        <s v="OD1251670791"/>
        <s v="OD6245280792"/>
        <s v="OD1706550793"/>
        <s v="OD5024420794"/>
        <s v="OD3870370795"/>
        <s v="OD3022980796"/>
        <s v="OD8842030797"/>
        <s v="OD4356640798"/>
        <s v="OD3253610799"/>
        <s v="OD5515760800"/>
        <s v="OD6912640801"/>
        <s v="OD4906940802"/>
        <s v="OD2702160803"/>
        <s v="OD1292440804"/>
        <s v="OD3101700805"/>
        <s v="OD3338620806"/>
        <s v="OD2030080807"/>
        <s v="OD9025370808"/>
        <s v="OD2287010809"/>
        <s v="OD6956910810"/>
        <s v="OD4932160811"/>
        <s v="OD2578460812"/>
        <s v="OD8952900813"/>
        <s v="OD6895350814"/>
        <s v="OD7136540815"/>
        <s v="OD8639450816"/>
        <s v="OD8839870817"/>
        <s v="OD9714090818"/>
        <s v="OD4158590819"/>
        <s v="OD5943360820"/>
        <s v="OD2646320821"/>
        <s v="OD1162520822"/>
        <s v="OD1915720823"/>
        <s v="OD1778840824"/>
        <s v="OD3704690825"/>
        <s v="OD3282100826"/>
        <s v="OD3529270827"/>
        <s v="OD4237810828"/>
        <s v="OD5066090829"/>
        <s v="OD8249510830"/>
        <s v="OD1748980831"/>
        <s v="OD3382550832"/>
        <s v="OD6805440833"/>
        <s v="OD8046400834"/>
        <s v="OD5881490835"/>
        <s v="OD5722920836"/>
        <s v="OD2609900837"/>
        <s v="OD3795530838"/>
        <s v="OD1777490839"/>
        <s v="OD5982980840"/>
        <s v="OD3593730841"/>
        <s v="OD9613020842"/>
        <s v="OD4484910843"/>
        <s v="OD5455290844"/>
        <s v="OD8417990845"/>
        <s v="OD9654360846"/>
        <s v="OD5077480847"/>
        <s v="OD8881880848"/>
        <s v="OD3811710849"/>
        <s v="OD1807850850"/>
        <s v="OD7502890851"/>
        <s v="OD7902880852"/>
        <s v="OD6285850853"/>
        <s v="OD8428990854"/>
        <s v="OD2219030855"/>
        <s v="OD3493580856"/>
        <s v="OD8534650857"/>
        <s v="OD9846560858"/>
        <s v="OD9484560859"/>
        <s v="OD8240640860"/>
        <s v="OD9233560861"/>
        <s v="OD7587410862"/>
        <s v="OD5716740863"/>
        <s v="OD4061530864"/>
        <s v="OD2353050865"/>
        <s v="OD6114980866"/>
        <s v="OD2420460867"/>
        <s v="OD3050710868"/>
        <s v="OD8106540869"/>
        <s v="OD1340960870"/>
        <s v="OD9459930871"/>
        <s v="OD3779760872"/>
        <s v="OD8728230873"/>
        <s v="OD9042650874"/>
        <s v="OD7645320875"/>
        <s v="OD3548980876"/>
        <s v="OD2443170877"/>
        <s v="OD2909910878"/>
        <s v="OD1081660879"/>
        <s v="OD5970140880"/>
        <s v="OD7478370881"/>
        <s v="OD3326670882"/>
        <s v="OD9413770883"/>
        <s v="OD8167600884"/>
        <s v="OD9649690885"/>
        <s v="OD5991390886"/>
        <s v="OD5447940887"/>
        <s v="OD4184220888"/>
        <s v="OD1273610889"/>
        <s v="OD3861070890"/>
        <s v="OD2414810891"/>
        <s v="OD4578960892"/>
        <s v="OD9982730893"/>
        <s v="OD7570070894"/>
        <s v="OD8146530895"/>
        <s v="OD4212570896"/>
        <s v="OD6015280897"/>
        <s v="OD1421380898"/>
        <s v="OD5623260899"/>
        <s v="OD5754280900"/>
        <s v="OD7847510901"/>
        <s v="OD9186200902"/>
        <s v="OD1550100903"/>
        <s v="OD5086810904"/>
        <s v="OD6863310905"/>
        <s v="OD5608730906"/>
        <s v="OD6201920907"/>
        <s v="OD1147690908"/>
        <s v="OD3850320909"/>
        <s v="OD6272160910"/>
        <s v="OD3247020911"/>
        <s v="OD6017180912"/>
        <s v="OD5978840913"/>
        <s v="OD7446450914"/>
        <s v="OD3927840915"/>
        <s v="OD2070560916"/>
        <s v="OD2308630917"/>
        <s v="OD9578110918"/>
        <s v="OD9867360919"/>
        <s v="OD4724850920"/>
        <s v="OD5077010921"/>
        <s v="OD5007000922"/>
        <s v="OD3106570923"/>
        <s v="OD2368210924"/>
        <s v="OD7915550925"/>
        <s v="OD9038890926"/>
        <s v="OD8213520927"/>
        <s v="OD2880200928"/>
        <s v="OD8521860929"/>
        <s v="OD8288120930"/>
        <s v="OD7152850931"/>
        <s v="OD2348720932"/>
        <s v="OD5527670933"/>
        <s v="OD4977910934"/>
        <s v="OD1571570935"/>
        <s v="OD7616250936"/>
        <s v="OD4964400937"/>
        <s v="OD6544590938"/>
        <s v="OD9859440939"/>
        <s v="OD8572090940"/>
        <s v="OD2075390941"/>
        <s v="OD2007230942"/>
        <s v="OD4874230943"/>
        <s v="OD6918190944"/>
        <s v="OD3894040945"/>
        <s v="OD2082240946"/>
        <s v="OD3718770947"/>
        <s v="OD1908850948"/>
        <s v="OD2363760949"/>
        <s v="OD3055460950"/>
        <s v="OD1529150951"/>
        <s v="OD8385290952"/>
        <s v="OD9516280953"/>
        <s v="OD6251770954"/>
        <s v="OD9625340955"/>
        <s v="OD1728710956"/>
        <s v="OD2005010957"/>
        <s v="OD3167530958"/>
        <s v="OD7271920959"/>
        <s v="OD1155720960"/>
        <s v="OD1690280961"/>
        <s v="OD5480320962"/>
        <s v="OD1712250963"/>
        <s v="OD6142240964"/>
        <s v="OD3924030965"/>
        <s v="OD6427060966"/>
        <s v="OD9023830967"/>
        <s v="OD6648570968"/>
        <s v="OD3510190969"/>
        <s v="OD2375870970"/>
        <s v="OD3079250971"/>
        <s v="OD9498120972"/>
        <s v="OD7369890973"/>
        <s v="OD3061100974"/>
        <s v="OD2149080975"/>
        <s v="OD7891640976"/>
        <s v="OD8666020977"/>
        <s v="OD6643790978"/>
        <s v="OD1373480979"/>
        <s v="OD7144410980"/>
        <s v="OD5905400981"/>
        <s v="OD6870470982"/>
        <s v="OD6496270983"/>
        <s v="OD3611210984"/>
        <s v="OD6289370985"/>
        <s v="OD6386820986"/>
        <s v="OD8583550987"/>
        <s v="OD6882040988"/>
        <s v="OD1655640989"/>
        <s v="OD9262490990"/>
        <s v="OD9382630991"/>
        <s v="OD4684600992"/>
        <s v="OD9908970993"/>
        <s v="OD5538810994"/>
        <s v="OD2145250995"/>
        <s v="OD5056840996"/>
        <s v="OD5141620997"/>
        <s v="OD7862090998"/>
        <s v="OD3924900999"/>
        <s v="OD3558971000"/>
        <s v="OD7914471001"/>
        <s v="OD8768131002"/>
        <s v="OD6134291003"/>
        <s v="OD4996771004"/>
        <s v="OD1119641005"/>
        <s v="OD7744411006"/>
        <s v="OD2899061007"/>
        <s v="OD7208221008"/>
        <s v="OD9275941009"/>
        <s v="OD4341101010"/>
        <s v="OD3460751011"/>
        <s v="OD6144891012"/>
        <s v="OD3185971013"/>
        <s v="OD2299531014"/>
        <s v="OD5822091015"/>
        <s v="OD5426701016"/>
        <s v="OD4470551017"/>
        <s v="OD7398101018"/>
        <s v="OD1718271019"/>
        <s v="OD5673731020"/>
        <s v="OD6669431021"/>
        <s v="OD8504641022"/>
        <s v="OD2107351023"/>
        <s v="OD5028081024"/>
        <s v="OD9124181025"/>
        <s v="OD6707791026"/>
        <s v="OD5045111027"/>
        <s v="OD4914201028"/>
        <s v="OD5623431029"/>
        <s v="OD1464341030"/>
        <s v="OD5367111031"/>
        <s v="OD9481151032"/>
        <s v="OD8307851033"/>
        <s v="OD7982591034"/>
        <s v="OD9667881035"/>
        <s v="OD6387931036"/>
        <s v="OD1785251037"/>
        <s v="OD9569791038"/>
        <s v="OD1647101039"/>
        <s v="OD3994881040"/>
        <s v="OD1941421041"/>
        <s v="OD4793401042"/>
        <s v="OD1722671043"/>
        <s v="OD4964681044"/>
        <s v="OD7340881045"/>
        <s v="OD6261201046"/>
        <s v="OD5383571047"/>
        <s v="OD2802831048"/>
        <s v="OD5500101049"/>
        <s v="OD4662571050"/>
        <s v="OD2579601051"/>
        <s v="OD1803771052"/>
        <s v="OD3232821053"/>
        <s v="OD8693591054"/>
        <s v="OD7701601055"/>
        <s v="OD9884341056"/>
        <s v="OD5902961057"/>
        <s v="OD4389431058"/>
        <s v="OD5767091059"/>
        <s v="OD8048511060"/>
        <s v="OD5718341061"/>
        <s v="OD5956521062"/>
        <s v="OD7720851063"/>
        <s v="OD7105171064"/>
        <s v="OD5341891065"/>
        <s v="OD5332171066"/>
        <s v="OD1513161067"/>
        <s v="OD9010451068"/>
        <s v="OD7513361069"/>
        <s v="OD6203501070"/>
        <s v="OD1745601071"/>
        <s v="OD5568691072"/>
        <s v="OD8609101073"/>
        <s v="OD3760141074"/>
        <s v="OD1263201075"/>
        <s v="OD4066411076"/>
        <s v="OD6167311077"/>
        <s v="OD8929851078"/>
        <s v="OD9369701079"/>
        <s v="OD5674451080"/>
        <s v="OD4796301081"/>
        <s v="OD9837181082"/>
        <s v="OD9581471083"/>
        <s v="OD3496541084"/>
        <s v="OD5123671085"/>
        <s v="OD9559991086"/>
        <s v="OD8461591087"/>
        <s v="OD9273911088"/>
        <s v="OD3875341089"/>
        <s v="OD5332721090"/>
        <s v="OD8784541091"/>
        <s v="OD3294451092"/>
        <s v="OD7641931093"/>
        <s v="OD1016041094"/>
        <s v="OD4805601095"/>
        <s v="OD1738261096"/>
        <s v="OD4426311097"/>
        <s v="OD3515501098"/>
        <s v="OD3265521099"/>
        <s v="OD9853911100"/>
        <s v="OD5091481101"/>
        <s v="OD3533501102"/>
        <s v="OD4454041103"/>
        <s v="OD5965781104"/>
        <s v="OD8190401105"/>
        <s v="OD8267271106"/>
        <s v="OD6438791107"/>
        <s v="OD6878831108"/>
        <s v="OD4494621109"/>
        <s v="OD6029011110"/>
        <s v="OD1760561111"/>
        <s v="OD8543191112"/>
        <s v="OD7548911113"/>
        <s v="OD7405571114"/>
        <s v="OD2430721115"/>
        <s v="OD9436571116"/>
        <s v="OD9930281117"/>
        <s v="OD2954051118"/>
        <s v="OD9824071119"/>
        <s v="OD9506591120"/>
        <s v="OD9585781121"/>
        <s v="OD5724891122"/>
        <s v="OD2005061123"/>
        <s v="OD4865351124"/>
        <s v="OD5406461125"/>
        <s v="OD8458901126"/>
        <s v="OD5058551127"/>
        <s v="OD9240441128"/>
        <s v="OD6908851129"/>
        <s v="OD8058291130"/>
        <s v="OD4400781131"/>
        <s v="OD1826121132"/>
        <s v="OD8089941133"/>
        <s v="OD5280571134"/>
        <s v="OD1102571135"/>
        <s v="OD6689791136"/>
        <s v="OD7057591137"/>
        <s v="OD5500201138"/>
        <s v="OD9708731139"/>
        <s v="OD2545901140"/>
        <s v="OD9287711141"/>
        <s v="OD2036351142"/>
        <s v="OD4600011143"/>
        <s v="OD2131951144"/>
        <s v="OD7569921145"/>
        <s v="OD7902331146"/>
        <s v="OD5575601147"/>
        <s v="OD2596861148"/>
        <s v="OD7181631149"/>
        <s v="OD4616401150"/>
        <s v="OD2800701151"/>
        <s v="OD2126571152"/>
        <s v="OD1064971153"/>
        <s v="OD9135281154"/>
        <s v="OD5171691155"/>
        <s v="OD2068761156"/>
        <s v="OD7394371157"/>
        <s v="OD6247781158"/>
        <s v="OD9531251159"/>
        <s v="OD2785001160"/>
        <s v="OD2823061161"/>
        <s v="OD2295101162"/>
        <s v="OD3991771163"/>
        <s v="OD4674521164"/>
        <s v="OD5102781165"/>
        <s v="OD1759991166"/>
        <s v="OD1174451167"/>
        <s v="OD8707521168"/>
        <s v="OD4160911169"/>
        <s v="OD2062821170"/>
        <s v="OD2918061171"/>
        <s v="OD4472221172"/>
        <s v="OD7515901173"/>
        <s v="OD9877801174"/>
        <s v="OD2437701175"/>
        <s v="OD8204831176"/>
        <s v="OD3686761177"/>
        <s v="OD3147861178"/>
        <s v="OD4790181179"/>
        <s v="OD4828211180"/>
        <s v="OD5408911181"/>
        <s v="OD1831171182"/>
        <s v="OD2847781183"/>
        <s v="OD2865811184"/>
        <s v="OD4658361185"/>
        <s v="OD8036391186"/>
        <s v="OD7724551187"/>
        <s v="OD5418421188"/>
        <s v="OD1277831189"/>
        <s v="OD7444681190"/>
        <s v="OD1376361191"/>
        <s v="OD5408721192"/>
        <s v="OD5966031193"/>
        <s v="OD5253531194"/>
        <s v="OD8796061195"/>
        <s v="OD4183731196"/>
        <s v="OD8230191197"/>
        <s v="OD4984411198"/>
        <s v="OD4731731199"/>
        <s v="OD3988121200"/>
        <s v="OD2508281201"/>
        <s v="OD3393951202"/>
        <s v="OD6465491203"/>
        <s v="OD7753001204"/>
        <s v="OD5691051205"/>
        <s v="OD4368821206"/>
        <s v="OD4300801207"/>
        <s v="OD2033011208"/>
        <s v="OD7079991209"/>
        <s v="OD1117581210"/>
        <s v="OD7883071211"/>
        <s v="OD1685761212"/>
        <s v="OD1329481213"/>
        <s v="OD2899851214"/>
        <s v="OD2744191215"/>
        <s v="OD9704641216"/>
        <s v="OD3223801217"/>
        <s v="OD8632671218"/>
        <s v="OD5434151219"/>
        <s v="OD5206591220"/>
        <s v="OD4274201221"/>
        <s v="OD7318511222"/>
        <s v="OD3081531223"/>
        <s v="OD9734451224"/>
        <s v="OD9037731225"/>
        <s v="OD8095411226"/>
        <s v="OD2768871227"/>
        <s v="OD7926771228"/>
        <s v="OD3103111229"/>
        <s v="OD9471011230"/>
        <s v="OD3123911231"/>
        <s v="OD2612621232"/>
        <s v="OD4314901233"/>
        <s v="OD5521401234"/>
        <s v="OD8316341235"/>
        <s v="OD2774191236"/>
        <s v="OD6812241237"/>
        <s v="OD8481331238"/>
        <s v="OD3633011239"/>
        <s v="OD5883971240"/>
        <s v="OD7744911241"/>
        <s v="OD4177031242"/>
        <s v="OD7546741243"/>
        <s v="OD3776531244"/>
        <s v="OD7259401245"/>
        <s v="OD5662711246"/>
        <s v="OD9297311247"/>
        <s v="OD2713351248"/>
        <s v="OD4413571249"/>
        <s v="OD9833691250"/>
        <s v="OD5309531251"/>
        <s v="OD2404451252"/>
        <s v="OD7995171253"/>
        <s v="OD1366701254"/>
        <s v="OD6074091255"/>
        <s v="OD6388161256"/>
        <s v="OD2739151257"/>
        <s v="OD1132241258"/>
        <s v="OD7557771259"/>
        <s v="OD1625051260"/>
        <s v="OD9421331261"/>
        <s v="OD2610661262"/>
        <s v="OD6641321263"/>
        <s v="OD1491701264"/>
        <s v="OD1264721265"/>
        <s v="OD7516071266"/>
        <s v="OD9780731267"/>
        <s v="OD4451981268"/>
        <s v="OD8280071269"/>
        <s v="OD3247961270"/>
        <s v="OD3998181271"/>
        <s v="OD1039701272"/>
        <s v="OD5261651273"/>
        <s v="OD4226991274"/>
        <s v="OD4481371275"/>
        <s v="OD8342911276"/>
        <s v="OD6371181277"/>
        <s v="OD8982451278"/>
        <s v="OD4032291279"/>
        <s v="OD1746031280"/>
        <s v="OD5480521281"/>
        <s v="OD2861101282"/>
        <s v="OD4757551283"/>
        <s v="OD4049531284"/>
        <s v="OD3670421285"/>
        <s v="OD8713961286"/>
        <s v="OD3432511287"/>
        <s v="OD7639951288"/>
        <s v="OD5153991289"/>
        <s v="OD9549981290"/>
        <s v="OD6271451291"/>
        <s v="OD7247591292"/>
        <s v="OD5887391293"/>
        <s v="OD4822311294"/>
        <s v="OD5097471295"/>
        <s v="OD5855691296"/>
        <s v="OD6758581297"/>
        <s v="OD4025301298"/>
        <s v="OD9259921299"/>
        <s v="OD9332081300"/>
        <s v="OD7889101301"/>
        <s v="OD8390971302"/>
        <s v="OD1268791303"/>
        <s v="OD5774011304"/>
        <s v="OD3011981305"/>
        <s v="OD5060921306"/>
        <s v="OD5290301307"/>
        <s v="OD7701051308"/>
        <s v="OD4874151309"/>
        <s v="OD3841441310"/>
        <s v="OD4657801311"/>
        <s v="OD3404381312"/>
        <s v="OD3075831313"/>
        <s v="OD4433761314"/>
        <s v="OD8005881315"/>
        <s v="OD4663581316"/>
        <s v="OD9944061317"/>
        <s v="OD8466991318"/>
        <s v="OD5395881319"/>
        <s v="OD6381801320"/>
        <s v="OD3377231321"/>
        <s v="OD8585181322"/>
        <s v="OD4449011323"/>
        <s v="OD6995751324"/>
        <s v="OD2196361325"/>
        <s v="OD6327411326"/>
        <s v="OD4401561327"/>
        <s v="OD1290681328"/>
        <s v="OD5779091329"/>
        <s v="OD4119631330"/>
        <s v="OD9273321331"/>
        <s v="OD1760481332"/>
        <s v="OD7832211333"/>
        <s v="OD5546171334"/>
        <s v="OD1384011335"/>
        <s v="OD2373321336"/>
        <s v="OD5690951337"/>
        <s v="OD2828341338"/>
        <s v="OD9163061339"/>
        <s v="OD4385511340"/>
        <s v="OD7297401341"/>
        <s v="OD8188921342"/>
        <s v="OD5727611343"/>
        <s v="OD3648621344"/>
        <s v="OD3812221345"/>
        <s v="OD2678811346"/>
        <s v="OD7738791347"/>
        <s v="OD5459861348"/>
        <s v="OD3017581349"/>
        <s v="OD3613141350"/>
        <s v="OD7064221351"/>
        <s v="OD7959451352"/>
        <s v="OD1012731353"/>
        <s v="OD7873441354"/>
        <s v="OD5897081355"/>
        <s v="OD7060861356"/>
        <s v="OD1968371357"/>
        <s v="OD2365011358"/>
        <s v="OD7228751359"/>
        <s v="OD7198471360"/>
        <s v="OD3834431361"/>
        <s v="OD5305241362"/>
        <s v="OD2043831363"/>
        <s v="OD8825931364"/>
        <s v="OD8494431365"/>
        <s v="OD8353451366"/>
        <s v="OD9890561367"/>
        <s v="OD8197021368"/>
        <s v="OD3551101369"/>
        <s v="OD6450611370"/>
        <s v="OD7735331371"/>
        <s v="OD4188641372"/>
        <s v="OD2900681373"/>
        <s v="OD1070271374"/>
        <s v="OD9879111375"/>
        <s v="OD8624901376"/>
        <s v="OD1111631377"/>
        <s v="OD3835611378"/>
        <s v="OD2644421379"/>
        <s v="OD2568391380"/>
        <s v="OD2900741381"/>
        <s v="OD3779771382"/>
        <s v="OD6110451383"/>
        <s v="OD2296861384"/>
        <s v="OD7547171385"/>
        <s v="OD5622851386"/>
        <s v="OD7125551387"/>
        <s v="OD1047361388"/>
        <s v="OD2214851389"/>
        <s v="OD3590171390"/>
        <s v="OD7432641391"/>
        <s v="OD6753401392"/>
        <s v="OD9245121393"/>
        <s v="OD2779311394"/>
        <s v="OD9151881395"/>
        <s v="OD3786091396"/>
        <s v="OD9024111397"/>
        <s v="OD3267591398"/>
        <s v="OD2939281399"/>
        <s v="OD4868831400"/>
        <s v="OD5438071401"/>
        <s v="OD3843791402"/>
        <s v="OD1276891403"/>
        <s v="OD9421051404"/>
        <s v="OD6109221405"/>
        <s v="OD6231071406"/>
        <s v="OD9602581407"/>
        <s v="OD1082181408"/>
        <s v="OD2145931409"/>
        <s v="OD2269301410"/>
        <s v="OD7646341411"/>
        <s v="OD4475301412"/>
        <s v="OD5856241413"/>
        <s v="OD9772121414"/>
        <s v="OD7979171415"/>
        <s v="OD8317781416"/>
        <s v="OD3551611417"/>
        <s v="OD3077161418"/>
        <s v="OD5254541419"/>
        <s v="OD4836961420"/>
        <s v="OD8040281421"/>
        <s v="OD4872751422"/>
        <s v="OD8630001423"/>
        <s v="OD9296051424"/>
        <s v="OD3866271425"/>
        <s v="OD9134751426"/>
        <s v="OD1913401427"/>
        <s v="OD3997781428"/>
        <s v="OD9962021429"/>
        <s v="OD8223181430"/>
        <s v="OD4094891431"/>
        <s v="OD6460411432"/>
        <s v="OD9540201433"/>
        <s v="OD3428311434"/>
        <s v="OD2331491435"/>
        <s v="OD1126111436"/>
        <s v="OD6679471437"/>
        <s v="OD7161981438"/>
        <s v="OD9998151439"/>
        <s v="OD1430991440"/>
        <s v="OD1945181441"/>
        <s v="OD7201381442"/>
        <s v="OD9716741443"/>
        <s v="OD4560781444"/>
        <s v="OD6841061445"/>
        <s v="OD9439311446"/>
        <s v="OD6158041447"/>
        <s v="OD9254771448"/>
        <s v="OD3952151449"/>
        <s v="OD5718181450"/>
        <s v="OD3868671451"/>
        <s v="OD5724061452"/>
        <s v="OD5560171453"/>
        <s v="OD7662151454"/>
        <s v="OD6048381455"/>
        <s v="OD1612121456"/>
        <s v="OD3813511457"/>
        <s v="OD2565951458"/>
        <s v="OD4225791459"/>
        <s v="OD6525261460"/>
        <s v="OD7728511461"/>
        <s v="OD1634181462"/>
        <s v="OD6448371463"/>
        <s v="OD6025531464"/>
        <s v="OD3233251465"/>
        <s v="OD6961211466"/>
        <s v="OD5848731467"/>
        <s v="OD6490061468"/>
        <s v="OD2591611469"/>
        <s v="OD2523721470"/>
        <s v="OD7173701471"/>
        <s v="OD9169091472"/>
        <s v="OD5141031473"/>
        <s v="OD7953691474"/>
        <s v="OD8473171475"/>
        <s v="OD5896241476"/>
        <s v="OD8242771477"/>
        <s v="OD3966731478"/>
        <s v="OD3184341479"/>
        <s v="OD6847261480"/>
        <s v="OD7200431481"/>
        <s v="OD5996251482"/>
        <s v="OD4174631483"/>
        <s v="OD7428121484"/>
        <s v="OD1678921485"/>
        <s v="OD8223121486"/>
        <s v="OD3054091487"/>
        <s v="OD7774971488"/>
        <s v="OD1557761489"/>
        <s v="OD3110041490"/>
        <s v="OD5863651491"/>
        <s v="OD8522121492"/>
        <s v="OD3123141493"/>
        <s v="OD2583441494"/>
        <s v="OD5404051495"/>
        <s v="OD4978411496"/>
        <s v="OD3358671497"/>
        <s v="OD3536291498"/>
        <s v="OD8350261499"/>
        <s v="OD6063851500"/>
      </sharedItems>
    </cacheField>
    <cacheField name="Order Date" numFmtId="14">
      <sharedItems containsSemiMixedTypes="0" containsNonDate="0" containsDate="1" containsString="0" minDate="2025-01-01T00:00:00" maxDate="2026-03-28T00:00:00" count="435">
        <d v="2025-05-05T00:00:00"/>
        <d v="2026-02-07T00:00:00"/>
        <d v="2026-01-09T00:00:00"/>
        <d v="2026-02-24T00:00:00"/>
        <d v="2025-06-11T00:00:00"/>
        <d v="2026-01-27T00:00:00"/>
        <d v="2025-05-18T00:00:00"/>
        <d v="2025-06-03T00:00:00"/>
        <d v="2025-01-21T00:00:00"/>
        <d v="2025-02-26T00:00:00"/>
        <d v="2025-09-17T00:00:00"/>
        <d v="2025-12-11T00:00:00"/>
        <d v="2026-01-15T00:00:00"/>
        <d v="2025-02-19T00:00:00"/>
        <d v="2025-09-07T00:00:00"/>
        <d v="2026-02-28T00:00:00"/>
        <d v="2025-09-22T00:00:00"/>
        <d v="2025-02-06T00:00:00"/>
        <d v="2026-01-07T00:00:00"/>
        <d v="2025-04-26T00:00:00"/>
        <d v="2026-03-15T00:00:00"/>
        <d v="2026-03-02T00:00:00"/>
        <d v="2025-10-30T00:00:00"/>
        <d v="2026-02-08T00:00:00"/>
        <d v="2025-04-05T00:00:00"/>
        <d v="2025-03-04T00:00:00"/>
        <d v="2025-01-07T00:00:00"/>
        <d v="2025-05-24T00:00:00"/>
        <d v="2025-02-24T00:00:00"/>
        <d v="2026-03-08T00:00:00"/>
        <d v="2025-04-06T00:00:00"/>
        <d v="2025-11-25T00:00:00"/>
        <d v="2025-07-14T00:00:00"/>
        <d v="2025-10-06T00:00:00"/>
        <d v="2026-02-22T00:00:00"/>
        <d v="2026-03-13T00:00:00"/>
        <d v="2025-01-11T00:00:00"/>
        <d v="2025-07-27T00:00:00"/>
        <d v="2025-02-07T00:00:00"/>
        <d v="2025-08-21T00:00:00"/>
        <d v="2026-02-26T00:00:00"/>
        <d v="2025-11-26T00:00:00"/>
        <d v="2025-03-27T00:00:00"/>
        <d v="2025-02-14T00:00:00"/>
        <d v="2025-12-04T00:00:00"/>
        <d v="2025-04-08T00:00:00"/>
        <d v="2025-10-23T00:00:00"/>
        <d v="2025-09-19T00:00:00"/>
        <d v="2025-08-24T00:00:00"/>
        <d v="2026-01-16T00:00:00"/>
        <d v="2025-08-20T00:00:00"/>
        <d v="2025-08-08T00:00:00"/>
        <d v="2025-01-05T00:00:00"/>
        <d v="2025-07-24T00:00:00"/>
        <d v="2025-01-30T00:00:00"/>
        <d v="2025-10-31T00:00:00"/>
        <d v="2025-10-18T00:00:00"/>
        <d v="2025-06-18T00:00:00"/>
        <d v="2026-01-03T00:00:00"/>
        <d v="2025-06-30T00:00:00"/>
        <d v="2025-03-08T00:00:00"/>
        <d v="2025-04-10T00:00:00"/>
        <d v="2025-06-13T00:00:00"/>
        <d v="2025-02-17T00:00:00"/>
        <d v="2025-12-03T00:00:00"/>
        <d v="2025-03-26T00:00:00"/>
        <d v="2025-09-23T00:00:00"/>
        <d v="2025-06-20T00:00:00"/>
        <d v="2025-01-13T00:00:00"/>
        <d v="2025-12-18T00:00:00"/>
        <d v="2025-02-08T00:00:00"/>
        <d v="2025-11-05T00:00:00"/>
        <d v="2025-04-27T00:00:00"/>
        <d v="2025-10-14T00:00:00"/>
        <d v="2025-12-16T00:00:00"/>
        <d v="2025-01-29T00:00:00"/>
        <d v="2025-12-25T00:00:00"/>
        <d v="2025-10-21T00:00:00"/>
        <d v="2025-08-17T00:00:00"/>
        <d v="2025-10-28T00:00:00"/>
        <d v="2025-02-28T00:00:00"/>
        <d v="2025-04-15T00:00:00"/>
        <d v="2025-03-10T00:00:00"/>
        <d v="2025-08-30T00:00:00"/>
        <d v="2026-03-22T00:00:00"/>
        <d v="2025-01-27T00:00:00"/>
        <d v="2025-04-03T00:00:00"/>
        <d v="2025-10-25T00:00:00"/>
        <d v="2025-08-18T00:00:00"/>
        <d v="2025-02-09T00:00:00"/>
        <d v="2025-11-30T00:00:00"/>
        <d v="2026-03-21T00:00:00"/>
        <d v="2025-11-10T00:00:00"/>
        <d v="2025-07-04T00:00:00"/>
        <d v="2025-07-29T00:00:00"/>
        <d v="2025-05-07T00:00:00"/>
        <d v="2026-01-08T00:00:00"/>
        <d v="2025-05-19T00:00:00"/>
        <d v="2025-07-21T00:00:00"/>
        <d v="2025-02-15T00:00:00"/>
        <d v="2026-02-20T00:00:00"/>
        <d v="2025-10-20T00:00:00"/>
        <d v="2025-03-30T00:00:00"/>
        <d v="2025-09-27T00:00:00"/>
        <d v="2025-02-13T00:00:00"/>
        <d v="2025-06-02T00:00:00"/>
        <d v="2025-12-29T00:00:00"/>
        <d v="2025-09-09T00:00:00"/>
        <d v="2025-10-26T00:00:00"/>
        <d v="2025-09-04T00:00:00"/>
        <d v="2025-05-15T00:00:00"/>
        <d v="2025-01-31T00:00:00"/>
        <d v="2026-01-12T00:00:00"/>
        <d v="2025-11-19T00:00:00"/>
        <d v="2025-11-01T00:00:00"/>
        <d v="2025-03-01T00:00:00"/>
        <d v="2026-02-23T00:00:00"/>
        <d v="2025-09-02T00:00:00"/>
        <d v="2025-05-11T00:00:00"/>
        <d v="2025-07-01T00:00:00"/>
        <d v="2025-08-31T00:00:00"/>
        <d v="2025-03-07T00:00:00"/>
        <d v="2025-10-22T00:00:00"/>
        <d v="2025-06-01T00:00:00"/>
        <d v="2025-06-05T00:00:00"/>
        <d v="2025-09-24T00:00:00"/>
        <d v="2025-01-10T00:00:00"/>
        <d v="2025-08-25T00:00:00"/>
        <d v="2025-08-03T00:00:00"/>
        <d v="2026-02-19T00:00:00"/>
        <d v="2026-02-01T00:00:00"/>
        <d v="2025-10-07T00:00:00"/>
        <d v="2025-02-05T00:00:00"/>
        <d v="2026-02-15T00:00:00"/>
        <d v="2025-07-13T00:00:00"/>
        <d v="2025-01-22T00:00:00"/>
        <d v="2025-12-21T00:00:00"/>
        <d v="2025-03-22T00:00:00"/>
        <d v="2025-02-02T00:00:00"/>
        <d v="2026-03-16T00:00:00"/>
        <d v="2025-12-26T00:00:00"/>
        <d v="2025-10-16T00:00:00"/>
        <d v="2025-12-08T00:00:00"/>
        <d v="2025-03-14T00:00:00"/>
        <d v="2026-01-21T00:00:00"/>
        <d v="2025-05-04T00:00:00"/>
        <d v="2026-03-14T00:00:00"/>
        <d v="2025-06-24T00:00:00"/>
        <d v="2025-02-27T00:00:00"/>
        <d v="2025-09-10T00:00:00"/>
        <d v="2025-03-18T00:00:00"/>
        <d v="2025-07-06T00:00:00"/>
        <d v="2025-11-18T00:00:00"/>
        <d v="2025-07-11T00:00:00"/>
        <d v="2025-04-24T00:00:00"/>
        <d v="2025-05-01T00:00:00"/>
        <d v="2025-05-30T00:00:00"/>
        <d v="2025-03-19T00:00:00"/>
        <d v="2025-10-05T00:00:00"/>
        <d v="2025-11-22T00:00:00"/>
        <d v="2026-01-04T00:00:00"/>
        <d v="2025-09-11T00:00:00"/>
        <d v="2025-03-25T00:00:00"/>
        <d v="2025-02-18T00:00:00"/>
        <d v="2025-01-24T00:00:00"/>
        <d v="2025-03-02T00:00:00"/>
        <d v="2026-02-03T00:00:00"/>
        <d v="2026-02-13T00:00:00"/>
        <d v="2026-02-11T00:00:00"/>
        <d v="2026-03-01T00:00:00"/>
        <d v="2025-09-05T00:00:00"/>
        <d v="2025-09-30T00:00:00"/>
        <d v="2025-11-03T00:00:00"/>
        <d v="2026-01-23T00:00:00"/>
        <d v="2025-07-03T00:00:00"/>
        <d v="2025-06-27T00:00:00"/>
        <d v="2025-06-25T00:00:00"/>
        <d v="2025-03-05T00:00:00"/>
        <d v="2025-05-02T00:00:00"/>
        <d v="2026-01-22T00:00:00"/>
        <d v="2025-07-19T00:00:00"/>
        <d v="2026-01-06T00:00:00"/>
        <d v="2025-08-26T00:00:00"/>
        <d v="2025-06-12T00:00:00"/>
        <d v="2025-03-06T00:00:00"/>
        <d v="2026-03-27T00:00:00"/>
        <d v="2025-05-26T00:00:00"/>
        <d v="2025-07-22T00:00:00"/>
        <d v="2026-03-23T00:00:00"/>
        <d v="2025-06-07T00:00:00"/>
        <d v="2025-07-05T00:00:00"/>
        <d v="2025-05-29T00:00:00"/>
        <d v="2025-05-20T00:00:00"/>
        <d v="2026-02-14T00:00:00"/>
        <d v="2025-02-01T00:00:00"/>
        <d v="2025-02-25T00:00:00"/>
        <d v="2025-11-04T00:00:00"/>
        <d v="2025-08-02T00:00:00"/>
        <d v="2025-11-16T00:00:00"/>
        <d v="2026-03-12T00:00:00"/>
        <d v="2025-05-06T00:00:00"/>
        <d v="2025-01-09T00:00:00"/>
        <d v="2026-01-29T00:00:00"/>
        <d v="2025-07-02T00:00:00"/>
        <d v="2025-01-01T00:00:00"/>
        <d v="2026-03-10T00:00:00"/>
        <d v="2025-05-21T00:00:00"/>
        <d v="2025-12-27T00:00:00"/>
        <d v="2025-02-23T00:00:00"/>
        <d v="2025-08-09T00:00:00"/>
        <d v="2026-02-05T00:00:00"/>
        <d v="2025-12-09T00:00:00"/>
        <d v="2025-08-29T00:00:00"/>
        <d v="2026-02-27T00:00:00"/>
        <d v="2025-03-03T00:00:00"/>
        <d v="2025-05-27T00:00:00"/>
        <d v="2025-11-08T00:00:00"/>
        <d v="2025-02-12T00:00:00"/>
        <d v="2026-02-02T00:00:00"/>
        <d v="2026-02-21T00:00:00"/>
        <d v="2025-06-17T00:00:00"/>
        <d v="2026-01-31T00:00:00"/>
        <d v="2026-03-26T00:00:00"/>
        <d v="2025-11-28T00:00:00"/>
        <d v="2025-10-01T00:00:00"/>
        <d v="2025-11-06T00:00:00"/>
        <d v="2025-03-28T00:00:00"/>
        <d v="2025-11-13T00:00:00"/>
        <d v="2025-06-08T00:00:00"/>
        <d v="2025-12-10T00:00:00"/>
        <d v="2025-05-09T00:00:00"/>
        <d v="2025-05-10T00:00:00"/>
        <d v="2025-09-29T00:00:00"/>
        <d v="2025-03-17T00:00:00"/>
        <d v="2025-12-07T00:00:00"/>
        <d v="2025-05-23T00:00:00"/>
        <d v="2025-06-23T00:00:00"/>
        <d v="2025-01-16T00:00:00"/>
        <d v="2025-09-13T00:00:00"/>
        <d v="2025-08-22T00:00:00"/>
        <d v="2025-02-20T00:00:00"/>
        <d v="2025-10-09T00:00:00"/>
        <d v="2026-02-10T00:00:00"/>
        <d v="2025-12-20T00:00:00"/>
        <d v="2025-12-23T00:00:00"/>
        <d v="2025-07-16T00:00:00"/>
        <d v="2025-03-29T00:00:00"/>
        <d v="2025-07-12T00:00:00"/>
        <d v="2026-02-06T00:00:00"/>
        <d v="2025-01-25T00:00:00"/>
        <d v="2025-11-09T00:00:00"/>
        <d v="2026-01-24T00:00:00"/>
        <d v="2025-09-20T00:00:00"/>
        <d v="2025-08-12T00:00:00"/>
        <d v="2025-02-11T00:00:00"/>
        <d v="2025-01-12T00:00:00"/>
        <d v="2025-12-05T00:00:00"/>
        <d v="2026-01-10T00:00:00"/>
        <d v="2026-01-01T00:00:00"/>
        <d v="2025-10-24T00:00:00"/>
        <d v="2025-01-02T00:00:00"/>
        <d v="2025-04-23T00:00:00"/>
        <d v="2025-11-12T00:00:00"/>
        <d v="2026-02-04T00:00:00"/>
        <d v="2025-09-28T00:00:00"/>
        <d v="2026-01-25T00:00:00"/>
        <d v="2025-10-15T00:00:00"/>
        <d v="2025-12-28T00:00:00"/>
        <d v="2025-08-07T00:00:00"/>
        <d v="2025-07-30T00:00:00"/>
        <d v="2025-01-17T00:00:00"/>
        <d v="2026-01-19T00:00:00"/>
        <d v="2026-02-25T00:00:00"/>
        <d v="2025-07-25T00:00:00"/>
        <d v="2025-08-19T00:00:00"/>
        <d v="2025-02-21T00:00:00"/>
        <d v="2025-06-14T00:00:00"/>
        <d v="2025-11-14T00:00:00"/>
        <d v="2025-07-20T00:00:00"/>
        <d v="2025-04-17T00:00:00"/>
        <d v="2025-08-01T00:00:00"/>
        <d v="2025-01-06T00:00:00"/>
        <d v="2025-07-28T00:00:00"/>
        <d v="2025-05-03T00:00:00"/>
        <d v="2025-12-14T00:00:00"/>
        <d v="2026-03-19T00:00:00"/>
        <d v="2025-11-07T00:00:00"/>
        <d v="2025-10-03T00:00:00"/>
        <d v="2025-07-26T00:00:00"/>
        <d v="2025-04-12T00:00:00"/>
        <d v="2025-04-02T00:00:00"/>
        <d v="2025-12-19T00:00:00"/>
        <d v="2026-03-25T00:00:00"/>
        <d v="2025-08-13T00:00:00"/>
        <d v="2026-03-24T00:00:00"/>
        <d v="2025-05-12T00:00:00"/>
        <d v="2025-09-01T00:00:00"/>
        <d v="2025-10-19T00:00:00"/>
        <d v="2025-04-21T00:00:00"/>
        <d v="2025-04-14T00:00:00"/>
        <d v="2025-01-19T00:00:00"/>
        <d v="2025-06-04T00:00:00"/>
        <d v="2025-11-27T00:00:00"/>
        <d v="2025-02-04T00:00:00"/>
        <d v="2025-08-04T00:00:00"/>
        <d v="2025-09-06T00:00:00"/>
        <d v="2025-06-10T00:00:00"/>
        <d v="2026-01-05T00:00:00"/>
        <d v="2026-01-13T00:00:00"/>
        <d v="2026-03-20T00:00:00"/>
        <d v="2025-07-10T00:00:00"/>
        <d v="2026-03-04T00:00:00"/>
        <d v="2025-10-29T00:00:00"/>
        <d v="2026-02-18T00:00:00"/>
        <d v="2025-04-28T00:00:00"/>
        <d v="2025-08-23T00:00:00"/>
        <d v="2025-04-18T00:00:00"/>
        <d v="2026-03-11T00:00:00"/>
        <d v="2025-04-11T00:00:00"/>
        <d v="2025-10-27T00:00:00"/>
        <d v="2025-04-20T00:00:00"/>
        <d v="2025-04-25T00:00:00"/>
        <d v="2025-04-04T00:00:00"/>
        <d v="2025-06-06T00:00:00"/>
        <d v="2026-03-09T00:00:00"/>
        <d v="2025-09-15T00:00:00"/>
        <d v="2026-02-09T00:00:00"/>
        <d v="2026-01-02T00:00:00"/>
        <d v="2025-12-06T00:00:00"/>
        <d v="2025-11-29T00:00:00"/>
        <d v="2026-01-30T00:00:00"/>
        <d v="2025-04-30T00:00:00"/>
        <d v="2025-02-16T00:00:00"/>
        <d v="2025-12-30T00:00:00"/>
        <d v="2025-10-11T00:00:00"/>
        <d v="2025-06-29T00:00:00"/>
        <d v="2026-01-20T00:00:00"/>
        <d v="2025-01-28T00:00:00"/>
        <d v="2025-08-05T00:00:00"/>
        <d v="2025-12-01T00:00:00"/>
        <d v="2025-01-20T00:00:00"/>
        <d v="2025-06-28T00:00:00"/>
        <d v="2026-03-17T00:00:00"/>
        <d v="2025-07-07T00:00:00"/>
        <d v="2025-04-19T00:00:00"/>
        <d v="2025-11-24T00:00:00"/>
        <d v="2025-12-12T00:00:00"/>
        <d v="2025-01-18T00:00:00"/>
        <d v="2025-01-15T00:00:00"/>
        <d v="2025-12-17T00:00:00"/>
        <d v="2025-07-15T00:00:00"/>
        <d v="2025-12-02T00:00:00"/>
        <d v="2026-03-03T00:00:00"/>
        <d v="2025-03-23T00:00:00"/>
        <d v="2025-10-08T00:00:00"/>
        <d v="2025-04-22T00:00:00"/>
        <d v="2025-03-13T00:00:00"/>
        <d v="2025-01-26T00:00:00"/>
        <d v="2026-01-18T00:00:00"/>
        <d v="2026-02-12T00:00:00"/>
        <d v="2025-03-24T00:00:00"/>
        <d v="2025-09-03T00:00:00"/>
        <d v="2025-02-22T00:00:00"/>
        <d v="2025-06-26T00:00:00"/>
        <d v="2025-10-13T00:00:00"/>
        <d v="2026-03-07T00:00:00"/>
        <d v="2025-06-16T00:00:00"/>
        <d v="2025-11-21T00:00:00"/>
        <d v="2025-04-09T00:00:00"/>
        <d v="2025-04-01T00:00:00"/>
        <d v="2025-09-16T00:00:00"/>
        <d v="2026-01-11T00:00:00"/>
        <d v="2026-02-16T00:00:00"/>
        <d v="2025-12-31T00:00:00"/>
        <d v="2025-03-11T00:00:00"/>
        <d v="2025-07-31T00:00:00"/>
        <d v="2025-03-20T00:00:00"/>
        <d v="2025-05-16T00:00:00"/>
        <d v="2025-01-14T00:00:00"/>
        <d v="2025-12-24T00:00:00"/>
        <d v="2025-05-25T00:00:00"/>
        <d v="2025-08-15T00:00:00"/>
        <d v="2025-06-15T00:00:00"/>
        <d v="2025-09-26T00:00:00"/>
        <d v="2025-04-07T00:00:00"/>
        <d v="2025-01-04T00:00:00"/>
        <d v="2025-03-09T00:00:00"/>
        <d v="2025-05-22T00:00:00"/>
        <d v="2025-05-17T00:00:00"/>
        <d v="2025-02-03T00:00:00"/>
        <d v="2025-12-22T00:00:00"/>
        <d v="2025-08-27T00:00:00"/>
        <d v="2025-09-18T00:00:00"/>
        <d v="2025-06-21T00:00:00"/>
        <d v="2025-04-13T00:00:00"/>
        <d v="2026-01-28T00:00:00"/>
        <d v="2025-08-16T00:00:00"/>
        <d v="2025-07-09T00:00:00"/>
        <d v="2025-03-12T00:00:00"/>
        <d v="2025-07-23T00:00:00"/>
        <d v="2025-05-08T00:00:00"/>
        <d v="2025-12-13T00:00:00"/>
        <d v="2026-03-05T00:00:00"/>
        <d v="2025-07-17T00:00:00"/>
        <d v="2025-08-06T00:00:00"/>
        <d v="2025-11-17T00:00:00"/>
        <d v="2025-10-10T00:00:00"/>
        <d v="2025-01-08T00:00:00"/>
        <d v="2025-03-15T00:00:00"/>
        <d v="2025-10-17T00:00:00"/>
        <d v="2025-10-02T00:00:00"/>
        <d v="2025-08-14T00:00:00"/>
        <d v="2025-06-19T00:00:00"/>
        <d v="2025-02-10T00:00:00"/>
        <d v="2025-09-25T00:00:00"/>
        <d v="2026-01-26T00:00:00"/>
        <d v="2025-09-21T00:00:00"/>
        <d v="2025-09-08T00:00:00"/>
        <d v="2025-11-11T00:00:00"/>
        <d v="2025-06-22T00:00:00"/>
        <d v="2025-01-03T00:00:00"/>
        <d v="2025-05-31T00:00:00"/>
        <d v="2025-01-23T00:00:00"/>
        <d v="2026-01-14T00:00:00"/>
        <d v="2025-08-10T00:00:00"/>
        <d v="2025-07-18T00:00:00"/>
        <d v="2025-11-20T00:00:00"/>
        <d v="2025-06-09T00:00:00"/>
        <d v="2025-12-15T00:00:00"/>
        <d v="2025-11-02T00:00:00"/>
        <d v="2025-09-12T00:00:00"/>
        <d v="2025-08-11T00:00:00"/>
        <d v="2025-08-28T00:00:00"/>
        <d v="2025-05-14T00:00:00"/>
        <d v="2025-05-28T00:00:00"/>
      </sharedItems>
      <fieldGroup par="18"/>
    </cacheField>
    <cacheField name="Customer Name" numFmtId="0">
      <sharedItems count="25">
        <s v="Shilpa Shetty"/>
        <s v="Rohan Das"/>
        <s v="Ananya Iyer"/>
        <s v="Yash Wardhan"/>
        <s v="Divya Dutta"/>
        <s v="Vikram Singh"/>
        <s v="Aditi Rao"/>
        <s v="Deepak Kumar"/>
        <s v="Kriti Malhotra"/>
        <s v="Aarav Sharma"/>
        <s v="Neha Gupta"/>
        <s v="Vivek Agnihotri"/>
        <s v="Karan Johar"/>
        <s v="Amit Verma"/>
        <s v="Sunil Gavaskar"/>
        <s v="Priya Patel"/>
        <s v="Meera Bai"/>
        <s v="Alok Nath"/>
        <s v="Riya Sen"/>
        <s v="Pooja Nair"/>
        <s v="Jyoti Mishra"/>
        <s v="Rahul Joshi"/>
        <s v="Sanjay Rao"/>
        <s v="Sneha Reddy"/>
        <s v="Arjun Choudhury"/>
      </sharedItems>
    </cacheField>
    <cacheField name="City" numFmtId="0">
      <sharedItems count="15">
        <s v="Chennai"/>
        <s v="Kolkata"/>
        <s v="Bangalore"/>
        <s v="Mumbai"/>
        <s v="Guwahati"/>
        <s v="Kochi"/>
        <s v="Lucknow"/>
        <s v="Chandigarh"/>
        <s v="Delhi"/>
        <s v="Hyderabad"/>
        <s v="Patna"/>
        <s v="Ahmedabad"/>
        <s v="Bhopal"/>
        <s v="Jaipur"/>
        <s v="Pune"/>
      </sharedItems>
    </cacheField>
    <cacheField name="State" numFmtId="0">
      <sharedItems count="14">
        <s v="Tamil Nadu"/>
        <s v="West Bengal"/>
        <s v="Karnataka"/>
        <s v="Maharashtra"/>
        <s v="Assam"/>
        <s v="Kerala"/>
        <s v="Uttar Pradesh"/>
        <s v="Punjab"/>
        <s v="Delhi"/>
        <s v="Telangana"/>
        <s v="Bihar"/>
        <s v="Gujarat"/>
        <s v="Madhya Pradesh"/>
        <s v="Rajasthan"/>
      </sharedItems>
    </cacheField>
    <cacheField name="Category" numFmtId="0">
      <sharedItems count="4">
        <s v="Electronics"/>
        <s v="Beauty &amp; Grooming"/>
        <s v="Home &amp; Kitchen"/>
        <s v="Clothing &amp; Fashion"/>
      </sharedItems>
    </cacheField>
    <cacheField name="Product" numFmtId="0">
      <sharedItems count="23">
        <s v="Wireless Earbuds"/>
        <s v="Face Wash"/>
        <s v="Smartphone"/>
        <s v="Bedsheet Set"/>
        <s v="Smart TV"/>
        <s v="Sunscreen"/>
        <s v="Air Fryer"/>
        <s v="Sports Shoes"/>
        <s v="Casual T-Shirt"/>
        <s v="Beard Trimmer"/>
        <s v="Non-Stick Pan"/>
        <s v="Power Bank"/>
        <s v="Hair Dryer"/>
        <s v="Perfume"/>
        <s v="Smartwatch"/>
        <s v="Leather Jacket"/>
        <s v="Mixer Grinder"/>
        <s v="Socks Pack"/>
        <s v="Ethnic Kurta"/>
        <s v="Water Bottle"/>
        <s v="Slim Fit Jeans"/>
        <s v="LED Bulb"/>
        <s v="Laptop"/>
      </sharedItems>
    </cacheField>
    <cacheField name="Brand" numFmtId="0">
      <sharedItems count="22">
        <s v="boAt"/>
        <s v="Nivea"/>
        <s v="Realme"/>
        <s v="Bombay Dyeing"/>
        <s v="Samsung"/>
        <s v="Neutrogena"/>
        <s v="Kent"/>
        <s v="Puma"/>
        <s v="Roadster"/>
        <s v="L'Oreal"/>
        <s v="Hawkins"/>
        <s v="Mi"/>
        <s v="Philips"/>
        <s v="Beardo"/>
        <s v="Noise"/>
        <s v="Zara"/>
        <s v="Prestige"/>
        <s v="Peter England"/>
        <s v="Wrogn"/>
        <s v="Milton"/>
        <s v="Levis"/>
        <s v="Asus"/>
      </sharedItems>
    </cacheField>
    <cacheField name="Seller" numFmtId="0">
      <sharedItems/>
    </cacheField>
    <cacheField name="Quantity" numFmtId="3">
      <sharedItems containsSemiMixedTypes="0" containsString="0" containsNumber="1" containsInteger="1" minValue="1" maxValue="5"/>
    </cacheField>
    <cacheField name="Unit Price" numFmtId="164">
      <sharedItems containsSemiMixedTypes="0" containsString="0" containsNumber="1" containsInteger="1" minValue="151" maxValue="64894"/>
    </cacheField>
    <cacheField name="Discount" numFmtId="165">
      <sharedItems containsSemiMixedTypes="0" containsString="0" containsNumber="1" minValue="0" maxValue="0.5"/>
    </cacheField>
    <cacheField name="Revenue" numFmtId="164">
      <sharedItems containsSemiMixedTypes="0" containsString="0" containsNumber="1" minValue="0" maxValue="283755.5" count="1418">
        <n v="129910.40000000001"/>
        <n v="1747.2"/>
        <n v="32579.3"/>
        <n v="5514"/>
        <n v="45091.200000000004"/>
        <n v="2713.2"/>
        <n v="36607.799999999996"/>
        <n v="682.1"/>
        <n v="804"/>
        <n v="655.20000000000005"/>
        <n v="3414.45"/>
        <n v="1906"/>
        <n v="26050.400000000001"/>
        <n v="5290.2"/>
        <n v="7093.8"/>
        <n v="4169.55"/>
        <n v="326.39999999999998"/>
        <n v="4438.3999999999996"/>
        <n v="2255.2999999999997"/>
        <n v="4812"/>
        <n v="2163"/>
        <n v="123170"/>
        <n v="0"/>
        <n v="1921.85"/>
        <n v="60192.95"/>
        <n v="1787.55"/>
        <n v="2433"/>
        <n v="5052.0999999999995"/>
        <n v="22325.600000000002"/>
        <n v="24250"/>
        <n v="1971"/>
        <n v="751.44999999999993"/>
        <n v="452.2"/>
        <n v="62874"/>
        <n v="775.19999999999993"/>
        <n v="45750.1"/>
        <n v="1607.35"/>
        <n v="48616"/>
        <n v="799.2"/>
        <n v="4677.3"/>
        <n v="1945.8"/>
        <n v="11668"/>
        <n v="4261.7"/>
        <n v="50241.599999999999"/>
        <n v="42692.049999999996"/>
        <n v="3056"/>
        <n v="4725"/>
        <n v="2817"/>
        <n v="2187"/>
        <n v="288.8"/>
        <n v="43661.600000000006"/>
        <n v="1240"/>
        <n v="9660"/>
        <n v="3151.2000000000003"/>
        <n v="1734"/>
        <n v="5534.7"/>
        <n v="2137"/>
        <n v="42744.299999999996"/>
        <n v="9368"/>
        <n v="2957.15"/>
        <n v="9764.7999999999993"/>
        <n v="1900"/>
        <n v="16036"/>
        <n v="34073.1"/>
        <n v="1197.95"/>
        <n v="519"/>
        <n v="9869.35"/>
        <n v="1081.0999999999999"/>
        <n v="397.8"/>
        <n v="1672.8"/>
        <n v="2044"/>
        <n v="5144"/>
        <n v="60892"/>
        <n v="12522.9"/>
        <n v="2110"/>
        <n v="2174.4"/>
        <n v="557.65"/>
        <n v="2939.3"/>
        <n v="12346.199999999999"/>
        <n v="1300.55"/>
        <n v="2269.5"/>
        <n v="2696.2000000000003"/>
        <n v="1743"/>
        <n v="85182"/>
        <n v="644.1"/>
        <n v="144512.1"/>
        <n v="975"/>
        <n v="660"/>
        <n v="69971.3"/>
        <n v="3863.25"/>
        <n v="7844"/>
        <n v="1535.1"/>
        <n v="2878.5"/>
        <n v="153168"/>
        <n v="1487"/>
        <n v="1855.35"/>
        <n v="765.85"/>
        <n v="10519.2"/>
        <n v="1165"/>
        <n v="29580"/>
        <n v="4238"/>
        <n v="2892"/>
        <n v="1769"/>
        <n v="632"/>
        <n v="2005"/>
        <n v="3566"/>
        <n v="5797"/>
        <n v="3520.8"/>
        <n v="1860.1"/>
        <n v="1340.45"/>
        <n v="3043"/>
        <n v="3659"/>
        <n v="6147"/>
        <n v="2829.65"/>
        <n v="27256"/>
        <n v="1459.45"/>
        <n v="32966.400000000001"/>
        <n v="43515"/>
        <n v="3442"/>
        <n v="42344.25"/>
        <n v="5658.2"/>
        <n v="50658.299999999996"/>
        <n v="64503"/>
        <n v="1591.25"/>
        <n v="318.75"/>
        <n v="13964.65"/>
        <n v="3013.3999999999996"/>
        <n v="346.40000000000003"/>
        <n v="98044"/>
        <n v="6901.2"/>
        <n v="16197.6"/>
        <n v="1319"/>
        <n v="6471.9000000000005"/>
        <n v="10340.25"/>
        <n v="705"/>
        <n v="1526.6499999999999"/>
        <n v="1631"/>
        <n v="760.5"/>
        <n v="45366"/>
        <n v="1080"/>
        <n v="1908"/>
        <n v="2242.9499999999998"/>
        <n v="303"/>
        <n v="1789.25"/>
        <n v="2490"/>
        <n v="1592.1999999999998"/>
        <n v="4035.7999999999997"/>
        <n v="5223.0999999999995"/>
        <n v="2463"/>
        <n v="3906"/>
        <n v="2589.3000000000002"/>
        <n v="8175.6"/>
        <n v="4928.5999999999995"/>
        <n v="17057.25"/>
        <n v="3838"/>
        <n v="3870"/>
        <n v="5350"/>
        <n v="2383.4"/>
        <n v="469.6"/>
        <n v="15830"/>
        <n v="246.04999999999998"/>
        <n v="635.20000000000005"/>
        <n v="2590.7999999999997"/>
        <n v="5774"/>
        <n v="12156"/>
        <n v="331.5"/>
        <n v="26555.7"/>
        <n v="368"/>
        <n v="4172.3999999999996"/>
        <n v="2135.6"/>
        <n v="1959.3"/>
        <n v="7394.7999999999993"/>
        <n v="1074.4000000000001"/>
        <n v="5945.0999999999995"/>
        <n v="2727"/>
        <n v="77973"/>
        <n v="2366.4"/>
        <n v="2223.9"/>
        <n v="72904"/>
        <n v="2797.2000000000003"/>
        <n v="684.9"/>
        <n v="8056.8"/>
        <n v="2302"/>
        <n v="8672"/>
        <n v="7664"/>
        <n v="2912.8"/>
        <n v="23673"/>
        <n v="558.4"/>
        <n v="1809"/>
        <n v="3160.2999999999997"/>
        <n v="596"/>
        <n v="5608.8"/>
        <n v="34504"/>
        <n v="2822"/>
        <n v="721.80000000000007"/>
        <n v="2249.5"/>
        <n v="5276.3"/>
        <n v="1026.4000000000001"/>
        <n v="428.40000000000003"/>
        <n v="416"/>
        <n v="6211.0999999999995"/>
        <n v="5175.5999999999995"/>
        <n v="32348.449999999997"/>
        <n v="4838.3499999999995"/>
        <n v="1983.6000000000001"/>
        <n v="57750"/>
        <n v="13457.699999999999"/>
        <n v="3942.9"/>
        <n v="34585"/>
        <n v="855.1"/>
        <n v="6418.3499999999995"/>
        <n v="51498"/>
        <n v="3504"/>
        <n v="5112.9000000000005"/>
        <n v="5908.0499999999993"/>
        <n v="42350.400000000001"/>
        <n v="1119"/>
        <n v="17663.349999999999"/>
        <n v="35170.200000000004"/>
        <n v="29342"/>
        <n v="44304"/>
        <n v="45510.7"/>
        <n v="2167.5"/>
        <n v="2288.7000000000003"/>
        <n v="9203.6"/>
        <n v="100385.60000000001"/>
        <n v="1394.4"/>
        <n v="942"/>
        <n v="44799"/>
        <n v="10374"/>
        <n v="187"/>
        <n v="2140.2000000000003"/>
        <n v="3676.5"/>
        <n v="41082.400000000001"/>
        <n v="482.3"/>
        <n v="26524.799999999999"/>
        <n v="316"/>
        <n v="1855"/>
        <n v="1527.45"/>
        <n v="2640"/>
        <n v="1932"/>
        <n v="6341"/>
        <n v="8059.7"/>
        <n v="3588.1499999999996"/>
        <n v="1161.6000000000001"/>
        <n v="8007"/>
        <n v="4987.5"/>
        <n v="1672"/>
        <n v="2710.8"/>
        <n v="10569.6"/>
        <n v="33274"/>
        <n v="15118.949999999999"/>
        <n v="1402.7"/>
        <n v="2527.85"/>
        <n v="1403.1000000000001"/>
        <n v="2041.2"/>
        <n v="36501.85"/>
        <n v="3481.6000000000004"/>
        <n v="5052"/>
        <n v="3429"/>
        <n v="662.4"/>
        <n v="1770.8"/>
        <n v="1417"/>
        <n v="954"/>
        <n v="101877"/>
        <n v="2937.6"/>
        <n v="1035"/>
        <n v="11822.75"/>
        <n v="34947"/>
        <n v="15123"/>
        <n v="4017"/>
        <n v="1507.2"/>
        <n v="58991.199999999997"/>
        <n v="1266.3499999999999"/>
        <n v="4275.2"/>
        <n v="6908"/>
        <n v="379.09999999999997"/>
        <n v="356.25"/>
        <n v="11160"/>
        <n v="1032"/>
        <n v="4293"/>
        <n v="11490"/>
        <n v="7081.2"/>
        <n v="1267.2"/>
        <n v="4193.3"/>
        <n v="7014"/>
        <n v="5040"/>
        <n v="1638.75"/>
        <n v="12956"/>
        <n v="1048.8"/>
        <n v="523.25"/>
        <n v="412"/>
        <n v="407.55"/>
        <n v="1105"/>
        <n v="3161"/>
        <n v="29400.3"/>
        <n v="2070"/>
        <n v="860.4"/>
        <n v="1761"/>
        <n v="6638.4000000000005"/>
        <n v="636"/>
        <n v="2465"/>
        <n v="6078.6"/>
        <n v="4433.4000000000005"/>
        <n v="37090"/>
        <n v="4594"/>
        <n v="43301.700000000004"/>
        <n v="724.19999999999993"/>
        <n v="11148"/>
        <n v="3476.0499999999997"/>
        <n v="3525.6000000000004"/>
        <n v="3765"/>
        <n v="2872"/>
        <n v="697"/>
        <n v="2900.9500000000003"/>
        <n v="2012.4"/>
        <n v="756"/>
        <n v="637"/>
        <n v="1062"/>
        <n v="3579.3"/>
        <n v="44571.45"/>
        <n v="2448"/>
        <n v="51710.400000000001"/>
        <n v="3633"/>
        <n v="4500"/>
        <n v="622.80000000000007"/>
        <n v="8166"/>
        <n v="3609"/>
        <n v="3648"/>
        <n v="1899.05"/>
        <n v="1680"/>
        <n v="2612"/>
        <n v="1793.5"/>
        <n v="451.34999999999997"/>
        <n v="5480"/>
        <n v="319.5"/>
        <n v="4468"/>
        <n v="1959.85"/>
        <n v="4072.5"/>
        <n v="20956.05"/>
        <n v="47836"/>
        <n v="443.65"/>
        <n v="25193.600000000002"/>
        <n v="1232"/>
        <n v="10830"/>
        <n v="17184"/>
        <n v="62384.6"/>
        <n v="140428.04999999999"/>
        <n v="2201"/>
        <n v="7338"/>
        <n v="4787.05"/>
        <n v="38715.35"/>
        <n v="5093"/>
        <n v="9600.5"/>
        <n v="4863.7"/>
        <n v="4790"/>
        <n v="590.20000000000005"/>
        <n v="6159.7999999999993"/>
        <n v="5243"/>
        <n v="47300"/>
        <n v="17894.2"/>
        <n v="5962.2"/>
        <n v="450.29999999999995"/>
        <n v="1260"/>
        <n v="8184"/>
        <n v="58404.6"/>
        <n v="543"/>
        <n v="4171.2"/>
        <n v="1861"/>
        <n v="1912.35"/>
        <n v="3826"/>
        <n v="44893"/>
        <n v="57824"/>
        <n v="5451.3"/>
        <n v="45005.4"/>
        <n v="56340.9"/>
        <n v="4362"/>
        <n v="971.84999999999991"/>
        <n v="345"/>
        <n v="5869.8"/>
        <n v="14084"/>
        <n v="51424"/>
        <n v="3913.0499999999997"/>
        <n v="2473"/>
        <n v="100192.9"/>
        <n v="2718.4"/>
        <n v="2888"/>
        <n v="4027.2999999999997"/>
        <n v="1589.5"/>
        <n v="610.29999999999995"/>
        <n v="4522"/>
        <n v="2876.4"/>
        <n v="4797"/>
        <n v="2698"/>
        <n v="14048"/>
        <n v="3896.75"/>
        <n v="14362.099999999999"/>
        <n v="11160.6"/>
        <n v="19206.599999999999"/>
        <n v="3475.2000000000003"/>
        <n v="37763.449999999997"/>
        <n v="49123.199999999997"/>
        <n v="7490.2"/>
        <n v="2642.4"/>
        <n v="2396.8000000000002"/>
        <n v="3705.15"/>
        <n v="5391.2000000000007"/>
        <n v="341"/>
        <n v="1951"/>
        <n v="5841"/>
        <n v="465.8"/>
        <n v="5225.4000000000005"/>
        <n v="23752"/>
        <n v="7349.4000000000005"/>
        <n v="2378.7000000000003"/>
        <n v="19185.3"/>
        <n v="991"/>
        <n v="1136.8500000000001"/>
        <n v="606.1"/>
        <n v="1881.9499999999998"/>
        <n v="614"/>
        <n v="169"/>
        <n v="4368"/>
        <n v="3005"/>
        <n v="855"/>
        <n v="2456.1"/>
        <n v="1219.5"/>
        <n v="4755"/>
        <n v="164.35"/>
        <n v="1256.8499999999999"/>
        <n v="233.1"/>
        <n v="8211.7999999999993"/>
        <n v="7350"/>
        <n v="5045"/>
        <n v="1854.9"/>
        <n v="2348"/>
        <n v="3854"/>
        <n v="1303.2"/>
        <n v="277.2"/>
        <n v="25294.100000000002"/>
        <n v="25120.899999999998"/>
        <n v="3237"/>
        <n v="2033.9499999999998"/>
        <n v="797"/>
        <n v="1870.85"/>
        <n v="2139.4499999999998"/>
        <n v="45745"/>
        <n v="920.55"/>
        <n v="5689.55"/>
        <n v="1316.25"/>
        <n v="3955.7999999999997"/>
        <n v="7035.2000000000007"/>
        <n v="2218.4"/>
        <n v="1576.8000000000002"/>
        <n v="2175.5"/>
        <n v="1284.3999999999999"/>
        <n v="8802.6999999999989"/>
        <n v="1835.1499999999999"/>
        <n v="686.7"/>
        <n v="1947.6000000000001"/>
        <n v="3482.7000000000003"/>
        <n v="6645.3"/>
        <n v="802"/>
        <n v="216"/>
        <n v="670"/>
        <n v="2187.85"/>
        <n v="8289.6999999999989"/>
        <n v="2230"/>
        <n v="1780.8000000000002"/>
        <n v="902.2"/>
        <n v="3253.5"/>
        <n v="1701.6000000000001"/>
        <n v="7496"/>
        <n v="2941"/>
        <n v="1518.4"/>
        <n v="6301.8"/>
        <n v="3309"/>
        <n v="7664.4000000000005"/>
        <n v="2154.6"/>
        <n v="848.3"/>
        <n v="2574"/>
        <n v="9735"/>
        <n v="4154.3499999999995"/>
        <n v="34530.300000000003"/>
        <n v="5220"/>
        <n v="626.04999999999995"/>
        <n v="23802"/>
        <n v="2931.7"/>
        <n v="3215.5499999999997"/>
        <n v="939.6"/>
        <n v="8728.65"/>
        <n v="61236"/>
        <n v="5967"/>
        <n v="15080"/>
        <n v="2618.1999999999998"/>
        <n v="2929.7999999999997"/>
        <n v="2884.5"/>
        <n v="3776"/>
        <n v="2826.25"/>
        <n v="972"/>
        <n v="22427.599999999999"/>
        <n v="3624.3"/>
        <n v="2663.0499999999997"/>
        <n v="9992.7000000000007"/>
        <n v="8403.1"/>
        <n v="18240"/>
        <n v="10491.300000000001"/>
        <n v="4028"/>
        <n v="5078.7"/>
        <n v="729.59999999999991"/>
        <n v="369.90000000000003"/>
        <n v="2970.6499999999996"/>
        <n v="4157"/>
        <n v="9244.8000000000011"/>
        <n v="3603.6"/>
        <n v="1084"/>
        <n v="3925.3999999999996"/>
        <n v="46055"/>
        <n v="26834"/>
        <n v="13579.6"/>
        <n v="1855.8"/>
        <n v="14487"/>
        <n v="2790.9"/>
        <n v="18052.45"/>
        <n v="4779.45"/>
        <n v="2108.7000000000003"/>
        <n v="4120"/>
        <n v="34470.9"/>
        <n v="55035.399999999994"/>
        <n v="2524.5"/>
        <n v="154555.5"/>
        <n v="3478"/>
        <n v="6282.9000000000005"/>
        <n v="11769.300000000001"/>
        <n v="31590.35"/>
        <n v="5377"/>
        <n v="1603.1"/>
        <n v="122454"/>
        <n v="6851"/>
        <n v="1289.1499999999999"/>
        <n v="5064.45"/>
        <n v="2675.2000000000003"/>
        <n v="2360.75"/>
        <n v="122328.90000000001"/>
        <n v="789"/>
        <n v="2402"/>
        <n v="14684.6"/>
        <n v="2160"/>
        <n v="1287.75"/>
        <n v="51604.800000000003"/>
        <n v="52295.4"/>
        <n v="10149.300000000001"/>
        <n v="2795.85"/>
        <n v="22309.8"/>
        <n v="3388"/>
        <n v="20761"/>
        <n v="102987.7"/>
        <n v="1032.3"/>
        <n v="9367"/>
        <n v="2200.1999999999998"/>
        <n v="1674.5"/>
        <n v="4085.95"/>
        <n v="65818"/>
        <n v="4190.4000000000005"/>
        <n v="53073"/>
        <n v="67216"/>
        <n v="679"/>
        <n v="1309.0999999999999"/>
        <n v="68645.099999999991"/>
        <n v="4290.8"/>
        <n v="5256.9000000000005"/>
        <n v="2935.0499999999997"/>
        <n v="3655.8"/>
        <n v="1735"/>
        <n v="1637.95"/>
        <n v="1965.2"/>
        <n v="3820.8"/>
        <n v="67908.800000000003"/>
        <n v="3547.2000000000003"/>
        <n v="893.1"/>
        <n v="490.5"/>
        <n v="18891"/>
        <n v="2022.1499999999999"/>
        <n v="8883"/>
        <n v="3240.9"/>
        <n v="3245.2"/>
        <n v="211473.19999999998"/>
        <n v="28097.600000000002"/>
        <n v="854.40000000000009"/>
        <n v="3504.5499999999997"/>
        <n v="1048.05"/>
        <n v="2910.4"/>
        <n v="10299.9"/>
        <n v="20256"/>
        <n v="37384.400000000001"/>
        <n v="2489"/>
        <n v="1941.3"/>
        <n v="1828.75"/>
        <n v="72020"/>
        <n v="7358.7"/>
        <n v="1675"/>
        <n v="18111.75"/>
        <n v="4008.6"/>
        <n v="2294.5"/>
        <n v="70737.600000000006"/>
        <n v="45129.599999999999"/>
        <n v="5124"/>
        <n v="2151"/>
        <n v="1720.3999999999999"/>
        <n v="3206.2"/>
        <n v="4525"/>
        <n v="1089"/>
        <n v="4273"/>
        <n v="11550"/>
        <n v="1234.5"/>
        <n v="52882.7"/>
        <n v="543.4"/>
        <n v="3116.7000000000003"/>
        <n v="25738.85"/>
        <n v="884.7"/>
        <n v="7582"/>
        <n v="99558.099999999991"/>
        <n v="3929"/>
        <n v="4134"/>
        <n v="90958.5"/>
        <n v="893.5"/>
        <n v="12240"/>
        <n v="33870.6"/>
        <n v="29258.7"/>
        <n v="59363.6"/>
        <n v="600.30000000000007"/>
        <n v="1586"/>
        <n v="9888.3000000000011"/>
        <n v="10060.200000000001"/>
        <n v="1839.1999999999998"/>
        <n v="708.80000000000007"/>
        <n v="2779.7"/>
        <n v="568.1"/>
        <n v="584.80000000000007"/>
        <n v="838.80000000000007"/>
        <n v="283755.5"/>
        <n v="2075"/>
        <n v="1566.55"/>
        <n v="6235.5999999999995"/>
        <n v="2850"/>
        <n v="1001.7"/>
        <n v="188.1"/>
        <n v="52945"/>
        <n v="1500"/>
        <n v="606.4"/>
        <n v="3632.9"/>
        <n v="1840.5"/>
        <n v="5508"/>
        <n v="9934"/>
        <n v="1393.2"/>
        <n v="74190.600000000006"/>
        <n v="11563.5"/>
        <n v="3204"/>
        <n v="40704.799999999996"/>
        <n v="4232.25"/>
        <n v="9479.1"/>
        <n v="3802.0499999999997"/>
        <n v="107596.8"/>
        <n v="28817.55"/>
        <n v="737.1"/>
        <n v="11752"/>
        <n v="1590"/>
        <n v="776.15"/>
        <n v="1441.1499999999999"/>
        <n v="2778"/>
        <n v="27685"/>
        <n v="38207.5"/>
        <n v="2503"/>
        <n v="2287"/>
        <n v="3302.25"/>
        <n v="3611"/>
        <n v="1907.3999999999999"/>
        <n v="1009.8"/>
        <n v="1490.55"/>
        <n v="106740.45"/>
        <n v="4351"/>
        <n v="1744"/>
        <n v="2655"/>
        <n v="265807.75"/>
        <n v="1202.4000000000001"/>
        <n v="821.75"/>
        <n v="1321"/>
        <n v="1798.2"/>
        <n v="862"/>
        <n v="6196.5"/>
        <n v="5650"/>
        <n v="2044.25"/>
        <n v="271.14999999999998"/>
        <n v="3459"/>
        <n v="5830.4000000000005"/>
        <n v="73218.600000000006"/>
        <n v="2718"/>
        <n v="3092.25"/>
        <n v="41883.599999999999"/>
        <n v="3996"/>
        <n v="1109.5999999999999"/>
        <n v="3845.4"/>
        <n v="2780"/>
        <n v="5824"/>
        <n v="1667.9"/>
        <n v="3275.35"/>
        <n v="3348"/>
        <n v="5180.3499999999995"/>
        <n v="4132.8"/>
        <n v="577.6"/>
        <n v="1842.3"/>
        <n v="45681.549999999996"/>
        <n v="561"/>
        <n v="5521"/>
        <n v="3094"/>
        <n v="5178.6000000000004"/>
        <n v="19683"/>
        <n v="673.2"/>
        <n v="1056"/>
        <n v="3770"/>
        <n v="5516.1"/>
        <n v="1317.6000000000001"/>
        <n v="12346.25"/>
        <n v="5566"/>
        <n v="738"/>
        <n v="38013.950000000004"/>
        <n v="3680.1"/>
        <n v="29120"/>
        <n v="3990.6"/>
        <n v="40976"/>
        <n v="20599.8"/>
        <n v="1573"/>
        <n v="1485.8"/>
        <n v="1688.4"/>
        <n v="1859"/>
        <n v="251.6"/>
        <n v="1049.4000000000001"/>
        <n v="1443"/>
        <n v="42965"/>
        <n v="5658"/>
        <n v="3034"/>
        <n v="6487.2"/>
        <n v="49999.5"/>
        <n v="112350.6"/>
        <n v="4937"/>
        <n v="41940"/>
        <n v="319.8"/>
        <n v="4076.6"/>
        <n v="93164.599999999991"/>
        <n v="1370"/>
        <n v="5154"/>
        <n v="2990"/>
        <n v="2560.1999999999998"/>
        <n v="97211.599999999991"/>
        <n v="4704.8"/>
        <n v="2166"/>
        <n v="11500"/>
        <n v="1816.8000000000002"/>
        <n v="766.80000000000007"/>
        <n v="9996"/>
        <n v="84400"/>
        <n v="2928.6"/>
        <n v="2132.1"/>
        <n v="425.59999999999997"/>
        <n v="2243.2000000000003"/>
        <n v="6684.8"/>
        <n v="1023.1"/>
        <n v="1901"/>
        <n v="8247.6"/>
        <n v="2791"/>
        <n v="2139.4"/>
        <n v="318.5"/>
        <n v="4058"/>
        <n v="3736.8"/>
        <n v="21201.149999999998"/>
        <n v="6311.7999999999993"/>
        <n v="1082.05"/>
        <n v="32836.800000000003"/>
        <n v="1695.75"/>
        <n v="4809.6000000000004"/>
        <n v="1709"/>
        <n v="2930.4"/>
        <n v="34532.949999999997"/>
        <n v="33044.700000000004"/>
        <n v="39429.75"/>
        <n v="57624.9"/>
        <n v="1198"/>
        <n v="1447.8"/>
        <n v="2321.7999999999997"/>
        <n v="2444"/>
        <n v="10750.199999999999"/>
        <n v="8561.1999999999989"/>
        <n v="1837.8"/>
        <n v="1124.55"/>
        <n v="2628"/>
        <n v="872.09999999999991"/>
        <n v="1984"/>
        <n v="4059"/>
        <n v="11248"/>
        <n v="42945.600000000006"/>
        <n v="5535"/>
        <n v="1056.55"/>
        <n v="4694.8999999999996"/>
        <n v="26459.399999999998"/>
        <n v="2853"/>
        <n v="7936"/>
        <n v="2790"/>
        <n v="776"/>
        <n v="14627"/>
        <n v="458.40000000000003"/>
        <n v="2925"/>
        <n v="2578.9"/>
        <n v="3015.2999999999997"/>
        <n v="2573"/>
        <n v="3483.9"/>
        <n v="1834.3"/>
        <n v="120850"/>
        <n v="1026"/>
        <n v="5048.3"/>
        <n v="996.55"/>
        <n v="3594"/>
        <n v="19047.2"/>
        <n v="35703"/>
        <n v="1384"/>
        <n v="48607.25"/>
        <n v="292.5"/>
        <n v="198781"/>
        <n v="56834"/>
        <n v="420.55"/>
        <n v="499"/>
        <n v="10232.1"/>
        <n v="1568.4499999999998"/>
        <n v="3403"/>
        <n v="2745"/>
        <n v="5326"/>
        <n v="2142"/>
        <n v="5336.1"/>
        <n v="5008"/>
        <n v="861.05"/>
        <n v="4978.8"/>
        <n v="11755.800000000001"/>
        <n v="2396"/>
        <n v="3009.6"/>
        <n v="39443"/>
        <n v="12773.699999999999"/>
        <n v="13039.2"/>
        <n v="1878.4"/>
        <n v="5763"/>
        <n v="980"/>
        <n v="25647"/>
        <n v="20609.600000000002"/>
        <n v="372"/>
        <n v="3704.4"/>
        <n v="3354.4"/>
        <n v="1816"/>
        <n v="29339.200000000001"/>
        <n v="1477.25"/>
        <n v="2396.85"/>
        <n v="6693.7"/>
        <n v="35454"/>
        <n v="1962"/>
        <n v="1464.55"/>
        <n v="3882.6"/>
        <n v="39116"/>
        <n v="971.1"/>
        <n v="35813"/>
        <n v="3886"/>
        <n v="3270"/>
        <n v="1437.6000000000001"/>
        <n v="7142.4000000000005"/>
        <n v="3070.8"/>
        <n v="422"/>
        <n v="3496"/>
        <n v="3849.3"/>
        <n v="43083"/>
        <n v="4436"/>
        <n v="6822"/>
        <n v="56355"/>
        <n v="10989.6"/>
        <n v="910.65"/>
        <n v="228"/>
        <n v="111685.79999999999"/>
        <n v="1096.3"/>
        <n v="39360.6"/>
        <n v="5109.0999999999995"/>
        <n v="4248"/>
        <n v="4998"/>
        <n v="51719.1"/>
        <n v="1002.6"/>
        <n v="28735.1"/>
        <n v="9344.1999999999989"/>
        <n v="458"/>
        <n v="1238"/>
        <n v="2705.4"/>
        <n v="7333.8"/>
        <n v="31252.5"/>
        <n v="874"/>
        <n v="1336.5"/>
        <n v="522.5"/>
        <n v="8836.2000000000007"/>
        <n v="3076.2000000000003"/>
        <n v="5498"/>
        <n v="1141"/>
        <n v="2188.75"/>
        <n v="7945.7999999999993"/>
        <n v="344.7"/>
        <n v="757"/>
        <n v="14856.800000000001"/>
        <n v="17848.8"/>
        <n v="1830"/>
        <n v="555.30000000000007"/>
        <n v="1136"/>
        <n v="41862"/>
        <n v="1182"/>
        <n v="13473.6"/>
        <n v="1164"/>
        <n v="4536"/>
        <n v="1005"/>
        <n v="60741.9"/>
        <n v="2072"/>
        <n v="767.59999999999991"/>
        <n v="1144"/>
        <n v="1900.8"/>
        <n v="4348"/>
        <n v="2346.5"/>
        <n v="7632"/>
        <n v="29258.1"/>
        <n v="64684"/>
        <n v="5087.25"/>
        <n v="3915"/>
        <n v="26103"/>
        <n v="91670.25"/>
        <n v="24006.55"/>
        <n v="300"/>
        <n v="8151"/>
        <n v="6840"/>
        <n v="4216"/>
        <n v="1035.5"/>
        <n v="30680"/>
        <n v="1604.55"/>
        <n v="2664"/>
        <n v="701.6"/>
        <n v="2256"/>
        <n v="54588"/>
        <n v="865.6"/>
        <n v="1852"/>
        <n v="162067.79999999999"/>
        <n v="1138.0999999999999"/>
        <n v="357"/>
        <n v="103198"/>
        <n v="1848.6999999999998"/>
        <n v="977.55"/>
        <n v="20622.600000000002"/>
        <n v="18333"/>
        <n v="481.6"/>
        <n v="1986"/>
        <n v="7186.5"/>
        <n v="57931.200000000004"/>
        <n v="27160.2"/>
        <n v="2801.5499999999997"/>
        <n v="1489.6"/>
        <n v="1899.75"/>
        <n v="5941.5"/>
        <n v="2324.4"/>
        <n v="2004.8000000000002"/>
        <n v="1319.4"/>
        <n v="4932"/>
        <n v="896.4"/>
        <n v="842"/>
        <n v="11728"/>
        <n v="3247"/>
        <n v="968"/>
        <n v="771.4"/>
        <n v="2503.25"/>
        <n v="3392.1"/>
        <n v="62509"/>
        <n v="944"/>
        <n v="5197.5"/>
        <n v="4748"/>
        <n v="46689"/>
        <n v="3078"/>
        <n v="3369.6"/>
        <n v="5985.9000000000005"/>
        <n v="4322"/>
        <n v="197730.4"/>
        <n v="510"/>
        <n v="2272"/>
        <n v="472.15"/>
        <n v="16892.899999999998"/>
        <n v="358"/>
        <n v="4024.2"/>
        <n v="23368"/>
        <n v="1875.1"/>
        <n v="47904.299999999996"/>
        <n v="2761.65"/>
        <n v="2880.4"/>
        <n v="22596.399999999998"/>
        <n v="15327"/>
        <n v="546"/>
        <n v="1461"/>
        <n v="30773.35"/>
        <n v="740"/>
        <n v="3521.7000000000003"/>
        <n v="2415"/>
        <n v="3174.4"/>
        <n v="93410"/>
        <n v="45902"/>
        <n v="2232"/>
        <n v="1843.2"/>
        <n v="1368"/>
        <n v="1161"/>
        <n v="3136"/>
        <n v="122052"/>
        <n v="76290"/>
        <n v="11742"/>
        <n v="1819.25"/>
        <n v="526.29999999999995"/>
        <n v="3609.0499999999997"/>
        <n v="6009.5"/>
        <n v="5224.5"/>
        <n v="474.3"/>
        <n v="25631.75"/>
        <n v="85075.199999999997"/>
        <n v="2235.35"/>
        <n v="4712.4000000000005"/>
        <n v="445.54999999999995"/>
        <n v="7932.6"/>
        <n v="1494"/>
        <n v="19305.5"/>
        <n v="6544.8"/>
        <n v="1658.6999999999998"/>
        <n v="21381"/>
        <n v="516.80000000000007"/>
        <n v="3536"/>
        <n v="35265.599999999999"/>
        <n v="22040"/>
        <n v="1020"/>
        <n v="4896"/>
        <n v="1228.3499999999999"/>
        <n v="846"/>
        <n v="1395.2"/>
        <n v="3094.2000000000003"/>
        <n v="8296"/>
        <n v="599.25"/>
        <n v="933.3"/>
        <n v="2373.1"/>
        <n v="3240.2"/>
        <n v="536"/>
        <n v="3366.4"/>
        <n v="6520.7999999999993"/>
        <n v="3205.2999999999997"/>
        <n v="1924"/>
        <n v="1274.4000000000001"/>
        <n v="1924.3999999999999"/>
        <n v="5068.8"/>
        <n v="11322"/>
        <n v="2825.6000000000004"/>
        <n v="6870.4"/>
        <n v="1789.8"/>
        <n v="3218.6"/>
        <n v="54609.799999999996"/>
        <n v="748"/>
        <n v="3057.1"/>
        <n v="2422"/>
        <n v="14708"/>
        <n v="1759.3999999999999"/>
        <n v="4569.3"/>
        <n v="2198"/>
        <n v="1386"/>
        <n v="1179.9000000000001"/>
        <n v="11127"/>
        <n v="46137.7"/>
        <n v="7780.5"/>
        <n v="2699.9"/>
        <n v="491"/>
        <n v="49928.15"/>
        <n v="43729.45"/>
        <n v="5221.2"/>
        <n v="2278"/>
        <n v="592.44999999999993"/>
        <n v="9437"/>
        <n v="45122"/>
        <n v="50112"/>
        <n v="1137.6000000000001"/>
        <n v="61766"/>
        <n v="5472"/>
        <n v="4374.9000000000005"/>
        <n v="6892"/>
        <n v="2834.7999999999997"/>
        <n v="90648"/>
        <n v="1655"/>
        <n v="116984"/>
        <n v="1698.6"/>
        <n v="51369.75"/>
        <n v="2152.6999999999998"/>
        <n v="168.8"/>
        <n v="1526.4"/>
        <n v="5406"/>
        <n v="686.8"/>
        <n v="48438.1"/>
        <n v="10851.300000000001"/>
        <n v="1620.95"/>
        <n v="3288"/>
        <n v="2202"/>
        <n v="96168.15"/>
        <n v="4847"/>
        <n v="842.4"/>
        <n v="3286.0499999999997"/>
        <n v="38907.9"/>
        <n v="847"/>
        <n v="55129"/>
        <n v="5648.7"/>
        <n v="1188.45"/>
        <n v="112508"/>
        <n v="8488"/>
        <n v="7370.0999999999995"/>
        <n v="36762.5"/>
        <n v="161964.9"/>
        <n v="39409.799999999996"/>
        <n v="1224"/>
        <n v="8126.8499999999995"/>
        <n v="5917.5"/>
        <n v="914.4"/>
        <n v="4367.1499999999996"/>
        <n v="5326.65"/>
        <n v="1856.3"/>
        <n v="1737"/>
        <n v="4941.8999999999996"/>
        <n v="33662.299999999996"/>
        <n v="138153.60000000001"/>
        <n v="42899.4"/>
        <n v="3401"/>
        <n v="3686"/>
        <n v="46443"/>
        <n v="254.15"/>
        <n v="57963"/>
        <n v="1759"/>
        <n v="1615"/>
        <n v="1681.6000000000001"/>
        <n v="3986"/>
        <n v="1662.6"/>
        <n v="3828"/>
        <n v="1993"/>
        <n v="304"/>
        <n v="2446.4"/>
        <n v="1582.6999999999998"/>
        <n v="59406"/>
        <n v="21432"/>
        <n v="54024.3"/>
        <n v="2360.7000000000003"/>
        <n v="41716"/>
        <n v="2637.5499999999997"/>
        <n v="19781.849999999999"/>
        <n v="4141.2"/>
        <n v="2531.2999999999997"/>
        <n v="3286.8"/>
        <n v="6791.4000000000005"/>
        <n v="60637.549999999996"/>
        <n v="156309.9"/>
        <n v="1833"/>
        <n v="1457.95"/>
        <n v="56574.399999999994"/>
        <n v="2429.1"/>
        <n v="2104.2000000000003"/>
        <n v="4361.45"/>
        <n v="76054"/>
        <n v="4443.3"/>
        <n v="1642.5"/>
        <n v="3166.35"/>
        <n v="1887"/>
        <n v="3781.65"/>
        <n v="9850"/>
        <n v="10312.199999999999"/>
        <n v="1607.3999999999999"/>
        <n v="1850.45"/>
        <n v="3209.1"/>
        <n v="26230"/>
        <n v="8167.5"/>
        <n v="424.65"/>
        <n v="816"/>
        <n v="911.05"/>
        <n v="36728.800000000003"/>
        <n v="2944.8"/>
        <n v="11691"/>
        <n v="3609.6000000000004"/>
        <n v="30426.400000000001"/>
        <n v="1369.8"/>
        <n v="3678"/>
        <n v="4544.8"/>
        <n v="346.75"/>
        <n v="2077.2000000000003"/>
        <n v="2891.2000000000003"/>
        <n v="25570"/>
        <n v="1045"/>
        <n v="1729.75"/>
        <n v="10710.3"/>
        <n v="10997.1"/>
        <n v="17430.099999999999"/>
        <n v="84759"/>
        <n v="5334"/>
        <n v="32681.899999999998"/>
        <n v="1944.8"/>
        <n v="4861"/>
        <n v="4975.05"/>
        <n v="46352"/>
        <n v="20025.600000000002"/>
        <n v="1602"/>
        <n v="1251"/>
        <n v="1564"/>
        <n v="1874.25"/>
        <n v="2105.1"/>
        <n v="7184.2"/>
        <n v="4355"/>
        <n v="2476.0499999999997"/>
        <n v="1618.2"/>
        <n v="1957"/>
        <n v="10092.9"/>
        <n v="1056.3999999999999"/>
        <n v="534"/>
        <n v="108682.2"/>
        <n v="46058.1"/>
        <n v="3632"/>
        <n v="711"/>
        <n v="8492.8000000000011"/>
        <n v="3589.6000000000004"/>
        <n v="798"/>
        <n v="15646.5"/>
        <n v="704.9"/>
        <n v="2950.2000000000003"/>
        <n v="3420"/>
        <n v="1539"/>
        <n v="1534.4"/>
        <n v="9903.6"/>
        <n v="3456.1"/>
        <n v="3417.1499999999996"/>
        <n v="40527"/>
        <n v="33142"/>
        <n v="1302.2"/>
        <n v="6332.7"/>
        <n v="503.5"/>
        <n v="6077.5"/>
        <n v="2595.2000000000003"/>
        <n v="1330"/>
        <n v="5157"/>
        <n v="3732"/>
        <n v="3105.5499999999997"/>
        <n v="1284"/>
        <n v="4366.2"/>
        <n v="3276.9"/>
        <n v="20458.25"/>
        <n v="3985.2000000000003"/>
        <n v="3566.2999999999997"/>
        <n v="1856"/>
        <n v="3118.85"/>
        <n v="81392.2"/>
        <n v="99124"/>
        <n v="42300"/>
        <n v="1791"/>
        <n v="27597.600000000002"/>
        <n v="1402.05"/>
        <n v="600"/>
        <n v="9894"/>
        <n v="23054.6"/>
        <n v="212.55"/>
        <n v="1796.8999999999999"/>
        <n v="3167.1"/>
        <n v="6805.0999999999995"/>
        <n v="19349.599999999999"/>
        <n v="11388"/>
        <n v="59177"/>
        <n v="3304"/>
        <n v="1470"/>
        <n v="3894.3"/>
        <n v="1879.1"/>
        <n v="51560"/>
        <n v="2190"/>
        <n v="1040.4000000000001"/>
        <n v="3025.8"/>
        <n v="3327.75"/>
        <n v="1398.4"/>
        <n v="57152"/>
        <n v="5358"/>
        <n v="35888.15"/>
        <n v="21287"/>
        <n v="49913.7"/>
        <n v="2959.7"/>
        <n v="5603"/>
        <n v="2597.4"/>
        <n v="11596"/>
        <n v="100981.8"/>
        <n v="1972"/>
        <n v="4956"/>
        <n v="1549"/>
        <n v="258.39999999999998"/>
        <n v="725.8"/>
        <n v="687"/>
        <n v="1152.9000000000001"/>
        <n v="53968"/>
        <n v="511.55"/>
        <n v="47766"/>
        <n v="45795.45"/>
        <n v="8073.3"/>
        <n v="2416"/>
        <n v="2264"/>
        <n v="3178"/>
        <n v="120526"/>
        <n v="8084.3499999999995"/>
        <n v="3451"/>
        <n v="21907.200000000001"/>
        <n v="879.5"/>
        <n v="826.2"/>
        <n v="9117"/>
        <n v="9370.7999999999993"/>
        <n v="3668"/>
        <n v="3683.9"/>
        <n v="5568"/>
        <n v="17783.05"/>
        <n v="357.3"/>
        <n v="772.65"/>
        <n v="758.19999999999993"/>
        <n v="4894"/>
        <n v="518.69999999999993"/>
        <n v="59314"/>
        <n v="1004.8000000000001"/>
        <n v="19121.599999999999"/>
        <n v="8940"/>
        <n v="3645.1499999999996"/>
        <n v="48159"/>
        <n v="7252.2"/>
        <n v="86180.2"/>
        <n v="1275.8499999999999"/>
        <n v="12689.1"/>
        <n v="1373.4"/>
        <n v="510.15"/>
        <n v="48402"/>
        <n v="2088"/>
        <n v="213.85"/>
        <n v="3341"/>
        <n v="3462.75"/>
        <n v="7798.4000000000005"/>
        <n v="5298.1500000000005"/>
        <n v="44597.700000000004"/>
        <n v="4908"/>
        <n v="51090"/>
        <n v="50294.400000000001"/>
        <n v="53559"/>
        <n v="52838.400000000001"/>
        <n v="219"/>
        <n v="4432"/>
        <n v="407.7"/>
        <n v="2955.6"/>
        <n v="5380.2"/>
        <n v="6584.0999999999995"/>
        <n v="34926"/>
        <n v="42909.3"/>
        <n v="159340.65"/>
        <n v="223"/>
        <n v="7586"/>
        <n v="1425"/>
        <n v="185"/>
        <n v="49026"/>
        <n v="1107.9000000000001"/>
        <n v="3751.5499999999997"/>
        <n v="34544"/>
        <n v="2350.2999999999997"/>
        <n v="4752.8499999999995"/>
        <n v="3651"/>
        <n v="8496.9"/>
        <n v="823.55000000000007"/>
        <n v="7835.3"/>
        <n v="1075.2"/>
        <n v="1918.4"/>
        <n v="18516.399999999998"/>
        <n v="45763.4"/>
        <n v="454"/>
        <n v="26711.75"/>
        <n v="70117.599999999991"/>
        <n v="7438.5"/>
        <n v="903.55"/>
        <n v="2420.6"/>
        <n v="2467"/>
        <n v="2963.1"/>
        <n v="5673.6"/>
        <n v="2086.4"/>
        <n v="22423"/>
        <n v="1896"/>
        <n v="5695"/>
        <n v="20236.8"/>
        <n v="1323.2"/>
        <n v="5262.3"/>
        <n v="5766"/>
        <n v="4123"/>
        <n v="7720.2"/>
        <n v="8282.1"/>
        <n v="1334.5"/>
        <n v="13749.300000000001"/>
        <n v="1477.8"/>
        <n v="11850.3"/>
        <n v="971.55"/>
        <n v="6574.95"/>
        <n v="14785"/>
        <n v="37078.200000000004"/>
        <n v="1812"/>
        <n v="15868.8"/>
        <n v="3866.4"/>
        <n v="1194"/>
        <n v="9196"/>
        <n v="3044"/>
        <n v="8322"/>
        <n v="1025.1000000000001"/>
        <n v="37328.800000000003"/>
        <n v="22760"/>
        <n v="7638"/>
        <n v="12166.9"/>
        <n v="16547.8"/>
        <n v="25555"/>
        <n v="3051"/>
        <n v="1853"/>
      </sharedItems>
    </cacheField>
    <cacheField name="Profit" numFmtId="164">
      <sharedItems containsSemiMixedTypes="0" containsString="0" containsNumber="1" minValue="-8030.8480000000009" maxValue="53161.55"/>
    </cacheField>
    <cacheField name="Payment Mode" numFmtId="0">
      <sharedItems/>
    </cacheField>
    <cacheField name="Delivery Status" numFmtId="0">
      <sharedItems/>
    </cacheField>
    <cacheField name="Rating" numFmtId="0">
      <sharedItems containsString="0" containsBlank="1" containsNumber="1" containsInteger="1" minValue="1" maxValue="5" count="6">
        <n v="5"/>
        <n v="3"/>
        <n v="1"/>
        <n v="4"/>
        <m/>
        <n v="2"/>
      </sharedItems>
    </cacheField>
    <cacheField name="Return Status" numFmtId="0">
      <sharedItems/>
    </cacheField>
    <cacheField name="Months (Order Date)" numFmtId="0" databaseField="0">
      <fieldGroup base="1">
        <rangePr groupBy="months" startDate="2025-01-01T00:00:00" endDate="2026-03-28T00:00:00"/>
        <groupItems count="14">
          <s v="&lt;01/01/25"/>
          <s v="Jan"/>
          <s v="Feb"/>
          <s v="Mar"/>
          <s v="Apr"/>
          <s v="May"/>
          <s v="Jun"/>
          <s v="Jul"/>
          <s v="Aug"/>
          <s v="Sep"/>
          <s v="Oct"/>
          <s v="Nov"/>
          <s v="Dec"/>
          <s v="&gt;28/03/26"/>
        </groupItems>
      </fieldGroup>
    </cacheField>
  </cacheFields>
  <extLst>
    <ext xmlns:x14="http://schemas.microsoft.com/office/spreadsheetml/2009/9/main" uri="{725AE2AE-9491-48be-B2B4-4EB974FC3084}">
      <x14:pivotCacheDefinition pivotCacheId="17553406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av" refreshedDate="46201.568168171296" createdVersion="8" refreshedVersion="8" minRefreshableVersion="3" recordCount="1500" xr:uid="{3E2270A7-C319-3A42-8B1C-E25BB6F293E2}">
  <cacheSource type="worksheet">
    <worksheetSource name="Table1"/>
  </cacheSource>
  <cacheFields count="18">
    <cacheField name="Order ID" numFmtId="0">
      <sharedItems/>
    </cacheField>
    <cacheField name="Order Date" numFmtId="14">
      <sharedItems containsSemiMixedTypes="0" containsNonDate="0" containsDate="1" containsString="0" minDate="2025-01-01T00:00:00" maxDate="2026-03-28T00:00:00" count="435">
        <d v="2025-05-05T00:00:00"/>
        <d v="2026-02-07T00:00:00"/>
        <d v="2026-01-09T00:00:00"/>
        <d v="2026-02-24T00:00:00"/>
        <d v="2025-06-11T00:00:00"/>
        <d v="2026-01-27T00:00:00"/>
        <d v="2025-05-18T00:00:00"/>
        <d v="2025-06-03T00:00:00"/>
        <d v="2025-01-21T00:00:00"/>
        <d v="2025-02-26T00:00:00"/>
        <d v="2025-09-17T00:00:00"/>
        <d v="2025-12-11T00:00:00"/>
        <d v="2026-01-15T00:00:00"/>
        <d v="2025-02-19T00:00:00"/>
        <d v="2025-09-07T00:00:00"/>
        <d v="2026-02-28T00:00:00"/>
        <d v="2025-09-22T00:00:00"/>
        <d v="2025-02-06T00:00:00"/>
        <d v="2026-01-07T00:00:00"/>
        <d v="2025-04-26T00:00:00"/>
        <d v="2026-03-15T00:00:00"/>
        <d v="2026-03-02T00:00:00"/>
        <d v="2025-10-30T00:00:00"/>
        <d v="2026-02-08T00:00:00"/>
        <d v="2025-04-05T00:00:00"/>
        <d v="2025-03-04T00:00:00"/>
        <d v="2025-01-07T00:00:00"/>
        <d v="2025-05-24T00:00:00"/>
        <d v="2025-02-24T00:00:00"/>
        <d v="2026-03-08T00:00:00"/>
        <d v="2025-04-06T00:00:00"/>
        <d v="2025-11-25T00:00:00"/>
        <d v="2025-07-14T00:00:00"/>
        <d v="2025-10-06T00:00:00"/>
        <d v="2026-02-22T00:00:00"/>
        <d v="2026-03-13T00:00:00"/>
        <d v="2025-01-11T00:00:00"/>
        <d v="2025-07-27T00:00:00"/>
        <d v="2025-02-07T00:00:00"/>
        <d v="2025-08-21T00:00:00"/>
        <d v="2026-02-26T00:00:00"/>
        <d v="2025-11-26T00:00:00"/>
        <d v="2025-03-27T00:00:00"/>
        <d v="2025-02-14T00:00:00"/>
        <d v="2025-12-04T00:00:00"/>
        <d v="2025-04-08T00:00:00"/>
        <d v="2025-10-23T00:00:00"/>
        <d v="2025-09-19T00:00:00"/>
        <d v="2025-08-24T00:00:00"/>
        <d v="2026-01-16T00:00:00"/>
        <d v="2025-08-20T00:00:00"/>
        <d v="2025-08-08T00:00:00"/>
        <d v="2025-01-05T00:00:00"/>
        <d v="2025-07-24T00:00:00"/>
        <d v="2025-01-30T00:00:00"/>
        <d v="2025-10-31T00:00:00"/>
        <d v="2025-10-18T00:00:00"/>
        <d v="2025-06-18T00:00:00"/>
        <d v="2026-01-03T00:00:00"/>
        <d v="2025-06-30T00:00:00"/>
        <d v="2025-03-08T00:00:00"/>
        <d v="2025-04-10T00:00:00"/>
        <d v="2025-06-13T00:00:00"/>
        <d v="2025-02-17T00:00:00"/>
        <d v="2025-12-03T00:00:00"/>
        <d v="2025-03-26T00:00:00"/>
        <d v="2025-09-23T00:00:00"/>
        <d v="2025-06-20T00:00:00"/>
        <d v="2025-01-13T00:00:00"/>
        <d v="2025-12-18T00:00:00"/>
        <d v="2025-02-08T00:00:00"/>
        <d v="2025-11-05T00:00:00"/>
        <d v="2025-04-27T00:00:00"/>
        <d v="2025-10-14T00:00:00"/>
        <d v="2025-12-16T00:00:00"/>
        <d v="2025-01-29T00:00:00"/>
        <d v="2025-12-25T00:00:00"/>
        <d v="2025-10-21T00:00:00"/>
        <d v="2025-08-17T00:00:00"/>
        <d v="2025-10-28T00:00:00"/>
        <d v="2025-02-28T00:00:00"/>
        <d v="2025-04-15T00:00:00"/>
        <d v="2025-03-10T00:00:00"/>
        <d v="2025-08-30T00:00:00"/>
        <d v="2026-03-22T00:00:00"/>
        <d v="2025-01-27T00:00:00"/>
        <d v="2025-04-03T00:00:00"/>
        <d v="2025-10-25T00:00:00"/>
        <d v="2025-08-18T00:00:00"/>
        <d v="2025-02-09T00:00:00"/>
        <d v="2025-11-30T00:00:00"/>
        <d v="2026-03-21T00:00:00"/>
        <d v="2025-11-10T00:00:00"/>
        <d v="2025-07-04T00:00:00"/>
        <d v="2025-07-29T00:00:00"/>
        <d v="2025-05-07T00:00:00"/>
        <d v="2026-01-08T00:00:00"/>
        <d v="2025-05-19T00:00:00"/>
        <d v="2025-07-21T00:00:00"/>
        <d v="2025-02-15T00:00:00"/>
        <d v="2026-02-20T00:00:00"/>
        <d v="2025-10-20T00:00:00"/>
        <d v="2025-03-30T00:00:00"/>
        <d v="2025-09-27T00:00:00"/>
        <d v="2025-02-13T00:00:00"/>
        <d v="2025-06-02T00:00:00"/>
        <d v="2025-12-29T00:00:00"/>
        <d v="2025-09-09T00:00:00"/>
        <d v="2025-10-26T00:00:00"/>
        <d v="2025-09-04T00:00:00"/>
        <d v="2025-05-15T00:00:00"/>
        <d v="2025-01-31T00:00:00"/>
        <d v="2026-01-12T00:00:00"/>
        <d v="2025-11-19T00:00:00"/>
        <d v="2025-11-01T00:00:00"/>
        <d v="2025-03-01T00:00:00"/>
        <d v="2026-02-23T00:00:00"/>
        <d v="2025-09-02T00:00:00"/>
        <d v="2025-05-11T00:00:00"/>
        <d v="2025-07-01T00:00:00"/>
        <d v="2025-08-31T00:00:00"/>
        <d v="2025-03-07T00:00:00"/>
        <d v="2025-10-22T00:00:00"/>
        <d v="2025-06-01T00:00:00"/>
        <d v="2025-06-05T00:00:00"/>
        <d v="2025-09-24T00:00:00"/>
        <d v="2025-01-10T00:00:00"/>
        <d v="2025-08-25T00:00:00"/>
        <d v="2025-08-03T00:00:00"/>
        <d v="2026-02-19T00:00:00"/>
        <d v="2026-02-01T00:00:00"/>
        <d v="2025-10-07T00:00:00"/>
        <d v="2025-02-05T00:00:00"/>
        <d v="2026-02-15T00:00:00"/>
        <d v="2025-07-13T00:00:00"/>
        <d v="2025-01-22T00:00:00"/>
        <d v="2025-12-21T00:00:00"/>
        <d v="2025-03-22T00:00:00"/>
        <d v="2025-02-02T00:00:00"/>
        <d v="2026-03-16T00:00:00"/>
        <d v="2025-12-26T00:00:00"/>
        <d v="2025-10-16T00:00:00"/>
        <d v="2025-12-08T00:00:00"/>
        <d v="2025-03-14T00:00:00"/>
        <d v="2026-01-21T00:00:00"/>
        <d v="2025-05-04T00:00:00"/>
        <d v="2026-03-14T00:00:00"/>
        <d v="2025-06-24T00:00:00"/>
        <d v="2025-02-27T00:00:00"/>
        <d v="2025-09-10T00:00:00"/>
        <d v="2025-03-18T00:00:00"/>
        <d v="2025-07-06T00:00:00"/>
        <d v="2025-11-18T00:00:00"/>
        <d v="2025-07-11T00:00:00"/>
        <d v="2025-04-24T00:00:00"/>
        <d v="2025-05-01T00:00:00"/>
        <d v="2025-05-30T00:00:00"/>
        <d v="2025-03-19T00:00:00"/>
        <d v="2025-10-05T00:00:00"/>
        <d v="2025-11-22T00:00:00"/>
        <d v="2026-01-04T00:00:00"/>
        <d v="2025-09-11T00:00:00"/>
        <d v="2025-03-25T00:00:00"/>
        <d v="2025-02-18T00:00:00"/>
        <d v="2025-01-24T00:00:00"/>
        <d v="2025-03-02T00:00:00"/>
        <d v="2026-02-03T00:00:00"/>
        <d v="2026-02-13T00:00:00"/>
        <d v="2026-02-11T00:00:00"/>
        <d v="2026-03-01T00:00:00"/>
        <d v="2025-09-05T00:00:00"/>
        <d v="2025-09-30T00:00:00"/>
        <d v="2025-11-03T00:00:00"/>
        <d v="2026-01-23T00:00:00"/>
        <d v="2025-07-03T00:00:00"/>
        <d v="2025-06-27T00:00:00"/>
        <d v="2025-06-25T00:00:00"/>
        <d v="2025-03-05T00:00:00"/>
        <d v="2025-05-02T00:00:00"/>
        <d v="2026-01-22T00:00:00"/>
        <d v="2025-07-19T00:00:00"/>
        <d v="2026-01-06T00:00:00"/>
        <d v="2025-08-26T00:00:00"/>
        <d v="2025-06-12T00:00:00"/>
        <d v="2025-03-06T00:00:00"/>
        <d v="2026-03-27T00:00:00"/>
        <d v="2025-05-26T00:00:00"/>
        <d v="2025-07-22T00:00:00"/>
        <d v="2026-03-23T00:00:00"/>
        <d v="2025-06-07T00:00:00"/>
        <d v="2025-07-05T00:00:00"/>
        <d v="2025-05-29T00:00:00"/>
        <d v="2025-05-20T00:00:00"/>
        <d v="2026-02-14T00:00:00"/>
        <d v="2025-02-01T00:00:00"/>
        <d v="2025-02-25T00:00:00"/>
        <d v="2025-11-04T00:00:00"/>
        <d v="2025-08-02T00:00:00"/>
        <d v="2025-11-16T00:00:00"/>
        <d v="2026-03-12T00:00:00"/>
        <d v="2025-05-06T00:00:00"/>
        <d v="2025-01-09T00:00:00"/>
        <d v="2026-01-29T00:00:00"/>
        <d v="2025-07-02T00:00:00"/>
        <d v="2025-01-01T00:00:00"/>
        <d v="2026-03-10T00:00:00"/>
        <d v="2025-05-21T00:00:00"/>
        <d v="2025-12-27T00:00:00"/>
        <d v="2025-02-23T00:00:00"/>
        <d v="2025-08-09T00:00:00"/>
        <d v="2026-02-05T00:00:00"/>
        <d v="2025-12-09T00:00:00"/>
        <d v="2025-08-29T00:00:00"/>
        <d v="2026-02-27T00:00:00"/>
        <d v="2025-03-03T00:00:00"/>
        <d v="2025-05-27T00:00:00"/>
        <d v="2025-11-08T00:00:00"/>
        <d v="2025-02-12T00:00:00"/>
        <d v="2026-02-02T00:00:00"/>
        <d v="2026-02-21T00:00:00"/>
        <d v="2025-06-17T00:00:00"/>
        <d v="2026-01-31T00:00:00"/>
        <d v="2026-03-26T00:00:00"/>
        <d v="2025-11-28T00:00:00"/>
        <d v="2025-10-01T00:00:00"/>
        <d v="2025-11-06T00:00:00"/>
        <d v="2025-03-28T00:00:00"/>
        <d v="2025-11-13T00:00:00"/>
        <d v="2025-06-08T00:00:00"/>
        <d v="2025-12-10T00:00:00"/>
        <d v="2025-05-09T00:00:00"/>
        <d v="2025-05-10T00:00:00"/>
        <d v="2025-09-29T00:00:00"/>
        <d v="2025-03-17T00:00:00"/>
        <d v="2025-12-07T00:00:00"/>
        <d v="2025-05-23T00:00:00"/>
        <d v="2025-06-23T00:00:00"/>
        <d v="2025-01-16T00:00:00"/>
        <d v="2025-09-13T00:00:00"/>
        <d v="2025-08-22T00:00:00"/>
        <d v="2025-02-20T00:00:00"/>
        <d v="2025-10-09T00:00:00"/>
        <d v="2026-02-10T00:00:00"/>
        <d v="2025-12-20T00:00:00"/>
        <d v="2025-12-23T00:00:00"/>
        <d v="2025-07-16T00:00:00"/>
        <d v="2025-03-29T00:00:00"/>
        <d v="2025-07-12T00:00:00"/>
        <d v="2026-02-06T00:00:00"/>
        <d v="2025-01-25T00:00:00"/>
        <d v="2025-11-09T00:00:00"/>
        <d v="2026-01-24T00:00:00"/>
        <d v="2025-09-20T00:00:00"/>
        <d v="2025-08-12T00:00:00"/>
        <d v="2025-02-11T00:00:00"/>
        <d v="2025-01-12T00:00:00"/>
        <d v="2025-12-05T00:00:00"/>
        <d v="2026-01-10T00:00:00"/>
        <d v="2026-01-01T00:00:00"/>
        <d v="2025-10-24T00:00:00"/>
        <d v="2025-01-02T00:00:00"/>
        <d v="2025-04-23T00:00:00"/>
        <d v="2025-11-12T00:00:00"/>
        <d v="2026-02-04T00:00:00"/>
        <d v="2025-09-28T00:00:00"/>
        <d v="2026-01-25T00:00:00"/>
        <d v="2025-10-15T00:00:00"/>
        <d v="2025-12-28T00:00:00"/>
        <d v="2025-08-07T00:00:00"/>
        <d v="2025-07-30T00:00:00"/>
        <d v="2025-01-17T00:00:00"/>
        <d v="2026-01-19T00:00:00"/>
        <d v="2026-02-25T00:00:00"/>
        <d v="2025-07-25T00:00:00"/>
        <d v="2025-08-19T00:00:00"/>
        <d v="2025-02-21T00:00:00"/>
        <d v="2025-06-14T00:00:00"/>
        <d v="2025-11-14T00:00:00"/>
        <d v="2025-07-20T00:00:00"/>
        <d v="2025-04-17T00:00:00"/>
        <d v="2025-08-01T00:00:00"/>
        <d v="2025-01-06T00:00:00"/>
        <d v="2025-07-28T00:00:00"/>
        <d v="2025-05-03T00:00:00"/>
        <d v="2025-12-14T00:00:00"/>
        <d v="2026-03-19T00:00:00"/>
        <d v="2025-11-07T00:00:00"/>
        <d v="2025-10-03T00:00:00"/>
        <d v="2025-07-26T00:00:00"/>
        <d v="2025-04-12T00:00:00"/>
        <d v="2025-04-02T00:00:00"/>
        <d v="2025-12-19T00:00:00"/>
        <d v="2026-03-25T00:00:00"/>
        <d v="2025-08-13T00:00:00"/>
        <d v="2026-03-24T00:00:00"/>
        <d v="2025-05-12T00:00:00"/>
        <d v="2025-09-01T00:00:00"/>
        <d v="2025-10-19T00:00:00"/>
        <d v="2025-04-21T00:00:00"/>
        <d v="2025-04-14T00:00:00"/>
        <d v="2025-01-19T00:00:00"/>
        <d v="2025-06-04T00:00:00"/>
        <d v="2025-11-27T00:00:00"/>
        <d v="2025-02-04T00:00:00"/>
        <d v="2025-08-04T00:00:00"/>
        <d v="2025-09-06T00:00:00"/>
        <d v="2025-06-10T00:00:00"/>
        <d v="2026-01-05T00:00:00"/>
        <d v="2026-01-13T00:00:00"/>
        <d v="2026-03-20T00:00:00"/>
        <d v="2025-07-10T00:00:00"/>
        <d v="2026-03-04T00:00:00"/>
        <d v="2025-10-29T00:00:00"/>
        <d v="2026-02-18T00:00:00"/>
        <d v="2025-04-28T00:00:00"/>
        <d v="2025-08-23T00:00:00"/>
        <d v="2025-04-18T00:00:00"/>
        <d v="2026-03-11T00:00:00"/>
        <d v="2025-04-11T00:00:00"/>
        <d v="2025-10-27T00:00:00"/>
        <d v="2025-04-20T00:00:00"/>
        <d v="2025-04-25T00:00:00"/>
        <d v="2025-04-04T00:00:00"/>
        <d v="2025-06-06T00:00:00"/>
        <d v="2026-03-09T00:00:00"/>
        <d v="2025-09-15T00:00:00"/>
        <d v="2026-02-09T00:00:00"/>
        <d v="2026-01-02T00:00:00"/>
        <d v="2025-12-06T00:00:00"/>
        <d v="2025-11-29T00:00:00"/>
        <d v="2026-01-30T00:00:00"/>
        <d v="2025-04-30T00:00:00"/>
        <d v="2025-02-16T00:00:00"/>
        <d v="2025-12-30T00:00:00"/>
        <d v="2025-10-11T00:00:00"/>
        <d v="2025-06-29T00:00:00"/>
        <d v="2026-01-20T00:00:00"/>
        <d v="2025-01-28T00:00:00"/>
        <d v="2025-08-05T00:00:00"/>
        <d v="2025-12-01T00:00:00"/>
        <d v="2025-01-20T00:00:00"/>
        <d v="2025-06-28T00:00:00"/>
        <d v="2026-03-17T00:00:00"/>
        <d v="2025-07-07T00:00:00"/>
        <d v="2025-04-19T00:00:00"/>
        <d v="2025-11-24T00:00:00"/>
        <d v="2025-12-12T00:00:00"/>
        <d v="2025-01-18T00:00:00"/>
        <d v="2025-01-15T00:00:00"/>
        <d v="2025-12-17T00:00:00"/>
        <d v="2025-07-15T00:00:00"/>
        <d v="2025-12-02T00:00:00"/>
        <d v="2026-03-03T00:00:00"/>
        <d v="2025-03-23T00:00:00"/>
        <d v="2025-10-08T00:00:00"/>
        <d v="2025-04-22T00:00:00"/>
        <d v="2025-03-13T00:00:00"/>
        <d v="2025-01-26T00:00:00"/>
        <d v="2026-01-18T00:00:00"/>
        <d v="2026-02-12T00:00:00"/>
        <d v="2025-03-24T00:00:00"/>
        <d v="2025-09-03T00:00:00"/>
        <d v="2025-02-22T00:00:00"/>
        <d v="2025-06-26T00:00:00"/>
        <d v="2025-10-13T00:00:00"/>
        <d v="2026-03-07T00:00:00"/>
        <d v="2025-06-16T00:00:00"/>
        <d v="2025-11-21T00:00:00"/>
        <d v="2025-04-09T00:00:00"/>
        <d v="2025-04-01T00:00:00"/>
        <d v="2025-09-16T00:00:00"/>
        <d v="2026-01-11T00:00:00"/>
        <d v="2026-02-16T00:00:00"/>
        <d v="2025-12-31T00:00:00"/>
        <d v="2025-03-11T00:00:00"/>
        <d v="2025-07-31T00:00:00"/>
        <d v="2025-03-20T00:00:00"/>
        <d v="2025-05-16T00:00:00"/>
        <d v="2025-01-14T00:00:00"/>
        <d v="2025-12-24T00:00:00"/>
        <d v="2025-05-25T00:00:00"/>
        <d v="2025-08-15T00:00:00"/>
        <d v="2025-06-15T00:00:00"/>
        <d v="2025-09-26T00:00:00"/>
        <d v="2025-04-07T00:00:00"/>
        <d v="2025-01-04T00:00:00"/>
        <d v="2025-03-09T00:00:00"/>
        <d v="2025-05-22T00:00:00"/>
        <d v="2025-05-17T00:00:00"/>
        <d v="2025-02-03T00:00:00"/>
        <d v="2025-12-22T00:00:00"/>
        <d v="2025-08-27T00:00:00"/>
        <d v="2025-09-18T00:00:00"/>
        <d v="2025-06-21T00:00:00"/>
        <d v="2025-04-13T00:00:00"/>
        <d v="2026-01-28T00:00:00"/>
        <d v="2025-08-16T00:00:00"/>
        <d v="2025-07-09T00:00:00"/>
        <d v="2025-03-12T00:00:00"/>
        <d v="2025-07-23T00:00:00"/>
        <d v="2025-05-08T00:00:00"/>
        <d v="2025-12-13T00:00:00"/>
        <d v="2026-03-05T00:00:00"/>
        <d v="2025-07-17T00:00:00"/>
        <d v="2025-08-06T00:00:00"/>
        <d v="2025-11-17T00:00:00"/>
        <d v="2025-10-10T00:00:00"/>
        <d v="2025-01-08T00:00:00"/>
        <d v="2025-03-15T00:00:00"/>
        <d v="2025-10-17T00:00:00"/>
        <d v="2025-10-02T00:00:00"/>
        <d v="2025-08-14T00:00:00"/>
        <d v="2025-06-19T00:00:00"/>
        <d v="2025-02-10T00:00:00"/>
        <d v="2025-09-25T00:00:00"/>
        <d v="2026-01-26T00:00:00"/>
        <d v="2025-09-21T00:00:00"/>
        <d v="2025-09-08T00:00:00"/>
        <d v="2025-11-11T00:00:00"/>
        <d v="2025-06-22T00:00:00"/>
        <d v="2025-01-03T00:00:00"/>
        <d v="2025-05-31T00:00:00"/>
        <d v="2025-01-23T00:00:00"/>
        <d v="2026-01-14T00:00:00"/>
        <d v="2025-08-10T00:00:00"/>
        <d v="2025-07-18T00:00:00"/>
        <d v="2025-11-20T00:00:00"/>
        <d v="2025-06-09T00:00:00"/>
        <d v="2025-12-15T00:00:00"/>
        <d v="2025-11-02T00:00:00"/>
        <d v="2025-09-12T00:00:00"/>
        <d v="2025-08-11T00:00:00"/>
        <d v="2025-08-28T00:00:00"/>
        <d v="2025-05-14T00:00:00"/>
        <d v="2025-05-28T00:00:00"/>
      </sharedItems>
    </cacheField>
    <cacheField name="Customer Name" numFmtId="0">
      <sharedItems/>
    </cacheField>
    <cacheField name="City" numFmtId="0">
      <sharedItems/>
    </cacheField>
    <cacheField name="State" numFmtId="0">
      <sharedItems count="14">
        <s v="Tamil Nadu"/>
        <s v="West Bengal"/>
        <s v="Karnataka"/>
        <s v="Maharashtra"/>
        <s v="Assam"/>
        <s v="Kerala"/>
        <s v="Uttar Pradesh"/>
        <s v="Punjab"/>
        <s v="Delhi"/>
        <s v="Telangana"/>
        <s v="Bihar"/>
        <s v="Gujarat"/>
        <s v="Madhya Pradesh"/>
        <s v="Rajasthan"/>
      </sharedItems>
    </cacheField>
    <cacheField name="Category" numFmtId="0">
      <sharedItems/>
    </cacheField>
    <cacheField name="Product" numFmtId="0">
      <sharedItems/>
    </cacheField>
    <cacheField name="Brand" numFmtId="0">
      <sharedItems/>
    </cacheField>
    <cacheField name="Seller" numFmtId="0">
      <sharedItems count="6">
        <s v="RetailNet"/>
        <s v="IndiFlashMart"/>
        <s v="SaneRetails"/>
        <s v="OmniTechRetail"/>
        <s v="TrueComRetail"/>
        <s v="SuperComNet"/>
      </sharedItems>
    </cacheField>
    <cacheField name="Quantity" numFmtId="3">
      <sharedItems containsSemiMixedTypes="0" containsString="0" containsNumber="1" containsInteger="1" minValue="1" maxValue="5"/>
    </cacheField>
    <cacheField name="Unit Price" numFmtId="164">
      <sharedItems containsSemiMixedTypes="0" containsString="0" containsNumber="1" containsInteger="1" minValue="151" maxValue="64894"/>
    </cacheField>
    <cacheField name="Discount" numFmtId="165">
      <sharedItems containsSemiMixedTypes="0" containsString="0" containsNumber="1" minValue="0" maxValue="0.5"/>
    </cacheField>
    <cacheField name="Revenue" numFmtId="164">
      <sharedItems containsSemiMixedTypes="0" containsString="0" containsNumber="1" minValue="0" maxValue="283755.5"/>
    </cacheField>
    <cacheField name="Profit" numFmtId="164">
      <sharedItems containsSemiMixedTypes="0" containsString="0" containsNumber="1" minValue="-8030.8480000000009" maxValue="53161.55"/>
    </cacheField>
    <cacheField name="Payment Mode" numFmtId="0">
      <sharedItems count="5">
        <s v="Credit Card"/>
        <s v="Debit Card"/>
        <s v="Net Banking"/>
        <s v="Cash on Delivery (COD)"/>
        <s v="UPI"/>
      </sharedItems>
    </cacheField>
    <cacheField name="Delivery Status" numFmtId="0">
      <sharedItems count="4">
        <s v="Delivered"/>
        <s v="Returned"/>
        <s v="Cancelled"/>
        <s v="Shipped"/>
      </sharedItems>
    </cacheField>
    <cacheField name="Rating" numFmtId="0">
      <sharedItems containsString="0" containsBlank="1" containsNumber="1" containsInteger="1" minValue="1" maxValue="5"/>
    </cacheField>
    <cacheField name="Return Status" numFmtId="0">
      <sharedItems count="3">
        <s v="No Return"/>
        <s v="Returned"/>
        <s v="Not Applicable"/>
      </sharedItems>
    </cacheField>
  </cacheFields>
  <extLst>
    <ext xmlns:x14="http://schemas.microsoft.com/office/spreadsheetml/2009/9/main" uri="{725AE2AE-9491-48be-B2B4-4EB974FC3084}">
      <x14:pivotCacheDefinition pivotCacheId="81694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x v="0"/>
    <x v="0"/>
    <s v="RetailNet"/>
    <n v="4"/>
    <n v="40597"/>
    <n v="0.2"/>
    <x v="0"/>
    <n v="27281.184000000001"/>
    <s v="Credit Card"/>
    <s v="Delivered"/>
    <x v="0"/>
    <s v="No Return"/>
  </r>
  <r>
    <x v="1"/>
    <x v="1"/>
    <x v="1"/>
    <x v="0"/>
    <x v="0"/>
    <x v="1"/>
    <x v="1"/>
    <x v="1"/>
    <s v="RetailNet"/>
    <n v="4"/>
    <n v="546"/>
    <n v="0.2"/>
    <x v="1"/>
    <n v="366.91199999999998"/>
    <s v="Debit Card"/>
    <s v="Delivered"/>
    <x v="1"/>
    <s v="No Return"/>
  </r>
  <r>
    <x v="2"/>
    <x v="2"/>
    <x v="2"/>
    <x v="1"/>
    <x v="1"/>
    <x v="0"/>
    <x v="2"/>
    <x v="2"/>
    <s v="RetailNet"/>
    <n v="2"/>
    <n v="17147"/>
    <n v="0.05"/>
    <x v="2"/>
    <n v="7493.2390000000005"/>
    <s v="Debit Card"/>
    <s v="Delivered"/>
    <x v="1"/>
    <s v="No Return"/>
  </r>
  <r>
    <x v="3"/>
    <x v="3"/>
    <x v="3"/>
    <x v="1"/>
    <x v="1"/>
    <x v="0"/>
    <x v="2"/>
    <x v="2"/>
    <s v="RetailNet"/>
    <n v="1"/>
    <n v="5514"/>
    <n v="0"/>
    <x v="3"/>
    <n v="992.52"/>
    <s v="Credit Card"/>
    <s v="Delivered"/>
    <x v="0"/>
    <s v="No Return"/>
  </r>
  <r>
    <x v="4"/>
    <x v="4"/>
    <x v="4"/>
    <x v="2"/>
    <x v="2"/>
    <x v="0"/>
    <x v="0"/>
    <x v="0"/>
    <s v="IndiFlashMart"/>
    <n v="1"/>
    <n v="56364"/>
    <n v="0.2"/>
    <x v="4"/>
    <n v="10370.976000000001"/>
    <s v="Net Banking"/>
    <s v="Delivered"/>
    <x v="0"/>
    <s v="No Return"/>
  </r>
  <r>
    <x v="5"/>
    <x v="5"/>
    <x v="0"/>
    <x v="3"/>
    <x v="3"/>
    <x v="2"/>
    <x v="3"/>
    <x v="3"/>
    <s v="SaneRetails"/>
    <n v="1"/>
    <n v="3192"/>
    <n v="0.15"/>
    <x v="5"/>
    <n v="569.77199999999993"/>
    <s v="Net Banking"/>
    <s v="Delivered"/>
    <x v="0"/>
    <s v="No Return"/>
  </r>
  <r>
    <x v="6"/>
    <x v="6"/>
    <x v="5"/>
    <x v="3"/>
    <x v="3"/>
    <x v="0"/>
    <x v="4"/>
    <x v="4"/>
    <s v="IndiFlashMart"/>
    <n v="1"/>
    <n v="43068"/>
    <n v="0.15"/>
    <x v="6"/>
    <n v="7321.5599999999995"/>
    <s v="Cash on Delivery (COD)"/>
    <s v="Delivered"/>
    <x v="1"/>
    <s v="No Return"/>
  </r>
  <r>
    <x v="7"/>
    <x v="7"/>
    <x v="0"/>
    <x v="4"/>
    <x v="4"/>
    <x v="2"/>
    <x v="3"/>
    <x v="3"/>
    <s v="OmniTechRetail"/>
    <n v="2"/>
    <n v="359"/>
    <n v="0.05"/>
    <x v="7"/>
    <n v="102.315"/>
    <s v="Debit Card"/>
    <s v="Delivered"/>
    <x v="0"/>
    <s v="No Return"/>
  </r>
  <r>
    <x v="8"/>
    <x v="8"/>
    <x v="1"/>
    <x v="5"/>
    <x v="5"/>
    <x v="1"/>
    <x v="5"/>
    <x v="5"/>
    <s v="TrueComRetail"/>
    <n v="4"/>
    <n v="201"/>
    <n v="0"/>
    <x v="8"/>
    <n v="-64.320000000000007"/>
    <s v="Net Banking"/>
    <s v="Returned"/>
    <x v="2"/>
    <s v="Returned"/>
  </r>
  <r>
    <x v="9"/>
    <x v="9"/>
    <x v="6"/>
    <x v="6"/>
    <x v="6"/>
    <x v="2"/>
    <x v="3"/>
    <x v="3"/>
    <s v="OmniTechRetail"/>
    <n v="1"/>
    <n v="819"/>
    <n v="0.2"/>
    <x v="9"/>
    <n v="91.728000000000009"/>
    <s v="Net Banking"/>
    <s v="Delivered"/>
    <x v="3"/>
    <s v="No Return"/>
  </r>
  <r>
    <x v="10"/>
    <x v="10"/>
    <x v="7"/>
    <x v="7"/>
    <x v="7"/>
    <x v="2"/>
    <x v="6"/>
    <x v="6"/>
    <s v="OmniTechRetail"/>
    <n v="1"/>
    <n v="4017"/>
    <n v="0.15"/>
    <x v="10"/>
    <n v="443.87849999999997"/>
    <s v="UPI"/>
    <s v="Delivered"/>
    <x v="1"/>
    <s v="No Return"/>
  </r>
  <r>
    <x v="11"/>
    <x v="11"/>
    <x v="2"/>
    <x v="4"/>
    <x v="4"/>
    <x v="3"/>
    <x v="7"/>
    <x v="7"/>
    <s v="SuperComNet"/>
    <n v="1"/>
    <n v="1906"/>
    <n v="0"/>
    <x v="11"/>
    <n v="419.32"/>
    <s v="Net Banking"/>
    <s v="Delivered"/>
    <x v="0"/>
    <s v="No Return"/>
  </r>
  <r>
    <x v="12"/>
    <x v="12"/>
    <x v="8"/>
    <x v="3"/>
    <x v="3"/>
    <x v="0"/>
    <x v="0"/>
    <x v="0"/>
    <s v="RetailNet"/>
    <n v="1"/>
    <n v="32563"/>
    <n v="0.2"/>
    <x v="12"/>
    <n v="5210.0800000000008"/>
    <s v="UPI"/>
    <s v="Delivered"/>
    <x v="1"/>
    <s v="No Return"/>
  </r>
  <r>
    <x v="13"/>
    <x v="13"/>
    <x v="7"/>
    <x v="8"/>
    <x v="8"/>
    <x v="2"/>
    <x v="6"/>
    <x v="6"/>
    <s v="SaneRetails"/>
    <n v="1"/>
    <n v="5878"/>
    <n v="0.1"/>
    <x v="13"/>
    <n v="1322.55"/>
    <s v="Net Banking"/>
    <s v="Delivered"/>
    <x v="3"/>
    <s v="No Return"/>
  </r>
  <r>
    <x v="14"/>
    <x v="14"/>
    <x v="5"/>
    <x v="9"/>
    <x v="9"/>
    <x v="3"/>
    <x v="8"/>
    <x v="8"/>
    <s v="SuperComNet"/>
    <n v="2"/>
    <n v="3941"/>
    <n v="0.1"/>
    <x v="14"/>
    <n v="993.13200000000018"/>
    <s v="Net Banking"/>
    <s v="Delivered"/>
    <x v="0"/>
    <s v="No Return"/>
  </r>
  <r>
    <x v="15"/>
    <x v="15"/>
    <x v="9"/>
    <x v="10"/>
    <x v="10"/>
    <x v="3"/>
    <x v="8"/>
    <x v="8"/>
    <s v="TrueComRetail"/>
    <n v="1"/>
    <n v="4389"/>
    <n v="0.05"/>
    <x v="15"/>
    <n v="792.21450000000004"/>
    <s v="Credit Card"/>
    <s v="Delivered"/>
    <x v="3"/>
    <s v="No Return"/>
  </r>
  <r>
    <x v="16"/>
    <x v="16"/>
    <x v="6"/>
    <x v="8"/>
    <x v="8"/>
    <x v="1"/>
    <x v="5"/>
    <x v="5"/>
    <s v="RetailNet"/>
    <n v="2"/>
    <n v="192"/>
    <n v="0.15"/>
    <x v="16"/>
    <n v="68.543999999999997"/>
    <s v="UPI"/>
    <s v="Delivered"/>
    <x v="3"/>
    <s v="No Return"/>
  </r>
  <r>
    <x v="17"/>
    <x v="17"/>
    <x v="5"/>
    <x v="5"/>
    <x v="5"/>
    <x v="2"/>
    <x v="6"/>
    <x v="6"/>
    <s v="OmniTechRetail"/>
    <n v="4"/>
    <n v="1168"/>
    <n v="0.05"/>
    <x v="17"/>
    <n v="443.84"/>
    <s v="Net Banking"/>
    <s v="Delivered"/>
    <x v="0"/>
    <s v="No Return"/>
  </r>
  <r>
    <x v="18"/>
    <x v="18"/>
    <x v="10"/>
    <x v="11"/>
    <x v="11"/>
    <x v="1"/>
    <x v="9"/>
    <x v="9"/>
    <s v="TrueComRetail"/>
    <n v="1"/>
    <n v="2374"/>
    <n v="0.05"/>
    <x v="18"/>
    <n v="225.52999999999997"/>
    <s v="Cash on Delivery (COD)"/>
    <s v="Delivered"/>
    <x v="1"/>
    <s v="No Return"/>
  </r>
  <r>
    <x v="19"/>
    <x v="19"/>
    <x v="11"/>
    <x v="12"/>
    <x v="12"/>
    <x v="2"/>
    <x v="10"/>
    <x v="10"/>
    <s v="OmniTechRetail"/>
    <n v="2"/>
    <n v="2406"/>
    <n v="0"/>
    <x v="19"/>
    <n v="1203"/>
    <s v="Debit Card"/>
    <s v="Delivered"/>
    <x v="1"/>
    <s v="No Return"/>
  </r>
  <r>
    <x v="20"/>
    <x v="20"/>
    <x v="10"/>
    <x v="6"/>
    <x v="6"/>
    <x v="1"/>
    <x v="1"/>
    <x v="1"/>
    <s v="RetailNet"/>
    <n v="1"/>
    <n v="2163"/>
    <n v="0"/>
    <x v="20"/>
    <n v="324.45"/>
    <s v="UPI"/>
    <s v="Delivered"/>
    <x v="0"/>
    <s v="No Return"/>
  </r>
  <r>
    <x v="21"/>
    <x v="21"/>
    <x v="12"/>
    <x v="7"/>
    <x v="7"/>
    <x v="0"/>
    <x v="11"/>
    <x v="11"/>
    <s v="IndiFlashMart"/>
    <n v="2"/>
    <n v="61585"/>
    <n v="0"/>
    <x v="21"/>
    <n v="18475.5"/>
    <s v="Net Banking"/>
    <s v="Delivered"/>
    <x v="3"/>
    <s v="No Return"/>
  </r>
  <r>
    <x v="22"/>
    <x v="22"/>
    <x v="13"/>
    <x v="7"/>
    <x v="7"/>
    <x v="1"/>
    <x v="12"/>
    <x v="12"/>
    <s v="TrueComRetail"/>
    <n v="1"/>
    <n v="1887"/>
    <n v="0.15"/>
    <x v="22"/>
    <n v="0"/>
    <s v="Debit Card"/>
    <s v="Cancelled"/>
    <x v="4"/>
    <s v="Not Applicable"/>
  </r>
  <r>
    <x v="23"/>
    <x v="23"/>
    <x v="9"/>
    <x v="0"/>
    <x v="0"/>
    <x v="1"/>
    <x v="13"/>
    <x v="13"/>
    <s v="TrueComRetail"/>
    <n v="1"/>
    <n v="2261"/>
    <n v="0.15"/>
    <x v="23"/>
    <n v="480.46249999999998"/>
    <s v="Credit Card"/>
    <s v="Delivered"/>
    <x v="0"/>
    <s v="No Return"/>
  </r>
  <r>
    <x v="24"/>
    <x v="24"/>
    <x v="14"/>
    <x v="3"/>
    <x v="3"/>
    <x v="0"/>
    <x v="14"/>
    <x v="14"/>
    <s v="IndiFlashMart"/>
    <n v="1"/>
    <n v="63361"/>
    <n v="0.05"/>
    <x v="24"/>
    <n v="7825.0834999999997"/>
    <s v="UPI"/>
    <s v="Delivered"/>
    <x v="3"/>
    <s v="No Return"/>
  </r>
  <r>
    <x v="25"/>
    <x v="25"/>
    <x v="4"/>
    <x v="11"/>
    <x v="11"/>
    <x v="1"/>
    <x v="9"/>
    <x v="9"/>
    <s v="TrueComRetail"/>
    <n v="1"/>
    <n v="2103"/>
    <n v="0.15"/>
    <x v="25"/>
    <n v="393.26099999999997"/>
    <s v="Cash on Delivery (COD)"/>
    <s v="Delivered"/>
    <x v="0"/>
    <s v="No Return"/>
  </r>
  <r>
    <x v="26"/>
    <x v="26"/>
    <x v="15"/>
    <x v="6"/>
    <x v="6"/>
    <x v="2"/>
    <x v="6"/>
    <x v="6"/>
    <s v="SaneRetails"/>
    <n v="1"/>
    <n v="2433"/>
    <n v="0"/>
    <x v="26"/>
    <n v="413.61"/>
    <s v="Cash on Delivery (COD)"/>
    <s v="Delivered"/>
    <x v="0"/>
    <s v="No Return"/>
  </r>
  <r>
    <x v="27"/>
    <x v="27"/>
    <x v="14"/>
    <x v="12"/>
    <x v="12"/>
    <x v="2"/>
    <x v="10"/>
    <x v="10"/>
    <s v="OmniTechRetail"/>
    <n v="1"/>
    <n v="5318"/>
    <n v="0.05"/>
    <x v="27"/>
    <n v="1212.5039999999999"/>
    <s v="Cash on Delivery (COD)"/>
    <s v="Delivered"/>
    <x v="3"/>
    <s v="No Return"/>
  </r>
  <r>
    <x v="28"/>
    <x v="28"/>
    <x v="16"/>
    <x v="7"/>
    <x v="7"/>
    <x v="0"/>
    <x v="0"/>
    <x v="0"/>
    <s v="RetailNet"/>
    <n v="1"/>
    <n v="27907"/>
    <n v="0.2"/>
    <x v="28"/>
    <n v="-1786.0480000000002"/>
    <s v="Credit Card"/>
    <s v="Returned"/>
    <x v="2"/>
    <s v="Returned"/>
  </r>
  <r>
    <x v="29"/>
    <x v="1"/>
    <x v="17"/>
    <x v="8"/>
    <x v="8"/>
    <x v="0"/>
    <x v="2"/>
    <x v="2"/>
    <s v="RetailNet"/>
    <n v="1"/>
    <n v="24250"/>
    <n v="0"/>
    <x v="29"/>
    <n v="2425"/>
    <s v="Cash on Delivery (COD)"/>
    <s v="Delivered"/>
    <x v="1"/>
    <s v="No Return"/>
  </r>
  <r>
    <x v="30"/>
    <x v="29"/>
    <x v="13"/>
    <x v="13"/>
    <x v="13"/>
    <x v="1"/>
    <x v="1"/>
    <x v="1"/>
    <s v="TrueComRetail"/>
    <n v="1"/>
    <n v="2190"/>
    <n v="0.1"/>
    <x v="30"/>
    <n v="295.64999999999998"/>
    <s v="Cash on Delivery (COD)"/>
    <s v="Delivered"/>
    <x v="0"/>
    <s v="No Return"/>
  </r>
  <r>
    <x v="31"/>
    <x v="30"/>
    <x v="12"/>
    <x v="3"/>
    <x v="3"/>
    <x v="1"/>
    <x v="5"/>
    <x v="5"/>
    <s v="RetailNet"/>
    <n v="1"/>
    <n v="791"/>
    <n v="0.05"/>
    <x v="31"/>
    <n v="142.77549999999999"/>
    <s v="Net Banking"/>
    <s v="Delivered"/>
    <x v="3"/>
    <s v="No Return"/>
  </r>
  <r>
    <x v="32"/>
    <x v="31"/>
    <x v="4"/>
    <x v="14"/>
    <x v="3"/>
    <x v="1"/>
    <x v="12"/>
    <x v="12"/>
    <s v="RetailNet"/>
    <n v="1"/>
    <n v="532"/>
    <n v="0.15"/>
    <x v="32"/>
    <n v="117.572"/>
    <s v="Credit Card"/>
    <s v="Delivered"/>
    <x v="0"/>
    <s v="No Return"/>
  </r>
  <r>
    <x v="33"/>
    <x v="32"/>
    <x v="18"/>
    <x v="8"/>
    <x v="8"/>
    <x v="0"/>
    <x v="14"/>
    <x v="14"/>
    <s v="RetailNet"/>
    <n v="1"/>
    <n v="62874"/>
    <n v="0"/>
    <x v="33"/>
    <n v="13832.28"/>
    <s v="UPI"/>
    <s v="Delivered"/>
    <x v="3"/>
    <s v="No Return"/>
  </r>
  <r>
    <x v="34"/>
    <x v="33"/>
    <x v="9"/>
    <x v="13"/>
    <x v="13"/>
    <x v="1"/>
    <x v="9"/>
    <x v="9"/>
    <s v="TrueComRetail"/>
    <n v="2"/>
    <n v="408"/>
    <n v="0.05"/>
    <x v="34"/>
    <n v="193.79999999999998"/>
    <s v="Net Banking"/>
    <s v="Delivered"/>
    <x v="3"/>
    <s v="No Return"/>
  </r>
  <r>
    <x v="35"/>
    <x v="34"/>
    <x v="19"/>
    <x v="13"/>
    <x v="13"/>
    <x v="0"/>
    <x v="0"/>
    <x v="0"/>
    <s v="RetailNet"/>
    <n v="2"/>
    <n v="24079"/>
    <n v="0.05"/>
    <x v="35"/>
    <n v="10980.023999999999"/>
    <s v="Net Banking"/>
    <s v="Delivered"/>
    <x v="0"/>
    <s v="No Return"/>
  </r>
  <r>
    <x v="36"/>
    <x v="35"/>
    <x v="15"/>
    <x v="6"/>
    <x v="6"/>
    <x v="3"/>
    <x v="15"/>
    <x v="15"/>
    <s v="TrueComRetail"/>
    <n v="1"/>
    <n v="1891"/>
    <n v="0.15"/>
    <x v="36"/>
    <n v="337.54349999999999"/>
    <s v="Credit Card"/>
    <s v="Delivered"/>
    <x v="3"/>
    <s v="No Return"/>
  </r>
  <r>
    <x v="37"/>
    <x v="36"/>
    <x v="1"/>
    <x v="3"/>
    <x v="3"/>
    <x v="0"/>
    <x v="4"/>
    <x v="4"/>
    <s v="IndiFlashMart"/>
    <n v="1"/>
    <n v="60770"/>
    <n v="0.2"/>
    <x v="37"/>
    <n v="8264.7200000000012"/>
    <s v="Cash on Delivery (COD)"/>
    <s v="Delivered"/>
    <x v="3"/>
    <s v="No Return"/>
  </r>
  <r>
    <x v="38"/>
    <x v="37"/>
    <x v="20"/>
    <x v="6"/>
    <x v="6"/>
    <x v="1"/>
    <x v="5"/>
    <x v="5"/>
    <s v="TrueComRetail"/>
    <n v="1"/>
    <n v="888"/>
    <n v="0.1"/>
    <x v="38"/>
    <n v="135.864"/>
    <s v="Net Banking"/>
    <s v="Delivered"/>
    <x v="0"/>
    <s v="No Return"/>
  </r>
  <r>
    <x v="39"/>
    <x v="38"/>
    <x v="21"/>
    <x v="1"/>
    <x v="1"/>
    <x v="2"/>
    <x v="16"/>
    <x v="16"/>
    <s v="OmniTechRetail"/>
    <n v="1"/>
    <n v="5197"/>
    <n v="0.1"/>
    <x v="39"/>
    <n v="1029.0060000000001"/>
    <s v="Credit Card"/>
    <s v="Delivered"/>
    <x v="0"/>
    <s v="No Return"/>
  </r>
  <r>
    <x v="40"/>
    <x v="39"/>
    <x v="18"/>
    <x v="5"/>
    <x v="5"/>
    <x v="0"/>
    <x v="11"/>
    <x v="11"/>
    <s v="RetailNet"/>
    <n v="1"/>
    <n v="40625"/>
    <n v="0.15"/>
    <x v="22"/>
    <n v="0"/>
    <s v="Credit Card"/>
    <s v="Cancelled"/>
    <x v="4"/>
    <s v="Not Applicable"/>
  </r>
  <r>
    <x v="41"/>
    <x v="40"/>
    <x v="20"/>
    <x v="6"/>
    <x v="6"/>
    <x v="1"/>
    <x v="9"/>
    <x v="9"/>
    <s v="TrueComRetail"/>
    <n v="2"/>
    <n v="1081"/>
    <n v="0.1"/>
    <x v="40"/>
    <n v="252.95400000000001"/>
    <s v="Cash on Delivery (COD)"/>
    <s v="Delivered"/>
    <x v="3"/>
    <s v="No Return"/>
  </r>
  <r>
    <x v="42"/>
    <x v="41"/>
    <x v="16"/>
    <x v="9"/>
    <x v="9"/>
    <x v="3"/>
    <x v="17"/>
    <x v="17"/>
    <s v="SuperComNet"/>
    <n v="4"/>
    <n v="2917"/>
    <n v="0"/>
    <x v="41"/>
    <n v="1400.1599999999999"/>
    <s v="UPI"/>
    <s v="Delivered"/>
    <x v="3"/>
    <s v="No Return"/>
  </r>
  <r>
    <x v="43"/>
    <x v="42"/>
    <x v="6"/>
    <x v="8"/>
    <x v="8"/>
    <x v="3"/>
    <x v="18"/>
    <x v="18"/>
    <s v="TrueComRetail"/>
    <n v="1"/>
    <n v="4486"/>
    <n v="0.05"/>
    <x v="42"/>
    <n v="554.02099999999996"/>
    <s v="UPI"/>
    <s v="Delivered"/>
    <x v="1"/>
    <s v="No Return"/>
  </r>
  <r>
    <x v="44"/>
    <x v="43"/>
    <x v="14"/>
    <x v="11"/>
    <x v="11"/>
    <x v="0"/>
    <x v="4"/>
    <x v="4"/>
    <s v="RetailNet"/>
    <n v="3"/>
    <n v="18608"/>
    <n v="0.1"/>
    <x v="43"/>
    <n v="11053.152"/>
    <s v="Credit Card"/>
    <s v="Delivered"/>
    <x v="0"/>
    <s v="No Return"/>
  </r>
  <r>
    <x v="45"/>
    <x v="44"/>
    <x v="22"/>
    <x v="12"/>
    <x v="12"/>
    <x v="0"/>
    <x v="14"/>
    <x v="14"/>
    <s v="RetailNet"/>
    <n v="1"/>
    <n v="44939"/>
    <n v="0.05"/>
    <x v="44"/>
    <n v="8965.3304999999982"/>
    <s v="Cash on Delivery (COD)"/>
    <s v="Delivered"/>
    <x v="1"/>
    <s v="No Return"/>
  </r>
  <r>
    <x v="46"/>
    <x v="45"/>
    <x v="2"/>
    <x v="14"/>
    <x v="3"/>
    <x v="1"/>
    <x v="1"/>
    <x v="1"/>
    <s v="TrueComRetail"/>
    <n v="2"/>
    <n v="1528"/>
    <n v="0"/>
    <x v="45"/>
    <n v="611.20000000000005"/>
    <s v="UPI"/>
    <s v="Delivered"/>
    <x v="0"/>
    <s v="No Return"/>
  </r>
  <r>
    <x v="47"/>
    <x v="46"/>
    <x v="23"/>
    <x v="11"/>
    <x v="11"/>
    <x v="2"/>
    <x v="19"/>
    <x v="19"/>
    <s v="SaneRetails"/>
    <n v="2"/>
    <n v="2625"/>
    <n v="0.1"/>
    <x v="46"/>
    <n v="-378"/>
    <s v="Net Banking"/>
    <s v="Returned"/>
    <x v="2"/>
    <s v="Returned"/>
  </r>
  <r>
    <x v="48"/>
    <x v="47"/>
    <x v="2"/>
    <x v="2"/>
    <x v="2"/>
    <x v="3"/>
    <x v="7"/>
    <x v="7"/>
    <s v="SuperComNet"/>
    <n v="1"/>
    <n v="3130"/>
    <n v="0.1"/>
    <x v="47"/>
    <n v="647.91000000000008"/>
    <s v="Debit Card"/>
    <s v="Delivered"/>
    <x v="0"/>
    <s v="No Return"/>
  </r>
  <r>
    <x v="49"/>
    <x v="48"/>
    <x v="9"/>
    <x v="6"/>
    <x v="6"/>
    <x v="2"/>
    <x v="3"/>
    <x v="3"/>
    <s v="OmniTechRetail"/>
    <n v="2"/>
    <n v="1215"/>
    <n v="0.1"/>
    <x v="48"/>
    <n v="328.05"/>
    <s v="Debit Card"/>
    <s v="Delivered"/>
    <x v="0"/>
    <s v="No Return"/>
  </r>
  <r>
    <x v="50"/>
    <x v="49"/>
    <x v="4"/>
    <x v="11"/>
    <x v="11"/>
    <x v="3"/>
    <x v="7"/>
    <x v="7"/>
    <s v="SuperComNet"/>
    <n v="1"/>
    <n v="304"/>
    <n v="0.05"/>
    <x v="49"/>
    <n v="75.088000000000008"/>
    <s v="Net Banking"/>
    <s v="Delivered"/>
    <x v="0"/>
    <s v="No Return"/>
  </r>
  <r>
    <x v="51"/>
    <x v="50"/>
    <x v="13"/>
    <x v="8"/>
    <x v="8"/>
    <x v="0"/>
    <x v="11"/>
    <x v="11"/>
    <s v="RetailNet"/>
    <n v="1"/>
    <n v="54577"/>
    <n v="0.2"/>
    <x v="50"/>
    <n v="10478.784000000001"/>
    <s v="Net Banking"/>
    <s v="Delivered"/>
    <x v="1"/>
    <s v="No Return"/>
  </r>
  <r>
    <x v="52"/>
    <x v="51"/>
    <x v="12"/>
    <x v="4"/>
    <x v="4"/>
    <x v="1"/>
    <x v="5"/>
    <x v="5"/>
    <s v="RetailNet"/>
    <n v="1"/>
    <n v="1550"/>
    <n v="0.2"/>
    <x v="51"/>
    <n v="-99.2"/>
    <s v="UPI"/>
    <s v="Returned"/>
    <x v="2"/>
    <s v="Returned"/>
  </r>
  <r>
    <x v="53"/>
    <x v="52"/>
    <x v="22"/>
    <x v="3"/>
    <x v="3"/>
    <x v="3"/>
    <x v="15"/>
    <x v="15"/>
    <s v="SuperComNet"/>
    <n v="3"/>
    <n v="3220"/>
    <n v="0"/>
    <x v="52"/>
    <n v="2318.4"/>
    <s v="Debit Card"/>
    <s v="Delivered"/>
    <x v="3"/>
    <s v="No Return"/>
  </r>
  <r>
    <x v="54"/>
    <x v="53"/>
    <x v="0"/>
    <x v="13"/>
    <x v="13"/>
    <x v="2"/>
    <x v="16"/>
    <x v="16"/>
    <s v="OmniTechRetail"/>
    <n v="1"/>
    <n v="3939"/>
    <n v="0.2"/>
    <x v="53"/>
    <n v="378.14400000000001"/>
    <s v="Cash on Delivery (COD)"/>
    <s v="Delivered"/>
    <x v="3"/>
    <s v="No Return"/>
  </r>
  <r>
    <x v="55"/>
    <x v="54"/>
    <x v="10"/>
    <x v="8"/>
    <x v="8"/>
    <x v="3"/>
    <x v="17"/>
    <x v="17"/>
    <s v="TrueComRetail"/>
    <n v="1"/>
    <n v="1734"/>
    <n v="0"/>
    <x v="54"/>
    <n v="312.12"/>
    <s v="Credit Card"/>
    <s v="Delivered"/>
    <x v="3"/>
    <s v="No Return"/>
  </r>
  <r>
    <x v="56"/>
    <x v="55"/>
    <x v="22"/>
    <x v="3"/>
    <x v="3"/>
    <x v="2"/>
    <x v="10"/>
    <x v="10"/>
    <s v="OmniTechRetail"/>
    <n v="2"/>
    <n v="2913"/>
    <n v="0.05"/>
    <x v="55"/>
    <n v="719.51099999999997"/>
    <s v="Net Banking"/>
    <s v="Delivered"/>
    <x v="1"/>
    <s v="No Return"/>
  </r>
  <r>
    <x v="57"/>
    <x v="56"/>
    <x v="2"/>
    <x v="12"/>
    <x v="12"/>
    <x v="1"/>
    <x v="5"/>
    <x v="5"/>
    <s v="RetailNet"/>
    <n v="1"/>
    <n v="2137"/>
    <n v="0"/>
    <x v="56"/>
    <n v="235.07"/>
    <s v="UPI"/>
    <s v="Delivered"/>
    <x v="0"/>
    <s v="No Return"/>
  </r>
  <r>
    <x v="58"/>
    <x v="57"/>
    <x v="20"/>
    <x v="2"/>
    <x v="2"/>
    <x v="0"/>
    <x v="11"/>
    <x v="11"/>
    <s v="IndiFlashMart"/>
    <n v="1"/>
    <n v="44994"/>
    <n v="0.05"/>
    <x v="57"/>
    <n v="8548.8599999999988"/>
    <s v="Credit Card"/>
    <s v="Delivered"/>
    <x v="1"/>
    <s v="No Return"/>
  </r>
  <r>
    <x v="59"/>
    <x v="58"/>
    <x v="14"/>
    <x v="6"/>
    <x v="6"/>
    <x v="0"/>
    <x v="4"/>
    <x v="4"/>
    <s v="RetailNet"/>
    <n v="1"/>
    <n v="9368"/>
    <n v="0"/>
    <x v="58"/>
    <n v="1030.48"/>
    <s v="Debit Card"/>
    <s v="Delivered"/>
    <x v="1"/>
    <s v="No Return"/>
  </r>
  <r>
    <x v="60"/>
    <x v="59"/>
    <x v="7"/>
    <x v="9"/>
    <x v="9"/>
    <x v="3"/>
    <x v="8"/>
    <x v="8"/>
    <s v="TrueComRetail"/>
    <n v="1"/>
    <n v="3479"/>
    <n v="0.15"/>
    <x v="59"/>
    <n v="473.14400000000001"/>
    <s v="Credit Card"/>
    <s v="Delivered"/>
    <x v="0"/>
    <s v="No Return"/>
  </r>
  <r>
    <x v="61"/>
    <x v="60"/>
    <x v="21"/>
    <x v="13"/>
    <x v="13"/>
    <x v="3"/>
    <x v="17"/>
    <x v="17"/>
    <s v="SuperComNet"/>
    <n v="4"/>
    <n v="2872"/>
    <n v="0.15"/>
    <x v="60"/>
    <n v="1464.7199999999998"/>
    <s v="UPI"/>
    <s v="Delivered"/>
    <x v="0"/>
    <s v="No Return"/>
  </r>
  <r>
    <x v="62"/>
    <x v="61"/>
    <x v="5"/>
    <x v="9"/>
    <x v="9"/>
    <x v="1"/>
    <x v="1"/>
    <x v="1"/>
    <s v="RetailNet"/>
    <n v="1"/>
    <n v="2375"/>
    <n v="0.2"/>
    <x v="61"/>
    <n v="228"/>
    <s v="Net Banking"/>
    <s v="Delivered"/>
    <x v="0"/>
    <s v="No Return"/>
  </r>
  <r>
    <x v="63"/>
    <x v="62"/>
    <x v="19"/>
    <x v="6"/>
    <x v="6"/>
    <x v="3"/>
    <x v="17"/>
    <x v="17"/>
    <s v="SuperComNet"/>
    <n v="4"/>
    <n v="4220"/>
    <n v="0.05"/>
    <x v="62"/>
    <n v="3046.84"/>
    <s v="Net Banking"/>
    <s v="Delivered"/>
    <x v="1"/>
    <s v="No Return"/>
  </r>
  <r>
    <x v="64"/>
    <x v="63"/>
    <x v="19"/>
    <x v="12"/>
    <x v="12"/>
    <x v="0"/>
    <x v="11"/>
    <x v="11"/>
    <s v="IndiFlashMart"/>
    <n v="1"/>
    <n v="40086"/>
    <n v="0.15"/>
    <x v="63"/>
    <n v="4429.5029999999997"/>
    <s v="Credit Card"/>
    <s v="Delivered"/>
    <x v="1"/>
    <s v="No Return"/>
  </r>
  <r>
    <x v="65"/>
    <x v="64"/>
    <x v="13"/>
    <x v="10"/>
    <x v="10"/>
    <x v="3"/>
    <x v="7"/>
    <x v="7"/>
    <s v="TrueComRetail"/>
    <n v="1"/>
    <n v="1261"/>
    <n v="0.05"/>
    <x v="64"/>
    <n v="239.59000000000003"/>
    <s v="Credit Card"/>
    <s v="Delivered"/>
    <x v="3"/>
    <s v="No Return"/>
  </r>
  <r>
    <x v="66"/>
    <x v="65"/>
    <x v="9"/>
    <x v="1"/>
    <x v="1"/>
    <x v="1"/>
    <x v="13"/>
    <x v="13"/>
    <s v="TrueComRetail"/>
    <n v="1"/>
    <n v="519"/>
    <n v="0"/>
    <x v="65"/>
    <n v="108.99"/>
    <s v="UPI"/>
    <s v="Delivered"/>
    <x v="3"/>
    <s v="No Return"/>
  </r>
  <r>
    <x v="67"/>
    <x v="66"/>
    <x v="0"/>
    <x v="14"/>
    <x v="3"/>
    <x v="0"/>
    <x v="14"/>
    <x v="14"/>
    <s v="IndiFlashMart"/>
    <n v="1"/>
    <n v="11611"/>
    <n v="0.15"/>
    <x v="66"/>
    <n v="1677.7895000000001"/>
    <s v="UPI"/>
    <s v="Delivered"/>
    <x v="1"/>
    <s v="No Return"/>
  </r>
  <r>
    <x v="68"/>
    <x v="67"/>
    <x v="6"/>
    <x v="14"/>
    <x v="3"/>
    <x v="3"/>
    <x v="15"/>
    <x v="15"/>
    <s v="SuperComNet"/>
    <n v="2"/>
    <n v="569"/>
    <n v="0.05"/>
    <x v="67"/>
    <n v="259.46399999999994"/>
    <s v="Cash on Delivery (COD)"/>
    <s v="Delivered"/>
    <x v="3"/>
    <s v="No Return"/>
  </r>
  <r>
    <x v="69"/>
    <x v="24"/>
    <x v="4"/>
    <x v="10"/>
    <x v="10"/>
    <x v="1"/>
    <x v="9"/>
    <x v="9"/>
    <s v="RetailNet"/>
    <n v="1"/>
    <n v="468"/>
    <n v="0.15"/>
    <x v="68"/>
    <n v="83.537999999999997"/>
    <s v="UPI"/>
    <s v="Delivered"/>
    <x v="1"/>
    <s v="No Return"/>
  </r>
  <r>
    <x v="70"/>
    <x v="38"/>
    <x v="1"/>
    <x v="9"/>
    <x v="9"/>
    <x v="1"/>
    <x v="13"/>
    <x v="13"/>
    <s v="TrueComRetail"/>
    <n v="3"/>
    <n v="656"/>
    <n v="0.15"/>
    <x v="69"/>
    <n v="284.37600000000003"/>
    <s v="Net Banking"/>
    <s v="Delivered"/>
    <x v="1"/>
    <s v="No Return"/>
  </r>
  <r>
    <x v="71"/>
    <x v="68"/>
    <x v="16"/>
    <x v="6"/>
    <x v="6"/>
    <x v="2"/>
    <x v="19"/>
    <x v="19"/>
    <s v="OmniTechRetail"/>
    <n v="2"/>
    <n v="1022"/>
    <n v="0"/>
    <x v="70"/>
    <n v="511"/>
    <s v="Net Banking"/>
    <s v="Delivered"/>
    <x v="3"/>
    <s v="No Return"/>
  </r>
  <r>
    <x v="72"/>
    <x v="69"/>
    <x v="22"/>
    <x v="10"/>
    <x v="10"/>
    <x v="1"/>
    <x v="1"/>
    <x v="1"/>
    <s v="RetailNet"/>
    <n v="5"/>
    <n v="1286"/>
    <n v="0.2"/>
    <x v="71"/>
    <n v="720.16000000000008"/>
    <s v="Net Banking"/>
    <s v="Delivered"/>
    <x v="0"/>
    <s v="No Return"/>
  </r>
  <r>
    <x v="73"/>
    <x v="70"/>
    <x v="22"/>
    <x v="10"/>
    <x v="10"/>
    <x v="0"/>
    <x v="4"/>
    <x v="4"/>
    <s v="IndiFlashMart"/>
    <n v="2"/>
    <n v="30446"/>
    <n v="0"/>
    <x v="72"/>
    <n v="12178.400000000001"/>
    <s v="Credit Card"/>
    <s v="Delivered"/>
    <x v="1"/>
    <s v="No Return"/>
  </r>
  <r>
    <x v="74"/>
    <x v="71"/>
    <x v="3"/>
    <x v="5"/>
    <x v="5"/>
    <x v="2"/>
    <x v="3"/>
    <x v="3"/>
    <s v="SaneRetails"/>
    <n v="3"/>
    <n v="4394"/>
    <n v="0.05"/>
    <x v="73"/>
    <n v="2003.664"/>
    <s v="Cash on Delivery (COD)"/>
    <s v="Delivered"/>
    <x v="0"/>
    <s v="No Return"/>
  </r>
  <r>
    <x v="75"/>
    <x v="72"/>
    <x v="19"/>
    <x v="10"/>
    <x v="10"/>
    <x v="1"/>
    <x v="12"/>
    <x v="12"/>
    <s v="TrueComRetail"/>
    <n v="1"/>
    <n v="2110"/>
    <n v="0"/>
    <x v="74"/>
    <n v="443.09999999999997"/>
    <s v="Debit Card"/>
    <s v="Delivered"/>
    <x v="3"/>
    <s v="No Return"/>
  </r>
  <r>
    <x v="76"/>
    <x v="73"/>
    <x v="18"/>
    <x v="6"/>
    <x v="6"/>
    <x v="3"/>
    <x v="18"/>
    <x v="18"/>
    <s v="SuperComNet"/>
    <n v="2"/>
    <n v="1359"/>
    <n v="0.2"/>
    <x v="75"/>
    <n v="217.44000000000003"/>
    <s v="Credit Card"/>
    <s v="Delivered"/>
    <x v="3"/>
    <s v="No Return"/>
  </r>
  <r>
    <x v="77"/>
    <x v="74"/>
    <x v="11"/>
    <x v="7"/>
    <x v="7"/>
    <x v="3"/>
    <x v="8"/>
    <x v="8"/>
    <s v="TrueComRetail"/>
    <n v="1"/>
    <n v="587"/>
    <n v="0.05"/>
    <x v="76"/>
    <n v="55.765000000000001"/>
    <s v="Credit Card"/>
    <s v="Delivered"/>
    <x v="0"/>
    <s v="No Return"/>
  </r>
  <r>
    <x v="78"/>
    <x v="75"/>
    <x v="22"/>
    <x v="5"/>
    <x v="5"/>
    <x v="3"/>
    <x v="20"/>
    <x v="20"/>
    <s v="SuperComNet"/>
    <n v="2"/>
    <n v="2261"/>
    <n v="0.35"/>
    <x v="77"/>
    <n v="440.89500000000004"/>
    <s v="Debit Card"/>
    <s v="Delivered"/>
    <x v="1"/>
    <s v="No Return"/>
  </r>
  <r>
    <x v="79"/>
    <x v="76"/>
    <x v="13"/>
    <x v="10"/>
    <x v="10"/>
    <x v="2"/>
    <x v="6"/>
    <x v="6"/>
    <s v="SaneRetails"/>
    <n v="4"/>
    <n v="3249"/>
    <n v="0.05"/>
    <x v="78"/>
    <n v="2222.3159999999998"/>
    <s v="Net Banking"/>
    <s v="Delivered"/>
    <x v="3"/>
    <s v="No Return"/>
  </r>
  <r>
    <x v="80"/>
    <x v="77"/>
    <x v="16"/>
    <x v="2"/>
    <x v="2"/>
    <x v="3"/>
    <x v="8"/>
    <x v="8"/>
    <s v="SuperComNet"/>
    <n v="1"/>
    <n v="1369"/>
    <n v="0.05"/>
    <x v="79"/>
    <n v="260.11"/>
    <s v="Net Banking"/>
    <s v="Delivered"/>
    <x v="0"/>
    <s v="No Return"/>
  </r>
  <r>
    <x v="81"/>
    <x v="78"/>
    <x v="10"/>
    <x v="12"/>
    <x v="12"/>
    <x v="3"/>
    <x v="15"/>
    <x v="15"/>
    <s v="TrueComRetail"/>
    <n v="1"/>
    <n v="2670"/>
    <n v="0.15"/>
    <x v="80"/>
    <n v="567.375"/>
    <s v="Debit Card"/>
    <s v="Delivered"/>
    <x v="3"/>
    <s v="No Return"/>
  </r>
  <r>
    <x v="82"/>
    <x v="79"/>
    <x v="7"/>
    <x v="11"/>
    <x v="11"/>
    <x v="2"/>
    <x v="3"/>
    <x v="3"/>
    <s v="SaneRetails"/>
    <n v="2"/>
    <n v="2074"/>
    <n v="0.35"/>
    <x v="81"/>
    <n v="377.46800000000007"/>
    <s v="UPI"/>
    <s v="Delivered"/>
    <x v="1"/>
    <s v="No Return"/>
  </r>
  <r>
    <x v="83"/>
    <x v="80"/>
    <x v="4"/>
    <x v="2"/>
    <x v="2"/>
    <x v="2"/>
    <x v="21"/>
    <x v="12"/>
    <s v="SaneRetails"/>
    <n v="1"/>
    <n v="1743"/>
    <n v="0"/>
    <x v="82"/>
    <n v="383.46"/>
    <s v="Credit Card"/>
    <s v="Delivered"/>
    <x v="3"/>
    <s v="No Return"/>
  </r>
  <r>
    <x v="84"/>
    <x v="81"/>
    <x v="24"/>
    <x v="0"/>
    <x v="0"/>
    <x v="0"/>
    <x v="4"/>
    <x v="4"/>
    <s v="RetailNet"/>
    <n v="2"/>
    <n v="42591"/>
    <n v="0"/>
    <x v="83"/>
    <n v="8518.2000000000007"/>
    <s v="UPI"/>
    <s v="Delivered"/>
    <x v="0"/>
    <s v="No Return"/>
  </r>
  <r>
    <x v="85"/>
    <x v="82"/>
    <x v="2"/>
    <x v="13"/>
    <x v="13"/>
    <x v="3"/>
    <x v="17"/>
    <x v="17"/>
    <s v="SuperComNet"/>
    <n v="2"/>
    <n v="339"/>
    <n v="0.05"/>
    <x v="84"/>
    <n v="135.261"/>
    <s v="Net Banking"/>
    <s v="Delivered"/>
    <x v="0"/>
    <s v="No Return"/>
  </r>
  <r>
    <x v="86"/>
    <x v="83"/>
    <x v="23"/>
    <x v="12"/>
    <x v="12"/>
    <x v="0"/>
    <x v="11"/>
    <x v="11"/>
    <s v="IndiFlashMart"/>
    <n v="3"/>
    <n v="50706"/>
    <n v="0.05"/>
    <x v="85"/>
    <n v="20231.694000000003"/>
    <s v="Debit Card"/>
    <s v="Delivered"/>
    <x v="1"/>
    <s v="No Return"/>
  </r>
  <r>
    <x v="87"/>
    <x v="84"/>
    <x v="18"/>
    <x v="9"/>
    <x v="9"/>
    <x v="1"/>
    <x v="5"/>
    <x v="5"/>
    <s v="TrueComRetail"/>
    <n v="5"/>
    <n v="195"/>
    <n v="0"/>
    <x v="86"/>
    <n v="195"/>
    <s v="Cash on Delivery (COD)"/>
    <s v="Delivered"/>
    <x v="0"/>
    <s v="No Return"/>
  </r>
  <r>
    <x v="88"/>
    <x v="85"/>
    <x v="19"/>
    <x v="4"/>
    <x v="4"/>
    <x v="1"/>
    <x v="12"/>
    <x v="12"/>
    <s v="RetailNet"/>
    <n v="2"/>
    <n v="330"/>
    <n v="0"/>
    <x v="87"/>
    <n v="85.8"/>
    <s v="Cash on Delivery (COD)"/>
    <s v="Delivered"/>
    <x v="1"/>
    <s v="No Return"/>
  </r>
  <r>
    <x v="89"/>
    <x v="86"/>
    <x v="3"/>
    <x v="9"/>
    <x v="9"/>
    <x v="0"/>
    <x v="4"/>
    <x v="4"/>
    <s v="RetailNet"/>
    <n v="2"/>
    <n v="36827"/>
    <n v="0.05"/>
    <x v="88"/>
    <n v="11895.121000000001"/>
    <s v="Net Banking"/>
    <s v="Delivered"/>
    <x v="3"/>
    <s v="No Return"/>
  </r>
  <r>
    <x v="90"/>
    <x v="87"/>
    <x v="9"/>
    <x v="3"/>
    <x v="3"/>
    <x v="0"/>
    <x v="11"/>
    <x v="11"/>
    <s v="RetailNet"/>
    <n v="1"/>
    <n v="36235"/>
    <n v="0.35"/>
    <x v="22"/>
    <n v="0"/>
    <s v="Cash on Delivery (COD)"/>
    <s v="Cancelled"/>
    <x v="4"/>
    <s v="Not Applicable"/>
  </r>
  <r>
    <x v="91"/>
    <x v="88"/>
    <x v="21"/>
    <x v="13"/>
    <x v="13"/>
    <x v="2"/>
    <x v="21"/>
    <x v="12"/>
    <s v="OmniTechRetail"/>
    <n v="1"/>
    <n v="4545"/>
    <n v="0.15"/>
    <x v="89"/>
    <n v="656.75250000000005"/>
    <s v="Cash on Delivery (COD)"/>
    <s v="Delivered"/>
    <x v="0"/>
    <s v="No Return"/>
  </r>
  <r>
    <x v="92"/>
    <x v="50"/>
    <x v="22"/>
    <x v="2"/>
    <x v="2"/>
    <x v="2"/>
    <x v="21"/>
    <x v="12"/>
    <s v="SaneRetails"/>
    <n v="2"/>
    <n v="3922"/>
    <n v="0"/>
    <x v="90"/>
    <n v="1411.9199999999998"/>
    <s v="Credit Card"/>
    <s v="Delivered"/>
    <x v="0"/>
    <s v="No Return"/>
  </r>
  <r>
    <x v="93"/>
    <x v="89"/>
    <x v="24"/>
    <x v="0"/>
    <x v="0"/>
    <x v="1"/>
    <x v="5"/>
    <x v="5"/>
    <s v="TrueComRetail"/>
    <n v="1"/>
    <n v="1806"/>
    <n v="0.15"/>
    <x v="91"/>
    <n v="199.56299999999999"/>
    <s v="UPI"/>
    <s v="Delivered"/>
    <x v="0"/>
    <s v="No Return"/>
  </r>
  <r>
    <x v="94"/>
    <x v="87"/>
    <x v="15"/>
    <x v="14"/>
    <x v="3"/>
    <x v="3"/>
    <x v="15"/>
    <x v="15"/>
    <s v="TrueComRetail"/>
    <n v="2"/>
    <n v="1515"/>
    <n v="0.05"/>
    <x v="92"/>
    <n v="316.63499999999999"/>
    <s v="Debit Card"/>
    <s v="Delivered"/>
    <x v="3"/>
    <s v="No Return"/>
  </r>
  <r>
    <x v="95"/>
    <x v="90"/>
    <x v="23"/>
    <x v="14"/>
    <x v="3"/>
    <x v="0"/>
    <x v="0"/>
    <x v="0"/>
    <s v="IndiFlashMart"/>
    <n v="5"/>
    <n v="38292"/>
    <n v="0.2"/>
    <x v="93"/>
    <n v="19911.84"/>
    <s v="Debit Card"/>
    <s v="Delivered"/>
    <x v="1"/>
    <s v="No Return"/>
  </r>
  <r>
    <x v="96"/>
    <x v="91"/>
    <x v="3"/>
    <x v="3"/>
    <x v="3"/>
    <x v="2"/>
    <x v="10"/>
    <x v="10"/>
    <s v="SaneRetails"/>
    <n v="1"/>
    <n v="1487"/>
    <n v="0"/>
    <x v="94"/>
    <n v="356.88"/>
    <s v="UPI"/>
    <s v="Delivered"/>
    <x v="0"/>
    <s v="No Return"/>
  </r>
  <r>
    <x v="97"/>
    <x v="82"/>
    <x v="10"/>
    <x v="11"/>
    <x v="11"/>
    <x v="1"/>
    <x v="1"/>
    <x v="1"/>
    <s v="TrueComRetail"/>
    <n v="1"/>
    <n v="1953"/>
    <n v="0.05"/>
    <x v="95"/>
    <n v="389.62349999999998"/>
    <s v="Credit Card"/>
    <s v="Delivered"/>
    <x v="3"/>
    <s v="No Return"/>
  </r>
  <r>
    <x v="98"/>
    <x v="21"/>
    <x v="21"/>
    <x v="12"/>
    <x v="12"/>
    <x v="1"/>
    <x v="12"/>
    <x v="12"/>
    <s v="TrueComRetail"/>
    <n v="1"/>
    <n v="901"/>
    <n v="0.15"/>
    <x v="96"/>
    <n v="107.21900000000001"/>
    <s v="Credit Card"/>
    <s v="Delivered"/>
    <x v="1"/>
    <s v="No Return"/>
  </r>
  <r>
    <x v="99"/>
    <x v="63"/>
    <x v="17"/>
    <x v="5"/>
    <x v="5"/>
    <x v="2"/>
    <x v="6"/>
    <x v="6"/>
    <s v="OmniTechRetail"/>
    <n v="3"/>
    <n v="3896"/>
    <n v="0.1"/>
    <x v="97"/>
    <n v="2734.9920000000002"/>
    <s v="Cash on Delivery (COD)"/>
    <s v="Shipped"/>
    <x v="0"/>
    <s v="No Return"/>
  </r>
  <r>
    <x v="100"/>
    <x v="92"/>
    <x v="24"/>
    <x v="1"/>
    <x v="1"/>
    <x v="3"/>
    <x v="8"/>
    <x v="8"/>
    <s v="SuperComNet"/>
    <n v="1"/>
    <n v="1165"/>
    <n v="0"/>
    <x v="98"/>
    <n v="198.05"/>
    <s v="UPI"/>
    <s v="Delivered"/>
    <x v="3"/>
    <s v="No Return"/>
  </r>
  <r>
    <x v="101"/>
    <x v="93"/>
    <x v="3"/>
    <x v="13"/>
    <x v="13"/>
    <x v="0"/>
    <x v="14"/>
    <x v="14"/>
    <s v="RetailNet"/>
    <n v="1"/>
    <n v="36975"/>
    <n v="0.2"/>
    <x v="99"/>
    <n v="6211.8"/>
    <s v="UPI"/>
    <s v="Delivered"/>
    <x v="3"/>
    <s v="No Return"/>
  </r>
  <r>
    <x v="102"/>
    <x v="94"/>
    <x v="24"/>
    <x v="2"/>
    <x v="2"/>
    <x v="3"/>
    <x v="20"/>
    <x v="20"/>
    <s v="SuperComNet"/>
    <n v="1"/>
    <n v="4238"/>
    <n v="0"/>
    <x v="100"/>
    <n v="550.94000000000005"/>
    <s v="Debit Card"/>
    <s v="Delivered"/>
    <x v="3"/>
    <s v="No Return"/>
  </r>
  <r>
    <x v="103"/>
    <x v="60"/>
    <x v="15"/>
    <x v="13"/>
    <x v="13"/>
    <x v="3"/>
    <x v="18"/>
    <x v="18"/>
    <s v="TrueComRetail"/>
    <n v="1"/>
    <n v="3615"/>
    <n v="0.2"/>
    <x v="101"/>
    <n v="347.03999999999996"/>
    <s v="UPI"/>
    <s v="Shipped"/>
    <x v="3"/>
    <s v="No Return"/>
  </r>
  <r>
    <x v="104"/>
    <x v="13"/>
    <x v="3"/>
    <x v="2"/>
    <x v="2"/>
    <x v="1"/>
    <x v="1"/>
    <x v="1"/>
    <s v="RetailNet"/>
    <n v="1"/>
    <n v="1769"/>
    <n v="0"/>
    <x v="102"/>
    <n v="336.11"/>
    <s v="Credit Card"/>
    <s v="Delivered"/>
    <x v="1"/>
    <s v="No Return"/>
  </r>
  <r>
    <x v="105"/>
    <x v="95"/>
    <x v="23"/>
    <x v="0"/>
    <x v="0"/>
    <x v="3"/>
    <x v="7"/>
    <x v="7"/>
    <s v="TrueComRetail"/>
    <n v="2"/>
    <n v="316"/>
    <n v="0"/>
    <x v="103"/>
    <n v="113.75999999999999"/>
    <s v="UPI"/>
    <s v="Delivered"/>
    <x v="3"/>
    <s v="No Return"/>
  </r>
  <r>
    <x v="106"/>
    <x v="96"/>
    <x v="21"/>
    <x v="0"/>
    <x v="0"/>
    <x v="2"/>
    <x v="19"/>
    <x v="19"/>
    <s v="OmniTechRetail"/>
    <n v="1"/>
    <n v="2005"/>
    <n v="0"/>
    <x v="104"/>
    <n v="501.25"/>
    <s v="UPI"/>
    <s v="Delivered"/>
    <x v="1"/>
    <s v="No Return"/>
  </r>
  <r>
    <x v="107"/>
    <x v="97"/>
    <x v="3"/>
    <x v="8"/>
    <x v="8"/>
    <x v="3"/>
    <x v="17"/>
    <x v="17"/>
    <s v="TrueComRetail"/>
    <n v="2"/>
    <n v="1783"/>
    <n v="0"/>
    <x v="105"/>
    <n v="891.5"/>
    <s v="UPI"/>
    <s v="Delivered"/>
    <x v="3"/>
    <s v="No Return"/>
  </r>
  <r>
    <x v="108"/>
    <x v="98"/>
    <x v="1"/>
    <x v="5"/>
    <x v="5"/>
    <x v="2"/>
    <x v="21"/>
    <x v="12"/>
    <s v="SaneRetails"/>
    <n v="1"/>
    <n v="5797"/>
    <n v="0"/>
    <x v="106"/>
    <n v="1101.43"/>
    <s v="Debit Card"/>
    <s v="Delivered"/>
    <x v="0"/>
    <s v="No Return"/>
  </r>
  <r>
    <x v="109"/>
    <x v="51"/>
    <x v="7"/>
    <x v="0"/>
    <x v="0"/>
    <x v="0"/>
    <x v="2"/>
    <x v="2"/>
    <s v="IndiFlashMart"/>
    <n v="1"/>
    <n v="45122"/>
    <n v="0.1"/>
    <x v="22"/>
    <n v="0"/>
    <s v="Credit Card"/>
    <s v="Cancelled"/>
    <x v="4"/>
    <s v="Not Applicable"/>
  </r>
  <r>
    <x v="110"/>
    <x v="99"/>
    <x v="12"/>
    <x v="2"/>
    <x v="2"/>
    <x v="3"/>
    <x v="15"/>
    <x v="15"/>
    <s v="TrueComRetail"/>
    <n v="1"/>
    <n v="3912"/>
    <n v="0.1"/>
    <x v="107"/>
    <n v="739.36800000000005"/>
    <s v="Credit Card"/>
    <s v="Delivered"/>
    <x v="3"/>
    <s v="No Return"/>
  </r>
  <r>
    <x v="111"/>
    <x v="100"/>
    <x v="11"/>
    <x v="0"/>
    <x v="0"/>
    <x v="3"/>
    <x v="8"/>
    <x v="8"/>
    <s v="TrueComRetail"/>
    <n v="1"/>
    <n v="1958"/>
    <n v="0.05"/>
    <x v="108"/>
    <n v="353.41899999999998"/>
    <s v="UPI"/>
    <s v="Delivered"/>
    <x v="3"/>
    <s v="No Return"/>
  </r>
  <r>
    <x v="112"/>
    <x v="52"/>
    <x v="8"/>
    <x v="2"/>
    <x v="2"/>
    <x v="2"/>
    <x v="3"/>
    <x v="3"/>
    <s v="SaneRetails"/>
    <n v="1"/>
    <n v="431"/>
    <n v="0"/>
    <x v="22"/>
    <n v="0"/>
    <s v="UPI"/>
    <s v="Cancelled"/>
    <x v="4"/>
    <s v="Not Applicable"/>
  </r>
  <r>
    <x v="113"/>
    <x v="101"/>
    <x v="18"/>
    <x v="2"/>
    <x v="2"/>
    <x v="1"/>
    <x v="13"/>
    <x v="13"/>
    <s v="TrueComRetail"/>
    <n v="1"/>
    <n v="1411"/>
    <n v="0.05"/>
    <x v="109"/>
    <n v="-107.236"/>
    <s v="Debit Card"/>
    <s v="Returned"/>
    <x v="2"/>
    <s v="Returned"/>
  </r>
  <r>
    <x v="114"/>
    <x v="76"/>
    <x v="24"/>
    <x v="14"/>
    <x v="3"/>
    <x v="0"/>
    <x v="2"/>
    <x v="2"/>
    <s v="IndiFlashMart"/>
    <n v="1"/>
    <n v="3580"/>
    <n v="0.15"/>
    <x v="110"/>
    <n v="426.02000000000004"/>
    <s v="Net Banking"/>
    <s v="Delivered"/>
    <x v="3"/>
    <s v="No Return"/>
  </r>
  <r>
    <x v="115"/>
    <x v="102"/>
    <x v="13"/>
    <x v="11"/>
    <x v="11"/>
    <x v="3"/>
    <x v="20"/>
    <x v="20"/>
    <s v="TrueComRetail"/>
    <n v="1"/>
    <n v="3659"/>
    <n v="0"/>
    <x v="111"/>
    <n v="475.67"/>
    <s v="Cash on Delivery (COD)"/>
    <s v="Delivered"/>
    <x v="1"/>
    <s v="No Return"/>
  </r>
  <r>
    <x v="116"/>
    <x v="103"/>
    <x v="13"/>
    <x v="6"/>
    <x v="6"/>
    <x v="2"/>
    <x v="16"/>
    <x v="16"/>
    <s v="SaneRetails"/>
    <n v="5"/>
    <n v="1366"/>
    <n v="0.1"/>
    <x v="112"/>
    <n v="1044.99"/>
    <s v="Net Banking"/>
    <s v="Delivered"/>
    <x v="0"/>
    <s v="No Return"/>
  </r>
  <r>
    <x v="117"/>
    <x v="104"/>
    <x v="17"/>
    <x v="2"/>
    <x v="2"/>
    <x v="3"/>
    <x v="15"/>
    <x v="15"/>
    <s v="TrueComRetail"/>
    <n v="1"/>
    <n v="3329"/>
    <n v="0.15"/>
    <x v="113"/>
    <n v="311.26150000000001"/>
    <s v="UPI"/>
    <s v="Delivered"/>
    <x v="3"/>
    <s v="No Return"/>
  </r>
  <r>
    <x v="118"/>
    <x v="105"/>
    <x v="6"/>
    <x v="10"/>
    <x v="10"/>
    <x v="0"/>
    <x v="22"/>
    <x v="21"/>
    <s v="IndiFlashMart"/>
    <n v="1"/>
    <n v="27256"/>
    <n v="0"/>
    <x v="114"/>
    <n v="4360.96"/>
    <s v="Credit Card"/>
    <s v="Delivered"/>
    <x v="1"/>
    <s v="No Return"/>
  </r>
  <r>
    <x v="119"/>
    <x v="106"/>
    <x v="10"/>
    <x v="4"/>
    <x v="4"/>
    <x v="2"/>
    <x v="3"/>
    <x v="3"/>
    <s v="SaneRetails"/>
    <n v="1"/>
    <n v="1717"/>
    <n v="0.15"/>
    <x v="115"/>
    <n v="204.32300000000004"/>
    <s v="Credit Card"/>
    <s v="Delivered"/>
    <x v="0"/>
    <s v="No Return"/>
  </r>
  <r>
    <x v="120"/>
    <x v="107"/>
    <x v="20"/>
    <x v="7"/>
    <x v="7"/>
    <x v="0"/>
    <x v="22"/>
    <x v="21"/>
    <s v="IndiFlashMart"/>
    <n v="1"/>
    <n v="38784"/>
    <n v="0.15"/>
    <x v="116"/>
    <n v="6263.616"/>
    <s v="Cash on Delivery (COD)"/>
    <s v="Delivered"/>
    <x v="3"/>
    <s v="No Return"/>
  </r>
  <r>
    <x v="121"/>
    <x v="108"/>
    <x v="20"/>
    <x v="10"/>
    <x v="10"/>
    <x v="0"/>
    <x v="0"/>
    <x v="0"/>
    <s v="RetailNet"/>
    <n v="1"/>
    <n v="48350"/>
    <n v="0.1"/>
    <x v="117"/>
    <n v="4786.6499999999996"/>
    <s v="Net Banking"/>
    <s v="Delivered"/>
    <x v="3"/>
    <s v="No Return"/>
  </r>
  <r>
    <x v="122"/>
    <x v="109"/>
    <x v="22"/>
    <x v="14"/>
    <x v="3"/>
    <x v="3"/>
    <x v="17"/>
    <x v="17"/>
    <s v="TrueComRetail"/>
    <n v="1"/>
    <n v="3442"/>
    <n v="0"/>
    <x v="118"/>
    <n v="413.03999999999996"/>
    <s v="Debit Card"/>
    <s v="Delivered"/>
    <x v="1"/>
    <s v="No Return"/>
  </r>
  <r>
    <x v="123"/>
    <x v="110"/>
    <x v="17"/>
    <x v="6"/>
    <x v="6"/>
    <x v="0"/>
    <x v="11"/>
    <x v="11"/>
    <s v="IndiFlashMart"/>
    <n v="3"/>
    <n v="21715"/>
    <n v="0.35"/>
    <x v="119"/>
    <n v="8468.85"/>
    <s v="Net Banking"/>
    <s v="Delivered"/>
    <x v="1"/>
    <s v="No Return"/>
  </r>
  <r>
    <x v="124"/>
    <x v="111"/>
    <x v="20"/>
    <x v="2"/>
    <x v="2"/>
    <x v="2"/>
    <x v="3"/>
    <x v="3"/>
    <s v="OmniTechRetail"/>
    <n v="1"/>
    <n v="5956"/>
    <n v="0.05"/>
    <x v="120"/>
    <n v="905.31200000000001"/>
    <s v="Net Banking"/>
    <s v="Delivered"/>
    <x v="0"/>
    <s v="No Return"/>
  </r>
  <r>
    <x v="125"/>
    <x v="9"/>
    <x v="14"/>
    <x v="12"/>
    <x v="12"/>
    <x v="0"/>
    <x v="11"/>
    <x v="11"/>
    <s v="RetailNet"/>
    <n v="2"/>
    <n v="29799"/>
    <n v="0.15"/>
    <x v="121"/>
    <n v="6585.5789999999997"/>
    <s v="UPI"/>
    <s v="Delivered"/>
    <x v="0"/>
    <s v="No Return"/>
  </r>
  <r>
    <x v="126"/>
    <x v="112"/>
    <x v="2"/>
    <x v="10"/>
    <x v="10"/>
    <x v="0"/>
    <x v="11"/>
    <x v="11"/>
    <s v="RetailNet"/>
    <n v="1"/>
    <n v="64503"/>
    <n v="0"/>
    <x v="122"/>
    <n v="12900.6"/>
    <s v="Credit Card"/>
    <s v="Delivered"/>
    <x v="3"/>
    <s v="No Return"/>
  </r>
  <r>
    <x v="127"/>
    <x v="113"/>
    <x v="23"/>
    <x v="12"/>
    <x v="12"/>
    <x v="1"/>
    <x v="5"/>
    <x v="5"/>
    <s v="RetailNet"/>
    <n v="1"/>
    <n v="1675"/>
    <n v="0.05"/>
    <x v="123"/>
    <n v="286.42500000000001"/>
    <s v="UPI"/>
    <s v="Delivered"/>
    <x v="1"/>
    <s v="No Return"/>
  </r>
  <r>
    <x v="128"/>
    <x v="114"/>
    <x v="6"/>
    <x v="3"/>
    <x v="3"/>
    <x v="1"/>
    <x v="13"/>
    <x v="13"/>
    <s v="RetailNet"/>
    <n v="1"/>
    <n v="375"/>
    <n v="0.15"/>
    <x v="124"/>
    <n v="38.25"/>
    <s v="Debit Card"/>
    <s v="Delivered"/>
    <x v="3"/>
    <s v="No Return"/>
  </r>
  <r>
    <x v="129"/>
    <x v="21"/>
    <x v="19"/>
    <x v="3"/>
    <x v="3"/>
    <x v="0"/>
    <x v="14"/>
    <x v="14"/>
    <s v="RetailNet"/>
    <n v="1"/>
    <n v="16429"/>
    <n v="0.15"/>
    <x v="125"/>
    <n v="3072.223"/>
    <s v="Debit Card"/>
    <s v="Delivered"/>
    <x v="0"/>
    <s v="No Return"/>
  </r>
  <r>
    <x v="130"/>
    <x v="115"/>
    <x v="8"/>
    <x v="9"/>
    <x v="9"/>
    <x v="3"/>
    <x v="17"/>
    <x v="17"/>
    <s v="SuperComNet"/>
    <n v="1"/>
    <n v="3172"/>
    <n v="0.05"/>
    <x v="126"/>
    <n v="331.47399999999999"/>
    <s v="Net Banking"/>
    <s v="Delivered"/>
    <x v="1"/>
    <s v="No Return"/>
  </r>
  <r>
    <x v="131"/>
    <x v="116"/>
    <x v="6"/>
    <x v="10"/>
    <x v="10"/>
    <x v="3"/>
    <x v="20"/>
    <x v="20"/>
    <s v="SuperComNet"/>
    <n v="1"/>
    <n v="433"/>
    <n v="0.2"/>
    <x v="127"/>
    <n v="69.280000000000015"/>
    <s v="Credit Card"/>
    <s v="Delivered"/>
    <x v="1"/>
    <s v="No Return"/>
  </r>
  <r>
    <x v="132"/>
    <x v="117"/>
    <x v="23"/>
    <x v="3"/>
    <x v="3"/>
    <x v="0"/>
    <x v="11"/>
    <x v="11"/>
    <s v="RetailNet"/>
    <n v="2"/>
    <n v="49022"/>
    <n v="0"/>
    <x v="128"/>
    <n v="14706.6"/>
    <s v="Net Banking"/>
    <s v="Delivered"/>
    <x v="3"/>
    <s v="No Return"/>
  </r>
  <r>
    <x v="133"/>
    <x v="118"/>
    <x v="9"/>
    <x v="9"/>
    <x v="9"/>
    <x v="0"/>
    <x v="4"/>
    <x v="4"/>
    <s v="RetailNet"/>
    <n v="1"/>
    <n v="7668"/>
    <n v="0.1"/>
    <x v="129"/>
    <n v="1518.2639999999999"/>
    <s v="Debit Card"/>
    <s v="Delivered"/>
    <x v="1"/>
    <s v="No Return"/>
  </r>
  <r>
    <x v="134"/>
    <x v="119"/>
    <x v="22"/>
    <x v="14"/>
    <x v="3"/>
    <x v="2"/>
    <x v="16"/>
    <x v="16"/>
    <s v="OmniTechRetail"/>
    <n v="4"/>
    <n v="4764"/>
    <n v="0.15"/>
    <x v="130"/>
    <n v="3725.4480000000003"/>
    <s v="Net Banking"/>
    <s v="Delivered"/>
    <x v="0"/>
    <s v="No Return"/>
  </r>
  <r>
    <x v="135"/>
    <x v="120"/>
    <x v="16"/>
    <x v="8"/>
    <x v="8"/>
    <x v="1"/>
    <x v="1"/>
    <x v="1"/>
    <s v="RetailNet"/>
    <n v="1"/>
    <n v="1319"/>
    <n v="0"/>
    <x v="131"/>
    <n v="237.42"/>
    <s v="UPI"/>
    <s v="Delivered"/>
    <x v="0"/>
    <s v="No Return"/>
  </r>
  <r>
    <x v="136"/>
    <x v="121"/>
    <x v="6"/>
    <x v="5"/>
    <x v="5"/>
    <x v="3"/>
    <x v="18"/>
    <x v="18"/>
    <s v="SuperComNet"/>
    <n v="3"/>
    <n v="2397"/>
    <n v="0.1"/>
    <x v="132"/>
    <n v="-517.75200000000007"/>
    <s v="Net Banking"/>
    <s v="Returned"/>
    <x v="5"/>
    <s v="Returned"/>
  </r>
  <r>
    <x v="137"/>
    <x v="122"/>
    <x v="7"/>
    <x v="6"/>
    <x v="6"/>
    <x v="2"/>
    <x v="6"/>
    <x v="6"/>
    <s v="SaneRetails"/>
    <n v="3"/>
    <n v="4055"/>
    <n v="0.15"/>
    <x v="133"/>
    <n v="1757.8425000000002"/>
    <s v="Credit Card"/>
    <s v="Delivered"/>
    <x v="1"/>
    <s v="No Return"/>
  </r>
  <r>
    <x v="138"/>
    <x v="123"/>
    <x v="16"/>
    <x v="5"/>
    <x v="5"/>
    <x v="2"/>
    <x v="21"/>
    <x v="12"/>
    <s v="OmniTechRetail"/>
    <n v="1"/>
    <n v="705"/>
    <n v="0"/>
    <x v="134"/>
    <n v="133.94999999999999"/>
    <s v="Debit Card"/>
    <s v="Shipped"/>
    <x v="1"/>
    <s v="No Return"/>
  </r>
  <r>
    <x v="139"/>
    <x v="37"/>
    <x v="17"/>
    <x v="14"/>
    <x v="3"/>
    <x v="2"/>
    <x v="6"/>
    <x v="6"/>
    <s v="SaneRetails"/>
    <n v="1"/>
    <n v="1607"/>
    <n v="0.05"/>
    <x v="135"/>
    <n v="274.79699999999997"/>
    <s v="Credit Card"/>
    <s v="Delivered"/>
    <x v="0"/>
    <s v="No Return"/>
  </r>
  <r>
    <x v="140"/>
    <x v="124"/>
    <x v="17"/>
    <x v="9"/>
    <x v="9"/>
    <x v="1"/>
    <x v="13"/>
    <x v="13"/>
    <s v="RetailNet"/>
    <n v="1"/>
    <n v="1631"/>
    <n v="0"/>
    <x v="136"/>
    <n v="212.03"/>
    <s v="Cash on Delivery (COD)"/>
    <s v="Delivered"/>
    <x v="1"/>
    <s v="No Return"/>
  </r>
  <r>
    <x v="141"/>
    <x v="125"/>
    <x v="0"/>
    <x v="10"/>
    <x v="10"/>
    <x v="3"/>
    <x v="17"/>
    <x v="17"/>
    <s v="SuperComNet"/>
    <n v="1"/>
    <n v="845"/>
    <n v="0.1"/>
    <x v="137"/>
    <n v="98.865000000000009"/>
    <s v="Cash on Delivery (COD)"/>
    <s v="Delivered"/>
    <x v="1"/>
    <s v="No Return"/>
  </r>
  <r>
    <x v="142"/>
    <x v="126"/>
    <x v="3"/>
    <x v="8"/>
    <x v="8"/>
    <x v="0"/>
    <x v="2"/>
    <x v="2"/>
    <s v="RetailNet"/>
    <n v="2"/>
    <n v="22683"/>
    <n v="0"/>
    <x v="138"/>
    <n v="7712.22"/>
    <s v="UPI"/>
    <s v="Delivered"/>
    <x v="0"/>
    <s v="No Return"/>
  </r>
  <r>
    <x v="143"/>
    <x v="36"/>
    <x v="20"/>
    <x v="5"/>
    <x v="5"/>
    <x v="1"/>
    <x v="1"/>
    <x v="1"/>
    <s v="RetailNet"/>
    <n v="3"/>
    <n v="360"/>
    <n v="0"/>
    <x v="139"/>
    <n v="162"/>
    <s v="Debit Card"/>
    <s v="Delivered"/>
    <x v="0"/>
    <s v="No Return"/>
  </r>
  <r>
    <x v="144"/>
    <x v="32"/>
    <x v="6"/>
    <x v="1"/>
    <x v="1"/>
    <x v="2"/>
    <x v="21"/>
    <x v="12"/>
    <s v="OmniTechRetail"/>
    <n v="1"/>
    <n v="1908"/>
    <n v="0"/>
    <x v="140"/>
    <n v="324.36"/>
    <s v="Net Banking"/>
    <s v="Delivered"/>
    <x v="3"/>
    <s v="No Return"/>
  </r>
  <r>
    <x v="145"/>
    <x v="127"/>
    <x v="17"/>
    <x v="12"/>
    <x v="12"/>
    <x v="3"/>
    <x v="20"/>
    <x v="20"/>
    <s v="TrueComRetail"/>
    <n v="1"/>
    <n v="2361"/>
    <n v="0.05"/>
    <x v="141"/>
    <n v="471.01949999999994"/>
    <s v="Credit Card"/>
    <s v="Delivered"/>
    <x v="3"/>
    <s v="No Return"/>
  </r>
  <r>
    <x v="146"/>
    <x v="128"/>
    <x v="10"/>
    <x v="3"/>
    <x v="3"/>
    <x v="3"/>
    <x v="20"/>
    <x v="20"/>
    <s v="TrueComRetail"/>
    <n v="1"/>
    <n v="303"/>
    <n v="0"/>
    <x v="142"/>
    <n v="60.6"/>
    <s v="Debit Card"/>
    <s v="Delivered"/>
    <x v="1"/>
    <s v="No Return"/>
  </r>
  <r>
    <x v="147"/>
    <x v="44"/>
    <x v="13"/>
    <x v="10"/>
    <x v="10"/>
    <x v="2"/>
    <x v="10"/>
    <x v="10"/>
    <s v="SaneRetails"/>
    <n v="1"/>
    <n v="2105"/>
    <n v="0.15"/>
    <x v="143"/>
    <n v="214.70999999999998"/>
    <s v="Debit Card"/>
    <s v="Delivered"/>
    <x v="0"/>
    <s v="No Return"/>
  </r>
  <r>
    <x v="148"/>
    <x v="45"/>
    <x v="1"/>
    <x v="3"/>
    <x v="3"/>
    <x v="2"/>
    <x v="3"/>
    <x v="3"/>
    <s v="OmniTechRetail"/>
    <n v="2"/>
    <n v="1245"/>
    <n v="0"/>
    <x v="144"/>
    <n v="498"/>
    <s v="Cash on Delivery (COD)"/>
    <s v="Delivered"/>
    <x v="3"/>
    <s v="No Return"/>
  </r>
  <r>
    <x v="149"/>
    <x v="129"/>
    <x v="21"/>
    <x v="2"/>
    <x v="2"/>
    <x v="3"/>
    <x v="18"/>
    <x v="18"/>
    <s v="SuperComNet"/>
    <n v="1"/>
    <n v="1676"/>
    <n v="0.05"/>
    <x v="145"/>
    <n v="159.22"/>
    <s v="UPI"/>
    <s v="Delivered"/>
    <x v="0"/>
    <s v="No Return"/>
  </r>
  <r>
    <x v="150"/>
    <x v="130"/>
    <x v="0"/>
    <x v="4"/>
    <x v="4"/>
    <x v="3"/>
    <x v="20"/>
    <x v="20"/>
    <s v="SuperComNet"/>
    <n v="2"/>
    <n v="2374"/>
    <n v="0.15"/>
    <x v="146"/>
    <n v="1049.308"/>
    <s v="Cash on Delivery (COD)"/>
    <s v="Delivered"/>
    <x v="3"/>
    <s v="No Return"/>
  </r>
  <r>
    <x v="151"/>
    <x v="131"/>
    <x v="19"/>
    <x v="13"/>
    <x v="13"/>
    <x v="2"/>
    <x v="19"/>
    <x v="19"/>
    <s v="OmniTechRetail"/>
    <n v="2"/>
    <n v="2749"/>
    <n v="0.05"/>
    <x v="147"/>
    <n v="835.69599999999991"/>
    <s v="Net Banking"/>
    <s v="Delivered"/>
    <x v="1"/>
    <s v="No Return"/>
  </r>
  <r>
    <x v="152"/>
    <x v="132"/>
    <x v="18"/>
    <x v="7"/>
    <x v="7"/>
    <x v="1"/>
    <x v="13"/>
    <x v="13"/>
    <s v="RetailNet"/>
    <n v="1"/>
    <n v="2463"/>
    <n v="0"/>
    <x v="148"/>
    <n v="517.23"/>
    <s v="Net Banking"/>
    <s v="Delivered"/>
    <x v="0"/>
    <s v="No Return"/>
  </r>
  <r>
    <x v="153"/>
    <x v="133"/>
    <x v="16"/>
    <x v="0"/>
    <x v="0"/>
    <x v="0"/>
    <x v="4"/>
    <x v="4"/>
    <s v="IndiFlashMart"/>
    <n v="1"/>
    <n v="3906"/>
    <n v="0"/>
    <x v="149"/>
    <n v="546.84"/>
    <s v="UPI"/>
    <s v="Delivered"/>
    <x v="3"/>
    <s v="No Return"/>
  </r>
  <r>
    <x v="154"/>
    <x v="35"/>
    <x v="24"/>
    <x v="6"/>
    <x v="6"/>
    <x v="1"/>
    <x v="9"/>
    <x v="9"/>
    <s v="RetailNet"/>
    <n v="3"/>
    <n v="959"/>
    <n v="0.1"/>
    <x v="150"/>
    <n v="595.5390000000001"/>
    <s v="UPI"/>
    <s v="Delivered"/>
    <x v="3"/>
    <s v="No Return"/>
  </r>
  <r>
    <x v="155"/>
    <x v="134"/>
    <x v="15"/>
    <x v="2"/>
    <x v="2"/>
    <x v="3"/>
    <x v="20"/>
    <x v="20"/>
    <s v="SuperComNet"/>
    <n v="3"/>
    <n v="3028"/>
    <n v="0.1"/>
    <x v="151"/>
    <n v="1798.6320000000001"/>
    <s v="Credit Card"/>
    <s v="Delivered"/>
    <x v="3"/>
    <s v="No Return"/>
  </r>
  <r>
    <x v="156"/>
    <x v="135"/>
    <x v="12"/>
    <x v="8"/>
    <x v="8"/>
    <x v="2"/>
    <x v="21"/>
    <x v="12"/>
    <s v="OmniTechRetail"/>
    <n v="1"/>
    <n v="5188"/>
    <n v="0.05"/>
    <x v="152"/>
    <n v="936.43399999999986"/>
    <s v="Net Banking"/>
    <s v="Delivered"/>
    <x v="0"/>
    <s v="No Return"/>
  </r>
  <r>
    <x v="157"/>
    <x v="136"/>
    <x v="12"/>
    <x v="8"/>
    <x v="8"/>
    <x v="2"/>
    <x v="16"/>
    <x v="16"/>
    <s v="SaneRetails"/>
    <n v="3"/>
    <n v="5985"/>
    <n v="0.05"/>
    <x v="153"/>
    <n v="2558.5875000000001"/>
    <s v="Credit Card"/>
    <s v="Delivered"/>
    <x v="1"/>
    <s v="No Return"/>
  </r>
  <r>
    <x v="158"/>
    <x v="137"/>
    <x v="19"/>
    <x v="3"/>
    <x v="3"/>
    <x v="2"/>
    <x v="21"/>
    <x v="12"/>
    <s v="OmniTechRetail"/>
    <n v="1"/>
    <n v="4040"/>
    <n v="0.05"/>
    <x v="154"/>
    <n v="460.56"/>
    <s v="UPI"/>
    <s v="Delivered"/>
    <x v="1"/>
    <s v="No Return"/>
  </r>
  <r>
    <x v="159"/>
    <x v="138"/>
    <x v="13"/>
    <x v="5"/>
    <x v="5"/>
    <x v="3"/>
    <x v="15"/>
    <x v="15"/>
    <s v="SuperComNet"/>
    <n v="1"/>
    <n v="3870"/>
    <n v="0"/>
    <x v="155"/>
    <n v="503.1"/>
    <s v="Debit Card"/>
    <s v="Delivered"/>
    <x v="1"/>
    <s v="No Return"/>
  </r>
  <r>
    <x v="160"/>
    <x v="139"/>
    <x v="5"/>
    <x v="3"/>
    <x v="3"/>
    <x v="3"/>
    <x v="7"/>
    <x v="7"/>
    <s v="SuperComNet"/>
    <n v="2"/>
    <n v="2675"/>
    <n v="0"/>
    <x v="156"/>
    <n v="695.5"/>
    <s v="Net Banking"/>
    <s v="Delivered"/>
    <x v="3"/>
    <s v="No Return"/>
  </r>
  <r>
    <x v="161"/>
    <x v="140"/>
    <x v="8"/>
    <x v="8"/>
    <x v="8"/>
    <x v="3"/>
    <x v="18"/>
    <x v="18"/>
    <s v="SuperComNet"/>
    <n v="2"/>
    <n v="1402"/>
    <n v="0.15"/>
    <x v="157"/>
    <n v="262.17400000000004"/>
    <s v="Debit Card"/>
    <s v="Delivered"/>
    <x v="1"/>
    <s v="No Return"/>
  </r>
  <r>
    <x v="162"/>
    <x v="141"/>
    <x v="7"/>
    <x v="4"/>
    <x v="4"/>
    <x v="2"/>
    <x v="19"/>
    <x v="19"/>
    <s v="OmniTechRetail"/>
    <n v="1"/>
    <n v="587"/>
    <n v="0.2"/>
    <x v="158"/>
    <n v="98.616"/>
    <s v="Debit Card"/>
    <s v="Delivered"/>
    <x v="0"/>
    <s v="No Return"/>
  </r>
  <r>
    <x v="163"/>
    <x v="142"/>
    <x v="21"/>
    <x v="3"/>
    <x v="3"/>
    <x v="0"/>
    <x v="2"/>
    <x v="2"/>
    <s v="RetailNet"/>
    <n v="1"/>
    <n v="15830"/>
    <n v="0"/>
    <x v="159"/>
    <n v="2216.2000000000003"/>
    <s v="UPI"/>
    <s v="Shipped"/>
    <x v="1"/>
    <s v="No Return"/>
  </r>
  <r>
    <x v="164"/>
    <x v="137"/>
    <x v="23"/>
    <x v="11"/>
    <x v="11"/>
    <x v="1"/>
    <x v="5"/>
    <x v="5"/>
    <s v="TrueComRetail"/>
    <n v="1"/>
    <n v="259"/>
    <n v="0.05"/>
    <x v="160"/>
    <n v="-19.683999999999997"/>
    <s v="Debit Card"/>
    <s v="Returned"/>
    <x v="2"/>
    <s v="Returned"/>
  </r>
  <r>
    <x v="165"/>
    <x v="143"/>
    <x v="21"/>
    <x v="2"/>
    <x v="2"/>
    <x v="2"/>
    <x v="16"/>
    <x v="16"/>
    <s v="SaneRetails"/>
    <n v="1"/>
    <n v="794"/>
    <n v="0.2"/>
    <x v="161"/>
    <n v="120.68800000000002"/>
    <s v="Debit Card"/>
    <s v="Delivered"/>
    <x v="1"/>
    <s v="No Return"/>
  </r>
  <r>
    <x v="166"/>
    <x v="144"/>
    <x v="3"/>
    <x v="14"/>
    <x v="3"/>
    <x v="3"/>
    <x v="17"/>
    <x v="17"/>
    <s v="TrueComRetail"/>
    <n v="1"/>
    <n v="3048"/>
    <n v="0.15"/>
    <x v="162"/>
    <n v="310.89599999999996"/>
    <s v="Debit Card"/>
    <s v="Delivered"/>
    <x v="1"/>
    <s v="No Return"/>
  </r>
  <r>
    <x v="167"/>
    <x v="145"/>
    <x v="3"/>
    <x v="6"/>
    <x v="6"/>
    <x v="2"/>
    <x v="19"/>
    <x v="19"/>
    <s v="SaneRetails"/>
    <n v="2"/>
    <n v="2887"/>
    <n v="0"/>
    <x v="163"/>
    <n v="1039.32"/>
    <s v="Cash on Delivery (COD)"/>
    <s v="Delivered"/>
    <x v="3"/>
    <s v="No Return"/>
  </r>
  <r>
    <x v="168"/>
    <x v="146"/>
    <x v="7"/>
    <x v="10"/>
    <x v="10"/>
    <x v="3"/>
    <x v="8"/>
    <x v="8"/>
    <s v="TrueComRetail"/>
    <n v="4"/>
    <n v="3039"/>
    <n v="0"/>
    <x v="164"/>
    <n v="3160.56"/>
    <s v="Cash on Delivery (COD)"/>
    <s v="Delivered"/>
    <x v="3"/>
    <s v="No Return"/>
  </r>
  <r>
    <x v="169"/>
    <x v="28"/>
    <x v="24"/>
    <x v="4"/>
    <x v="4"/>
    <x v="1"/>
    <x v="9"/>
    <x v="9"/>
    <s v="TrueComRetail"/>
    <n v="2"/>
    <n v="195"/>
    <n v="0.15"/>
    <x v="165"/>
    <n v="49.725000000000001"/>
    <s v="Credit Card"/>
    <s v="Delivered"/>
    <x v="3"/>
    <s v="No Return"/>
  </r>
  <r>
    <x v="170"/>
    <x v="147"/>
    <x v="18"/>
    <x v="10"/>
    <x v="10"/>
    <x v="0"/>
    <x v="11"/>
    <x v="11"/>
    <s v="RetailNet"/>
    <n v="3"/>
    <n v="10414"/>
    <n v="0.15"/>
    <x v="166"/>
    <n v="6107.8110000000006"/>
    <s v="UPI"/>
    <s v="Delivered"/>
    <x v="0"/>
    <s v="No Return"/>
  </r>
  <r>
    <x v="171"/>
    <x v="148"/>
    <x v="16"/>
    <x v="13"/>
    <x v="13"/>
    <x v="1"/>
    <x v="12"/>
    <x v="12"/>
    <s v="TrueComRetail"/>
    <n v="1"/>
    <n v="460"/>
    <n v="0.2"/>
    <x v="167"/>
    <n v="51.52"/>
    <s v="UPI"/>
    <s v="Delivered"/>
    <x v="1"/>
    <s v="No Return"/>
  </r>
  <r>
    <x v="172"/>
    <x v="149"/>
    <x v="7"/>
    <x v="10"/>
    <x v="10"/>
    <x v="3"/>
    <x v="20"/>
    <x v="20"/>
    <s v="SuperComNet"/>
    <n v="2"/>
    <n v="2196"/>
    <n v="0.05"/>
    <x v="168"/>
    <n v="584.13599999999997"/>
    <s v="Net Banking"/>
    <s v="Delivered"/>
    <x v="0"/>
    <s v="No Return"/>
  </r>
  <r>
    <x v="173"/>
    <x v="7"/>
    <x v="20"/>
    <x v="2"/>
    <x v="2"/>
    <x v="1"/>
    <x v="13"/>
    <x v="13"/>
    <s v="RetailNet"/>
    <n v="1"/>
    <n v="2248"/>
    <n v="0.05"/>
    <x v="169"/>
    <n v="320.33999999999997"/>
    <s v="Debit Card"/>
    <s v="Delivered"/>
    <x v="0"/>
    <s v="No Return"/>
  </r>
  <r>
    <x v="174"/>
    <x v="150"/>
    <x v="21"/>
    <x v="7"/>
    <x v="7"/>
    <x v="1"/>
    <x v="13"/>
    <x v="13"/>
    <s v="TrueComRetail"/>
    <n v="1"/>
    <n v="2177"/>
    <n v="0.1"/>
    <x v="170"/>
    <n v="195.93"/>
    <s v="UPI"/>
    <s v="Delivered"/>
    <x v="3"/>
    <s v="No Return"/>
  </r>
  <r>
    <x v="175"/>
    <x v="151"/>
    <x v="11"/>
    <x v="10"/>
    <x v="10"/>
    <x v="2"/>
    <x v="3"/>
    <x v="3"/>
    <s v="SaneRetails"/>
    <n v="2"/>
    <n v="3892"/>
    <n v="0.05"/>
    <x v="171"/>
    <n v="961.32399999999996"/>
    <s v="Debit Card"/>
    <s v="Delivered"/>
    <x v="3"/>
    <s v="No Return"/>
  </r>
  <r>
    <x v="176"/>
    <x v="105"/>
    <x v="9"/>
    <x v="3"/>
    <x v="3"/>
    <x v="2"/>
    <x v="19"/>
    <x v="19"/>
    <s v="OmniTechRetail"/>
    <n v="1"/>
    <n v="1343"/>
    <n v="0.2"/>
    <x v="172"/>
    <n v="107.44000000000001"/>
    <s v="Cash on Delivery (COD)"/>
    <s v="Shipped"/>
    <x v="1"/>
    <s v="No Return"/>
  </r>
  <r>
    <x v="177"/>
    <x v="152"/>
    <x v="14"/>
    <x v="11"/>
    <x v="11"/>
    <x v="3"/>
    <x v="8"/>
    <x v="8"/>
    <s v="SuperComNet"/>
    <n v="2"/>
    <n v="3129"/>
    <n v="0.05"/>
    <x v="173"/>
    <n v="1426.8239999999998"/>
    <s v="Debit Card"/>
    <s v="Delivered"/>
    <x v="3"/>
    <s v="No Return"/>
  </r>
  <r>
    <x v="178"/>
    <x v="153"/>
    <x v="2"/>
    <x v="9"/>
    <x v="9"/>
    <x v="3"/>
    <x v="17"/>
    <x v="17"/>
    <s v="TrueComRetail"/>
    <n v="1"/>
    <n v="2727"/>
    <n v="0"/>
    <x v="174"/>
    <n v="490.85999999999996"/>
    <s v="UPI"/>
    <s v="Delivered"/>
    <x v="0"/>
    <s v="No Return"/>
  </r>
  <r>
    <x v="179"/>
    <x v="154"/>
    <x v="15"/>
    <x v="3"/>
    <x v="3"/>
    <x v="0"/>
    <x v="0"/>
    <x v="0"/>
    <s v="RetailNet"/>
    <n v="3"/>
    <n v="25991"/>
    <n v="0"/>
    <x v="175"/>
    <n v="14814.87"/>
    <s v="Cash on Delivery (COD)"/>
    <s v="Delivered"/>
    <x v="3"/>
    <s v="No Return"/>
  </r>
  <r>
    <x v="180"/>
    <x v="155"/>
    <x v="4"/>
    <x v="13"/>
    <x v="13"/>
    <x v="3"/>
    <x v="15"/>
    <x v="15"/>
    <s v="TrueComRetail"/>
    <n v="2"/>
    <n v="1479"/>
    <n v="0.2"/>
    <x v="176"/>
    <n v="591.6"/>
    <s v="Debit Card"/>
    <s v="Shipped"/>
    <x v="3"/>
    <s v="No Return"/>
  </r>
  <r>
    <x v="181"/>
    <x v="156"/>
    <x v="21"/>
    <x v="11"/>
    <x v="11"/>
    <x v="1"/>
    <x v="9"/>
    <x v="9"/>
    <s v="RetailNet"/>
    <n v="1"/>
    <n v="2471"/>
    <n v="0.1"/>
    <x v="177"/>
    <n v="422.541"/>
    <s v="Cash on Delivery (COD)"/>
    <s v="Delivered"/>
    <x v="3"/>
    <s v="No Return"/>
  </r>
  <r>
    <x v="182"/>
    <x v="134"/>
    <x v="24"/>
    <x v="12"/>
    <x v="12"/>
    <x v="0"/>
    <x v="22"/>
    <x v="21"/>
    <s v="RetailNet"/>
    <n v="2"/>
    <n v="36452"/>
    <n v="0"/>
    <x v="178"/>
    <n v="8019.44"/>
    <s v="Credit Card"/>
    <s v="Delivered"/>
    <x v="0"/>
    <s v="No Return"/>
  </r>
  <r>
    <x v="183"/>
    <x v="99"/>
    <x v="23"/>
    <x v="1"/>
    <x v="1"/>
    <x v="2"/>
    <x v="6"/>
    <x v="6"/>
    <s v="SaneRetails"/>
    <n v="1"/>
    <n v="3108"/>
    <n v="0.1"/>
    <x v="179"/>
    <n v="559.44000000000005"/>
    <s v="UPI"/>
    <s v="Delivered"/>
    <x v="0"/>
    <s v="No Return"/>
  </r>
  <r>
    <x v="184"/>
    <x v="157"/>
    <x v="5"/>
    <x v="10"/>
    <x v="10"/>
    <x v="1"/>
    <x v="9"/>
    <x v="9"/>
    <s v="RetailNet"/>
    <n v="1"/>
    <n v="761"/>
    <n v="0.1"/>
    <x v="180"/>
    <n v="150.678"/>
    <s v="Credit Card"/>
    <s v="Shipped"/>
    <x v="1"/>
    <s v="No Return"/>
  </r>
  <r>
    <x v="185"/>
    <x v="158"/>
    <x v="23"/>
    <x v="8"/>
    <x v="8"/>
    <x v="0"/>
    <x v="4"/>
    <x v="4"/>
    <s v="RetailNet"/>
    <n v="1"/>
    <n v="8952"/>
    <n v="0.1"/>
    <x v="181"/>
    <n v="1208.52"/>
    <s v="Cash on Delivery (COD)"/>
    <s v="Delivered"/>
    <x v="3"/>
    <s v="No Return"/>
  </r>
  <r>
    <x v="186"/>
    <x v="159"/>
    <x v="1"/>
    <x v="4"/>
    <x v="4"/>
    <x v="1"/>
    <x v="13"/>
    <x v="13"/>
    <s v="TrueComRetail"/>
    <n v="1"/>
    <n v="2302"/>
    <n v="0"/>
    <x v="182"/>
    <n v="345.3"/>
    <s v="Credit Card"/>
    <s v="Delivered"/>
    <x v="3"/>
    <s v="No Return"/>
  </r>
  <r>
    <x v="187"/>
    <x v="160"/>
    <x v="20"/>
    <x v="4"/>
    <x v="4"/>
    <x v="3"/>
    <x v="8"/>
    <x v="8"/>
    <s v="TrueComRetail"/>
    <n v="2"/>
    <n v="4336"/>
    <n v="0"/>
    <x v="183"/>
    <n v="1560.96"/>
    <s v="Credit Card"/>
    <s v="Delivered"/>
    <x v="1"/>
    <s v="No Return"/>
  </r>
  <r>
    <x v="188"/>
    <x v="48"/>
    <x v="16"/>
    <x v="5"/>
    <x v="5"/>
    <x v="3"/>
    <x v="15"/>
    <x v="15"/>
    <s v="TrueComRetail"/>
    <n v="4"/>
    <n v="1916"/>
    <n v="0"/>
    <x v="184"/>
    <n v="1839.36"/>
    <s v="Net Banking"/>
    <s v="Delivered"/>
    <x v="1"/>
    <s v="No Return"/>
  </r>
  <r>
    <x v="189"/>
    <x v="161"/>
    <x v="5"/>
    <x v="4"/>
    <x v="4"/>
    <x v="3"/>
    <x v="18"/>
    <x v="18"/>
    <s v="TrueComRetail"/>
    <n v="1"/>
    <n v="3641"/>
    <n v="0.2"/>
    <x v="185"/>
    <n v="524.30399999999997"/>
    <s v="UPI"/>
    <s v="Delivered"/>
    <x v="3"/>
    <s v="No Return"/>
  </r>
  <r>
    <x v="190"/>
    <x v="162"/>
    <x v="11"/>
    <x v="12"/>
    <x v="12"/>
    <x v="0"/>
    <x v="0"/>
    <x v="0"/>
    <s v="IndiFlashMart"/>
    <n v="1"/>
    <n v="23673"/>
    <n v="0"/>
    <x v="186"/>
    <n v="5918.25"/>
    <s v="Debit Card"/>
    <s v="Delivered"/>
    <x v="3"/>
    <s v="No Return"/>
  </r>
  <r>
    <x v="191"/>
    <x v="21"/>
    <x v="23"/>
    <x v="9"/>
    <x v="9"/>
    <x v="3"/>
    <x v="17"/>
    <x v="17"/>
    <s v="TrueComRetail"/>
    <n v="1"/>
    <n v="698"/>
    <n v="0.2"/>
    <x v="187"/>
    <n v="94.927999999999997"/>
    <s v="Debit Card"/>
    <s v="Delivered"/>
    <x v="3"/>
    <s v="No Return"/>
  </r>
  <r>
    <x v="192"/>
    <x v="163"/>
    <x v="6"/>
    <x v="1"/>
    <x v="1"/>
    <x v="1"/>
    <x v="5"/>
    <x v="5"/>
    <s v="RetailNet"/>
    <n v="1"/>
    <n v="2010"/>
    <n v="0.1"/>
    <x v="188"/>
    <n v="-144.72"/>
    <s v="UPI"/>
    <s v="Returned"/>
    <x v="2"/>
    <s v="Returned"/>
  </r>
  <r>
    <x v="193"/>
    <x v="164"/>
    <x v="22"/>
    <x v="8"/>
    <x v="8"/>
    <x v="1"/>
    <x v="12"/>
    <x v="12"/>
    <s v="RetailNet"/>
    <n v="2"/>
    <n v="1859"/>
    <n v="0.15"/>
    <x v="189"/>
    <n v="726.86899999999991"/>
    <s v="Net Banking"/>
    <s v="Delivered"/>
    <x v="0"/>
    <s v="No Return"/>
  </r>
  <r>
    <x v="194"/>
    <x v="10"/>
    <x v="24"/>
    <x v="6"/>
    <x v="6"/>
    <x v="1"/>
    <x v="5"/>
    <x v="5"/>
    <s v="TrueComRetail"/>
    <n v="1"/>
    <n v="1192"/>
    <n v="0.5"/>
    <x v="190"/>
    <n v="95.36"/>
    <s v="Debit Card"/>
    <s v="Delivered"/>
    <x v="0"/>
    <s v="No Return"/>
  </r>
  <r>
    <x v="195"/>
    <x v="59"/>
    <x v="14"/>
    <x v="4"/>
    <x v="4"/>
    <x v="3"/>
    <x v="18"/>
    <x v="18"/>
    <s v="TrueComRetail"/>
    <n v="3"/>
    <n v="1968"/>
    <n v="0.05"/>
    <x v="191"/>
    <n v="841.32"/>
    <s v="Debit Card"/>
    <s v="Delivered"/>
    <x v="0"/>
    <s v="No Return"/>
  </r>
  <r>
    <x v="196"/>
    <x v="165"/>
    <x v="21"/>
    <x v="7"/>
    <x v="7"/>
    <x v="0"/>
    <x v="22"/>
    <x v="21"/>
    <s v="IndiFlashMart"/>
    <n v="1"/>
    <n v="43130"/>
    <n v="0.2"/>
    <x v="192"/>
    <n v="4485.5200000000004"/>
    <s v="UPI"/>
    <s v="Delivered"/>
    <x v="1"/>
    <s v="No Return"/>
  </r>
  <r>
    <x v="197"/>
    <x v="166"/>
    <x v="5"/>
    <x v="12"/>
    <x v="12"/>
    <x v="2"/>
    <x v="6"/>
    <x v="6"/>
    <s v="OmniTechRetail"/>
    <n v="1"/>
    <n v="3320"/>
    <n v="0.15"/>
    <x v="193"/>
    <n v="620.84"/>
    <s v="Cash on Delivery (COD)"/>
    <s v="Delivered"/>
    <x v="1"/>
    <s v="No Return"/>
  </r>
  <r>
    <x v="198"/>
    <x v="167"/>
    <x v="14"/>
    <x v="11"/>
    <x v="11"/>
    <x v="3"/>
    <x v="7"/>
    <x v="7"/>
    <s v="TrueComRetail"/>
    <n v="1"/>
    <n v="802"/>
    <n v="0.1"/>
    <x v="194"/>
    <n v="93.834000000000017"/>
    <s v="UPI"/>
    <s v="Delivered"/>
    <x v="3"/>
    <s v="No Return"/>
  </r>
  <r>
    <x v="199"/>
    <x v="72"/>
    <x v="9"/>
    <x v="3"/>
    <x v="3"/>
    <x v="3"/>
    <x v="17"/>
    <x v="17"/>
    <s v="SuperComNet"/>
    <n v="1"/>
    <n v="4499"/>
    <n v="0.5"/>
    <x v="195"/>
    <n v="337.42500000000001"/>
    <s v="UPI"/>
    <s v="Delivered"/>
    <x v="1"/>
    <s v="No Return"/>
  </r>
  <r>
    <x v="200"/>
    <x v="109"/>
    <x v="24"/>
    <x v="4"/>
    <x v="4"/>
    <x v="3"/>
    <x v="20"/>
    <x v="20"/>
    <s v="TrueComRetail"/>
    <n v="2"/>
    <n v="2777"/>
    <n v="0.05"/>
    <x v="196"/>
    <n v="896.97100000000012"/>
    <s v="Cash on Delivery (COD)"/>
    <s v="Delivered"/>
    <x v="1"/>
    <s v="No Return"/>
  </r>
  <r>
    <x v="201"/>
    <x v="168"/>
    <x v="12"/>
    <x v="12"/>
    <x v="12"/>
    <x v="1"/>
    <x v="1"/>
    <x v="1"/>
    <s v="RetailNet"/>
    <n v="1"/>
    <n v="1283"/>
    <n v="0.2"/>
    <x v="197"/>
    <n v="246.33600000000001"/>
    <s v="UPI"/>
    <s v="Delivered"/>
    <x v="0"/>
    <s v="No Return"/>
  </r>
  <r>
    <x v="202"/>
    <x v="169"/>
    <x v="22"/>
    <x v="12"/>
    <x v="12"/>
    <x v="2"/>
    <x v="10"/>
    <x v="10"/>
    <s v="OmniTechRetail"/>
    <n v="1"/>
    <n v="476"/>
    <n v="0.1"/>
    <x v="198"/>
    <n v="-34.272000000000006"/>
    <s v="Debit Card"/>
    <s v="Returned"/>
    <x v="2"/>
    <s v="Returned"/>
  </r>
  <r>
    <x v="203"/>
    <x v="64"/>
    <x v="0"/>
    <x v="3"/>
    <x v="3"/>
    <x v="2"/>
    <x v="21"/>
    <x v="12"/>
    <s v="SaneRetails"/>
    <n v="1"/>
    <n v="832"/>
    <n v="0.5"/>
    <x v="199"/>
    <n v="45.76"/>
    <s v="Debit Card"/>
    <s v="Delivered"/>
    <x v="0"/>
    <s v="No Return"/>
  </r>
  <r>
    <x v="204"/>
    <x v="30"/>
    <x v="5"/>
    <x v="0"/>
    <x v="0"/>
    <x v="3"/>
    <x v="20"/>
    <x v="20"/>
    <s v="SuperComNet"/>
    <n v="2"/>
    <n v="3269"/>
    <n v="0.05"/>
    <x v="200"/>
    <n v="1117.9979999999998"/>
    <s v="Debit Card"/>
    <s v="Delivered"/>
    <x v="0"/>
    <s v="No Return"/>
  </r>
  <r>
    <x v="205"/>
    <x v="132"/>
    <x v="8"/>
    <x v="7"/>
    <x v="7"/>
    <x v="1"/>
    <x v="5"/>
    <x v="5"/>
    <s v="TrueComRetail"/>
    <n v="3"/>
    <n v="1816"/>
    <n v="0.05"/>
    <x v="201"/>
    <n v="621.07199999999989"/>
    <s v="UPI"/>
    <s v="Delivered"/>
    <x v="1"/>
    <s v="No Return"/>
  </r>
  <r>
    <x v="206"/>
    <x v="170"/>
    <x v="21"/>
    <x v="4"/>
    <x v="4"/>
    <x v="0"/>
    <x v="2"/>
    <x v="2"/>
    <s v="RetailNet"/>
    <n v="1"/>
    <n v="34051"/>
    <n v="0.05"/>
    <x v="202"/>
    <n v="3881.8139999999994"/>
    <s v="Net Banking"/>
    <s v="Delivered"/>
    <x v="1"/>
    <s v="No Return"/>
  </r>
  <r>
    <x v="207"/>
    <x v="171"/>
    <x v="7"/>
    <x v="10"/>
    <x v="10"/>
    <x v="2"/>
    <x v="6"/>
    <x v="6"/>
    <s v="SaneRetails"/>
    <n v="1"/>
    <n v="5093"/>
    <n v="0.05"/>
    <x v="203"/>
    <n v="532.21849999999995"/>
    <s v="Credit Card"/>
    <s v="Delivered"/>
    <x v="0"/>
    <s v="No Return"/>
  </r>
  <r>
    <x v="208"/>
    <x v="143"/>
    <x v="5"/>
    <x v="3"/>
    <x v="3"/>
    <x v="1"/>
    <x v="5"/>
    <x v="5"/>
    <s v="RetailNet"/>
    <n v="1"/>
    <n v="2204"/>
    <n v="0.1"/>
    <x v="204"/>
    <n v="198.36"/>
    <s v="UPI"/>
    <s v="Delivered"/>
    <x v="0"/>
    <s v="No Return"/>
  </r>
  <r>
    <x v="209"/>
    <x v="20"/>
    <x v="8"/>
    <x v="8"/>
    <x v="8"/>
    <x v="0"/>
    <x v="4"/>
    <x v="4"/>
    <s v="RetailNet"/>
    <n v="2"/>
    <n v="28875"/>
    <n v="0"/>
    <x v="205"/>
    <n v="8085.0000000000009"/>
    <s v="UPI"/>
    <s v="Delivered"/>
    <x v="0"/>
    <s v="No Return"/>
  </r>
  <r>
    <x v="210"/>
    <x v="76"/>
    <x v="22"/>
    <x v="8"/>
    <x v="8"/>
    <x v="2"/>
    <x v="16"/>
    <x v="16"/>
    <s v="SaneRetails"/>
    <n v="3"/>
    <n v="4722"/>
    <n v="0.05"/>
    <x v="206"/>
    <n v="1480.347"/>
    <s v="Debit Card"/>
    <s v="Delivered"/>
    <x v="1"/>
    <s v="No Return"/>
  </r>
  <r>
    <x v="211"/>
    <x v="136"/>
    <x v="15"/>
    <x v="12"/>
    <x v="12"/>
    <x v="2"/>
    <x v="6"/>
    <x v="6"/>
    <s v="OmniTechRetail"/>
    <n v="1"/>
    <n v="4381"/>
    <n v="0.1"/>
    <x v="207"/>
    <n v="433.71899999999999"/>
    <s v="Debit Card"/>
    <s v="Delivered"/>
    <x v="3"/>
    <s v="No Return"/>
  </r>
  <r>
    <x v="212"/>
    <x v="113"/>
    <x v="0"/>
    <x v="10"/>
    <x v="10"/>
    <x v="0"/>
    <x v="14"/>
    <x v="14"/>
    <s v="IndiFlashMart"/>
    <n v="1"/>
    <n v="34585"/>
    <n v="0"/>
    <x v="208"/>
    <n v="8992.1"/>
    <s v="UPI"/>
    <s v="Delivered"/>
    <x v="1"/>
    <s v="No Return"/>
  </r>
  <r>
    <x v="213"/>
    <x v="172"/>
    <x v="9"/>
    <x v="0"/>
    <x v="0"/>
    <x v="1"/>
    <x v="9"/>
    <x v="9"/>
    <s v="RetailNet"/>
    <n v="2"/>
    <n v="503"/>
    <n v="0.15"/>
    <x v="209"/>
    <n v="102.61199999999999"/>
    <s v="Cash on Delivery (COD)"/>
    <s v="Delivered"/>
    <x v="3"/>
    <s v="No Return"/>
  </r>
  <r>
    <x v="214"/>
    <x v="130"/>
    <x v="24"/>
    <x v="10"/>
    <x v="10"/>
    <x v="3"/>
    <x v="17"/>
    <x v="17"/>
    <s v="TrueComRetail"/>
    <n v="3"/>
    <n v="2517"/>
    <n v="0.15"/>
    <x v="210"/>
    <n v="1091.1195"/>
    <s v="UPI"/>
    <s v="Delivered"/>
    <x v="0"/>
    <s v="No Return"/>
  </r>
  <r>
    <x v="215"/>
    <x v="173"/>
    <x v="2"/>
    <x v="0"/>
    <x v="0"/>
    <x v="0"/>
    <x v="4"/>
    <x v="4"/>
    <s v="RetailNet"/>
    <n v="2"/>
    <n v="25749"/>
    <n v="0"/>
    <x v="211"/>
    <n v="10299.6"/>
    <s v="Debit Card"/>
    <s v="Delivered"/>
    <x v="1"/>
    <s v="No Return"/>
  </r>
  <r>
    <x v="216"/>
    <x v="174"/>
    <x v="15"/>
    <x v="2"/>
    <x v="2"/>
    <x v="2"/>
    <x v="16"/>
    <x v="16"/>
    <s v="OmniTechRetail"/>
    <n v="1"/>
    <n v="3504"/>
    <n v="0"/>
    <x v="212"/>
    <n v="700.80000000000007"/>
    <s v="Debit Card"/>
    <s v="Delivered"/>
    <x v="1"/>
    <s v="No Return"/>
  </r>
  <r>
    <x v="217"/>
    <x v="127"/>
    <x v="21"/>
    <x v="5"/>
    <x v="5"/>
    <x v="2"/>
    <x v="21"/>
    <x v="12"/>
    <s v="OmniTechRetail"/>
    <n v="1"/>
    <n v="5681"/>
    <n v="0.1"/>
    <x v="213"/>
    <n v="664.67700000000013"/>
    <s v="Credit Card"/>
    <s v="Delivered"/>
    <x v="1"/>
    <s v="No Return"/>
  </r>
  <r>
    <x v="218"/>
    <x v="175"/>
    <x v="6"/>
    <x v="9"/>
    <x v="9"/>
    <x v="1"/>
    <x v="5"/>
    <x v="5"/>
    <s v="RetailNet"/>
    <n v="3"/>
    <n v="2073"/>
    <n v="0.05"/>
    <x v="214"/>
    <n v="1004.3684999999999"/>
    <s v="Debit Card"/>
    <s v="Delivered"/>
    <x v="0"/>
    <s v="No Return"/>
  </r>
  <r>
    <x v="219"/>
    <x v="176"/>
    <x v="19"/>
    <x v="7"/>
    <x v="7"/>
    <x v="0"/>
    <x v="11"/>
    <x v="11"/>
    <s v="RetailNet"/>
    <n v="1"/>
    <n v="52938"/>
    <n v="0.2"/>
    <x v="215"/>
    <n v="5082.0479999999998"/>
    <s v="Debit Card"/>
    <s v="Delivered"/>
    <x v="0"/>
    <s v="No Return"/>
  </r>
  <r>
    <x v="220"/>
    <x v="159"/>
    <x v="22"/>
    <x v="12"/>
    <x v="12"/>
    <x v="1"/>
    <x v="1"/>
    <x v="1"/>
    <s v="RetailNet"/>
    <n v="1"/>
    <n v="1119"/>
    <n v="0"/>
    <x v="216"/>
    <n v="201.42"/>
    <s v="Credit Card"/>
    <s v="Delivered"/>
    <x v="0"/>
    <s v="No Return"/>
  </r>
  <r>
    <x v="221"/>
    <x v="159"/>
    <x v="4"/>
    <x v="14"/>
    <x v="3"/>
    <x v="0"/>
    <x v="11"/>
    <x v="11"/>
    <s v="RetailNet"/>
    <n v="1"/>
    <n v="18593"/>
    <n v="0.05"/>
    <x v="217"/>
    <n v="2119.6019999999999"/>
    <s v="Debit Card"/>
    <s v="Delivered"/>
    <x v="1"/>
    <s v="No Return"/>
  </r>
  <r>
    <x v="222"/>
    <x v="177"/>
    <x v="5"/>
    <x v="0"/>
    <x v="0"/>
    <x v="0"/>
    <x v="0"/>
    <x v="0"/>
    <s v="RetailNet"/>
    <n v="2"/>
    <n v="19539"/>
    <n v="0.1"/>
    <x v="218"/>
    <n v="7034.0400000000009"/>
    <s v="Credit Card"/>
    <s v="Delivered"/>
    <x v="0"/>
    <s v="No Return"/>
  </r>
  <r>
    <x v="223"/>
    <x v="174"/>
    <x v="3"/>
    <x v="5"/>
    <x v="5"/>
    <x v="0"/>
    <x v="14"/>
    <x v="14"/>
    <s v="IndiFlashMart"/>
    <n v="1"/>
    <n v="29342"/>
    <n v="0"/>
    <x v="219"/>
    <n v="5574.9800000000005"/>
    <s v="Debit Card"/>
    <s v="Delivered"/>
    <x v="3"/>
    <s v="No Return"/>
  </r>
  <r>
    <x v="224"/>
    <x v="57"/>
    <x v="15"/>
    <x v="14"/>
    <x v="3"/>
    <x v="0"/>
    <x v="11"/>
    <x v="11"/>
    <s v="IndiFlashMart"/>
    <n v="1"/>
    <n v="44304"/>
    <n v="0"/>
    <x v="220"/>
    <n v="6645.5999999999995"/>
    <s v="Net Banking"/>
    <s v="Delivered"/>
    <x v="1"/>
    <s v="No Return"/>
  </r>
  <r>
    <x v="225"/>
    <x v="171"/>
    <x v="22"/>
    <x v="10"/>
    <x v="10"/>
    <x v="0"/>
    <x v="14"/>
    <x v="14"/>
    <s v="RetailNet"/>
    <n v="1"/>
    <n v="53542"/>
    <n v="0.15"/>
    <x v="221"/>
    <n v="7736.8190000000004"/>
    <s v="Net Banking"/>
    <s v="Delivered"/>
    <x v="0"/>
    <s v="No Return"/>
  </r>
  <r>
    <x v="226"/>
    <x v="178"/>
    <x v="23"/>
    <x v="12"/>
    <x v="12"/>
    <x v="3"/>
    <x v="15"/>
    <x v="15"/>
    <s v="SuperComNet"/>
    <n v="1"/>
    <n v="2550"/>
    <n v="0.15"/>
    <x v="222"/>
    <n v="303.45000000000005"/>
    <s v="Credit Card"/>
    <s v="Delivered"/>
    <x v="1"/>
    <s v="No Return"/>
  </r>
  <r>
    <x v="227"/>
    <x v="133"/>
    <x v="3"/>
    <x v="0"/>
    <x v="0"/>
    <x v="3"/>
    <x v="17"/>
    <x v="17"/>
    <s v="TrueComRetail"/>
    <n v="1"/>
    <n v="2543"/>
    <n v="0.1"/>
    <x v="223"/>
    <n v="434.85300000000007"/>
    <s v="UPI"/>
    <s v="Delivered"/>
    <x v="3"/>
    <s v="No Return"/>
  </r>
  <r>
    <x v="228"/>
    <x v="112"/>
    <x v="20"/>
    <x v="7"/>
    <x v="7"/>
    <x v="2"/>
    <x v="3"/>
    <x v="3"/>
    <s v="OmniTechRetail"/>
    <n v="2"/>
    <n v="4844"/>
    <n v="0.05"/>
    <x v="224"/>
    <n v="1104.432"/>
    <s v="Debit Card"/>
    <s v="Delivered"/>
    <x v="0"/>
    <s v="No Return"/>
  </r>
  <r>
    <x v="229"/>
    <x v="179"/>
    <x v="6"/>
    <x v="13"/>
    <x v="13"/>
    <x v="0"/>
    <x v="14"/>
    <x v="14"/>
    <s v="RetailNet"/>
    <n v="2"/>
    <n v="62741"/>
    <n v="0.2"/>
    <x v="225"/>
    <n v="-8030.8480000000009"/>
    <s v="Credit Card"/>
    <s v="Returned"/>
    <x v="2"/>
    <s v="Returned"/>
  </r>
  <r>
    <x v="230"/>
    <x v="180"/>
    <x v="10"/>
    <x v="1"/>
    <x v="1"/>
    <x v="1"/>
    <x v="13"/>
    <x v="13"/>
    <s v="RetailNet"/>
    <n v="3"/>
    <n v="581"/>
    <n v="0.2"/>
    <x v="226"/>
    <n v="153.38400000000001"/>
    <s v="Cash on Delivery (COD)"/>
    <s v="Delivered"/>
    <x v="1"/>
    <s v="No Return"/>
  </r>
  <r>
    <x v="231"/>
    <x v="170"/>
    <x v="17"/>
    <x v="0"/>
    <x v="0"/>
    <x v="3"/>
    <x v="7"/>
    <x v="7"/>
    <s v="TrueComRetail"/>
    <n v="3"/>
    <n v="314"/>
    <n v="0"/>
    <x v="227"/>
    <n v="103.62"/>
    <s v="Net Banking"/>
    <s v="Delivered"/>
    <x v="1"/>
    <s v="No Return"/>
  </r>
  <r>
    <x v="232"/>
    <x v="181"/>
    <x v="7"/>
    <x v="8"/>
    <x v="8"/>
    <x v="0"/>
    <x v="14"/>
    <x v="14"/>
    <s v="RetailNet"/>
    <n v="1"/>
    <n v="44799"/>
    <n v="0"/>
    <x v="228"/>
    <n v="7615.8300000000008"/>
    <s v="UPI"/>
    <s v="Delivered"/>
    <x v="3"/>
    <s v="No Return"/>
  </r>
  <r>
    <x v="233"/>
    <x v="182"/>
    <x v="0"/>
    <x v="7"/>
    <x v="7"/>
    <x v="2"/>
    <x v="10"/>
    <x v="10"/>
    <s v="OmniTechRetail"/>
    <n v="2"/>
    <n v="5460"/>
    <n v="0.05"/>
    <x v="229"/>
    <n v="1037.4000000000001"/>
    <s v="Cash on Delivery (COD)"/>
    <s v="Delivered"/>
    <x v="3"/>
    <s v="No Return"/>
  </r>
  <r>
    <x v="234"/>
    <x v="39"/>
    <x v="22"/>
    <x v="8"/>
    <x v="8"/>
    <x v="1"/>
    <x v="13"/>
    <x v="13"/>
    <s v="TrueComRetail"/>
    <n v="1"/>
    <n v="220"/>
    <n v="0.15"/>
    <x v="230"/>
    <n v="39.269999999999996"/>
    <s v="Cash on Delivery (COD)"/>
    <s v="Delivered"/>
    <x v="0"/>
    <s v="No Return"/>
  </r>
  <r>
    <x v="235"/>
    <x v="183"/>
    <x v="0"/>
    <x v="7"/>
    <x v="7"/>
    <x v="1"/>
    <x v="5"/>
    <x v="5"/>
    <s v="TrueComRetail"/>
    <n v="1"/>
    <n v="2378"/>
    <n v="0.1"/>
    <x v="231"/>
    <n v="363.83400000000006"/>
    <s v="UPI"/>
    <s v="Delivered"/>
    <x v="1"/>
    <s v="No Return"/>
  </r>
  <r>
    <x v="236"/>
    <x v="20"/>
    <x v="0"/>
    <x v="10"/>
    <x v="10"/>
    <x v="3"/>
    <x v="15"/>
    <x v="15"/>
    <s v="SuperComNet"/>
    <n v="1"/>
    <n v="3870"/>
    <n v="0.05"/>
    <x v="232"/>
    <n v="919.125"/>
    <s v="Cash on Delivery (COD)"/>
    <s v="Delivered"/>
    <x v="0"/>
    <s v="No Return"/>
  </r>
  <r>
    <x v="237"/>
    <x v="42"/>
    <x v="4"/>
    <x v="4"/>
    <x v="4"/>
    <x v="0"/>
    <x v="22"/>
    <x v="21"/>
    <s v="IndiFlashMart"/>
    <n v="1"/>
    <n v="51353"/>
    <n v="0.2"/>
    <x v="233"/>
    <n v="5340.7120000000004"/>
    <s v="Credit Card"/>
    <s v="Delivered"/>
    <x v="3"/>
    <s v="No Return"/>
  </r>
  <r>
    <x v="238"/>
    <x v="184"/>
    <x v="3"/>
    <x v="12"/>
    <x v="12"/>
    <x v="2"/>
    <x v="10"/>
    <x v="10"/>
    <s v="SaneRetails"/>
    <n v="1"/>
    <n v="742"/>
    <n v="0.35"/>
    <x v="234"/>
    <n v="77.168000000000006"/>
    <s v="Net Banking"/>
    <s v="Delivered"/>
    <x v="0"/>
    <s v="No Return"/>
  </r>
  <r>
    <x v="239"/>
    <x v="185"/>
    <x v="21"/>
    <x v="9"/>
    <x v="9"/>
    <x v="0"/>
    <x v="14"/>
    <x v="14"/>
    <s v="RetailNet"/>
    <n v="2"/>
    <n v="14736"/>
    <n v="0.1"/>
    <x v="235"/>
    <n v="5835.4560000000001"/>
    <s v="Debit Card"/>
    <s v="Delivered"/>
    <x v="1"/>
    <s v="No Return"/>
  </r>
  <r>
    <x v="240"/>
    <x v="55"/>
    <x v="23"/>
    <x v="5"/>
    <x v="5"/>
    <x v="3"/>
    <x v="8"/>
    <x v="8"/>
    <s v="TrueComRetail"/>
    <n v="1"/>
    <n v="316"/>
    <n v="0"/>
    <x v="236"/>
    <n v="69.52"/>
    <s v="Net Banking"/>
    <s v="Delivered"/>
    <x v="3"/>
    <s v="No Return"/>
  </r>
  <r>
    <x v="241"/>
    <x v="186"/>
    <x v="24"/>
    <x v="6"/>
    <x v="6"/>
    <x v="1"/>
    <x v="12"/>
    <x v="12"/>
    <s v="TrueComRetail"/>
    <n v="1"/>
    <n v="1855"/>
    <n v="0"/>
    <x v="237"/>
    <n v="352.45"/>
    <s v="Debit Card"/>
    <s v="Delivered"/>
    <x v="0"/>
    <s v="No Return"/>
  </r>
  <r>
    <x v="242"/>
    <x v="171"/>
    <x v="3"/>
    <x v="2"/>
    <x v="2"/>
    <x v="3"/>
    <x v="8"/>
    <x v="8"/>
    <s v="SuperComNet"/>
    <n v="1"/>
    <n v="1797"/>
    <n v="0.15"/>
    <x v="238"/>
    <n v="-122.19600000000001"/>
    <s v="Debit Card"/>
    <s v="Returned"/>
    <x v="2"/>
    <s v="Returned"/>
  </r>
  <r>
    <x v="243"/>
    <x v="187"/>
    <x v="16"/>
    <x v="11"/>
    <x v="11"/>
    <x v="1"/>
    <x v="13"/>
    <x v="13"/>
    <s v="TrueComRetail"/>
    <n v="2"/>
    <n v="1320"/>
    <n v="0"/>
    <x v="239"/>
    <n v="501.6"/>
    <s v="Cash on Delivery (COD)"/>
    <s v="Delivered"/>
    <x v="3"/>
    <s v="No Return"/>
  </r>
  <r>
    <x v="244"/>
    <x v="24"/>
    <x v="15"/>
    <x v="1"/>
    <x v="1"/>
    <x v="1"/>
    <x v="5"/>
    <x v="5"/>
    <s v="RetailNet"/>
    <n v="1"/>
    <n v="1878"/>
    <n v="0"/>
    <x v="22"/>
    <n v="0"/>
    <s v="Cash on Delivery (COD)"/>
    <s v="Cancelled"/>
    <x v="4"/>
    <s v="Not Applicable"/>
  </r>
  <r>
    <x v="245"/>
    <x v="188"/>
    <x v="12"/>
    <x v="8"/>
    <x v="8"/>
    <x v="1"/>
    <x v="5"/>
    <x v="5"/>
    <s v="TrueComRetail"/>
    <n v="1"/>
    <n v="1932"/>
    <n v="0"/>
    <x v="240"/>
    <n v="193.20000000000002"/>
    <s v="UPI"/>
    <s v="Delivered"/>
    <x v="3"/>
    <s v="No Return"/>
  </r>
  <r>
    <x v="246"/>
    <x v="189"/>
    <x v="7"/>
    <x v="2"/>
    <x v="2"/>
    <x v="0"/>
    <x v="11"/>
    <x v="11"/>
    <s v="RetailNet"/>
    <n v="1"/>
    <n v="6341"/>
    <n v="0"/>
    <x v="241"/>
    <n v="1458.43"/>
    <s v="Credit Card"/>
    <s v="Delivered"/>
    <x v="3"/>
    <s v="No Return"/>
  </r>
  <r>
    <x v="247"/>
    <x v="16"/>
    <x v="5"/>
    <x v="3"/>
    <x v="3"/>
    <x v="0"/>
    <x v="11"/>
    <x v="11"/>
    <s v="IndiFlashMart"/>
    <n v="1"/>
    <n v="9482"/>
    <n v="0.15"/>
    <x v="242"/>
    <n v="1047.761"/>
    <s v="Cash on Delivery (COD)"/>
    <s v="Delivered"/>
    <x v="0"/>
    <s v="No Return"/>
  </r>
  <r>
    <x v="248"/>
    <x v="169"/>
    <x v="19"/>
    <x v="3"/>
    <x v="3"/>
    <x v="2"/>
    <x v="21"/>
    <x v="12"/>
    <s v="OmniTechRetail"/>
    <n v="3"/>
    <n v="1259"/>
    <n v="0.05"/>
    <x v="243"/>
    <n v="502.34100000000001"/>
    <s v="Net Banking"/>
    <s v="Delivered"/>
    <x v="0"/>
    <s v="No Return"/>
  </r>
  <r>
    <x v="249"/>
    <x v="190"/>
    <x v="10"/>
    <x v="12"/>
    <x v="12"/>
    <x v="1"/>
    <x v="5"/>
    <x v="5"/>
    <s v="TrueComRetail"/>
    <n v="1"/>
    <n v="1452"/>
    <n v="0.2"/>
    <x v="244"/>
    <n v="139.39200000000002"/>
    <s v="Credit Card"/>
    <s v="Delivered"/>
    <x v="0"/>
    <s v="No Return"/>
  </r>
  <r>
    <x v="250"/>
    <x v="165"/>
    <x v="8"/>
    <x v="9"/>
    <x v="9"/>
    <x v="1"/>
    <x v="12"/>
    <x v="12"/>
    <s v="RetailNet"/>
    <n v="5"/>
    <n v="1884"/>
    <n v="0.15"/>
    <x v="245"/>
    <n v="2001.75"/>
    <s v="Credit Card"/>
    <s v="Delivered"/>
    <x v="0"/>
    <s v="No Return"/>
  </r>
  <r>
    <x v="251"/>
    <x v="191"/>
    <x v="16"/>
    <x v="4"/>
    <x v="4"/>
    <x v="3"/>
    <x v="7"/>
    <x v="7"/>
    <s v="TrueComRetail"/>
    <n v="2"/>
    <n v="2625"/>
    <n v="0.05"/>
    <x v="246"/>
    <n v="798"/>
    <s v="UPI"/>
    <s v="Delivered"/>
    <x v="0"/>
    <s v="No Return"/>
  </r>
  <r>
    <x v="252"/>
    <x v="189"/>
    <x v="6"/>
    <x v="12"/>
    <x v="12"/>
    <x v="1"/>
    <x v="9"/>
    <x v="9"/>
    <s v="TrueComRetail"/>
    <n v="1"/>
    <n v="1672"/>
    <n v="0"/>
    <x v="247"/>
    <n v="250.79999999999998"/>
    <s v="Net Banking"/>
    <s v="Delivered"/>
    <x v="0"/>
    <s v="No Return"/>
  </r>
  <r>
    <x v="253"/>
    <x v="192"/>
    <x v="9"/>
    <x v="3"/>
    <x v="3"/>
    <x v="2"/>
    <x v="10"/>
    <x v="10"/>
    <s v="SaneRetails"/>
    <n v="1"/>
    <n v="3012"/>
    <n v="0.1"/>
    <x v="248"/>
    <n v="623.48400000000004"/>
    <s v="UPI"/>
    <s v="Delivered"/>
    <x v="1"/>
    <s v="No Return"/>
  </r>
  <r>
    <x v="254"/>
    <x v="151"/>
    <x v="20"/>
    <x v="11"/>
    <x v="11"/>
    <x v="0"/>
    <x v="2"/>
    <x v="2"/>
    <s v="RetailNet"/>
    <n v="2"/>
    <n v="5872"/>
    <n v="0.1"/>
    <x v="249"/>
    <n v="1691.1360000000002"/>
    <s v="Cash on Delivery (COD)"/>
    <s v="Delivered"/>
    <x v="3"/>
    <s v="No Return"/>
  </r>
  <r>
    <x v="255"/>
    <x v="193"/>
    <x v="15"/>
    <x v="6"/>
    <x v="6"/>
    <x v="1"/>
    <x v="13"/>
    <x v="13"/>
    <s v="RetailNet"/>
    <n v="2"/>
    <n v="1582"/>
    <n v="0.1"/>
    <x v="22"/>
    <n v="0"/>
    <s v="UPI"/>
    <s v="Cancelled"/>
    <x v="4"/>
    <s v="Not Applicable"/>
  </r>
  <r>
    <x v="256"/>
    <x v="169"/>
    <x v="24"/>
    <x v="11"/>
    <x v="11"/>
    <x v="0"/>
    <x v="2"/>
    <x v="2"/>
    <s v="RetailNet"/>
    <n v="2"/>
    <n v="33274"/>
    <n v="0.5"/>
    <x v="250"/>
    <n v="5989.32"/>
    <s v="UPI"/>
    <s v="Delivered"/>
    <x v="3"/>
    <s v="No Return"/>
  </r>
  <r>
    <x v="257"/>
    <x v="194"/>
    <x v="19"/>
    <x v="10"/>
    <x v="10"/>
    <x v="2"/>
    <x v="10"/>
    <x v="10"/>
    <s v="OmniTechRetail"/>
    <n v="3"/>
    <n v="5929"/>
    <n v="0.15"/>
    <x v="251"/>
    <n v="2116.6530000000002"/>
    <s v="Cash on Delivery (COD)"/>
    <s v="Delivered"/>
    <x v="1"/>
    <s v="No Return"/>
  </r>
  <r>
    <x v="258"/>
    <x v="195"/>
    <x v="23"/>
    <x v="11"/>
    <x v="11"/>
    <x v="1"/>
    <x v="9"/>
    <x v="9"/>
    <s v="RetailNet"/>
    <n v="1"/>
    <n v="2158"/>
    <n v="0.35"/>
    <x v="252"/>
    <n v="238.45900000000003"/>
    <s v="Debit Card"/>
    <s v="Delivered"/>
    <x v="0"/>
    <s v="No Return"/>
  </r>
  <r>
    <x v="259"/>
    <x v="196"/>
    <x v="12"/>
    <x v="3"/>
    <x v="3"/>
    <x v="3"/>
    <x v="7"/>
    <x v="7"/>
    <s v="TrueComRetail"/>
    <n v="1"/>
    <n v="3889"/>
    <n v="0.35"/>
    <x v="253"/>
    <n v="631.96249999999998"/>
    <s v="UPI"/>
    <s v="Delivered"/>
    <x v="1"/>
    <s v="No Return"/>
  </r>
  <r>
    <x v="260"/>
    <x v="197"/>
    <x v="9"/>
    <x v="3"/>
    <x v="3"/>
    <x v="3"/>
    <x v="18"/>
    <x v="18"/>
    <s v="SuperComNet"/>
    <n v="1"/>
    <n v="1559"/>
    <n v="0.1"/>
    <x v="254"/>
    <n v="280.62000000000006"/>
    <s v="Cash on Delivery (COD)"/>
    <s v="Delivered"/>
    <x v="3"/>
    <s v="No Return"/>
  </r>
  <r>
    <x v="261"/>
    <x v="198"/>
    <x v="7"/>
    <x v="14"/>
    <x v="3"/>
    <x v="3"/>
    <x v="18"/>
    <x v="18"/>
    <s v="SuperComNet"/>
    <n v="1"/>
    <n v="2268"/>
    <n v="0.1"/>
    <x v="255"/>
    <n v="428.65199999999999"/>
    <s v="Debit Card"/>
    <s v="Delivered"/>
    <x v="3"/>
    <s v="No Return"/>
  </r>
  <r>
    <x v="262"/>
    <x v="192"/>
    <x v="8"/>
    <x v="5"/>
    <x v="5"/>
    <x v="0"/>
    <x v="11"/>
    <x v="11"/>
    <s v="IndiFlashMart"/>
    <n v="1"/>
    <n v="38423"/>
    <n v="0.05"/>
    <x v="256"/>
    <n v="4745.2404999999999"/>
    <s v="Net Banking"/>
    <s v="Shipped"/>
    <x v="1"/>
    <s v="No Return"/>
  </r>
  <r>
    <x v="263"/>
    <x v="199"/>
    <x v="7"/>
    <x v="11"/>
    <x v="11"/>
    <x v="3"/>
    <x v="7"/>
    <x v="7"/>
    <s v="SuperComNet"/>
    <n v="1"/>
    <n v="4352"/>
    <n v="0.2"/>
    <x v="257"/>
    <n v="870.40000000000009"/>
    <s v="Credit Card"/>
    <s v="Delivered"/>
    <x v="1"/>
    <s v="No Return"/>
  </r>
  <r>
    <x v="264"/>
    <x v="200"/>
    <x v="18"/>
    <x v="5"/>
    <x v="5"/>
    <x v="2"/>
    <x v="6"/>
    <x v="6"/>
    <s v="SaneRetails"/>
    <n v="1"/>
    <n v="2924"/>
    <n v="0"/>
    <x v="22"/>
    <n v="0"/>
    <s v="UPI"/>
    <s v="Cancelled"/>
    <x v="4"/>
    <s v="Not Applicable"/>
  </r>
  <r>
    <x v="265"/>
    <x v="201"/>
    <x v="22"/>
    <x v="4"/>
    <x v="4"/>
    <x v="2"/>
    <x v="3"/>
    <x v="3"/>
    <s v="OmniTechRetail"/>
    <n v="2"/>
    <n v="4284"/>
    <n v="0"/>
    <x v="22"/>
    <n v="0"/>
    <s v="Debit Card"/>
    <s v="Cancelled"/>
    <x v="4"/>
    <s v="Not Applicable"/>
  </r>
  <r>
    <x v="266"/>
    <x v="202"/>
    <x v="3"/>
    <x v="8"/>
    <x v="8"/>
    <x v="1"/>
    <x v="5"/>
    <x v="5"/>
    <s v="TrueComRetail"/>
    <n v="3"/>
    <n v="1684"/>
    <n v="0"/>
    <x v="258"/>
    <n v="606.24"/>
    <s v="UPI"/>
    <s v="Delivered"/>
    <x v="1"/>
    <s v="No Return"/>
  </r>
  <r>
    <x v="267"/>
    <x v="0"/>
    <x v="1"/>
    <x v="11"/>
    <x v="11"/>
    <x v="1"/>
    <x v="5"/>
    <x v="5"/>
    <s v="RetailNet"/>
    <n v="3"/>
    <n v="1143"/>
    <n v="0"/>
    <x v="259"/>
    <n v="548.64"/>
    <s v="UPI"/>
    <s v="Delivered"/>
    <x v="1"/>
    <s v="No Return"/>
  </r>
  <r>
    <x v="268"/>
    <x v="203"/>
    <x v="3"/>
    <x v="9"/>
    <x v="9"/>
    <x v="2"/>
    <x v="6"/>
    <x v="6"/>
    <s v="SaneRetails"/>
    <n v="1"/>
    <n v="736"/>
    <n v="0.1"/>
    <x v="260"/>
    <n v="165.6"/>
    <s v="Debit Card"/>
    <s v="Delivered"/>
    <x v="1"/>
    <s v="No Return"/>
  </r>
  <r>
    <x v="269"/>
    <x v="204"/>
    <x v="1"/>
    <x v="1"/>
    <x v="1"/>
    <x v="1"/>
    <x v="5"/>
    <x v="5"/>
    <s v="RetailNet"/>
    <n v="1"/>
    <n v="1864"/>
    <n v="0.05"/>
    <x v="261"/>
    <n v="247.91200000000001"/>
    <s v="Debit Card"/>
    <s v="Delivered"/>
    <x v="3"/>
    <s v="No Return"/>
  </r>
  <r>
    <x v="270"/>
    <x v="74"/>
    <x v="1"/>
    <x v="14"/>
    <x v="3"/>
    <x v="1"/>
    <x v="12"/>
    <x v="12"/>
    <s v="TrueComRetail"/>
    <n v="1"/>
    <n v="1417"/>
    <n v="0"/>
    <x v="262"/>
    <n v="141.70000000000002"/>
    <s v="Credit Card"/>
    <s v="Delivered"/>
    <x v="0"/>
    <s v="No Return"/>
  </r>
  <r>
    <x v="271"/>
    <x v="54"/>
    <x v="7"/>
    <x v="1"/>
    <x v="1"/>
    <x v="1"/>
    <x v="12"/>
    <x v="12"/>
    <s v="RetailNet"/>
    <n v="1"/>
    <n v="954"/>
    <n v="0"/>
    <x v="263"/>
    <n v="181.26"/>
    <s v="UPI"/>
    <s v="Delivered"/>
    <x v="0"/>
    <s v="No Return"/>
  </r>
  <r>
    <x v="272"/>
    <x v="205"/>
    <x v="18"/>
    <x v="12"/>
    <x v="12"/>
    <x v="0"/>
    <x v="4"/>
    <x v="4"/>
    <s v="IndiFlashMart"/>
    <n v="3"/>
    <n v="33959"/>
    <n v="0"/>
    <x v="264"/>
    <n v="12225.24"/>
    <s v="Credit Card"/>
    <s v="Delivered"/>
    <x v="0"/>
    <s v="No Return"/>
  </r>
  <r>
    <x v="273"/>
    <x v="89"/>
    <x v="17"/>
    <x v="13"/>
    <x v="13"/>
    <x v="1"/>
    <x v="13"/>
    <x v="13"/>
    <s v="RetailNet"/>
    <n v="3"/>
    <n v="1088"/>
    <n v="0.1"/>
    <x v="265"/>
    <n v="470.01600000000002"/>
    <s v="UPI"/>
    <s v="Delivered"/>
    <x v="1"/>
    <s v="No Return"/>
  </r>
  <r>
    <x v="274"/>
    <x v="76"/>
    <x v="22"/>
    <x v="9"/>
    <x v="9"/>
    <x v="1"/>
    <x v="12"/>
    <x v="12"/>
    <s v="RetailNet"/>
    <n v="2"/>
    <n v="575"/>
    <n v="0.1"/>
    <x v="266"/>
    <n v="207"/>
    <s v="Credit Card"/>
    <s v="Delivered"/>
    <x v="3"/>
    <s v="No Return"/>
  </r>
  <r>
    <x v="275"/>
    <x v="128"/>
    <x v="1"/>
    <x v="0"/>
    <x v="0"/>
    <x v="3"/>
    <x v="8"/>
    <x v="8"/>
    <s v="TrueComRetail"/>
    <n v="5"/>
    <n v="2489"/>
    <n v="0.05"/>
    <x v="267"/>
    <n v="1655.1850000000002"/>
    <s v="Net Banking"/>
    <s v="Delivered"/>
    <x v="1"/>
    <s v="No Return"/>
  </r>
  <r>
    <x v="276"/>
    <x v="108"/>
    <x v="18"/>
    <x v="3"/>
    <x v="3"/>
    <x v="0"/>
    <x v="11"/>
    <x v="11"/>
    <s v="RetailNet"/>
    <n v="1"/>
    <n v="34947"/>
    <n v="0"/>
    <x v="268"/>
    <n v="5591.52"/>
    <s v="Credit Card"/>
    <s v="Delivered"/>
    <x v="3"/>
    <s v="No Return"/>
  </r>
  <r>
    <x v="277"/>
    <x v="206"/>
    <x v="20"/>
    <x v="3"/>
    <x v="3"/>
    <x v="0"/>
    <x v="22"/>
    <x v="21"/>
    <s v="IndiFlashMart"/>
    <n v="1"/>
    <n v="15123"/>
    <n v="0"/>
    <x v="269"/>
    <n v="2419.6799999999998"/>
    <s v="Debit Card"/>
    <s v="Delivered"/>
    <x v="3"/>
    <s v="No Return"/>
  </r>
  <r>
    <x v="278"/>
    <x v="82"/>
    <x v="21"/>
    <x v="3"/>
    <x v="3"/>
    <x v="2"/>
    <x v="21"/>
    <x v="12"/>
    <s v="OmniTechRetail"/>
    <n v="1"/>
    <n v="4017"/>
    <n v="0"/>
    <x v="270"/>
    <n v="401.70000000000005"/>
    <s v="UPI"/>
    <s v="Delivered"/>
    <x v="1"/>
    <s v="No Return"/>
  </r>
  <r>
    <x v="279"/>
    <x v="207"/>
    <x v="6"/>
    <x v="7"/>
    <x v="7"/>
    <x v="1"/>
    <x v="13"/>
    <x v="13"/>
    <s v="RetailNet"/>
    <n v="1"/>
    <n v="1884"/>
    <n v="0.2"/>
    <x v="271"/>
    <n v="301.44"/>
    <s v="Cash on Delivery (COD)"/>
    <s v="Delivered"/>
    <x v="3"/>
    <s v="No Return"/>
  </r>
  <r>
    <x v="280"/>
    <x v="23"/>
    <x v="24"/>
    <x v="4"/>
    <x v="4"/>
    <x v="0"/>
    <x v="22"/>
    <x v="21"/>
    <s v="IndiFlashMart"/>
    <n v="1"/>
    <n v="62096"/>
    <n v="0.05"/>
    <x v="272"/>
    <n v="7668.8559999999998"/>
    <s v="Net Banking"/>
    <s v="Delivered"/>
    <x v="3"/>
    <s v="No Return"/>
  </r>
  <r>
    <x v="281"/>
    <x v="208"/>
    <x v="19"/>
    <x v="7"/>
    <x v="7"/>
    <x v="1"/>
    <x v="1"/>
    <x v="1"/>
    <s v="TrueComRetail"/>
    <n v="1"/>
    <n v="1333"/>
    <n v="0.05"/>
    <x v="273"/>
    <n v="202.61599999999999"/>
    <s v="Debit Card"/>
    <s v="Delivered"/>
    <x v="1"/>
    <s v="No Return"/>
  </r>
  <r>
    <x v="282"/>
    <x v="205"/>
    <x v="2"/>
    <x v="8"/>
    <x v="8"/>
    <x v="3"/>
    <x v="18"/>
    <x v="18"/>
    <s v="SuperComNet"/>
    <n v="2"/>
    <n v="2672"/>
    <n v="0.2"/>
    <x v="274"/>
    <n v="769.53599999999994"/>
    <s v="UPI"/>
    <s v="Delivered"/>
    <x v="0"/>
    <s v="No Return"/>
  </r>
  <r>
    <x v="283"/>
    <x v="209"/>
    <x v="4"/>
    <x v="4"/>
    <x v="4"/>
    <x v="3"/>
    <x v="18"/>
    <x v="18"/>
    <s v="TrueComRetail"/>
    <n v="2"/>
    <n v="4363"/>
    <n v="0.15"/>
    <x v="22"/>
    <n v="0"/>
    <s v="Credit Card"/>
    <s v="Cancelled"/>
    <x v="4"/>
    <s v="Not Applicable"/>
  </r>
  <r>
    <x v="284"/>
    <x v="157"/>
    <x v="2"/>
    <x v="1"/>
    <x v="1"/>
    <x v="0"/>
    <x v="2"/>
    <x v="2"/>
    <s v="IndiFlashMart"/>
    <n v="1"/>
    <n v="6908"/>
    <n v="0"/>
    <x v="275"/>
    <n v="1174.3600000000001"/>
    <s v="Credit Card"/>
    <s v="Shipped"/>
    <x v="3"/>
    <s v="No Return"/>
  </r>
  <r>
    <x v="285"/>
    <x v="210"/>
    <x v="17"/>
    <x v="3"/>
    <x v="3"/>
    <x v="1"/>
    <x v="9"/>
    <x v="9"/>
    <s v="RetailNet"/>
    <n v="1"/>
    <n v="446"/>
    <n v="0.15"/>
    <x v="276"/>
    <n v="41.700999999999993"/>
    <s v="Credit Card"/>
    <s v="Delivered"/>
    <x v="3"/>
    <s v="No Return"/>
  </r>
  <r>
    <x v="286"/>
    <x v="123"/>
    <x v="15"/>
    <x v="6"/>
    <x v="6"/>
    <x v="3"/>
    <x v="18"/>
    <x v="18"/>
    <s v="TrueComRetail"/>
    <n v="1"/>
    <n v="375"/>
    <n v="0.05"/>
    <x v="277"/>
    <n v="81.9375"/>
    <s v="Credit Card"/>
    <s v="Delivered"/>
    <x v="3"/>
    <s v="No Return"/>
  </r>
  <r>
    <x v="287"/>
    <x v="124"/>
    <x v="15"/>
    <x v="11"/>
    <x v="11"/>
    <x v="2"/>
    <x v="21"/>
    <x v="12"/>
    <s v="SaneRetails"/>
    <n v="2"/>
    <n v="5580"/>
    <n v="0"/>
    <x v="278"/>
    <n v="2566.8000000000002"/>
    <s v="Net Banking"/>
    <s v="Delivered"/>
    <x v="0"/>
    <s v="No Return"/>
  </r>
  <r>
    <x v="288"/>
    <x v="211"/>
    <x v="3"/>
    <x v="5"/>
    <x v="5"/>
    <x v="3"/>
    <x v="7"/>
    <x v="7"/>
    <s v="SuperComNet"/>
    <n v="1"/>
    <n v="1290"/>
    <n v="0.2"/>
    <x v="279"/>
    <n v="247.67999999999998"/>
    <s v="Credit Card"/>
    <s v="Delivered"/>
    <x v="0"/>
    <s v="No Return"/>
  </r>
  <r>
    <x v="289"/>
    <x v="212"/>
    <x v="12"/>
    <x v="5"/>
    <x v="5"/>
    <x v="1"/>
    <x v="13"/>
    <x v="13"/>
    <s v="RetailNet"/>
    <n v="3"/>
    <n v="1431"/>
    <n v="0"/>
    <x v="280"/>
    <n v="944.46"/>
    <s v="UPI"/>
    <s v="Delivered"/>
    <x v="3"/>
    <s v="No Return"/>
  </r>
  <r>
    <x v="290"/>
    <x v="57"/>
    <x v="6"/>
    <x v="6"/>
    <x v="6"/>
    <x v="2"/>
    <x v="10"/>
    <x v="10"/>
    <s v="OmniTechRetail"/>
    <n v="3"/>
    <n v="3830"/>
    <n v="0"/>
    <x v="281"/>
    <n v="2987.4"/>
    <s v="Cash on Delivery (COD)"/>
    <s v="Delivered"/>
    <x v="0"/>
    <s v="No Return"/>
  </r>
  <r>
    <x v="291"/>
    <x v="213"/>
    <x v="10"/>
    <x v="10"/>
    <x v="10"/>
    <x v="3"/>
    <x v="8"/>
    <x v="8"/>
    <s v="TrueComRetail"/>
    <n v="2"/>
    <n v="3934"/>
    <n v="0.1"/>
    <x v="282"/>
    <n v="920.55600000000004"/>
    <s v="Net Banking"/>
    <s v="Delivered"/>
    <x v="0"/>
    <s v="No Return"/>
  </r>
  <r>
    <x v="292"/>
    <x v="214"/>
    <x v="16"/>
    <x v="5"/>
    <x v="5"/>
    <x v="1"/>
    <x v="5"/>
    <x v="5"/>
    <s v="TrueComRetail"/>
    <n v="2"/>
    <n v="792"/>
    <n v="0.2"/>
    <x v="283"/>
    <n v="202.75200000000001"/>
    <s v="UPI"/>
    <s v="Delivered"/>
    <x v="1"/>
    <s v="No Return"/>
  </r>
  <r>
    <x v="293"/>
    <x v="79"/>
    <x v="9"/>
    <x v="14"/>
    <x v="3"/>
    <x v="2"/>
    <x v="16"/>
    <x v="16"/>
    <s v="OmniTechRetail"/>
    <n v="2"/>
    <n v="2207"/>
    <n v="0.05"/>
    <x v="284"/>
    <n v="419.33000000000004"/>
    <s v="UPI"/>
    <s v="Delivered"/>
    <x v="3"/>
    <s v="No Return"/>
  </r>
  <r>
    <x v="294"/>
    <x v="215"/>
    <x v="12"/>
    <x v="7"/>
    <x v="7"/>
    <x v="3"/>
    <x v="17"/>
    <x v="17"/>
    <s v="SuperComNet"/>
    <n v="1"/>
    <n v="475"/>
    <n v="0"/>
    <x v="22"/>
    <n v="0"/>
    <s v="Credit Card"/>
    <s v="Cancelled"/>
    <x v="4"/>
    <s v="Not Applicable"/>
  </r>
  <r>
    <x v="295"/>
    <x v="216"/>
    <x v="14"/>
    <x v="11"/>
    <x v="11"/>
    <x v="2"/>
    <x v="16"/>
    <x v="16"/>
    <s v="OmniTechRetail"/>
    <n v="2"/>
    <n v="3507"/>
    <n v="0"/>
    <x v="285"/>
    <n v="1402.8000000000002"/>
    <s v="Credit Card"/>
    <s v="Delivered"/>
    <x v="3"/>
    <s v="No Return"/>
  </r>
  <r>
    <x v="296"/>
    <x v="8"/>
    <x v="3"/>
    <x v="8"/>
    <x v="8"/>
    <x v="0"/>
    <x v="4"/>
    <x v="4"/>
    <s v="RetailNet"/>
    <n v="3"/>
    <n v="49927"/>
    <n v="0.05"/>
    <x v="22"/>
    <n v="0"/>
    <s v="Net Banking"/>
    <s v="Cancelled"/>
    <x v="4"/>
    <s v="Not Applicable"/>
  </r>
  <r>
    <x v="297"/>
    <x v="217"/>
    <x v="20"/>
    <x v="6"/>
    <x v="6"/>
    <x v="0"/>
    <x v="4"/>
    <x v="4"/>
    <s v="RetailNet"/>
    <n v="1"/>
    <n v="6300"/>
    <n v="0.2"/>
    <x v="286"/>
    <n v="1008"/>
    <s v="Debit Card"/>
    <s v="Delivered"/>
    <x v="3"/>
    <s v="No Return"/>
  </r>
  <r>
    <x v="298"/>
    <x v="218"/>
    <x v="15"/>
    <x v="11"/>
    <x v="11"/>
    <x v="0"/>
    <x v="2"/>
    <x v="2"/>
    <s v="IndiFlashMart"/>
    <n v="1"/>
    <n v="34078"/>
    <n v="0.15"/>
    <x v="22"/>
    <n v="0"/>
    <s v="Cash on Delivery (COD)"/>
    <s v="Cancelled"/>
    <x v="4"/>
    <s v="Not Applicable"/>
  </r>
  <r>
    <x v="299"/>
    <x v="219"/>
    <x v="14"/>
    <x v="5"/>
    <x v="5"/>
    <x v="1"/>
    <x v="13"/>
    <x v="13"/>
    <s v="RetailNet"/>
    <n v="3"/>
    <n v="575"/>
    <n v="0.05"/>
    <x v="287"/>
    <n v="278.58750000000003"/>
    <s v="Net Banking"/>
    <s v="Delivered"/>
    <x v="1"/>
    <s v="No Return"/>
  </r>
  <r>
    <x v="300"/>
    <x v="220"/>
    <x v="9"/>
    <x v="13"/>
    <x v="13"/>
    <x v="2"/>
    <x v="21"/>
    <x v="12"/>
    <s v="SaneRetails"/>
    <n v="4"/>
    <n v="3239"/>
    <n v="0"/>
    <x v="288"/>
    <n v="1295.6000000000001"/>
    <s v="Cash on Delivery (COD)"/>
    <s v="Delivered"/>
    <x v="0"/>
    <s v="No Return"/>
  </r>
  <r>
    <x v="301"/>
    <x v="79"/>
    <x v="5"/>
    <x v="11"/>
    <x v="11"/>
    <x v="1"/>
    <x v="9"/>
    <x v="9"/>
    <s v="RetailNet"/>
    <n v="1"/>
    <n v="1104"/>
    <n v="0.05"/>
    <x v="289"/>
    <n v="241.22399999999999"/>
    <s v="Net Banking"/>
    <s v="Delivered"/>
    <x v="0"/>
    <s v="No Return"/>
  </r>
  <r>
    <x v="302"/>
    <x v="221"/>
    <x v="24"/>
    <x v="13"/>
    <x v="13"/>
    <x v="3"/>
    <x v="15"/>
    <x v="15"/>
    <s v="TrueComRetail"/>
    <n v="1"/>
    <n v="805"/>
    <n v="0.35"/>
    <x v="290"/>
    <n v="88.952500000000001"/>
    <s v="UPI"/>
    <s v="Delivered"/>
    <x v="3"/>
    <s v="No Return"/>
  </r>
  <r>
    <x v="303"/>
    <x v="222"/>
    <x v="0"/>
    <x v="11"/>
    <x v="11"/>
    <x v="1"/>
    <x v="5"/>
    <x v="5"/>
    <s v="TrueComRetail"/>
    <n v="1"/>
    <n v="515"/>
    <n v="0.2"/>
    <x v="291"/>
    <n v="49.44"/>
    <s v="Debit Card"/>
    <s v="Delivered"/>
    <x v="3"/>
    <s v="No Return"/>
  </r>
  <r>
    <x v="304"/>
    <x v="3"/>
    <x v="3"/>
    <x v="0"/>
    <x v="0"/>
    <x v="2"/>
    <x v="3"/>
    <x v="3"/>
    <s v="OmniTechRetail"/>
    <n v="1"/>
    <n v="627"/>
    <n v="0.35"/>
    <x v="292"/>
    <n v="-32.603999999999999"/>
    <s v="Net Banking"/>
    <s v="Returned"/>
    <x v="5"/>
    <s v="Returned"/>
  </r>
  <r>
    <x v="305"/>
    <x v="223"/>
    <x v="24"/>
    <x v="9"/>
    <x v="9"/>
    <x v="1"/>
    <x v="9"/>
    <x v="9"/>
    <s v="TrueComRetail"/>
    <n v="2"/>
    <n v="650"/>
    <n v="0.15"/>
    <x v="293"/>
    <n v="165.75"/>
    <s v="Credit Card"/>
    <s v="Delivered"/>
    <x v="0"/>
    <s v="No Return"/>
  </r>
  <r>
    <x v="306"/>
    <x v="76"/>
    <x v="22"/>
    <x v="11"/>
    <x v="11"/>
    <x v="3"/>
    <x v="17"/>
    <x v="17"/>
    <s v="TrueComRetail"/>
    <n v="1"/>
    <n v="3161"/>
    <n v="0"/>
    <x v="294"/>
    <n v="568.98"/>
    <s v="Cash on Delivery (COD)"/>
    <s v="Delivered"/>
    <x v="3"/>
    <s v="No Return"/>
  </r>
  <r>
    <x v="307"/>
    <x v="224"/>
    <x v="16"/>
    <x v="3"/>
    <x v="3"/>
    <x v="0"/>
    <x v="14"/>
    <x v="14"/>
    <s v="RetailNet"/>
    <n v="3"/>
    <n v="10889"/>
    <n v="0.1"/>
    <x v="295"/>
    <n v="5292.0540000000001"/>
    <s v="Credit Card"/>
    <s v="Delivered"/>
    <x v="3"/>
    <s v="No Return"/>
  </r>
  <r>
    <x v="308"/>
    <x v="142"/>
    <x v="12"/>
    <x v="1"/>
    <x v="1"/>
    <x v="3"/>
    <x v="8"/>
    <x v="8"/>
    <s v="TrueComRetail"/>
    <n v="1"/>
    <n v="2070"/>
    <n v="0"/>
    <x v="296"/>
    <n v="269.10000000000002"/>
    <s v="Credit Card"/>
    <s v="Delivered"/>
    <x v="0"/>
    <s v="No Return"/>
  </r>
  <r>
    <x v="309"/>
    <x v="32"/>
    <x v="24"/>
    <x v="0"/>
    <x v="0"/>
    <x v="2"/>
    <x v="16"/>
    <x v="16"/>
    <s v="SaneRetails"/>
    <n v="1"/>
    <n v="956"/>
    <n v="0.1"/>
    <x v="297"/>
    <n v="180.684"/>
    <s v="UPI"/>
    <s v="Delivered"/>
    <x v="1"/>
    <s v="No Return"/>
  </r>
  <r>
    <x v="310"/>
    <x v="109"/>
    <x v="10"/>
    <x v="2"/>
    <x v="2"/>
    <x v="2"/>
    <x v="21"/>
    <x v="12"/>
    <s v="OmniTechRetail"/>
    <n v="1"/>
    <n v="1761"/>
    <n v="0"/>
    <x v="298"/>
    <n v="457.86"/>
    <s v="Credit Card"/>
    <s v="Delivered"/>
    <x v="1"/>
    <s v="No Return"/>
  </r>
  <r>
    <x v="311"/>
    <x v="225"/>
    <x v="11"/>
    <x v="11"/>
    <x v="11"/>
    <x v="2"/>
    <x v="10"/>
    <x v="10"/>
    <s v="OmniTechRetail"/>
    <n v="2"/>
    <n v="4149"/>
    <n v="0.2"/>
    <x v="299"/>
    <n v="929.3760000000002"/>
    <s v="Cash on Delivery (COD)"/>
    <s v="Delivered"/>
    <x v="1"/>
    <s v="No Return"/>
  </r>
  <r>
    <x v="312"/>
    <x v="226"/>
    <x v="14"/>
    <x v="10"/>
    <x v="10"/>
    <x v="3"/>
    <x v="8"/>
    <x v="8"/>
    <s v="TrueComRetail"/>
    <n v="1"/>
    <n v="636"/>
    <n v="0"/>
    <x v="300"/>
    <n v="95.399999999999991"/>
    <s v="Net Banking"/>
    <s v="Delivered"/>
    <x v="1"/>
    <s v="No Return"/>
  </r>
  <r>
    <x v="313"/>
    <x v="54"/>
    <x v="18"/>
    <x v="13"/>
    <x v="13"/>
    <x v="2"/>
    <x v="16"/>
    <x v="16"/>
    <s v="SaneRetails"/>
    <n v="1"/>
    <n v="2465"/>
    <n v="0"/>
    <x v="301"/>
    <n v="246.5"/>
    <s v="UPI"/>
    <s v="Delivered"/>
    <x v="3"/>
    <s v="No Return"/>
  </r>
  <r>
    <x v="314"/>
    <x v="227"/>
    <x v="5"/>
    <x v="12"/>
    <x v="12"/>
    <x v="3"/>
    <x v="20"/>
    <x v="20"/>
    <s v="TrueComRetail"/>
    <n v="2"/>
    <n v="3377"/>
    <n v="0.1"/>
    <x v="302"/>
    <n v="1337.2920000000001"/>
    <s v="Credit Card"/>
    <s v="Delivered"/>
    <x v="0"/>
    <s v="No Return"/>
  </r>
  <r>
    <x v="315"/>
    <x v="228"/>
    <x v="5"/>
    <x v="3"/>
    <x v="3"/>
    <x v="3"/>
    <x v="18"/>
    <x v="18"/>
    <s v="TrueComRetail"/>
    <n v="2"/>
    <n v="2463"/>
    <n v="0.1"/>
    <x v="303"/>
    <n v="931.01400000000012"/>
    <s v="Credit Card"/>
    <s v="Delivered"/>
    <x v="3"/>
    <s v="No Return"/>
  </r>
  <r>
    <x v="316"/>
    <x v="139"/>
    <x v="19"/>
    <x v="13"/>
    <x v="13"/>
    <x v="0"/>
    <x v="2"/>
    <x v="2"/>
    <s v="IndiFlashMart"/>
    <n v="2"/>
    <n v="18545"/>
    <n v="0"/>
    <x v="304"/>
    <n v="8530.7000000000007"/>
    <s v="Cash on Delivery (COD)"/>
    <s v="Delivered"/>
    <x v="0"/>
    <s v="No Return"/>
  </r>
  <r>
    <x v="317"/>
    <x v="119"/>
    <x v="12"/>
    <x v="1"/>
    <x v="1"/>
    <x v="1"/>
    <x v="5"/>
    <x v="5"/>
    <s v="TrueComRetail"/>
    <n v="2"/>
    <n v="2297"/>
    <n v="0"/>
    <x v="305"/>
    <n v="643.16000000000008"/>
    <s v="Debit Card"/>
    <s v="Delivered"/>
    <x v="1"/>
    <s v="No Return"/>
  </r>
  <r>
    <x v="318"/>
    <x v="229"/>
    <x v="9"/>
    <x v="8"/>
    <x v="8"/>
    <x v="0"/>
    <x v="2"/>
    <x v="2"/>
    <s v="RetailNet"/>
    <n v="1"/>
    <n v="48113"/>
    <n v="0.1"/>
    <x v="306"/>
    <n v="9959.3910000000014"/>
    <s v="Credit Card"/>
    <s v="Delivered"/>
    <x v="1"/>
    <s v="No Return"/>
  </r>
  <r>
    <x v="319"/>
    <x v="230"/>
    <x v="14"/>
    <x v="0"/>
    <x v="0"/>
    <x v="1"/>
    <x v="12"/>
    <x v="12"/>
    <s v="RetailNet"/>
    <n v="2"/>
    <n v="426"/>
    <n v="0.15"/>
    <x v="307"/>
    <n v="152.08199999999999"/>
    <s v="Credit Card"/>
    <s v="Delivered"/>
    <x v="3"/>
    <s v="No Return"/>
  </r>
  <r>
    <x v="320"/>
    <x v="231"/>
    <x v="21"/>
    <x v="12"/>
    <x v="12"/>
    <x v="2"/>
    <x v="3"/>
    <x v="3"/>
    <s v="SaneRetails"/>
    <n v="2"/>
    <n v="5574"/>
    <n v="0"/>
    <x v="308"/>
    <n v="2452.56"/>
    <s v="Net Banking"/>
    <s v="Delivered"/>
    <x v="3"/>
    <s v="No Return"/>
  </r>
  <r>
    <x v="321"/>
    <x v="232"/>
    <x v="23"/>
    <x v="3"/>
    <x v="3"/>
    <x v="2"/>
    <x v="6"/>
    <x v="6"/>
    <s v="SaneRetails"/>
    <n v="1"/>
    <n v="3659"/>
    <n v="0.05"/>
    <x v="309"/>
    <n v="799.49149999999997"/>
    <s v="UPI"/>
    <s v="Delivered"/>
    <x v="1"/>
    <s v="No Return"/>
  </r>
  <r>
    <x v="322"/>
    <x v="233"/>
    <x v="9"/>
    <x v="9"/>
    <x v="9"/>
    <x v="2"/>
    <x v="16"/>
    <x v="16"/>
    <s v="OmniTechRetail"/>
    <n v="1"/>
    <n v="4407"/>
    <n v="0.2"/>
    <x v="310"/>
    <n v="810.88800000000015"/>
    <s v="UPI"/>
    <s v="Delivered"/>
    <x v="1"/>
    <s v="No Return"/>
  </r>
  <r>
    <x v="323"/>
    <x v="100"/>
    <x v="11"/>
    <x v="12"/>
    <x v="12"/>
    <x v="3"/>
    <x v="8"/>
    <x v="8"/>
    <s v="SuperComNet"/>
    <n v="1"/>
    <n v="3765"/>
    <n v="0"/>
    <x v="311"/>
    <n v="753"/>
    <s v="Net Banking"/>
    <s v="Delivered"/>
    <x v="3"/>
    <s v="No Return"/>
  </r>
  <r>
    <x v="324"/>
    <x v="234"/>
    <x v="12"/>
    <x v="6"/>
    <x v="6"/>
    <x v="2"/>
    <x v="6"/>
    <x v="6"/>
    <s v="OmniTechRetail"/>
    <n v="1"/>
    <n v="3590"/>
    <n v="0.2"/>
    <x v="312"/>
    <n v="488.24"/>
    <s v="Net Banking"/>
    <s v="Delivered"/>
    <x v="0"/>
    <s v="No Return"/>
  </r>
  <r>
    <x v="325"/>
    <x v="235"/>
    <x v="10"/>
    <x v="12"/>
    <x v="12"/>
    <x v="1"/>
    <x v="1"/>
    <x v="1"/>
    <s v="RetailNet"/>
    <n v="5"/>
    <n v="164"/>
    <n v="0.15"/>
    <x v="313"/>
    <n v="174.25"/>
    <s v="Cash on Delivery (COD)"/>
    <s v="Delivered"/>
    <x v="3"/>
    <s v="No Return"/>
  </r>
  <r>
    <x v="326"/>
    <x v="236"/>
    <x v="9"/>
    <x v="12"/>
    <x v="12"/>
    <x v="3"/>
    <x v="20"/>
    <x v="20"/>
    <s v="TrueComRetail"/>
    <n v="1"/>
    <n v="4463"/>
    <n v="0.35"/>
    <x v="314"/>
    <n v="696.22800000000007"/>
    <s v="Net Banking"/>
    <s v="Delivered"/>
    <x v="1"/>
    <s v="No Return"/>
  </r>
  <r>
    <x v="327"/>
    <x v="237"/>
    <x v="23"/>
    <x v="5"/>
    <x v="5"/>
    <x v="3"/>
    <x v="15"/>
    <x v="15"/>
    <s v="SuperComNet"/>
    <n v="1"/>
    <n v="3096"/>
    <n v="0.35"/>
    <x v="315"/>
    <n v="402.48"/>
    <s v="UPI"/>
    <s v="Delivered"/>
    <x v="0"/>
    <s v="No Return"/>
  </r>
  <r>
    <x v="328"/>
    <x v="88"/>
    <x v="23"/>
    <x v="10"/>
    <x v="10"/>
    <x v="3"/>
    <x v="15"/>
    <x v="15"/>
    <s v="SuperComNet"/>
    <n v="1"/>
    <n v="840"/>
    <n v="0.1"/>
    <x v="316"/>
    <n v="143.64000000000001"/>
    <s v="Cash on Delivery (COD)"/>
    <s v="Delivered"/>
    <x v="1"/>
    <s v="No Return"/>
  </r>
  <r>
    <x v="329"/>
    <x v="18"/>
    <x v="10"/>
    <x v="7"/>
    <x v="7"/>
    <x v="3"/>
    <x v="17"/>
    <x v="17"/>
    <s v="SuperComNet"/>
    <n v="1"/>
    <n v="637"/>
    <n v="0"/>
    <x v="317"/>
    <n v="101.92"/>
    <s v="Cash on Delivery (COD)"/>
    <s v="Delivered"/>
    <x v="0"/>
    <s v="No Return"/>
  </r>
  <r>
    <x v="330"/>
    <x v="139"/>
    <x v="8"/>
    <x v="4"/>
    <x v="4"/>
    <x v="1"/>
    <x v="12"/>
    <x v="12"/>
    <s v="TrueComRetail"/>
    <n v="1"/>
    <n v="1062"/>
    <n v="0"/>
    <x v="318"/>
    <n v="276.12"/>
    <s v="UPI"/>
    <s v="Delivered"/>
    <x v="0"/>
    <s v="No Return"/>
  </r>
  <r>
    <x v="331"/>
    <x v="238"/>
    <x v="21"/>
    <x v="4"/>
    <x v="4"/>
    <x v="3"/>
    <x v="20"/>
    <x v="20"/>
    <s v="TrueComRetail"/>
    <n v="1"/>
    <n v="3977"/>
    <n v="0.1"/>
    <x v="319"/>
    <n v="644.274"/>
    <s v="Debit Card"/>
    <s v="Delivered"/>
    <x v="1"/>
    <s v="No Return"/>
  </r>
  <r>
    <x v="332"/>
    <x v="132"/>
    <x v="23"/>
    <x v="0"/>
    <x v="0"/>
    <x v="0"/>
    <x v="11"/>
    <x v="11"/>
    <s v="IndiFlashMart"/>
    <n v="1"/>
    <n v="52437"/>
    <n v="0.15"/>
    <x v="320"/>
    <n v="5794.2884999999997"/>
    <s v="Debit Card"/>
    <s v="Delivered"/>
    <x v="1"/>
    <s v="No Return"/>
  </r>
  <r>
    <x v="333"/>
    <x v="68"/>
    <x v="23"/>
    <x v="7"/>
    <x v="7"/>
    <x v="1"/>
    <x v="1"/>
    <x v="1"/>
    <s v="RetailNet"/>
    <n v="2"/>
    <n v="1440"/>
    <n v="0.15"/>
    <x v="321"/>
    <n v="514.07999999999993"/>
    <s v="Cash on Delivery (COD)"/>
    <s v="Delivered"/>
    <x v="0"/>
    <s v="No Return"/>
  </r>
  <r>
    <x v="334"/>
    <x v="114"/>
    <x v="22"/>
    <x v="5"/>
    <x v="5"/>
    <x v="0"/>
    <x v="0"/>
    <x v="0"/>
    <s v="RetailNet"/>
    <n v="1"/>
    <n v="57456"/>
    <n v="0.1"/>
    <x v="322"/>
    <n v="6722.3520000000008"/>
    <s v="Debit Card"/>
    <s v="Delivered"/>
    <x v="0"/>
    <s v="No Return"/>
  </r>
  <r>
    <x v="335"/>
    <x v="239"/>
    <x v="24"/>
    <x v="13"/>
    <x v="13"/>
    <x v="2"/>
    <x v="19"/>
    <x v="19"/>
    <s v="SaneRetails"/>
    <n v="1"/>
    <n v="3633"/>
    <n v="0"/>
    <x v="323"/>
    <n v="762.93"/>
    <s v="Credit Card"/>
    <s v="Delivered"/>
    <x v="3"/>
    <s v="No Return"/>
  </r>
  <r>
    <x v="336"/>
    <x v="240"/>
    <x v="19"/>
    <x v="12"/>
    <x v="12"/>
    <x v="0"/>
    <x v="0"/>
    <x v="0"/>
    <s v="IndiFlashMart"/>
    <n v="1"/>
    <n v="4500"/>
    <n v="0"/>
    <x v="324"/>
    <n v="585"/>
    <s v="Debit Card"/>
    <s v="Delivered"/>
    <x v="0"/>
    <s v="No Return"/>
  </r>
  <r>
    <x v="337"/>
    <x v="241"/>
    <x v="6"/>
    <x v="5"/>
    <x v="5"/>
    <x v="3"/>
    <x v="8"/>
    <x v="8"/>
    <s v="SuperComNet"/>
    <n v="2"/>
    <n v="346"/>
    <n v="0.1"/>
    <x v="325"/>
    <n v="112.10400000000001"/>
    <s v="UPI"/>
    <s v="Delivered"/>
    <x v="0"/>
    <s v="No Return"/>
  </r>
  <r>
    <x v="338"/>
    <x v="242"/>
    <x v="17"/>
    <x v="4"/>
    <x v="4"/>
    <x v="3"/>
    <x v="8"/>
    <x v="8"/>
    <s v="SuperComNet"/>
    <n v="2"/>
    <n v="4083"/>
    <n v="0"/>
    <x v="326"/>
    <n v="2041.5"/>
    <s v="Credit Card"/>
    <s v="Delivered"/>
    <x v="1"/>
    <s v="No Return"/>
  </r>
  <r>
    <x v="339"/>
    <x v="22"/>
    <x v="10"/>
    <x v="11"/>
    <x v="11"/>
    <x v="2"/>
    <x v="16"/>
    <x v="16"/>
    <s v="OmniTechRetail"/>
    <n v="1"/>
    <n v="3609"/>
    <n v="0"/>
    <x v="327"/>
    <n v="830.07"/>
    <s v="Cash on Delivery (COD)"/>
    <s v="Delivered"/>
    <x v="1"/>
    <s v="No Return"/>
  </r>
  <r>
    <x v="340"/>
    <x v="9"/>
    <x v="14"/>
    <x v="3"/>
    <x v="3"/>
    <x v="3"/>
    <x v="17"/>
    <x v="17"/>
    <s v="TrueComRetail"/>
    <n v="2"/>
    <n v="1920"/>
    <n v="0.05"/>
    <x v="328"/>
    <n v="693.12"/>
    <s v="Debit Card"/>
    <s v="Shipped"/>
    <x v="0"/>
    <s v="No Return"/>
  </r>
  <r>
    <x v="341"/>
    <x v="226"/>
    <x v="19"/>
    <x v="13"/>
    <x v="13"/>
    <x v="1"/>
    <x v="9"/>
    <x v="9"/>
    <s v="RetailNet"/>
    <n v="1"/>
    <n v="1999"/>
    <n v="0.05"/>
    <x v="329"/>
    <n v="436.78149999999999"/>
    <s v="Debit Card"/>
    <s v="Delivered"/>
    <x v="0"/>
    <s v="No Return"/>
  </r>
  <r>
    <x v="342"/>
    <x v="148"/>
    <x v="22"/>
    <x v="8"/>
    <x v="8"/>
    <x v="1"/>
    <x v="13"/>
    <x v="13"/>
    <s v="RetailNet"/>
    <n v="2"/>
    <n v="840"/>
    <n v="0"/>
    <x v="330"/>
    <n v="302.39999999999998"/>
    <s v="Credit Card"/>
    <s v="Delivered"/>
    <x v="0"/>
    <s v="No Return"/>
  </r>
  <r>
    <x v="343"/>
    <x v="243"/>
    <x v="21"/>
    <x v="3"/>
    <x v="3"/>
    <x v="3"/>
    <x v="8"/>
    <x v="8"/>
    <s v="TrueComRetail"/>
    <n v="2"/>
    <n v="1306"/>
    <n v="0"/>
    <x v="331"/>
    <n v="365.68"/>
    <s v="Debit Card"/>
    <s v="Shipped"/>
    <x v="1"/>
    <s v="No Return"/>
  </r>
  <r>
    <x v="344"/>
    <x v="26"/>
    <x v="16"/>
    <x v="7"/>
    <x v="7"/>
    <x v="1"/>
    <x v="13"/>
    <x v="13"/>
    <s v="RetailNet"/>
    <n v="1"/>
    <n v="2110"/>
    <n v="0.15"/>
    <x v="332"/>
    <n v="358.70000000000005"/>
    <s v="Net Banking"/>
    <s v="Delivered"/>
    <x v="0"/>
    <s v="No Return"/>
  </r>
  <r>
    <x v="345"/>
    <x v="244"/>
    <x v="14"/>
    <x v="6"/>
    <x v="6"/>
    <x v="1"/>
    <x v="13"/>
    <x v="13"/>
    <s v="RetailNet"/>
    <n v="1"/>
    <n v="531"/>
    <n v="0.15"/>
    <x v="333"/>
    <n v="94.783499999999989"/>
    <s v="Net Banking"/>
    <s v="Delivered"/>
    <x v="1"/>
    <s v="No Return"/>
  </r>
  <r>
    <x v="346"/>
    <x v="185"/>
    <x v="18"/>
    <x v="7"/>
    <x v="7"/>
    <x v="3"/>
    <x v="7"/>
    <x v="7"/>
    <s v="SuperComNet"/>
    <n v="4"/>
    <n v="1370"/>
    <n v="0"/>
    <x v="334"/>
    <n v="1096"/>
    <s v="Cash on Delivery (COD)"/>
    <s v="Delivered"/>
    <x v="1"/>
    <s v="No Return"/>
  </r>
  <r>
    <x v="347"/>
    <x v="148"/>
    <x v="16"/>
    <x v="4"/>
    <x v="4"/>
    <x v="3"/>
    <x v="8"/>
    <x v="8"/>
    <s v="TrueComRetail"/>
    <n v="1"/>
    <n v="355"/>
    <n v="0.1"/>
    <x v="335"/>
    <n v="44.730000000000004"/>
    <s v="Net Banking"/>
    <s v="Delivered"/>
    <x v="3"/>
    <s v="No Return"/>
  </r>
  <r>
    <x v="348"/>
    <x v="88"/>
    <x v="8"/>
    <x v="14"/>
    <x v="3"/>
    <x v="2"/>
    <x v="3"/>
    <x v="3"/>
    <s v="OmniTechRetail"/>
    <n v="4"/>
    <n v="1117"/>
    <n v="0"/>
    <x v="336"/>
    <n v="625.5200000000001"/>
    <s v="Net Banking"/>
    <s v="Delivered"/>
    <x v="0"/>
    <s v="No Return"/>
  </r>
  <r>
    <x v="349"/>
    <x v="200"/>
    <x v="15"/>
    <x v="14"/>
    <x v="3"/>
    <x v="3"/>
    <x v="7"/>
    <x v="7"/>
    <s v="TrueComRetail"/>
    <n v="1"/>
    <n v="2063"/>
    <n v="0.05"/>
    <x v="337"/>
    <n v="470.36399999999998"/>
    <s v="Net Banking"/>
    <s v="Delivered"/>
    <x v="0"/>
    <s v="No Return"/>
  </r>
  <r>
    <x v="350"/>
    <x v="99"/>
    <x v="13"/>
    <x v="7"/>
    <x v="7"/>
    <x v="3"/>
    <x v="18"/>
    <x v="18"/>
    <s v="SuperComNet"/>
    <n v="5"/>
    <n v="905"/>
    <n v="0.1"/>
    <x v="338"/>
    <n v="407.25"/>
    <s v="Debit Card"/>
    <s v="Delivered"/>
    <x v="1"/>
    <s v="No Return"/>
  </r>
  <r>
    <x v="351"/>
    <x v="245"/>
    <x v="23"/>
    <x v="13"/>
    <x v="13"/>
    <x v="0"/>
    <x v="14"/>
    <x v="14"/>
    <s v="RetailNet"/>
    <n v="1"/>
    <n v="22059"/>
    <n v="0.05"/>
    <x v="339"/>
    <n v="3352.9679999999998"/>
    <s v="Cash on Delivery (COD)"/>
    <s v="Delivered"/>
    <x v="1"/>
    <s v="No Return"/>
  </r>
  <r>
    <x v="352"/>
    <x v="13"/>
    <x v="16"/>
    <x v="5"/>
    <x v="5"/>
    <x v="0"/>
    <x v="0"/>
    <x v="0"/>
    <s v="RetailNet"/>
    <n v="2"/>
    <n v="23918"/>
    <n v="0"/>
    <x v="340"/>
    <n v="11959"/>
    <s v="Net Banking"/>
    <s v="Delivered"/>
    <x v="0"/>
    <s v="No Return"/>
  </r>
  <r>
    <x v="353"/>
    <x v="174"/>
    <x v="2"/>
    <x v="3"/>
    <x v="3"/>
    <x v="1"/>
    <x v="12"/>
    <x v="12"/>
    <s v="TrueComRetail"/>
    <n v="1"/>
    <n v="467"/>
    <n v="0.05"/>
    <x v="341"/>
    <n v="97.602999999999994"/>
    <s v="Debit Card"/>
    <s v="Delivered"/>
    <x v="3"/>
    <s v="No Return"/>
  </r>
  <r>
    <x v="354"/>
    <x v="246"/>
    <x v="20"/>
    <x v="7"/>
    <x v="7"/>
    <x v="0"/>
    <x v="2"/>
    <x v="2"/>
    <s v="IndiFlashMart"/>
    <n v="1"/>
    <n v="31492"/>
    <n v="0.2"/>
    <x v="342"/>
    <n v="3023.232"/>
    <s v="UPI"/>
    <s v="Delivered"/>
    <x v="0"/>
    <s v="No Return"/>
  </r>
  <r>
    <x v="355"/>
    <x v="200"/>
    <x v="14"/>
    <x v="14"/>
    <x v="3"/>
    <x v="1"/>
    <x v="1"/>
    <x v="1"/>
    <s v="RetailNet"/>
    <n v="1"/>
    <n v="1232"/>
    <n v="0"/>
    <x v="343"/>
    <n v="135.52000000000001"/>
    <s v="Debit Card"/>
    <s v="Delivered"/>
    <x v="3"/>
    <s v="No Return"/>
  </r>
  <r>
    <x v="356"/>
    <x v="209"/>
    <x v="21"/>
    <x v="2"/>
    <x v="2"/>
    <x v="0"/>
    <x v="22"/>
    <x v="21"/>
    <s v="RetailNet"/>
    <n v="1"/>
    <n v="10830"/>
    <n v="0"/>
    <x v="344"/>
    <n v="1841.1000000000001"/>
    <s v="Net Banking"/>
    <s v="Delivered"/>
    <x v="0"/>
    <s v="No Return"/>
  </r>
  <r>
    <x v="357"/>
    <x v="247"/>
    <x v="23"/>
    <x v="1"/>
    <x v="1"/>
    <x v="0"/>
    <x v="2"/>
    <x v="2"/>
    <s v="IndiFlashMart"/>
    <n v="1"/>
    <n v="17184"/>
    <n v="0"/>
    <x v="345"/>
    <n v="2749.44"/>
    <s v="Credit Card"/>
    <s v="Delivered"/>
    <x v="3"/>
    <s v="No Return"/>
  </r>
  <r>
    <x v="358"/>
    <x v="248"/>
    <x v="1"/>
    <x v="13"/>
    <x v="13"/>
    <x v="0"/>
    <x v="14"/>
    <x v="14"/>
    <s v="RetailNet"/>
    <n v="2"/>
    <n v="32834"/>
    <n v="0.05"/>
    <x v="346"/>
    <n v="13724.611999999999"/>
    <s v="Debit Card"/>
    <s v="Delivered"/>
    <x v="1"/>
    <s v="No Return"/>
  </r>
  <r>
    <x v="359"/>
    <x v="96"/>
    <x v="14"/>
    <x v="10"/>
    <x v="10"/>
    <x v="0"/>
    <x v="0"/>
    <x v="0"/>
    <s v="IndiFlashMart"/>
    <n v="3"/>
    <n v="49273"/>
    <n v="0.05"/>
    <x v="347"/>
    <n v="35107.012499999997"/>
    <s v="Debit Card"/>
    <s v="Shipped"/>
    <x v="0"/>
    <s v="No Return"/>
  </r>
  <r>
    <x v="360"/>
    <x v="249"/>
    <x v="24"/>
    <x v="2"/>
    <x v="2"/>
    <x v="1"/>
    <x v="13"/>
    <x v="13"/>
    <s v="RetailNet"/>
    <n v="1"/>
    <n v="2201"/>
    <n v="0"/>
    <x v="348"/>
    <n v="418.19"/>
    <s v="Net Banking"/>
    <s v="Delivered"/>
    <x v="0"/>
    <s v="No Return"/>
  </r>
  <r>
    <x v="361"/>
    <x v="250"/>
    <x v="0"/>
    <x v="2"/>
    <x v="2"/>
    <x v="3"/>
    <x v="8"/>
    <x v="8"/>
    <s v="TrueComRetail"/>
    <n v="2"/>
    <n v="3669"/>
    <n v="0"/>
    <x v="349"/>
    <n v="1614.36"/>
    <s v="Net Banking"/>
    <s v="Delivered"/>
    <x v="0"/>
    <s v="No Return"/>
  </r>
  <r>
    <x v="362"/>
    <x v="163"/>
    <x v="2"/>
    <x v="13"/>
    <x v="13"/>
    <x v="2"/>
    <x v="16"/>
    <x v="16"/>
    <s v="SaneRetails"/>
    <n v="1"/>
    <n v="5039"/>
    <n v="0.05"/>
    <x v="350"/>
    <n v="909.53950000000009"/>
    <s v="UPI"/>
    <s v="Delivered"/>
    <x v="1"/>
    <s v="No Return"/>
  </r>
  <r>
    <x v="363"/>
    <x v="204"/>
    <x v="2"/>
    <x v="11"/>
    <x v="11"/>
    <x v="0"/>
    <x v="4"/>
    <x v="4"/>
    <s v="RetailNet"/>
    <n v="1"/>
    <n v="40753"/>
    <n v="0.05"/>
    <x v="351"/>
    <n v="3871.5349999999999"/>
    <s v="Cash on Delivery (COD)"/>
    <s v="Delivered"/>
    <x v="0"/>
    <s v="No Return"/>
  </r>
  <r>
    <x v="364"/>
    <x v="251"/>
    <x v="7"/>
    <x v="12"/>
    <x v="12"/>
    <x v="2"/>
    <x v="6"/>
    <x v="6"/>
    <s v="SaneRetails"/>
    <n v="1"/>
    <n v="5093"/>
    <n v="0"/>
    <x v="352"/>
    <n v="916.74"/>
    <s v="Net Banking"/>
    <s v="Delivered"/>
    <x v="0"/>
    <s v="No Return"/>
  </r>
  <r>
    <x v="365"/>
    <x v="252"/>
    <x v="11"/>
    <x v="4"/>
    <x v="4"/>
    <x v="3"/>
    <x v="15"/>
    <x v="15"/>
    <s v="TrueComRetail"/>
    <n v="5"/>
    <n v="2954"/>
    <n v="0.35"/>
    <x v="353"/>
    <n v="2112.11"/>
    <s v="Debit Card"/>
    <s v="Delivered"/>
    <x v="1"/>
    <s v="No Return"/>
  </r>
  <r>
    <x v="366"/>
    <x v="253"/>
    <x v="20"/>
    <x v="4"/>
    <x v="4"/>
    <x v="0"/>
    <x v="2"/>
    <x v="2"/>
    <s v="IndiFlashMart"/>
    <n v="2"/>
    <n v="2861"/>
    <n v="0.15"/>
    <x v="354"/>
    <n v="1070.0139999999999"/>
    <s v="Debit Card"/>
    <s v="Delivered"/>
    <x v="3"/>
    <s v="No Return"/>
  </r>
  <r>
    <x v="367"/>
    <x v="254"/>
    <x v="13"/>
    <x v="14"/>
    <x v="3"/>
    <x v="2"/>
    <x v="6"/>
    <x v="6"/>
    <s v="OmniTechRetail"/>
    <n v="1"/>
    <n v="4790"/>
    <n v="0"/>
    <x v="355"/>
    <n v="814.30000000000007"/>
    <s v="Debit Card"/>
    <s v="Delivered"/>
    <x v="0"/>
    <s v="No Return"/>
  </r>
  <r>
    <x v="368"/>
    <x v="90"/>
    <x v="16"/>
    <x v="4"/>
    <x v="4"/>
    <x v="3"/>
    <x v="18"/>
    <x v="18"/>
    <s v="SuperComNet"/>
    <n v="1"/>
    <n v="908"/>
    <n v="0.35"/>
    <x v="356"/>
    <n v="64.922000000000011"/>
    <s v="Net Banking"/>
    <s v="Delivered"/>
    <x v="1"/>
    <s v="No Return"/>
  </r>
  <r>
    <x v="369"/>
    <x v="11"/>
    <x v="18"/>
    <x v="12"/>
    <x v="12"/>
    <x v="2"/>
    <x v="16"/>
    <x v="16"/>
    <s v="SaneRetails"/>
    <n v="1"/>
    <n v="1105"/>
    <n v="0"/>
    <x v="293"/>
    <n v="221"/>
    <s v="Debit Card"/>
    <s v="Delivered"/>
    <x v="0"/>
    <s v="No Return"/>
  </r>
  <r>
    <x v="370"/>
    <x v="178"/>
    <x v="11"/>
    <x v="3"/>
    <x v="3"/>
    <x v="3"/>
    <x v="18"/>
    <x v="18"/>
    <s v="TrueComRetail"/>
    <n v="2"/>
    <n v="3242"/>
    <n v="0.05"/>
    <x v="357"/>
    <n v="1539.9499999999998"/>
    <s v="Credit Card"/>
    <s v="Delivered"/>
    <x v="0"/>
    <s v="No Return"/>
  </r>
  <r>
    <x v="371"/>
    <x v="42"/>
    <x v="11"/>
    <x v="13"/>
    <x v="13"/>
    <x v="2"/>
    <x v="16"/>
    <x v="16"/>
    <s v="OmniTechRetail"/>
    <n v="1"/>
    <n v="5243"/>
    <n v="0"/>
    <x v="358"/>
    <n v="576.73"/>
    <s v="Credit Card"/>
    <s v="Delivered"/>
    <x v="3"/>
    <s v="No Return"/>
  </r>
  <r>
    <x v="372"/>
    <x v="255"/>
    <x v="7"/>
    <x v="14"/>
    <x v="3"/>
    <x v="0"/>
    <x v="0"/>
    <x v="0"/>
    <s v="RetailNet"/>
    <n v="1"/>
    <n v="47300"/>
    <n v="0"/>
    <x v="359"/>
    <n v="9460"/>
    <s v="Net Banking"/>
    <s v="Delivered"/>
    <x v="3"/>
    <s v="No Return"/>
  </r>
  <r>
    <x v="373"/>
    <x v="256"/>
    <x v="22"/>
    <x v="11"/>
    <x v="11"/>
    <x v="0"/>
    <x v="0"/>
    <x v="0"/>
    <s v="IndiFlashMart"/>
    <n v="1"/>
    <n v="18836"/>
    <n v="0.05"/>
    <x v="360"/>
    <n v="3220.9560000000001"/>
    <s v="Credit Card"/>
    <s v="Delivered"/>
    <x v="3"/>
    <s v="No Return"/>
  </r>
  <r>
    <x v="374"/>
    <x v="257"/>
    <x v="4"/>
    <x v="5"/>
    <x v="5"/>
    <x v="2"/>
    <x v="21"/>
    <x v="12"/>
    <s v="SaneRetails"/>
    <n v="2"/>
    <n v="3138"/>
    <n v="0.05"/>
    <x v="361"/>
    <n v="1132.818"/>
    <s v="UPI"/>
    <s v="Delivered"/>
    <x v="1"/>
    <s v="No Return"/>
  </r>
  <r>
    <x v="375"/>
    <x v="258"/>
    <x v="7"/>
    <x v="4"/>
    <x v="4"/>
    <x v="1"/>
    <x v="9"/>
    <x v="9"/>
    <s v="TrueComRetail"/>
    <n v="1"/>
    <n v="474"/>
    <n v="0.05"/>
    <x v="362"/>
    <n v="81.053999999999988"/>
    <s v="UPI"/>
    <s v="Delivered"/>
    <x v="3"/>
    <s v="No Return"/>
  </r>
  <r>
    <x v="376"/>
    <x v="259"/>
    <x v="0"/>
    <x v="6"/>
    <x v="6"/>
    <x v="2"/>
    <x v="19"/>
    <x v="19"/>
    <s v="OmniTechRetail"/>
    <n v="3"/>
    <n v="525"/>
    <n v="0.2"/>
    <x v="363"/>
    <n v="138.6"/>
    <s v="UPI"/>
    <s v="Delivered"/>
    <x v="1"/>
    <s v="No Return"/>
  </r>
  <r>
    <x v="377"/>
    <x v="260"/>
    <x v="13"/>
    <x v="6"/>
    <x v="6"/>
    <x v="3"/>
    <x v="17"/>
    <x v="17"/>
    <s v="SuperComNet"/>
    <n v="2"/>
    <n v="4092"/>
    <n v="0"/>
    <x v="364"/>
    <n v="1554.96"/>
    <s v="Debit Card"/>
    <s v="Delivered"/>
    <x v="1"/>
    <s v="No Return"/>
  </r>
  <r>
    <x v="378"/>
    <x v="261"/>
    <x v="3"/>
    <x v="14"/>
    <x v="3"/>
    <x v="0"/>
    <x v="11"/>
    <x v="11"/>
    <s v="IndiFlashMart"/>
    <n v="1"/>
    <n v="64894"/>
    <n v="0.1"/>
    <x v="365"/>
    <n v="14601.15"/>
    <s v="UPI"/>
    <s v="Delivered"/>
    <x v="0"/>
    <s v="No Return"/>
  </r>
  <r>
    <x v="379"/>
    <x v="234"/>
    <x v="18"/>
    <x v="14"/>
    <x v="3"/>
    <x v="1"/>
    <x v="9"/>
    <x v="9"/>
    <s v="RetailNet"/>
    <n v="1"/>
    <n v="543"/>
    <n v="0"/>
    <x v="366"/>
    <n v="92.31"/>
    <s v="UPI"/>
    <s v="Delivered"/>
    <x v="1"/>
    <s v="No Return"/>
  </r>
  <r>
    <x v="380"/>
    <x v="65"/>
    <x v="9"/>
    <x v="10"/>
    <x v="10"/>
    <x v="1"/>
    <x v="13"/>
    <x v="13"/>
    <s v="RetailNet"/>
    <n v="3"/>
    <n v="1738"/>
    <n v="0.2"/>
    <x v="367"/>
    <n v="458.83199999999999"/>
    <s v="Net Banking"/>
    <s v="Delivered"/>
    <x v="0"/>
    <s v="No Return"/>
  </r>
  <r>
    <x v="381"/>
    <x v="26"/>
    <x v="11"/>
    <x v="4"/>
    <x v="4"/>
    <x v="3"/>
    <x v="8"/>
    <x v="8"/>
    <s v="SuperComNet"/>
    <n v="1"/>
    <n v="1861"/>
    <n v="0"/>
    <x v="368"/>
    <n v="334.97999999999996"/>
    <s v="Cash on Delivery (COD)"/>
    <s v="Delivered"/>
    <x v="1"/>
    <s v="No Return"/>
  </r>
  <r>
    <x v="382"/>
    <x v="58"/>
    <x v="8"/>
    <x v="13"/>
    <x v="13"/>
    <x v="3"/>
    <x v="17"/>
    <x v="17"/>
    <s v="TrueComRetail"/>
    <n v="1"/>
    <n v="2013"/>
    <n v="0.05"/>
    <x v="369"/>
    <n v="286.85249999999996"/>
    <s v="Credit Card"/>
    <s v="Delivered"/>
    <x v="3"/>
    <s v="No Return"/>
  </r>
  <r>
    <x v="383"/>
    <x v="118"/>
    <x v="0"/>
    <x v="6"/>
    <x v="6"/>
    <x v="3"/>
    <x v="17"/>
    <x v="17"/>
    <s v="TrueComRetail"/>
    <n v="1"/>
    <n v="3826"/>
    <n v="0"/>
    <x v="370"/>
    <n v="420.86"/>
    <s v="Cash on Delivery (COD)"/>
    <s v="Delivered"/>
    <x v="3"/>
    <s v="No Return"/>
  </r>
  <r>
    <x v="384"/>
    <x v="159"/>
    <x v="14"/>
    <x v="12"/>
    <x v="12"/>
    <x v="0"/>
    <x v="11"/>
    <x v="11"/>
    <s v="IndiFlashMart"/>
    <n v="1"/>
    <n v="44893"/>
    <n v="0"/>
    <x v="371"/>
    <n v="7631.81"/>
    <s v="Debit Card"/>
    <s v="Delivered"/>
    <x v="1"/>
    <s v="No Return"/>
  </r>
  <r>
    <x v="385"/>
    <x v="262"/>
    <x v="18"/>
    <x v="14"/>
    <x v="3"/>
    <x v="0"/>
    <x v="2"/>
    <x v="2"/>
    <s v="IndiFlashMart"/>
    <n v="1"/>
    <n v="57824"/>
    <n v="0"/>
    <x v="372"/>
    <n v="6938.88"/>
    <s v="Debit Card"/>
    <s v="Delivered"/>
    <x v="3"/>
    <s v="No Return"/>
  </r>
  <r>
    <x v="386"/>
    <x v="234"/>
    <x v="7"/>
    <x v="0"/>
    <x v="0"/>
    <x v="0"/>
    <x v="14"/>
    <x v="14"/>
    <s v="RetailNet"/>
    <n v="3"/>
    <n v="2019"/>
    <n v="0.1"/>
    <x v="373"/>
    <n v="1199.2860000000001"/>
    <s v="Debit Card"/>
    <s v="Delivered"/>
    <x v="0"/>
    <s v="No Return"/>
  </r>
  <r>
    <x v="387"/>
    <x v="263"/>
    <x v="17"/>
    <x v="10"/>
    <x v="10"/>
    <x v="2"/>
    <x v="6"/>
    <x v="6"/>
    <s v="OmniTechRetail"/>
    <n v="1"/>
    <n v="3912"/>
    <n v="0.1"/>
    <x v="107"/>
    <n v="809.78400000000011"/>
    <s v="Net Banking"/>
    <s v="Delivered"/>
    <x v="3"/>
    <s v="No Return"/>
  </r>
  <r>
    <x v="388"/>
    <x v="57"/>
    <x v="19"/>
    <x v="8"/>
    <x v="8"/>
    <x v="0"/>
    <x v="4"/>
    <x v="4"/>
    <s v="IndiFlashMart"/>
    <n v="1"/>
    <n v="27568"/>
    <n v="0"/>
    <x v="22"/>
    <n v="0"/>
    <s v="Debit Card"/>
    <s v="Cancelled"/>
    <x v="4"/>
    <s v="Not Applicable"/>
  </r>
  <r>
    <x v="389"/>
    <x v="200"/>
    <x v="12"/>
    <x v="12"/>
    <x v="12"/>
    <x v="0"/>
    <x v="11"/>
    <x v="11"/>
    <s v="IndiFlashMart"/>
    <n v="1"/>
    <n v="50006"/>
    <n v="0.1"/>
    <x v="374"/>
    <n v="11701.404"/>
    <s v="UPI"/>
    <s v="Shipped"/>
    <x v="3"/>
    <s v="No Return"/>
  </r>
  <r>
    <x v="390"/>
    <x v="100"/>
    <x v="3"/>
    <x v="8"/>
    <x v="8"/>
    <x v="0"/>
    <x v="14"/>
    <x v="14"/>
    <s v="RetailNet"/>
    <n v="1"/>
    <n v="62601"/>
    <n v="0.1"/>
    <x v="375"/>
    <n v="10704.771000000001"/>
    <s v="Credit Card"/>
    <s v="Delivered"/>
    <x v="3"/>
    <s v="No Return"/>
  </r>
  <r>
    <x v="391"/>
    <x v="264"/>
    <x v="8"/>
    <x v="7"/>
    <x v="7"/>
    <x v="3"/>
    <x v="7"/>
    <x v="7"/>
    <s v="SuperComNet"/>
    <n v="1"/>
    <n v="4362"/>
    <n v="0"/>
    <x v="376"/>
    <n v="1003.26"/>
    <s v="Credit Card"/>
    <s v="Delivered"/>
    <x v="1"/>
    <s v="No Return"/>
  </r>
  <r>
    <x v="392"/>
    <x v="20"/>
    <x v="11"/>
    <x v="10"/>
    <x v="10"/>
    <x v="3"/>
    <x v="18"/>
    <x v="18"/>
    <s v="SuperComNet"/>
    <n v="1"/>
    <n v="1023"/>
    <n v="0.05"/>
    <x v="377"/>
    <n v="242.96249999999998"/>
    <s v="UPI"/>
    <s v="Delivered"/>
    <x v="0"/>
    <s v="No Return"/>
  </r>
  <r>
    <x v="393"/>
    <x v="265"/>
    <x v="23"/>
    <x v="12"/>
    <x v="12"/>
    <x v="2"/>
    <x v="10"/>
    <x v="10"/>
    <s v="SaneRetails"/>
    <n v="1"/>
    <n v="345"/>
    <n v="0"/>
    <x v="378"/>
    <n v="75.900000000000006"/>
    <s v="Net Banking"/>
    <s v="Delivered"/>
    <x v="1"/>
    <s v="No Return"/>
  </r>
  <r>
    <x v="394"/>
    <x v="111"/>
    <x v="12"/>
    <x v="4"/>
    <x v="4"/>
    <x v="2"/>
    <x v="3"/>
    <x v="3"/>
    <s v="SaneRetails"/>
    <n v="2"/>
    <n v="3261"/>
    <n v="0.1"/>
    <x v="379"/>
    <n v="1408.752"/>
    <s v="UPI"/>
    <s v="Delivered"/>
    <x v="0"/>
    <s v="No Return"/>
  </r>
  <r>
    <x v="395"/>
    <x v="88"/>
    <x v="20"/>
    <x v="8"/>
    <x v="8"/>
    <x v="2"/>
    <x v="16"/>
    <x v="16"/>
    <s v="SaneRetails"/>
    <n v="4"/>
    <n v="3521"/>
    <n v="0"/>
    <x v="380"/>
    <n v="1971.7600000000002"/>
    <s v="Debit Card"/>
    <s v="Delivered"/>
    <x v="1"/>
    <s v="No Return"/>
  </r>
  <r>
    <x v="396"/>
    <x v="263"/>
    <x v="16"/>
    <x v="3"/>
    <x v="3"/>
    <x v="0"/>
    <x v="14"/>
    <x v="14"/>
    <s v="RetailNet"/>
    <n v="1"/>
    <n v="51424"/>
    <n v="0"/>
    <x v="381"/>
    <n v="8742.08"/>
    <s v="Debit Card"/>
    <s v="Delivered"/>
    <x v="0"/>
    <s v="No Return"/>
  </r>
  <r>
    <x v="397"/>
    <x v="266"/>
    <x v="24"/>
    <x v="5"/>
    <x v="5"/>
    <x v="2"/>
    <x v="19"/>
    <x v="19"/>
    <s v="SaneRetails"/>
    <n v="1"/>
    <n v="4119"/>
    <n v="0.05"/>
    <x v="382"/>
    <n v="978.26249999999993"/>
    <s v="Credit Card"/>
    <s v="Delivered"/>
    <x v="3"/>
    <s v="No Return"/>
  </r>
  <r>
    <x v="398"/>
    <x v="184"/>
    <x v="13"/>
    <x v="8"/>
    <x v="8"/>
    <x v="2"/>
    <x v="19"/>
    <x v="19"/>
    <s v="OmniTechRetail"/>
    <n v="1"/>
    <n v="2473"/>
    <n v="0"/>
    <x v="383"/>
    <n v="420.41"/>
    <s v="UPI"/>
    <s v="Shipped"/>
    <x v="0"/>
    <s v="No Return"/>
  </r>
  <r>
    <x v="399"/>
    <x v="267"/>
    <x v="20"/>
    <x v="0"/>
    <x v="0"/>
    <x v="0"/>
    <x v="2"/>
    <x v="2"/>
    <s v="RetailNet"/>
    <n v="2"/>
    <n v="58937"/>
    <n v="0.15"/>
    <x v="384"/>
    <n v="20038.580000000002"/>
    <s v="Cash on Delivery (COD)"/>
    <s v="Delivered"/>
    <x v="3"/>
    <s v="No Return"/>
  </r>
  <r>
    <x v="400"/>
    <x v="268"/>
    <x v="10"/>
    <x v="12"/>
    <x v="12"/>
    <x v="3"/>
    <x v="7"/>
    <x v="7"/>
    <s v="SuperComNet"/>
    <n v="2"/>
    <n v="1699"/>
    <n v="0.2"/>
    <x v="385"/>
    <n v="353.392"/>
    <s v="Cash on Delivery (COD)"/>
    <s v="Delivered"/>
    <x v="0"/>
    <s v="No Return"/>
  </r>
  <r>
    <x v="401"/>
    <x v="77"/>
    <x v="3"/>
    <x v="10"/>
    <x v="10"/>
    <x v="0"/>
    <x v="11"/>
    <x v="11"/>
    <s v="RetailNet"/>
    <n v="2"/>
    <n v="1520"/>
    <n v="0.05"/>
    <x v="386"/>
    <n v="606.48"/>
    <s v="Cash on Delivery (COD)"/>
    <s v="Delivered"/>
    <x v="0"/>
    <s v="No Return"/>
  </r>
  <r>
    <x v="402"/>
    <x v="269"/>
    <x v="21"/>
    <x v="13"/>
    <x v="13"/>
    <x v="1"/>
    <x v="5"/>
    <x v="5"/>
    <s v="TrueComRetail"/>
    <n v="2"/>
    <n v="2369"/>
    <n v="0.15"/>
    <x v="387"/>
    <n v="966.55199999999991"/>
    <s v="Cash on Delivery (COD)"/>
    <s v="Delivered"/>
    <x v="0"/>
    <s v="No Return"/>
  </r>
  <r>
    <x v="403"/>
    <x v="77"/>
    <x v="9"/>
    <x v="8"/>
    <x v="8"/>
    <x v="2"/>
    <x v="16"/>
    <x v="16"/>
    <s v="OmniTechRetail"/>
    <n v="1"/>
    <n v="1870"/>
    <n v="0.15"/>
    <x v="388"/>
    <n v="333.79500000000002"/>
    <s v="Net Banking"/>
    <s v="Delivered"/>
    <x v="1"/>
    <s v="No Return"/>
  </r>
  <r>
    <x v="404"/>
    <x v="112"/>
    <x v="5"/>
    <x v="12"/>
    <x v="12"/>
    <x v="3"/>
    <x v="8"/>
    <x v="8"/>
    <s v="SuperComNet"/>
    <n v="1"/>
    <n v="718"/>
    <n v="0.15"/>
    <x v="389"/>
    <n v="152.57499999999999"/>
    <s v="Cash on Delivery (COD)"/>
    <s v="Shipped"/>
    <x v="3"/>
    <s v="No Return"/>
  </r>
  <r>
    <x v="405"/>
    <x v="255"/>
    <x v="12"/>
    <x v="1"/>
    <x v="1"/>
    <x v="3"/>
    <x v="15"/>
    <x v="15"/>
    <s v="SuperComNet"/>
    <n v="2"/>
    <n v="2380"/>
    <n v="0.05"/>
    <x v="390"/>
    <n v="497.42"/>
    <s v="Cash on Delivery (COD)"/>
    <s v="Delivered"/>
    <x v="1"/>
    <s v="No Return"/>
  </r>
  <r>
    <x v="406"/>
    <x v="223"/>
    <x v="1"/>
    <x v="13"/>
    <x v="13"/>
    <x v="2"/>
    <x v="10"/>
    <x v="10"/>
    <s v="SaneRetails"/>
    <n v="2"/>
    <n v="1598"/>
    <n v="0.1"/>
    <x v="391"/>
    <n v="719.1"/>
    <s v="Debit Card"/>
    <s v="Delivered"/>
    <x v="0"/>
    <s v="No Return"/>
  </r>
  <r>
    <x v="407"/>
    <x v="270"/>
    <x v="3"/>
    <x v="1"/>
    <x v="1"/>
    <x v="2"/>
    <x v="21"/>
    <x v="12"/>
    <s v="OmniTechRetail"/>
    <n v="1"/>
    <n v="5330"/>
    <n v="0.1"/>
    <x v="392"/>
    <n v="1007.37"/>
    <s v="Cash on Delivery (COD)"/>
    <s v="Delivered"/>
    <x v="0"/>
    <s v="No Return"/>
  </r>
  <r>
    <x v="408"/>
    <x v="271"/>
    <x v="11"/>
    <x v="2"/>
    <x v="2"/>
    <x v="2"/>
    <x v="19"/>
    <x v="19"/>
    <s v="SaneRetails"/>
    <n v="1"/>
    <n v="2698"/>
    <n v="0"/>
    <x v="393"/>
    <n v="674.5"/>
    <s v="Cash on Delivery (COD)"/>
    <s v="Delivered"/>
    <x v="0"/>
    <s v="No Return"/>
  </r>
  <r>
    <x v="409"/>
    <x v="272"/>
    <x v="11"/>
    <x v="14"/>
    <x v="3"/>
    <x v="3"/>
    <x v="20"/>
    <x v="20"/>
    <s v="TrueComRetail"/>
    <n v="5"/>
    <n v="3512"/>
    <n v="0.2"/>
    <x v="394"/>
    <n v="3231.04"/>
    <s v="Net Banking"/>
    <s v="Delivered"/>
    <x v="1"/>
    <s v="No Return"/>
  </r>
  <r>
    <x v="410"/>
    <x v="47"/>
    <x v="13"/>
    <x v="1"/>
    <x v="1"/>
    <x v="2"/>
    <x v="6"/>
    <x v="6"/>
    <s v="OmniTechRetail"/>
    <n v="1"/>
    <n v="5995"/>
    <n v="0.35"/>
    <x v="395"/>
    <n v="740.38250000000005"/>
    <s v="Credit Card"/>
    <s v="Delivered"/>
    <x v="1"/>
    <s v="No Return"/>
  </r>
  <r>
    <x v="411"/>
    <x v="208"/>
    <x v="18"/>
    <x v="14"/>
    <x v="3"/>
    <x v="0"/>
    <x v="22"/>
    <x v="21"/>
    <s v="IndiFlashMart"/>
    <n v="2"/>
    <n v="7559"/>
    <n v="0.05"/>
    <x v="396"/>
    <n v="2441.5569999999998"/>
    <s v="Net Banking"/>
    <s v="Delivered"/>
    <x v="1"/>
    <s v="No Return"/>
  </r>
  <r>
    <x v="412"/>
    <x v="273"/>
    <x v="10"/>
    <x v="8"/>
    <x v="8"/>
    <x v="2"/>
    <x v="21"/>
    <x v="12"/>
    <s v="SaneRetails"/>
    <n v="2"/>
    <n v="5874"/>
    <n v="0.05"/>
    <x v="397"/>
    <n v="1450.8780000000002"/>
    <s v="Net Banking"/>
    <s v="Delivered"/>
    <x v="0"/>
    <s v="No Return"/>
  </r>
  <r>
    <x v="413"/>
    <x v="274"/>
    <x v="14"/>
    <x v="6"/>
    <x v="6"/>
    <x v="2"/>
    <x v="6"/>
    <x v="6"/>
    <s v="OmniTechRetail"/>
    <n v="4"/>
    <n v="5649"/>
    <n v="0.15"/>
    <x v="398"/>
    <n v="3457.1879999999996"/>
    <s v="Debit Card"/>
    <s v="Delivered"/>
    <x v="0"/>
    <s v="No Return"/>
  </r>
  <r>
    <x v="414"/>
    <x v="275"/>
    <x v="9"/>
    <x v="10"/>
    <x v="10"/>
    <x v="1"/>
    <x v="12"/>
    <x v="12"/>
    <s v="RetailNet"/>
    <n v="2"/>
    <n v="2172"/>
    <n v="0.2"/>
    <x v="399"/>
    <n v="903.55200000000013"/>
    <s v="Net Banking"/>
    <s v="Delivered"/>
    <x v="3"/>
    <s v="No Return"/>
  </r>
  <r>
    <x v="415"/>
    <x v="254"/>
    <x v="7"/>
    <x v="5"/>
    <x v="5"/>
    <x v="0"/>
    <x v="22"/>
    <x v="21"/>
    <s v="IndiFlashMart"/>
    <n v="1"/>
    <n v="39751"/>
    <n v="0.05"/>
    <x v="400"/>
    <n v="7175.0554999999995"/>
    <s v="Debit Card"/>
    <s v="Delivered"/>
    <x v="1"/>
    <s v="No Return"/>
  </r>
  <r>
    <x v="416"/>
    <x v="276"/>
    <x v="13"/>
    <x v="11"/>
    <x v="11"/>
    <x v="0"/>
    <x v="0"/>
    <x v="0"/>
    <s v="RetailNet"/>
    <n v="2"/>
    <n v="28896"/>
    <n v="0.15"/>
    <x v="401"/>
    <n v="5894.7839999999997"/>
    <s v="Cash on Delivery (COD)"/>
    <s v="Delivered"/>
    <x v="0"/>
    <s v="No Return"/>
  </r>
  <r>
    <x v="417"/>
    <x v="96"/>
    <x v="3"/>
    <x v="7"/>
    <x v="7"/>
    <x v="1"/>
    <x v="1"/>
    <x v="1"/>
    <s v="TrueComRetail"/>
    <n v="4"/>
    <n v="2203"/>
    <n v="0.15"/>
    <x v="402"/>
    <n v="1348.2359999999999"/>
    <s v="Cash on Delivery (COD)"/>
    <s v="Delivered"/>
    <x v="3"/>
    <s v="No Return"/>
  </r>
  <r>
    <x v="418"/>
    <x v="184"/>
    <x v="22"/>
    <x v="11"/>
    <x v="11"/>
    <x v="2"/>
    <x v="19"/>
    <x v="19"/>
    <s v="OmniTechRetail"/>
    <n v="2"/>
    <n v="1468"/>
    <n v="0.1"/>
    <x v="403"/>
    <n v="317.08800000000002"/>
    <s v="Net Banking"/>
    <s v="Shipped"/>
    <x v="1"/>
    <s v="No Return"/>
  </r>
  <r>
    <x v="419"/>
    <x v="13"/>
    <x v="10"/>
    <x v="3"/>
    <x v="3"/>
    <x v="3"/>
    <x v="15"/>
    <x v="15"/>
    <s v="SuperComNet"/>
    <n v="2"/>
    <n v="1498"/>
    <n v="0.2"/>
    <x v="404"/>
    <n v="383.48800000000006"/>
    <s v="Debit Card"/>
    <s v="Delivered"/>
    <x v="3"/>
    <s v="No Return"/>
  </r>
  <r>
    <x v="420"/>
    <x v="277"/>
    <x v="2"/>
    <x v="2"/>
    <x v="2"/>
    <x v="3"/>
    <x v="17"/>
    <x v="17"/>
    <s v="SuperComNet"/>
    <n v="1"/>
    <n v="4359"/>
    <n v="0.15"/>
    <x v="405"/>
    <n v="889.23599999999999"/>
    <s v="Cash on Delivery (COD)"/>
    <s v="Delivered"/>
    <x v="1"/>
    <s v="No Return"/>
  </r>
  <r>
    <x v="421"/>
    <x v="80"/>
    <x v="5"/>
    <x v="8"/>
    <x v="8"/>
    <x v="0"/>
    <x v="14"/>
    <x v="14"/>
    <s v="RetailNet"/>
    <n v="1"/>
    <n v="6739"/>
    <n v="0.2"/>
    <x v="406"/>
    <n v="1024.3280000000002"/>
    <s v="Credit Card"/>
    <s v="Delivered"/>
    <x v="1"/>
    <s v="No Return"/>
  </r>
  <r>
    <x v="422"/>
    <x v="278"/>
    <x v="13"/>
    <x v="7"/>
    <x v="7"/>
    <x v="1"/>
    <x v="9"/>
    <x v="9"/>
    <s v="TrueComRetail"/>
    <n v="1"/>
    <n v="341"/>
    <n v="0"/>
    <x v="407"/>
    <n v="40.92"/>
    <s v="Net Banking"/>
    <s v="Delivered"/>
    <x v="1"/>
    <s v="No Return"/>
  </r>
  <r>
    <x v="423"/>
    <x v="250"/>
    <x v="0"/>
    <x v="14"/>
    <x v="3"/>
    <x v="1"/>
    <x v="13"/>
    <x v="13"/>
    <s v="RetailNet"/>
    <n v="1"/>
    <n v="1951"/>
    <n v="0"/>
    <x v="408"/>
    <n v="292.64999999999998"/>
    <s v="Credit Card"/>
    <s v="Delivered"/>
    <x v="1"/>
    <s v="No Return"/>
  </r>
  <r>
    <x v="424"/>
    <x v="266"/>
    <x v="19"/>
    <x v="7"/>
    <x v="7"/>
    <x v="2"/>
    <x v="3"/>
    <x v="3"/>
    <s v="OmniTechRetail"/>
    <n v="2"/>
    <n v="3245"/>
    <n v="0.1"/>
    <x v="409"/>
    <n v="934.56000000000006"/>
    <s v="Credit Card"/>
    <s v="Delivered"/>
    <x v="3"/>
    <s v="No Return"/>
  </r>
  <r>
    <x v="425"/>
    <x v="81"/>
    <x v="22"/>
    <x v="13"/>
    <x v="13"/>
    <x v="1"/>
    <x v="13"/>
    <x v="13"/>
    <s v="RetailNet"/>
    <n v="1"/>
    <n v="548"/>
    <n v="0.15"/>
    <x v="410"/>
    <n v="102.476"/>
    <s v="Net Banking"/>
    <s v="Delivered"/>
    <x v="0"/>
    <s v="No Return"/>
  </r>
  <r>
    <x v="426"/>
    <x v="271"/>
    <x v="9"/>
    <x v="9"/>
    <x v="9"/>
    <x v="2"/>
    <x v="19"/>
    <x v="19"/>
    <s v="OmniTechRetail"/>
    <n v="1"/>
    <n v="5806"/>
    <n v="0.1"/>
    <x v="411"/>
    <n v="888.31800000000021"/>
    <s v="Credit Card"/>
    <s v="Delivered"/>
    <x v="1"/>
    <s v="No Return"/>
  </r>
  <r>
    <x v="427"/>
    <x v="254"/>
    <x v="17"/>
    <x v="2"/>
    <x v="2"/>
    <x v="2"/>
    <x v="3"/>
    <x v="3"/>
    <s v="SaneRetails"/>
    <n v="5"/>
    <n v="5938"/>
    <n v="0.2"/>
    <x v="412"/>
    <n v="4512.88"/>
    <s v="Debit Card"/>
    <s v="Delivered"/>
    <x v="1"/>
    <s v="No Return"/>
  </r>
  <r>
    <x v="428"/>
    <x v="260"/>
    <x v="22"/>
    <x v="10"/>
    <x v="10"/>
    <x v="3"/>
    <x v="7"/>
    <x v="7"/>
    <s v="TrueComRetail"/>
    <n v="2"/>
    <n v="4083"/>
    <n v="0.1"/>
    <x v="413"/>
    <n v="881.928"/>
    <s v="Cash on Delivery (COD)"/>
    <s v="Delivered"/>
    <x v="0"/>
    <s v="No Return"/>
  </r>
  <r>
    <x v="429"/>
    <x v="279"/>
    <x v="11"/>
    <x v="4"/>
    <x v="4"/>
    <x v="2"/>
    <x v="16"/>
    <x v="16"/>
    <s v="OmniTechRetail"/>
    <n v="1"/>
    <n v="2643"/>
    <n v="0.1"/>
    <x v="414"/>
    <n v="428.16600000000005"/>
    <s v="UPI"/>
    <s v="Delivered"/>
    <x v="1"/>
    <s v="No Return"/>
  </r>
  <r>
    <x v="430"/>
    <x v="254"/>
    <x v="20"/>
    <x v="12"/>
    <x v="12"/>
    <x v="0"/>
    <x v="11"/>
    <x v="11"/>
    <s v="RetailNet"/>
    <n v="1"/>
    <n v="21317"/>
    <n v="0.1"/>
    <x v="415"/>
    <n v="4412.6189999999997"/>
    <s v="Debit Card"/>
    <s v="Delivered"/>
    <x v="0"/>
    <s v="No Return"/>
  </r>
  <r>
    <x v="431"/>
    <x v="280"/>
    <x v="9"/>
    <x v="8"/>
    <x v="8"/>
    <x v="2"/>
    <x v="10"/>
    <x v="10"/>
    <s v="OmniTechRetail"/>
    <n v="1"/>
    <n v="991"/>
    <n v="0"/>
    <x v="416"/>
    <n v="138.74"/>
    <s v="Cash on Delivery (COD)"/>
    <s v="Delivered"/>
    <x v="3"/>
    <s v="No Return"/>
  </r>
  <r>
    <x v="432"/>
    <x v="19"/>
    <x v="12"/>
    <x v="7"/>
    <x v="7"/>
    <x v="1"/>
    <x v="5"/>
    <x v="5"/>
    <s v="RetailNet"/>
    <n v="1"/>
    <n v="1749"/>
    <n v="0.35"/>
    <x v="417"/>
    <n v="159.15900000000002"/>
    <s v="Cash on Delivery (COD)"/>
    <s v="Delivered"/>
    <x v="1"/>
    <s v="No Return"/>
  </r>
  <r>
    <x v="433"/>
    <x v="125"/>
    <x v="3"/>
    <x v="0"/>
    <x v="0"/>
    <x v="3"/>
    <x v="7"/>
    <x v="7"/>
    <s v="SuperComNet"/>
    <n v="1"/>
    <n v="638"/>
    <n v="0.05"/>
    <x v="418"/>
    <n v="103.03700000000001"/>
    <s v="Credit Card"/>
    <s v="Delivered"/>
    <x v="0"/>
    <s v="No Return"/>
  </r>
  <r>
    <x v="434"/>
    <x v="70"/>
    <x v="9"/>
    <x v="7"/>
    <x v="7"/>
    <x v="3"/>
    <x v="8"/>
    <x v="8"/>
    <s v="TrueComRetail"/>
    <n v="1"/>
    <n v="1981"/>
    <n v="0.05"/>
    <x v="419"/>
    <n v="451.66799999999995"/>
    <s v="UPI"/>
    <s v="Delivered"/>
    <x v="3"/>
    <s v="No Return"/>
  </r>
  <r>
    <x v="435"/>
    <x v="281"/>
    <x v="3"/>
    <x v="13"/>
    <x v="13"/>
    <x v="3"/>
    <x v="8"/>
    <x v="8"/>
    <s v="SuperComNet"/>
    <n v="1"/>
    <n v="1228"/>
    <n v="0.5"/>
    <x v="420"/>
    <n v="98.240000000000009"/>
    <s v="UPI"/>
    <s v="Delivered"/>
    <x v="0"/>
    <s v="No Return"/>
  </r>
  <r>
    <x v="436"/>
    <x v="65"/>
    <x v="11"/>
    <x v="9"/>
    <x v="9"/>
    <x v="1"/>
    <x v="9"/>
    <x v="9"/>
    <s v="TrueComRetail"/>
    <n v="1"/>
    <n v="169"/>
    <n v="0"/>
    <x v="421"/>
    <n v="37.18"/>
    <s v="Net Banking"/>
    <s v="Delivered"/>
    <x v="1"/>
    <s v="No Return"/>
  </r>
  <r>
    <x v="437"/>
    <x v="51"/>
    <x v="24"/>
    <x v="1"/>
    <x v="1"/>
    <x v="3"/>
    <x v="8"/>
    <x v="8"/>
    <s v="SuperComNet"/>
    <n v="3"/>
    <n v="1456"/>
    <n v="0"/>
    <x v="422"/>
    <n v="960.96"/>
    <s v="UPI"/>
    <s v="Delivered"/>
    <x v="3"/>
    <s v="No Return"/>
  </r>
  <r>
    <x v="438"/>
    <x v="12"/>
    <x v="14"/>
    <x v="8"/>
    <x v="8"/>
    <x v="2"/>
    <x v="3"/>
    <x v="3"/>
    <s v="SaneRetails"/>
    <n v="1"/>
    <n v="3005"/>
    <n v="0"/>
    <x v="423"/>
    <n v="390.65000000000003"/>
    <s v="Credit Card"/>
    <s v="Delivered"/>
    <x v="0"/>
    <s v="No Return"/>
  </r>
  <r>
    <x v="439"/>
    <x v="116"/>
    <x v="12"/>
    <x v="12"/>
    <x v="12"/>
    <x v="1"/>
    <x v="5"/>
    <x v="5"/>
    <s v="TrueComRetail"/>
    <n v="1"/>
    <n v="950"/>
    <n v="0.1"/>
    <x v="424"/>
    <n v="213.75"/>
    <s v="Debit Card"/>
    <s v="Delivered"/>
    <x v="0"/>
    <s v="No Return"/>
  </r>
  <r>
    <x v="440"/>
    <x v="282"/>
    <x v="14"/>
    <x v="1"/>
    <x v="1"/>
    <x v="3"/>
    <x v="20"/>
    <x v="20"/>
    <s v="TrueComRetail"/>
    <n v="1"/>
    <n v="2729"/>
    <n v="0.1"/>
    <x v="425"/>
    <n v="491.22"/>
    <s v="Net Banking"/>
    <s v="Delivered"/>
    <x v="0"/>
    <s v="No Return"/>
  </r>
  <r>
    <x v="441"/>
    <x v="283"/>
    <x v="8"/>
    <x v="2"/>
    <x v="2"/>
    <x v="3"/>
    <x v="17"/>
    <x v="17"/>
    <s v="TrueComRetail"/>
    <n v="1"/>
    <n v="1355"/>
    <n v="0.1"/>
    <x v="426"/>
    <n v="170.73000000000002"/>
    <s v="Credit Card"/>
    <s v="Delivered"/>
    <x v="1"/>
    <s v="No Return"/>
  </r>
  <r>
    <x v="442"/>
    <x v="229"/>
    <x v="17"/>
    <x v="5"/>
    <x v="5"/>
    <x v="1"/>
    <x v="1"/>
    <x v="1"/>
    <s v="TrueComRetail"/>
    <n v="3"/>
    <n v="1585"/>
    <n v="0"/>
    <x v="427"/>
    <n v="665.7"/>
    <s v="Debit Card"/>
    <s v="Delivered"/>
    <x v="0"/>
    <s v="No Return"/>
  </r>
  <r>
    <x v="443"/>
    <x v="284"/>
    <x v="22"/>
    <x v="5"/>
    <x v="5"/>
    <x v="1"/>
    <x v="13"/>
    <x v="13"/>
    <s v="TrueComRetail"/>
    <n v="1"/>
    <n v="173"/>
    <n v="0.05"/>
    <x v="428"/>
    <n v="26.295999999999999"/>
    <s v="Cash on Delivery (COD)"/>
    <s v="Delivered"/>
    <x v="3"/>
    <s v="No Return"/>
  </r>
  <r>
    <x v="444"/>
    <x v="63"/>
    <x v="16"/>
    <x v="14"/>
    <x v="3"/>
    <x v="3"/>
    <x v="8"/>
    <x v="8"/>
    <s v="SuperComNet"/>
    <n v="1"/>
    <n v="1323"/>
    <n v="0.05"/>
    <x v="429"/>
    <n v="276.50700000000001"/>
    <s v="Cash on Delivery (COD)"/>
    <s v="Delivered"/>
    <x v="0"/>
    <s v="No Return"/>
  </r>
  <r>
    <x v="445"/>
    <x v="222"/>
    <x v="8"/>
    <x v="9"/>
    <x v="9"/>
    <x v="2"/>
    <x v="3"/>
    <x v="3"/>
    <s v="OmniTechRetail"/>
    <n v="1"/>
    <n v="259"/>
    <n v="0.1"/>
    <x v="430"/>
    <n v="37.295999999999999"/>
    <s v="Debit Card"/>
    <s v="Delivered"/>
    <x v="1"/>
    <s v="No Return"/>
  </r>
  <r>
    <x v="446"/>
    <x v="70"/>
    <x v="0"/>
    <x v="5"/>
    <x v="5"/>
    <x v="3"/>
    <x v="15"/>
    <x v="15"/>
    <s v="SuperComNet"/>
    <n v="4"/>
    <n v="2161"/>
    <n v="0.05"/>
    <x v="431"/>
    <n v="1888.7139999999999"/>
    <s v="Debit Card"/>
    <s v="Delivered"/>
    <x v="3"/>
    <s v="No Return"/>
  </r>
  <r>
    <x v="447"/>
    <x v="75"/>
    <x v="3"/>
    <x v="12"/>
    <x v="12"/>
    <x v="3"/>
    <x v="8"/>
    <x v="8"/>
    <s v="SuperComNet"/>
    <n v="2"/>
    <n v="3675"/>
    <n v="0"/>
    <x v="432"/>
    <n v="1176"/>
    <s v="UPI"/>
    <s v="Delivered"/>
    <x v="0"/>
    <s v="No Return"/>
  </r>
  <r>
    <x v="448"/>
    <x v="285"/>
    <x v="6"/>
    <x v="11"/>
    <x v="11"/>
    <x v="2"/>
    <x v="16"/>
    <x v="16"/>
    <s v="OmniTechRetail"/>
    <n v="1"/>
    <n v="5045"/>
    <n v="0"/>
    <x v="433"/>
    <n v="1311.7"/>
    <s v="Net Banking"/>
    <s v="Delivered"/>
    <x v="1"/>
    <s v="No Return"/>
  </r>
  <r>
    <x v="449"/>
    <x v="92"/>
    <x v="19"/>
    <x v="13"/>
    <x v="13"/>
    <x v="1"/>
    <x v="13"/>
    <x v="13"/>
    <s v="RetailNet"/>
    <n v="3"/>
    <n v="687"/>
    <n v="0.1"/>
    <x v="434"/>
    <n v="296.78400000000005"/>
    <s v="Net Banking"/>
    <s v="Delivered"/>
    <x v="1"/>
    <s v="No Return"/>
  </r>
  <r>
    <x v="450"/>
    <x v="286"/>
    <x v="11"/>
    <x v="3"/>
    <x v="3"/>
    <x v="1"/>
    <x v="13"/>
    <x v="13"/>
    <s v="TrueComRetail"/>
    <n v="1"/>
    <n v="2348"/>
    <n v="0"/>
    <x v="435"/>
    <n v="493.08"/>
    <s v="Debit Card"/>
    <s v="Delivered"/>
    <x v="1"/>
    <s v="No Return"/>
  </r>
  <r>
    <x v="451"/>
    <x v="287"/>
    <x v="3"/>
    <x v="5"/>
    <x v="5"/>
    <x v="2"/>
    <x v="3"/>
    <x v="3"/>
    <s v="OmniTechRetail"/>
    <n v="2"/>
    <n v="5144"/>
    <n v="0.1"/>
    <x v="22"/>
    <n v="0"/>
    <s v="Credit Card"/>
    <s v="Cancelled"/>
    <x v="4"/>
    <s v="Not Applicable"/>
  </r>
  <r>
    <x v="452"/>
    <x v="273"/>
    <x v="3"/>
    <x v="4"/>
    <x v="4"/>
    <x v="1"/>
    <x v="5"/>
    <x v="5"/>
    <s v="RetailNet"/>
    <n v="2"/>
    <n v="1927"/>
    <n v="0"/>
    <x v="436"/>
    <n v="693.72"/>
    <s v="Net Banking"/>
    <s v="Delivered"/>
    <x v="3"/>
    <s v="No Return"/>
  </r>
  <r>
    <x v="453"/>
    <x v="181"/>
    <x v="6"/>
    <x v="0"/>
    <x v="0"/>
    <x v="3"/>
    <x v="8"/>
    <x v="8"/>
    <s v="SuperComNet"/>
    <n v="3"/>
    <n v="543"/>
    <n v="0.2"/>
    <x v="437"/>
    <n v="325.8"/>
    <s v="UPI"/>
    <s v="Delivered"/>
    <x v="0"/>
    <s v="No Return"/>
  </r>
  <r>
    <x v="454"/>
    <x v="58"/>
    <x v="15"/>
    <x v="9"/>
    <x v="9"/>
    <x v="1"/>
    <x v="9"/>
    <x v="9"/>
    <s v="RetailNet"/>
    <n v="2"/>
    <n v="154"/>
    <n v="0.1"/>
    <x v="438"/>
    <n v="-22.175999999999998"/>
    <s v="Debit Card"/>
    <s v="Returned"/>
    <x v="5"/>
    <s v="Returned"/>
  </r>
  <r>
    <x v="455"/>
    <x v="288"/>
    <x v="1"/>
    <x v="4"/>
    <x v="4"/>
    <x v="0"/>
    <x v="11"/>
    <x v="11"/>
    <s v="IndiFlashMart"/>
    <n v="1"/>
    <n v="38914"/>
    <n v="0.35"/>
    <x v="439"/>
    <n v="5817.6430000000009"/>
    <s v="UPI"/>
    <s v="Delivered"/>
    <x v="3"/>
    <s v="No Return"/>
  </r>
  <r>
    <x v="456"/>
    <x v="76"/>
    <x v="7"/>
    <x v="12"/>
    <x v="12"/>
    <x v="0"/>
    <x v="14"/>
    <x v="14"/>
    <s v="RetailNet"/>
    <n v="1"/>
    <n v="29554"/>
    <n v="0.15"/>
    <x v="440"/>
    <n v="3265.7169999999996"/>
    <s v="Debit Card"/>
    <s v="Delivered"/>
    <x v="0"/>
    <s v="No Return"/>
  </r>
  <r>
    <x v="457"/>
    <x v="289"/>
    <x v="5"/>
    <x v="3"/>
    <x v="3"/>
    <x v="2"/>
    <x v="19"/>
    <x v="19"/>
    <s v="SaneRetails"/>
    <n v="1"/>
    <n v="4980"/>
    <n v="0.35"/>
    <x v="441"/>
    <n v="453.18000000000006"/>
    <s v="Debit Card"/>
    <s v="Delivered"/>
    <x v="0"/>
    <s v="No Return"/>
  </r>
  <r>
    <x v="458"/>
    <x v="290"/>
    <x v="17"/>
    <x v="8"/>
    <x v="8"/>
    <x v="1"/>
    <x v="13"/>
    <x v="13"/>
    <s v="TrueComRetail"/>
    <n v="1"/>
    <n v="2141"/>
    <n v="0.05"/>
    <x v="442"/>
    <n v="508.48749999999995"/>
    <s v="Cash on Delivery (COD)"/>
    <s v="Delivered"/>
    <x v="1"/>
    <s v="No Return"/>
  </r>
  <r>
    <x v="459"/>
    <x v="291"/>
    <x v="0"/>
    <x v="3"/>
    <x v="3"/>
    <x v="1"/>
    <x v="13"/>
    <x v="13"/>
    <s v="TrueComRetail"/>
    <n v="1"/>
    <n v="797"/>
    <n v="0"/>
    <x v="443"/>
    <n v="199.25"/>
    <s v="Net Banking"/>
    <s v="Delivered"/>
    <x v="1"/>
    <s v="No Return"/>
  </r>
  <r>
    <x v="460"/>
    <x v="292"/>
    <x v="17"/>
    <x v="4"/>
    <x v="4"/>
    <x v="1"/>
    <x v="13"/>
    <x v="13"/>
    <s v="RetailNet"/>
    <n v="1"/>
    <n v="2201"/>
    <n v="0.15"/>
    <x v="444"/>
    <n v="467.71249999999998"/>
    <s v="Credit Card"/>
    <s v="Delivered"/>
    <x v="3"/>
    <s v="No Return"/>
  </r>
  <r>
    <x v="461"/>
    <x v="236"/>
    <x v="16"/>
    <x v="1"/>
    <x v="1"/>
    <x v="2"/>
    <x v="19"/>
    <x v="19"/>
    <s v="OmniTechRetail"/>
    <n v="1"/>
    <n v="2517"/>
    <n v="0.15"/>
    <x v="445"/>
    <n v="320.91749999999996"/>
    <s v="Credit Card"/>
    <s v="Delivered"/>
    <x v="1"/>
    <s v="No Return"/>
  </r>
  <r>
    <x v="462"/>
    <x v="293"/>
    <x v="10"/>
    <x v="1"/>
    <x v="1"/>
    <x v="0"/>
    <x v="0"/>
    <x v="0"/>
    <s v="RetailNet"/>
    <n v="1"/>
    <n v="45745"/>
    <n v="0"/>
    <x v="446"/>
    <n v="9606.4499999999989"/>
    <s v="Net Banking"/>
    <s v="Delivered"/>
    <x v="3"/>
    <s v="No Return"/>
  </r>
  <r>
    <x v="463"/>
    <x v="17"/>
    <x v="11"/>
    <x v="4"/>
    <x v="4"/>
    <x v="3"/>
    <x v="7"/>
    <x v="7"/>
    <s v="SuperComNet"/>
    <n v="3"/>
    <n v="361"/>
    <n v="0.15"/>
    <x v="447"/>
    <n v="128.87700000000001"/>
    <s v="UPI"/>
    <s v="Delivered"/>
    <x v="0"/>
    <s v="No Return"/>
  </r>
  <r>
    <x v="464"/>
    <x v="294"/>
    <x v="21"/>
    <x v="1"/>
    <x v="1"/>
    <x v="2"/>
    <x v="3"/>
    <x v="3"/>
    <s v="OmniTechRetail"/>
    <n v="1"/>
    <n v="5989"/>
    <n v="0.05"/>
    <x v="448"/>
    <n v="853.4325"/>
    <s v="Net Banking"/>
    <s v="Delivered"/>
    <x v="0"/>
    <s v="No Return"/>
  </r>
  <r>
    <x v="465"/>
    <x v="295"/>
    <x v="23"/>
    <x v="2"/>
    <x v="2"/>
    <x v="1"/>
    <x v="13"/>
    <x v="13"/>
    <s v="TrueComRetail"/>
    <n v="1"/>
    <n v="2025"/>
    <n v="0.35"/>
    <x v="449"/>
    <n v="144.78749999999999"/>
    <s v="Net Banking"/>
    <s v="Delivered"/>
    <x v="1"/>
    <s v="No Return"/>
  </r>
  <r>
    <x v="466"/>
    <x v="296"/>
    <x v="6"/>
    <x v="9"/>
    <x v="9"/>
    <x v="1"/>
    <x v="1"/>
    <x v="1"/>
    <s v="RetailNet"/>
    <n v="2"/>
    <n v="2082"/>
    <n v="0.05"/>
    <x v="450"/>
    <n v="514.25400000000002"/>
    <s v="UPI"/>
    <s v="Delivered"/>
    <x v="3"/>
    <s v="No Return"/>
  </r>
  <r>
    <x v="467"/>
    <x v="212"/>
    <x v="8"/>
    <x v="10"/>
    <x v="10"/>
    <x v="2"/>
    <x v="3"/>
    <x v="3"/>
    <s v="SaneRetails"/>
    <n v="2"/>
    <n v="4397"/>
    <n v="0.2"/>
    <x v="451"/>
    <n v="984.92800000000022"/>
    <s v="UPI"/>
    <s v="Delivered"/>
    <x v="3"/>
    <s v="No Return"/>
  </r>
  <r>
    <x v="468"/>
    <x v="261"/>
    <x v="5"/>
    <x v="8"/>
    <x v="8"/>
    <x v="2"/>
    <x v="6"/>
    <x v="6"/>
    <s v="SaneRetails"/>
    <n v="1"/>
    <n v="2773"/>
    <n v="0.2"/>
    <x v="452"/>
    <n v="532.41600000000005"/>
    <s v="Cash on Delivery (COD)"/>
    <s v="Delivered"/>
    <x v="1"/>
    <s v="No Return"/>
  </r>
  <r>
    <x v="469"/>
    <x v="159"/>
    <x v="2"/>
    <x v="3"/>
    <x v="3"/>
    <x v="1"/>
    <x v="13"/>
    <x v="13"/>
    <s v="TrueComRetail"/>
    <n v="3"/>
    <n v="657"/>
    <n v="0.2"/>
    <x v="453"/>
    <n v="204.98400000000004"/>
    <s v="Credit Card"/>
    <s v="Delivered"/>
    <x v="3"/>
    <s v="No Return"/>
  </r>
  <r>
    <x v="470"/>
    <x v="5"/>
    <x v="4"/>
    <x v="10"/>
    <x v="10"/>
    <x v="1"/>
    <x v="13"/>
    <x v="13"/>
    <s v="TrueComRetail"/>
    <n v="1"/>
    <n v="2290"/>
    <n v="0.05"/>
    <x v="454"/>
    <n v="413.34500000000003"/>
    <s v="Debit Card"/>
    <s v="Delivered"/>
    <x v="1"/>
    <s v="No Return"/>
  </r>
  <r>
    <x v="471"/>
    <x v="297"/>
    <x v="4"/>
    <x v="13"/>
    <x v="13"/>
    <x v="3"/>
    <x v="8"/>
    <x v="8"/>
    <s v="SuperComNet"/>
    <n v="1"/>
    <n v="1352"/>
    <n v="0.05"/>
    <x v="455"/>
    <n v="269.72399999999999"/>
    <s v="Credit Card"/>
    <s v="Delivered"/>
    <x v="0"/>
    <s v="No Return"/>
  </r>
  <r>
    <x v="472"/>
    <x v="254"/>
    <x v="0"/>
    <x v="12"/>
    <x v="12"/>
    <x v="2"/>
    <x v="10"/>
    <x v="10"/>
    <s v="OmniTechRetail"/>
    <n v="2"/>
    <n v="4633"/>
    <n v="0.05"/>
    <x v="456"/>
    <n v="1408.4319999999998"/>
    <s v="Cash on Delivery (COD)"/>
    <s v="Delivered"/>
    <x v="1"/>
    <s v="No Return"/>
  </r>
  <r>
    <x v="473"/>
    <x v="298"/>
    <x v="8"/>
    <x v="9"/>
    <x v="9"/>
    <x v="1"/>
    <x v="5"/>
    <x v="5"/>
    <s v="RetailNet"/>
    <n v="1"/>
    <n v="2159"/>
    <n v="0.15"/>
    <x v="457"/>
    <n v="183.51499999999999"/>
    <s v="Credit Card"/>
    <s v="Delivered"/>
    <x v="0"/>
    <s v="No Return"/>
  </r>
  <r>
    <x v="474"/>
    <x v="230"/>
    <x v="0"/>
    <x v="3"/>
    <x v="3"/>
    <x v="3"/>
    <x v="17"/>
    <x v="17"/>
    <s v="SuperComNet"/>
    <n v="1"/>
    <n v="763"/>
    <n v="0.1"/>
    <x v="458"/>
    <n v="137.34"/>
    <s v="Credit Card"/>
    <s v="Delivered"/>
    <x v="3"/>
    <s v="No Return"/>
  </r>
  <r>
    <x v="475"/>
    <x v="230"/>
    <x v="19"/>
    <x v="0"/>
    <x v="0"/>
    <x v="1"/>
    <x v="5"/>
    <x v="5"/>
    <s v="TrueComRetail"/>
    <n v="2"/>
    <n v="1082"/>
    <n v="0.1"/>
    <x v="459"/>
    <n v="428.47200000000004"/>
    <s v="Debit Card"/>
    <s v="Delivered"/>
    <x v="0"/>
    <s v="No Return"/>
  </r>
  <r>
    <x v="476"/>
    <x v="95"/>
    <x v="11"/>
    <x v="14"/>
    <x v="3"/>
    <x v="3"/>
    <x v="17"/>
    <x v="17"/>
    <s v="SuperComNet"/>
    <n v="2"/>
    <n v="2679"/>
    <n v="0.35"/>
    <x v="460"/>
    <n v="731.36700000000008"/>
    <s v="Debit Card"/>
    <s v="Delivered"/>
    <x v="0"/>
    <s v="No Return"/>
  </r>
  <r>
    <x v="477"/>
    <x v="112"/>
    <x v="0"/>
    <x v="14"/>
    <x v="3"/>
    <x v="3"/>
    <x v="17"/>
    <x v="17"/>
    <s v="SuperComNet"/>
    <n v="3"/>
    <n v="2606"/>
    <n v="0.15"/>
    <x v="461"/>
    <n v="1528.4190000000001"/>
    <s v="Credit Card"/>
    <s v="Delivered"/>
    <x v="0"/>
    <s v="No Return"/>
  </r>
  <r>
    <x v="478"/>
    <x v="249"/>
    <x v="23"/>
    <x v="11"/>
    <x v="11"/>
    <x v="1"/>
    <x v="12"/>
    <x v="12"/>
    <s v="RetailNet"/>
    <n v="1"/>
    <n v="802"/>
    <n v="0"/>
    <x v="462"/>
    <n v="208.52"/>
    <s v="Net Banking"/>
    <s v="Delivered"/>
    <x v="3"/>
    <s v="No Return"/>
  </r>
  <r>
    <x v="479"/>
    <x v="299"/>
    <x v="8"/>
    <x v="12"/>
    <x v="12"/>
    <x v="1"/>
    <x v="12"/>
    <x v="12"/>
    <s v="TrueComRetail"/>
    <n v="1"/>
    <n v="432"/>
    <n v="0.5"/>
    <x v="463"/>
    <n v="36.720000000000006"/>
    <s v="UPI"/>
    <s v="Delivered"/>
    <x v="3"/>
    <s v="No Return"/>
  </r>
  <r>
    <x v="480"/>
    <x v="281"/>
    <x v="6"/>
    <x v="14"/>
    <x v="3"/>
    <x v="2"/>
    <x v="10"/>
    <x v="10"/>
    <s v="OmniTechRetail"/>
    <n v="1"/>
    <n v="670"/>
    <n v="0"/>
    <x v="464"/>
    <n v="73.7"/>
    <s v="Net Banking"/>
    <s v="Delivered"/>
    <x v="0"/>
    <s v="No Return"/>
  </r>
  <r>
    <x v="481"/>
    <x v="300"/>
    <x v="0"/>
    <x v="1"/>
    <x v="1"/>
    <x v="1"/>
    <x v="13"/>
    <x v="13"/>
    <s v="RetailNet"/>
    <n v="1"/>
    <n v="2303"/>
    <n v="0.05"/>
    <x v="465"/>
    <n v="415.69149999999996"/>
    <s v="Cash on Delivery (COD)"/>
    <s v="Delivered"/>
    <x v="3"/>
    <s v="No Return"/>
  </r>
  <r>
    <x v="482"/>
    <x v="63"/>
    <x v="1"/>
    <x v="1"/>
    <x v="1"/>
    <x v="3"/>
    <x v="20"/>
    <x v="20"/>
    <s v="SuperComNet"/>
    <n v="2"/>
    <n v="4363"/>
    <n v="0.05"/>
    <x v="466"/>
    <n v="1077.6609999999998"/>
    <s v="Credit Card"/>
    <s v="Delivered"/>
    <x v="0"/>
    <s v="No Return"/>
  </r>
  <r>
    <x v="483"/>
    <x v="301"/>
    <x v="18"/>
    <x v="5"/>
    <x v="5"/>
    <x v="1"/>
    <x v="5"/>
    <x v="5"/>
    <s v="RetailNet"/>
    <n v="2"/>
    <n v="1115"/>
    <n v="0"/>
    <x v="467"/>
    <n v="468.29999999999995"/>
    <s v="Cash on Delivery (COD)"/>
    <s v="Delivered"/>
    <x v="0"/>
    <s v="No Return"/>
  </r>
  <r>
    <x v="484"/>
    <x v="251"/>
    <x v="13"/>
    <x v="13"/>
    <x v="13"/>
    <x v="1"/>
    <x v="5"/>
    <x v="5"/>
    <s v="RetailNet"/>
    <n v="1"/>
    <n v="2226"/>
    <n v="0.2"/>
    <x v="468"/>
    <n v="356.16000000000008"/>
    <s v="Credit Card"/>
    <s v="Delivered"/>
    <x v="0"/>
    <s v="No Return"/>
  </r>
  <r>
    <x v="485"/>
    <x v="97"/>
    <x v="5"/>
    <x v="2"/>
    <x v="2"/>
    <x v="1"/>
    <x v="12"/>
    <x v="12"/>
    <s v="TrueComRetail"/>
    <n v="2"/>
    <n v="694"/>
    <n v="0.35"/>
    <x v="469"/>
    <n v="189.46199999999999"/>
    <s v="Debit Card"/>
    <s v="Delivered"/>
    <x v="0"/>
    <s v="No Return"/>
  </r>
  <r>
    <x v="486"/>
    <x v="281"/>
    <x v="2"/>
    <x v="3"/>
    <x v="3"/>
    <x v="1"/>
    <x v="1"/>
    <x v="1"/>
    <s v="TrueComRetail"/>
    <n v="3"/>
    <n v="1205"/>
    <n v="0.1"/>
    <x v="470"/>
    <n v="390.41999999999996"/>
    <s v="Net Banking"/>
    <s v="Delivered"/>
    <x v="1"/>
    <s v="No Return"/>
  </r>
  <r>
    <x v="487"/>
    <x v="211"/>
    <x v="15"/>
    <x v="10"/>
    <x v="10"/>
    <x v="3"/>
    <x v="20"/>
    <x v="20"/>
    <s v="SuperComNet"/>
    <n v="1"/>
    <n v="2127"/>
    <n v="0.2"/>
    <x v="471"/>
    <n v="187.17600000000002"/>
    <s v="UPI"/>
    <s v="Delivered"/>
    <x v="1"/>
    <s v="No Return"/>
  </r>
  <r>
    <x v="488"/>
    <x v="141"/>
    <x v="4"/>
    <x v="13"/>
    <x v="13"/>
    <x v="3"/>
    <x v="18"/>
    <x v="18"/>
    <s v="SuperComNet"/>
    <n v="2"/>
    <n v="3748"/>
    <n v="0"/>
    <x v="472"/>
    <n v="-599.68000000000006"/>
    <s v="Cash on Delivery (COD)"/>
    <s v="Returned"/>
    <x v="2"/>
    <s v="Returned"/>
  </r>
  <r>
    <x v="489"/>
    <x v="302"/>
    <x v="15"/>
    <x v="2"/>
    <x v="2"/>
    <x v="3"/>
    <x v="17"/>
    <x v="17"/>
    <s v="TrueComRetail"/>
    <n v="1"/>
    <n v="2941"/>
    <n v="0"/>
    <x v="473"/>
    <n v="382.33000000000004"/>
    <s v="Debit Card"/>
    <s v="Delivered"/>
    <x v="3"/>
    <s v="No Return"/>
  </r>
  <r>
    <x v="490"/>
    <x v="149"/>
    <x v="4"/>
    <x v="3"/>
    <x v="3"/>
    <x v="3"/>
    <x v="17"/>
    <x v="17"/>
    <s v="SuperComNet"/>
    <n v="2"/>
    <n v="949"/>
    <n v="0.2"/>
    <x v="474"/>
    <n v="151.84"/>
    <s v="Cash on Delivery (COD)"/>
    <s v="Delivered"/>
    <x v="0"/>
    <s v="No Return"/>
  </r>
  <r>
    <x v="491"/>
    <x v="214"/>
    <x v="2"/>
    <x v="5"/>
    <x v="5"/>
    <x v="3"/>
    <x v="8"/>
    <x v="8"/>
    <s v="SuperComNet"/>
    <n v="2"/>
    <n v="3501"/>
    <n v="0.1"/>
    <x v="475"/>
    <n v="1386.396"/>
    <s v="Debit Card"/>
    <s v="Delivered"/>
    <x v="1"/>
    <s v="No Return"/>
  </r>
  <r>
    <x v="492"/>
    <x v="142"/>
    <x v="10"/>
    <x v="11"/>
    <x v="11"/>
    <x v="2"/>
    <x v="21"/>
    <x v="12"/>
    <s v="SaneRetails"/>
    <n v="3"/>
    <n v="1103"/>
    <n v="0"/>
    <x v="476"/>
    <n v="661.80000000000007"/>
    <s v="Credit Card"/>
    <s v="Delivered"/>
    <x v="0"/>
    <s v="No Return"/>
  </r>
  <r>
    <x v="493"/>
    <x v="303"/>
    <x v="20"/>
    <x v="3"/>
    <x v="3"/>
    <x v="2"/>
    <x v="16"/>
    <x v="16"/>
    <s v="SaneRetails"/>
    <n v="2"/>
    <n v="4258"/>
    <n v="0.1"/>
    <x v="477"/>
    <n v="1609.5240000000001"/>
    <s v="Debit Card"/>
    <s v="Delivered"/>
    <x v="3"/>
    <s v="No Return"/>
  </r>
  <r>
    <x v="494"/>
    <x v="63"/>
    <x v="12"/>
    <x v="14"/>
    <x v="3"/>
    <x v="3"/>
    <x v="18"/>
    <x v="18"/>
    <s v="SuperComNet"/>
    <n v="1"/>
    <n v="2394"/>
    <n v="0.1"/>
    <x v="478"/>
    <n v="517.10399999999993"/>
    <s v="UPI"/>
    <s v="Delivered"/>
    <x v="0"/>
    <s v="No Return"/>
  </r>
  <r>
    <x v="495"/>
    <x v="120"/>
    <x v="19"/>
    <x v="6"/>
    <x v="6"/>
    <x v="2"/>
    <x v="3"/>
    <x v="3"/>
    <s v="OmniTechRetail"/>
    <n v="1"/>
    <n v="998"/>
    <n v="0.15"/>
    <x v="479"/>
    <n v="135.72800000000001"/>
    <s v="Debit Card"/>
    <s v="Delivered"/>
    <x v="1"/>
    <s v="No Return"/>
  </r>
  <r>
    <x v="496"/>
    <x v="226"/>
    <x v="24"/>
    <x v="5"/>
    <x v="5"/>
    <x v="1"/>
    <x v="5"/>
    <x v="5"/>
    <s v="RetailNet"/>
    <n v="2"/>
    <n v="1430"/>
    <n v="0.1"/>
    <x v="480"/>
    <n v="411.84000000000003"/>
    <s v="UPI"/>
    <s v="Delivered"/>
    <x v="3"/>
    <s v="No Return"/>
  </r>
  <r>
    <x v="497"/>
    <x v="304"/>
    <x v="15"/>
    <x v="2"/>
    <x v="2"/>
    <x v="2"/>
    <x v="3"/>
    <x v="3"/>
    <s v="OmniTechRetail"/>
    <n v="3"/>
    <n v="3245"/>
    <n v="0"/>
    <x v="481"/>
    <n v="1557.6000000000001"/>
    <s v="Debit Card"/>
    <s v="Delivered"/>
    <x v="1"/>
    <s v="No Return"/>
  </r>
  <r>
    <x v="498"/>
    <x v="6"/>
    <x v="12"/>
    <x v="3"/>
    <x v="3"/>
    <x v="2"/>
    <x v="3"/>
    <x v="3"/>
    <s v="OmniTechRetail"/>
    <n v="1"/>
    <n v="4373"/>
    <n v="0.05"/>
    <x v="482"/>
    <n v="498.52199999999993"/>
    <s v="Cash on Delivery (COD)"/>
    <s v="Delivered"/>
    <x v="3"/>
    <s v="No Return"/>
  </r>
  <r>
    <x v="499"/>
    <x v="32"/>
    <x v="21"/>
    <x v="5"/>
    <x v="5"/>
    <x v="0"/>
    <x v="11"/>
    <x v="11"/>
    <s v="RetailNet"/>
    <n v="1"/>
    <n v="38367"/>
    <n v="0.1"/>
    <x v="483"/>
    <n v="5179.5450000000001"/>
    <s v="Net Banking"/>
    <s v="Delivered"/>
    <x v="1"/>
    <s v="No Return"/>
  </r>
  <r>
    <x v="500"/>
    <x v="61"/>
    <x v="0"/>
    <x v="12"/>
    <x v="12"/>
    <x v="2"/>
    <x v="19"/>
    <x v="19"/>
    <s v="OmniTechRetail"/>
    <n v="1"/>
    <n v="5220"/>
    <n v="0"/>
    <x v="484"/>
    <n v="1305"/>
    <s v="Credit Card"/>
    <s v="Delivered"/>
    <x v="3"/>
    <s v="No Return"/>
  </r>
  <r>
    <x v="501"/>
    <x v="305"/>
    <x v="24"/>
    <x v="6"/>
    <x v="6"/>
    <x v="3"/>
    <x v="17"/>
    <x v="17"/>
    <s v="TrueComRetail"/>
    <n v="1"/>
    <n v="659"/>
    <n v="0.05"/>
    <x v="485"/>
    <n v="75.125999999999991"/>
    <s v="Cash on Delivery (COD)"/>
    <s v="Delivered"/>
    <x v="3"/>
    <s v="No Return"/>
  </r>
  <r>
    <x v="502"/>
    <x v="306"/>
    <x v="1"/>
    <x v="5"/>
    <x v="5"/>
    <x v="0"/>
    <x v="2"/>
    <x v="2"/>
    <s v="IndiFlashMart"/>
    <n v="3"/>
    <n v="7934"/>
    <n v="0"/>
    <x v="486"/>
    <n v="4284.3599999999997"/>
    <s v="Debit Card"/>
    <s v="Delivered"/>
    <x v="3"/>
    <s v="No Return"/>
  </r>
  <r>
    <x v="503"/>
    <x v="307"/>
    <x v="19"/>
    <x v="12"/>
    <x v="12"/>
    <x v="2"/>
    <x v="16"/>
    <x v="16"/>
    <s v="OmniTechRetail"/>
    <n v="1"/>
    <n v="3086"/>
    <n v="0.05"/>
    <x v="487"/>
    <n v="527.7059999999999"/>
    <s v="Debit Card"/>
    <s v="Delivered"/>
    <x v="1"/>
    <s v="No Return"/>
  </r>
  <r>
    <x v="504"/>
    <x v="264"/>
    <x v="13"/>
    <x v="9"/>
    <x v="9"/>
    <x v="3"/>
    <x v="20"/>
    <x v="20"/>
    <s v="TrueComRetail"/>
    <n v="1"/>
    <n v="3783"/>
    <n v="0.15"/>
    <x v="488"/>
    <n v="610.95449999999994"/>
    <s v="Net Banking"/>
    <s v="Delivered"/>
    <x v="0"/>
    <s v="No Return"/>
  </r>
  <r>
    <x v="505"/>
    <x v="208"/>
    <x v="0"/>
    <x v="7"/>
    <x v="7"/>
    <x v="1"/>
    <x v="5"/>
    <x v="5"/>
    <s v="RetailNet"/>
    <n v="1"/>
    <n v="1044"/>
    <n v="0.1"/>
    <x v="489"/>
    <n v="122.14800000000001"/>
    <s v="Credit Card"/>
    <s v="Delivered"/>
    <x v="3"/>
    <s v="No Return"/>
  </r>
  <r>
    <x v="506"/>
    <x v="35"/>
    <x v="18"/>
    <x v="0"/>
    <x v="0"/>
    <x v="1"/>
    <x v="5"/>
    <x v="5"/>
    <s v="TrueComRetail"/>
    <n v="2"/>
    <n v="1452"/>
    <n v="0"/>
    <x v="22"/>
    <n v="0"/>
    <s v="Credit Card"/>
    <s v="Cancelled"/>
    <x v="4"/>
    <s v="Not Applicable"/>
  </r>
  <r>
    <x v="507"/>
    <x v="102"/>
    <x v="10"/>
    <x v="12"/>
    <x v="12"/>
    <x v="0"/>
    <x v="2"/>
    <x v="2"/>
    <s v="RetailNet"/>
    <n v="1"/>
    <n v="10269"/>
    <n v="0.15"/>
    <x v="490"/>
    <n v="1222.011"/>
    <s v="Credit Card"/>
    <s v="Delivered"/>
    <x v="3"/>
    <s v="No Return"/>
  </r>
  <r>
    <x v="508"/>
    <x v="77"/>
    <x v="10"/>
    <x v="0"/>
    <x v="0"/>
    <x v="0"/>
    <x v="11"/>
    <x v="11"/>
    <s v="IndiFlashMart"/>
    <n v="2"/>
    <n v="34020"/>
    <n v="0.1"/>
    <x v="491"/>
    <n v="8573.0400000000009"/>
    <s v="Cash on Delivery (COD)"/>
    <s v="Delivered"/>
    <x v="0"/>
    <s v="No Return"/>
  </r>
  <r>
    <x v="509"/>
    <x v="136"/>
    <x v="6"/>
    <x v="4"/>
    <x v="4"/>
    <x v="2"/>
    <x v="6"/>
    <x v="6"/>
    <s v="SaneRetails"/>
    <n v="1"/>
    <n v="5967"/>
    <n v="0"/>
    <x v="492"/>
    <n v="716.04"/>
    <s v="Debit Card"/>
    <s v="Delivered"/>
    <x v="3"/>
    <s v="No Return"/>
  </r>
  <r>
    <x v="510"/>
    <x v="308"/>
    <x v="16"/>
    <x v="4"/>
    <x v="4"/>
    <x v="0"/>
    <x v="4"/>
    <x v="4"/>
    <s v="IndiFlashMart"/>
    <n v="1"/>
    <n v="18850"/>
    <n v="0.2"/>
    <x v="493"/>
    <n v="2412.8000000000002"/>
    <s v="Net Banking"/>
    <s v="Delivered"/>
    <x v="1"/>
    <s v="No Return"/>
  </r>
  <r>
    <x v="511"/>
    <x v="91"/>
    <x v="21"/>
    <x v="10"/>
    <x v="10"/>
    <x v="3"/>
    <x v="15"/>
    <x v="15"/>
    <s v="SuperComNet"/>
    <n v="2"/>
    <n v="1378"/>
    <n v="0.05"/>
    <x v="494"/>
    <n v="366.548"/>
    <s v="UPI"/>
    <s v="Delivered"/>
    <x v="0"/>
    <s v="No Return"/>
  </r>
  <r>
    <x v="512"/>
    <x v="77"/>
    <x v="16"/>
    <x v="3"/>
    <x v="3"/>
    <x v="1"/>
    <x v="9"/>
    <x v="9"/>
    <s v="RetailNet"/>
    <n v="2"/>
    <n v="1542"/>
    <n v="0.05"/>
    <x v="495"/>
    <n v="351.57599999999996"/>
    <s v="Debit Card"/>
    <s v="Delivered"/>
    <x v="3"/>
    <s v="No Return"/>
  </r>
  <r>
    <x v="513"/>
    <x v="294"/>
    <x v="4"/>
    <x v="7"/>
    <x v="7"/>
    <x v="2"/>
    <x v="19"/>
    <x v="19"/>
    <s v="SaneRetails"/>
    <n v="1"/>
    <n v="3205"/>
    <n v="0.1"/>
    <x v="496"/>
    <n v="374.98500000000001"/>
    <s v="Credit Card"/>
    <s v="Delivered"/>
    <x v="3"/>
    <s v="No Return"/>
  </r>
  <r>
    <x v="514"/>
    <x v="309"/>
    <x v="11"/>
    <x v="7"/>
    <x v="7"/>
    <x v="2"/>
    <x v="3"/>
    <x v="3"/>
    <s v="SaneRetails"/>
    <n v="1"/>
    <n v="3776"/>
    <n v="0"/>
    <x v="497"/>
    <n v="944"/>
    <s v="Cash on Delivery (COD)"/>
    <s v="Delivered"/>
    <x v="0"/>
    <s v="No Return"/>
  </r>
  <r>
    <x v="515"/>
    <x v="310"/>
    <x v="10"/>
    <x v="12"/>
    <x v="12"/>
    <x v="3"/>
    <x v="20"/>
    <x v="20"/>
    <s v="SuperComNet"/>
    <n v="1"/>
    <n v="2975"/>
    <n v="0.05"/>
    <x v="498"/>
    <n v="706.5625"/>
    <s v="Debit Card"/>
    <s v="Delivered"/>
    <x v="1"/>
    <s v="No Return"/>
  </r>
  <r>
    <x v="516"/>
    <x v="240"/>
    <x v="16"/>
    <x v="5"/>
    <x v="5"/>
    <x v="1"/>
    <x v="5"/>
    <x v="5"/>
    <s v="RetailNet"/>
    <n v="1"/>
    <n v="1080"/>
    <n v="0.1"/>
    <x v="499"/>
    <n v="-77.760000000000005"/>
    <s v="UPI"/>
    <s v="Returned"/>
    <x v="5"/>
    <s v="Returned"/>
  </r>
  <r>
    <x v="517"/>
    <x v="311"/>
    <x v="6"/>
    <x v="6"/>
    <x v="6"/>
    <x v="0"/>
    <x v="14"/>
    <x v="14"/>
    <s v="IndiFlashMart"/>
    <n v="1"/>
    <n v="23608"/>
    <n v="0.05"/>
    <x v="500"/>
    <n v="2915.5879999999997"/>
    <s v="Net Banking"/>
    <s v="Delivered"/>
    <x v="1"/>
    <s v="No Return"/>
  </r>
  <r>
    <x v="518"/>
    <x v="312"/>
    <x v="23"/>
    <x v="2"/>
    <x v="2"/>
    <x v="3"/>
    <x v="15"/>
    <x v="15"/>
    <s v="TrueComRetail"/>
    <n v="1"/>
    <n v="4027"/>
    <n v="0.1"/>
    <x v="501"/>
    <n v="579.88800000000003"/>
    <s v="Credit Card"/>
    <s v="Delivered"/>
    <x v="3"/>
    <s v="No Return"/>
  </r>
  <r>
    <x v="519"/>
    <x v="313"/>
    <x v="12"/>
    <x v="11"/>
    <x v="11"/>
    <x v="3"/>
    <x v="8"/>
    <x v="8"/>
    <s v="SuperComNet"/>
    <n v="1"/>
    <n v="3133"/>
    <n v="0.15"/>
    <x v="502"/>
    <n v="479.34899999999993"/>
    <s v="Net Banking"/>
    <s v="Delivered"/>
    <x v="0"/>
    <s v="No Return"/>
  </r>
  <r>
    <x v="520"/>
    <x v="314"/>
    <x v="15"/>
    <x v="2"/>
    <x v="2"/>
    <x v="3"/>
    <x v="7"/>
    <x v="7"/>
    <s v="TrueComRetail"/>
    <n v="3"/>
    <n v="3701"/>
    <n v="0.1"/>
    <x v="503"/>
    <n v="2198.3940000000002"/>
    <s v="Debit Card"/>
    <s v="Delivered"/>
    <x v="0"/>
    <s v="No Return"/>
  </r>
  <r>
    <x v="521"/>
    <x v="53"/>
    <x v="2"/>
    <x v="10"/>
    <x v="10"/>
    <x v="2"/>
    <x v="6"/>
    <x v="6"/>
    <s v="OmniTechRetail"/>
    <n v="2"/>
    <n v="4943"/>
    <n v="0.15"/>
    <x v="504"/>
    <n v="1344.4960000000001"/>
    <s v="Debit Card"/>
    <s v="Delivered"/>
    <x v="1"/>
    <s v="No Return"/>
  </r>
  <r>
    <x v="522"/>
    <x v="315"/>
    <x v="3"/>
    <x v="0"/>
    <x v="0"/>
    <x v="1"/>
    <x v="13"/>
    <x v="13"/>
    <s v="RetailNet"/>
    <n v="1"/>
    <n v="1497"/>
    <n v="0.1"/>
    <x v="22"/>
    <n v="0"/>
    <s v="Debit Card"/>
    <s v="Cancelled"/>
    <x v="4"/>
    <s v="Not Applicable"/>
  </r>
  <r>
    <x v="523"/>
    <x v="316"/>
    <x v="18"/>
    <x v="2"/>
    <x v="2"/>
    <x v="2"/>
    <x v="3"/>
    <x v="3"/>
    <s v="OmniTechRetail"/>
    <n v="5"/>
    <n v="3648"/>
    <n v="0"/>
    <x v="505"/>
    <n v="2918.4"/>
    <s v="Net Banking"/>
    <s v="Delivered"/>
    <x v="0"/>
    <s v="No Return"/>
  </r>
  <r>
    <x v="524"/>
    <x v="275"/>
    <x v="2"/>
    <x v="2"/>
    <x v="2"/>
    <x v="0"/>
    <x v="11"/>
    <x v="11"/>
    <s v="IndiFlashMart"/>
    <n v="1"/>
    <n v="11657"/>
    <n v="0.1"/>
    <x v="506"/>
    <n v="2308.0860000000002"/>
    <s v="UPI"/>
    <s v="Shipped"/>
    <x v="3"/>
    <s v="No Return"/>
  </r>
  <r>
    <x v="525"/>
    <x v="230"/>
    <x v="16"/>
    <x v="2"/>
    <x v="2"/>
    <x v="2"/>
    <x v="16"/>
    <x v="16"/>
    <s v="SaneRetails"/>
    <n v="2"/>
    <n v="2120"/>
    <n v="0.05"/>
    <x v="507"/>
    <n v="765.32"/>
    <s v="UPI"/>
    <s v="Delivered"/>
    <x v="3"/>
    <s v="No Return"/>
  </r>
  <r>
    <x v="526"/>
    <x v="57"/>
    <x v="6"/>
    <x v="8"/>
    <x v="8"/>
    <x v="2"/>
    <x v="21"/>
    <x v="12"/>
    <s v="SaneRetails"/>
    <n v="1"/>
    <n v="5346"/>
    <n v="0.05"/>
    <x v="508"/>
    <n v="812.59199999999998"/>
    <s v="Debit Card"/>
    <s v="Delivered"/>
    <x v="1"/>
    <s v="No Return"/>
  </r>
  <r>
    <x v="527"/>
    <x v="163"/>
    <x v="5"/>
    <x v="0"/>
    <x v="0"/>
    <x v="2"/>
    <x v="6"/>
    <x v="6"/>
    <s v="SaneRetails"/>
    <n v="2"/>
    <n v="384"/>
    <n v="0.05"/>
    <x v="509"/>
    <n v="109.43999999999998"/>
    <s v="UPI"/>
    <s v="Delivered"/>
    <x v="0"/>
    <s v="No Return"/>
  </r>
  <r>
    <x v="528"/>
    <x v="126"/>
    <x v="1"/>
    <x v="5"/>
    <x v="5"/>
    <x v="3"/>
    <x v="7"/>
    <x v="7"/>
    <s v="SuperComNet"/>
    <n v="1"/>
    <n v="411"/>
    <n v="0.1"/>
    <x v="510"/>
    <n v="85.077000000000012"/>
    <s v="Cash on Delivery (COD)"/>
    <s v="Delivered"/>
    <x v="3"/>
    <s v="No Return"/>
  </r>
  <r>
    <x v="529"/>
    <x v="275"/>
    <x v="0"/>
    <x v="4"/>
    <x v="4"/>
    <x v="2"/>
    <x v="3"/>
    <x v="3"/>
    <s v="OmniTechRetail"/>
    <n v="1"/>
    <n v="3127"/>
    <n v="0.05"/>
    <x v="511"/>
    <n v="356.47799999999995"/>
    <s v="Debit Card"/>
    <s v="Delivered"/>
    <x v="1"/>
    <s v="No Return"/>
  </r>
  <r>
    <x v="530"/>
    <x v="219"/>
    <x v="24"/>
    <x v="14"/>
    <x v="3"/>
    <x v="3"/>
    <x v="20"/>
    <x v="20"/>
    <s v="TrueComRetail"/>
    <n v="1"/>
    <n v="4157"/>
    <n v="0"/>
    <x v="512"/>
    <n v="498.84"/>
    <s v="Cash on Delivery (COD)"/>
    <s v="Shipped"/>
    <x v="3"/>
    <s v="No Return"/>
  </r>
  <r>
    <x v="531"/>
    <x v="162"/>
    <x v="10"/>
    <x v="6"/>
    <x v="6"/>
    <x v="3"/>
    <x v="7"/>
    <x v="7"/>
    <s v="TrueComRetail"/>
    <n v="3"/>
    <n v="3424"/>
    <n v="0.1"/>
    <x v="513"/>
    <n v="2033.8560000000002"/>
    <s v="UPI"/>
    <s v="Delivered"/>
    <x v="3"/>
    <s v="No Return"/>
  </r>
  <r>
    <x v="532"/>
    <x v="131"/>
    <x v="17"/>
    <x v="13"/>
    <x v="13"/>
    <x v="2"/>
    <x v="21"/>
    <x v="12"/>
    <s v="SaneRetails"/>
    <n v="1"/>
    <n v="4004"/>
    <n v="0.1"/>
    <x v="514"/>
    <n v="864.86399999999992"/>
    <s v="Debit Card"/>
    <s v="Delivered"/>
    <x v="1"/>
    <s v="No Return"/>
  </r>
  <r>
    <x v="533"/>
    <x v="317"/>
    <x v="6"/>
    <x v="8"/>
    <x v="8"/>
    <x v="0"/>
    <x v="0"/>
    <x v="0"/>
    <s v="IndiFlashMart"/>
    <n v="2"/>
    <n v="52575"/>
    <n v="0.5"/>
    <x v="22"/>
    <n v="0"/>
    <s v="Debit Card"/>
    <s v="Cancelled"/>
    <x v="4"/>
    <s v="Not Applicable"/>
  </r>
  <r>
    <x v="534"/>
    <x v="318"/>
    <x v="1"/>
    <x v="7"/>
    <x v="7"/>
    <x v="3"/>
    <x v="15"/>
    <x v="15"/>
    <s v="SuperComNet"/>
    <n v="1"/>
    <n v="1084"/>
    <n v="0"/>
    <x v="515"/>
    <n v="162.6"/>
    <s v="Net Banking"/>
    <s v="Delivered"/>
    <x v="0"/>
    <s v="No Return"/>
  </r>
  <r>
    <x v="535"/>
    <x v="224"/>
    <x v="15"/>
    <x v="10"/>
    <x v="10"/>
    <x v="3"/>
    <x v="15"/>
    <x v="15"/>
    <s v="SuperComNet"/>
    <n v="1"/>
    <n v="4132"/>
    <n v="0.05"/>
    <x v="516"/>
    <n v="392.53999999999996"/>
    <s v="Debit Card"/>
    <s v="Delivered"/>
    <x v="1"/>
    <s v="No Return"/>
  </r>
  <r>
    <x v="536"/>
    <x v="126"/>
    <x v="0"/>
    <x v="13"/>
    <x v="13"/>
    <x v="0"/>
    <x v="2"/>
    <x v="2"/>
    <s v="IndiFlashMart"/>
    <n v="1"/>
    <n v="46055"/>
    <n v="0"/>
    <x v="517"/>
    <n v="11974.300000000001"/>
    <s v="Net Banking"/>
    <s v="Delivered"/>
    <x v="3"/>
    <s v="No Return"/>
  </r>
  <r>
    <x v="537"/>
    <x v="129"/>
    <x v="15"/>
    <x v="8"/>
    <x v="8"/>
    <x v="0"/>
    <x v="14"/>
    <x v="14"/>
    <s v="IndiFlashMart"/>
    <n v="1"/>
    <n v="26834"/>
    <n v="0"/>
    <x v="518"/>
    <n v="2683.4"/>
    <s v="Debit Card"/>
    <s v="Delivered"/>
    <x v="1"/>
    <s v="No Return"/>
  </r>
  <r>
    <x v="538"/>
    <x v="48"/>
    <x v="11"/>
    <x v="5"/>
    <x v="5"/>
    <x v="0"/>
    <x v="14"/>
    <x v="14"/>
    <s v="RetailNet"/>
    <n v="2"/>
    <n v="7988"/>
    <n v="0.15"/>
    <x v="519"/>
    <n v="2580.1240000000003"/>
    <s v="Net Banking"/>
    <s v="Delivered"/>
    <x v="3"/>
    <s v="No Return"/>
  </r>
  <r>
    <x v="539"/>
    <x v="315"/>
    <x v="4"/>
    <x v="13"/>
    <x v="13"/>
    <x v="2"/>
    <x v="21"/>
    <x v="12"/>
    <s v="OmniTechRetail"/>
    <n v="2"/>
    <n v="1031"/>
    <n v="0.1"/>
    <x v="520"/>
    <n v="185.58"/>
    <s v="Cash on Delivery (COD)"/>
    <s v="Delivered"/>
    <x v="0"/>
    <s v="No Return"/>
  </r>
  <r>
    <x v="540"/>
    <x v="91"/>
    <x v="13"/>
    <x v="6"/>
    <x v="6"/>
    <x v="0"/>
    <x v="4"/>
    <x v="4"/>
    <s v="IndiFlashMart"/>
    <n v="1"/>
    <n v="14487"/>
    <n v="0"/>
    <x v="521"/>
    <n v="2462.79"/>
    <s v="Debit Card"/>
    <s v="Delivered"/>
    <x v="3"/>
    <s v="No Return"/>
  </r>
  <r>
    <x v="541"/>
    <x v="319"/>
    <x v="5"/>
    <x v="3"/>
    <x v="3"/>
    <x v="3"/>
    <x v="20"/>
    <x v="20"/>
    <s v="SuperComNet"/>
    <n v="1"/>
    <n v="3101"/>
    <n v="0.1"/>
    <x v="522"/>
    <n v="334.90800000000002"/>
    <s v="UPI"/>
    <s v="Delivered"/>
    <x v="3"/>
    <s v="No Return"/>
  </r>
  <r>
    <x v="542"/>
    <x v="200"/>
    <x v="5"/>
    <x v="11"/>
    <x v="11"/>
    <x v="0"/>
    <x v="22"/>
    <x v="21"/>
    <s v="IndiFlashMart"/>
    <n v="1"/>
    <n v="27773"/>
    <n v="0.35"/>
    <x v="523"/>
    <n v="2346.8185000000003"/>
    <s v="UPI"/>
    <s v="Delivered"/>
    <x v="1"/>
    <s v="No Return"/>
  </r>
  <r>
    <x v="543"/>
    <x v="77"/>
    <x v="13"/>
    <x v="11"/>
    <x v="11"/>
    <x v="2"/>
    <x v="21"/>
    <x v="12"/>
    <s v="OmniTechRetail"/>
    <n v="1"/>
    <n v="5031"/>
    <n v="0.05"/>
    <x v="524"/>
    <n v="860.30099999999993"/>
    <s v="Net Banking"/>
    <s v="Delivered"/>
    <x v="0"/>
    <s v="No Return"/>
  </r>
  <r>
    <x v="544"/>
    <x v="83"/>
    <x v="12"/>
    <x v="11"/>
    <x v="11"/>
    <x v="3"/>
    <x v="15"/>
    <x v="15"/>
    <s v="SuperComNet"/>
    <n v="1"/>
    <n v="2343"/>
    <n v="0.1"/>
    <x v="525"/>
    <n v="548.26200000000006"/>
    <s v="Credit Card"/>
    <s v="Delivered"/>
    <x v="1"/>
    <s v="No Return"/>
  </r>
  <r>
    <x v="545"/>
    <x v="299"/>
    <x v="24"/>
    <x v="14"/>
    <x v="3"/>
    <x v="2"/>
    <x v="6"/>
    <x v="6"/>
    <s v="SaneRetails"/>
    <n v="2"/>
    <n v="2575"/>
    <n v="0.2"/>
    <x v="526"/>
    <n v="906.4"/>
    <s v="Cash on Delivery (COD)"/>
    <s v="Delivered"/>
    <x v="0"/>
    <s v="No Return"/>
  </r>
  <r>
    <x v="546"/>
    <x v="36"/>
    <x v="10"/>
    <x v="7"/>
    <x v="7"/>
    <x v="0"/>
    <x v="0"/>
    <x v="0"/>
    <s v="RetailNet"/>
    <n v="1"/>
    <n v="38301"/>
    <n v="0.1"/>
    <x v="527"/>
    <n v="8273.0159999999996"/>
    <s v="Debit Card"/>
    <s v="Delivered"/>
    <x v="0"/>
    <s v="No Return"/>
  </r>
  <r>
    <x v="547"/>
    <x v="299"/>
    <x v="21"/>
    <x v="6"/>
    <x v="6"/>
    <x v="0"/>
    <x v="0"/>
    <x v="0"/>
    <s v="RetailNet"/>
    <n v="1"/>
    <n v="57932"/>
    <n v="0.05"/>
    <x v="528"/>
    <n v="9906.3719999999994"/>
    <s v="Debit Card"/>
    <s v="Delivered"/>
    <x v="0"/>
    <s v="No Return"/>
  </r>
  <r>
    <x v="548"/>
    <x v="320"/>
    <x v="5"/>
    <x v="10"/>
    <x v="10"/>
    <x v="3"/>
    <x v="8"/>
    <x v="8"/>
    <s v="SuperComNet"/>
    <n v="1"/>
    <n v="2805"/>
    <n v="0.1"/>
    <x v="529"/>
    <n v="631.125"/>
    <s v="Net Banking"/>
    <s v="Delivered"/>
    <x v="0"/>
    <s v="No Return"/>
  </r>
  <r>
    <x v="549"/>
    <x v="321"/>
    <x v="17"/>
    <x v="7"/>
    <x v="7"/>
    <x v="0"/>
    <x v="2"/>
    <x v="2"/>
    <s v="IndiFlashMart"/>
    <n v="3"/>
    <n v="54230"/>
    <n v="0.05"/>
    <x v="530"/>
    <n v="35547.764999999999"/>
    <s v="Cash on Delivery (COD)"/>
    <s v="Delivered"/>
    <x v="0"/>
    <s v="No Return"/>
  </r>
  <r>
    <x v="550"/>
    <x v="64"/>
    <x v="5"/>
    <x v="10"/>
    <x v="10"/>
    <x v="2"/>
    <x v="3"/>
    <x v="3"/>
    <s v="OmniTechRetail"/>
    <n v="2"/>
    <n v="1739"/>
    <n v="0"/>
    <x v="531"/>
    <n v="417.35999999999996"/>
    <s v="Cash on Delivery (COD)"/>
    <s v="Delivered"/>
    <x v="3"/>
    <s v="No Return"/>
  </r>
  <r>
    <x v="551"/>
    <x v="322"/>
    <x v="21"/>
    <x v="11"/>
    <x v="11"/>
    <x v="3"/>
    <x v="7"/>
    <x v="7"/>
    <s v="TrueComRetail"/>
    <n v="3"/>
    <n v="2327"/>
    <n v="0.1"/>
    <x v="532"/>
    <n v="1570.7250000000001"/>
    <s v="Credit Card"/>
    <s v="Delivered"/>
    <x v="0"/>
    <s v="No Return"/>
  </r>
  <r>
    <x v="552"/>
    <x v="134"/>
    <x v="4"/>
    <x v="14"/>
    <x v="3"/>
    <x v="2"/>
    <x v="3"/>
    <x v="3"/>
    <s v="SaneRetails"/>
    <n v="3"/>
    <n v="4359"/>
    <n v="0.1"/>
    <x v="533"/>
    <n v="2236.1670000000004"/>
    <s v="Debit Card"/>
    <s v="Delivered"/>
    <x v="0"/>
    <s v="No Return"/>
  </r>
  <r>
    <x v="553"/>
    <x v="323"/>
    <x v="5"/>
    <x v="5"/>
    <x v="5"/>
    <x v="0"/>
    <x v="14"/>
    <x v="14"/>
    <s v="RetailNet"/>
    <n v="1"/>
    <n v="33253"/>
    <n v="0.05"/>
    <x v="534"/>
    <n v="6633.9734999999991"/>
    <s v="Net Banking"/>
    <s v="Delivered"/>
    <x v="1"/>
    <s v="No Return"/>
  </r>
  <r>
    <x v="554"/>
    <x v="324"/>
    <x v="6"/>
    <x v="9"/>
    <x v="9"/>
    <x v="3"/>
    <x v="7"/>
    <x v="7"/>
    <s v="SuperComNet"/>
    <n v="2"/>
    <n v="2830"/>
    <n v="0.05"/>
    <x v="535"/>
    <n v="591.47"/>
    <s v="UPI"/>
    <s v="Shipped"/>
    <x v="1"/>
    <s v="No Return"/>
  </r>
  <r>
    <x v="555"/>
    <x v="325"/>
    <x v="24"/>
    <x v="2"/>
    <x v="2"/>
    <x v="3"/>
    <x v="17"/>
    <x v="17"/>
    <s v="SuperComNet"/>
    <n v="1"/>
    <n v="1886"/>
    <n v="0.15"/>
    <x v="536"/>
    <n v="208.40299999999999"/>
    <s v="Net Banking"/>
    <s v="Delivered"/>
    <x v="3"/>
    <s v="No Return"/>
  </r>
  <r>
    <x v="556"/>
    <x v="182"/>
    <x v="4"/>
    <x v="5"/>
    <x v="5"/>
    <x v="0"/>
    <x v="14"/>
    <x v="14"/>
    <s v="IndiFlashMart"/>
    <n v="3"/>
    <n v="40818"/>
    <n v="0"/>
    <x v="537"/>
    <n v="22041.719999999998"/>
    <s v="Debit Card"/>
    <s v="Delivered"/>
    <x v="0"/>
    <s v="No Return"/>
  </r>
  <r>
    <x v="557"/>
    <x v="153"/>
    <x v="18"/>
    <x v="14"/>
    <x v="3"/>
    <x v="0"/>
    <x v="14"/>
    <x v="14"/>
    <s v="IndiFlashMart"/>
    <n v="1"/>
    <n v="8060"/>
    <n v="0.15"/>
    <x v="538"/>
    <n v="1781.26"/>
    <s v="Cash on Delivery (COD)"/>
    <s v="Delivered"/>
    <x v="3"/>
    <s v="No Return"/>
  </r>
  <r>
    <x v="558"/>
    <x v="39"/>
    <x v="7"/>
    <x v="11"/>
    <x v="11"/>
    <x v="3"/>
    <x v="17"/>
    <x v="17"/>
    <s v="SuperComNet"/>
    <n v="1"/>
    <n v="1357"/>
    <n v="0.05"/>
    <x v="539"/>
    <n v="283.613"/>
    <s v="Credit Card"/>
    <s v="Delivered"/>
    <x v="1"/>
    <s v="No Return"/>
  </r>
  <r>
    <x v="559"/>
    <x v="152"/>
    <x v="21"/>
    <x v="11"/>
    <x v="11"/>
    <x v="2"/>
    <x v="19"/>
    <x v="19"/>
    <s v="SaneRetails"/>
    <n v="1"/>
    <n v="5331"/>
    <n v="0.05"/>
    <x v="540"/>
    <n v="557.08949999999993"/>
    <s v="Debit Card"/>
    <s v="Delivered"/>
    <x v="3"/>
    <s v="No Return"/>
  </r>
  <r>
    <x v="560"/>
    <x v="326"/>
    <x v="5"/>
    <x v="3"/>
    <x v="3"/>
    <x v="3"/>
    <x v="7"/>
    <x v="7"/>
    <s v="TrueComRetail"/>
    <n v="1"/>
    <n v="3344"/>
    <n v="0.2"/>
    <x v="541"/>
    <n v="454.78400000000011"/>
    <s v="UPI"/>
    <s v="Delivered"/>
    <x v="1"/>
    <s v="No Return"/>
  </r>
  <r>
    <x v="561"/>
    <x v="154"/>
    <x v="7"/>
    <x v="6"/>
    <x v="6"/>
    <x v="2"/>
    <x v="19"/>
    <x v="19"/>
    <s v="SaneRetails"/>
    <n v="1"/>
    <n v="2485"/>
    <n v="0.05"/>
    <x v="542"/>
    <n v="448.54250000000002"/>
    <s v="Net Banking"/>
    <s v="Delivered"/>
    <x v="3"/>
    <s v="No Return"/>
  </r>
  <r>
    <x v="562"/>
    <x v="77"/>
    <x v="11"/>
    <x v="4"/>
    <x v="4"/>
    <x v="0"/>
    <x v="11"/>
    <x v="11"/>
    <s v="IndiFlashMart"/>
    <n v="3"/>
    <n v="45307"/>
    <n v="0.1"/>
    <x v="543"/>
    <n v="15902.757000000001"/>
    <s v="Cash on Delivery (COD)"/>
    <s v="Delivered"/>
    <x v="1"/>
    <s v="No Return"/>
  </r>
  <r>
    <x v="563"/>
    <x v="17"/>
    <x v="18"/>
    <x v="11"/>
    <x v="11"/>
    <x v="1"/>
    <x v="1"/>
    <x v="1"/>
    <s v="RetailNet"/>
    <n v="1"/>
    <n v="789"/>
    <n v="0"/>
    <x v="544"/>
    <n v="110.46000000000001"/>
    <s v="Debit Card"/>
    <s v="Delivered"/>
    <x v="0"/>
    <s v="No Return"/>
  </r>
  <r>
    <x v="564"/>
    <x v="36"/>
    <x v="6"/>
    <x v="9"/>
    <x v="9"/>
    <x v="3"/>
    <x v="18"/>
    <x v="18"/>
    <s v="SuperComNet"/>
    <n v="1"/>
    <n v="2402"/>
    <n v="0"/>
    <x v="545"/>
    <n v="336.28000000000003"/>
    <s v="Net Banking"/>
    <s v="Delivered"/>
    <x v="1"/>
    <s v="No Return"/>
  </r>
  <r>
    <x v="565"/>
    <x v="327"/>
    <x v="15"/>
    <x v="14"/>
    <x v="3"/>
    <x v="2"/>
    <x v="10"/>
    <x v="10"/>
    <s v="OmniTechRetail"/>
    <n v="4"/>
    <n v="4319"/>
    <n v="0.15"/>
    <x v="546"/>
    <n v="2643.2280000000001"/>
    <s v="Net Banking"/>
    <s v="Delivered"/>
    <x v="1"/>
    <s v="No Return"/>
  </r>
  <r>
    <x v="566"/>
    <x v="286"/>
    <x v="22"/>
    <x v="7"/>
    <x v="7"/>
    <x v="0"/>
    <x v="4"/>
    <x v="4"/>
    <s v="IndiFlashMart"/>
    <n v="1"/>
    <n v="19897"/>
    <n v="0"/>
    <x v="22"/>
    <n v="0"/>
    <s v="Net Banking"/>
    <s v="Cancelled"/>
    <x v="4"/>
    <s v="Not Applicable"/>
  </r>
  <r>
    <x v="567"/>
    <x v="216"/>
    <x v="12"/>
    <x v="8"/>
    <x v="8"/>
    <x v="3"/>
    <x v="18"/>
    <x v="18"/>
    <s v="TrueComRetail"/>
    <n v="1"/>
    <n v="2400"/>
    <n v="0.1"/>
    <x v="547"/>
    <n v="518.4"/>
    <s v="Net Banking"/>
    <s v="Delivered"/>
    <x v="1"/>
    <s v="No Return"/>
  </r>
  <r>
    <x v="568"/>
    <x v="144"/>
    <x v="23"/>
    <x v="4"/>
    <x v="4"/>
    <x v="1"/>
    <x v="1"/>
    <x v="1"/>
    <s v="TrueComRetail"/>
    <n v="1"/>
    <n v="1515"/>
    <n v="0.15"/>
    <x v="548"/>
    <n v="128.77500000000001"/>
    <s v="Cash on Delivery (COD)"/>
    <s v="Delivered"/>
    <x v="1"/>
    <s v="No Return"/>
  </r>
  <r>
    <x v="569"/>
    <x v="297"/>
    <x v="2"/>
    <x v="4"/>
    <x v="4"/>
    <x v="0"/>
    <x v="2"/>
    <x v="2"/>
    <s v="RetailNet"/>
    <n v="2"/>
    <n v="32253"/>
    <n v="0.2"/>
    <x v="549"/>
    <n v="6192.576"/>
    <s v="Debit Card"/>
    <s v="Delivered"/>
    <x v="3"/>
    <s v="No Return"/>
  </r>
  <r>
    <x v="570"/>
    <x v="57"/>
    <x v="6"/>
    <x v="7"/>
    <x v="7"/>
    <x v="0"/>
    <x v="2"/>
    <x v="2"/>
    <s v="IndiFlashMart"/>
    <n v="2"/>
    <n v="30762"/>
    <n v="0.15"/>
    <x v="550"/>
    <n v="6798.402"/>
    <s v="UPI"/>
    <s v="Delivered"/>
    <x v="3"/>
    <s v="No Return"/>
  </r>
  <r>
    <x v="571"/>
    <x v="328"/>
    <x v="21"/>
    <x v="8"/>
    <x v="8"/>
    <x v="3"/>
    <x v="20"/>
    <x v="20"/>
    <s v="TrueComRetail"/>
    <n v="3"/>
    <n v="3759"/>
    <n v="0.1"/>
    <x v="551"/>
    <n v="2131.3530000000001"/>
    <s v="UPI"/>
    <s v="Delivered"/>
    <x v="0"/>
    <s v="No Return"/>
  </r>
  <r>
    <x v="572"/>
    <x v="246"/>
    <x v="2"/>
    <x v="3"/>
    <x v="3"/>
    <x v="3"/>
    <x v="18"/>
    <x v="18"/>
    <s v="SuperComNet"/>
    <n v="1"/>
    <n v="2943"/>
    <n v="0.05"/>
    <x v="552"/>
    <n v="363.46050000000002"/>
    <s v="UPI"/>
    <s v="Delivered"/>
    <x v="3"/>
    <s v="No Return"/>
  </r>
  <r>
    <x v="573"/>
    <x v="329"/>
    <x v="21"/>
    <x v="10"/>
    <x v="10"/>
    <x v="0"/>
    <x v="14"/>
    <x v="14"/>
    <s v="IndiFlashMart"/>
    <n v="1"/>
    <n v="23484"/>
    <n v="0.05"/>
    <x v="553"/>
    <n v="4685.058"/>
    <s v="Credit Card"/>
    <s v="Delivered"/>
    <x v="1"/>
    <s v="No Return"/>
  </r>
  <r>
    <x v="574"/>
    <x v="330"/>
    <x v="22"/>
    <x v="1"/>
    <x v="1"/>
    <x v="3"/>
    <x v="17"/>
    <x v="17"/>
    <s v="TrueComRetail"/>
    <n v="1"/>
    <n v="3388"/>
    <n v="0"/>
    <x v="554"/>
    <n v="508.2"/>
    <s v="Cash on Delivery (COD)"/>
    <s v="Shipped"/>
    <x v="1"/>
    <s v="No Return"/>
  </r>
  <r>
    <x v="575"/>
    <x v="55"/>
    <x v="20"/>
    <x v="12"/>
    <x v="12"/>
    <x v="0"/>
    <x v="2"/>
    <x v="2"/>
    <s v="RetailNet"/>
    <n v="1"/>
    <n v="20761"/>
    <n v="0"/>
    <x v="555"/>
    <n v="2076.1"/>
    <s v="Credit Card"/>
    <s v="Delivered"/>
    <x v="0"/>
    <s v="No Return"/>
  </r>
  <r>
    <x v="576"/>
    <x v="194"/>
    <x v="7"/>
    <x v="2"/>
    <x v="2"/>
    <x v="0"/>
    <x v="11"/>
    <x v="11"/>
    <s v="IndiFlashMart"/>
    <n v="2"/>
    <n v="60581"/>
    <n v="0.15"/>
    <x v="556"/>
    <n v="19567.663"/>
    <s v="Net Banking"/>
    <s v="Delivered"/>
    <x v="0"/>
    <s v="No Return"/>
  </r>
  <r>
    <x v="577"/>
    <x v="321"/>
    <x v="6"/>
    <x v="4"/>
    <x v="4"/>
    <x v="2"/>
    <x v="21"/>
    <x v="12"/>
    <s v="SaneRetails"/>
    <n v="1"/>
    <n v="1147"/>
    <n v="0.1"/>
    <x v="557"/>
    <n v="227.10599999999999"/>
    <s v="UPI"/>
    <s v="Delivered"/>
    <x v="3"/>
    <s v="No Return"/>
  </r>
  <r>
    <x v="578"/>
    <x v="257"/>
    <x v="4"/>
    <x v="14"/>
    <x v="3"/>
    <x v="0"/>
    <x v="0"/>
    <x v="0"/>
    <s v="RetailNet"/>
    <n v="1"/>
    <n v="9860"/>
    <n v="0.05"/>
    <x v="558"/>
    <n v="936.7"/>
    <s v="UPI"/>
    <s v="Delivered"/>
    <x v="1"/>
    <s v="No Return"/>
  </r>
  <r>
    <x v="579"/>
    <x v="331"/>
    <x v="19"/>
    <x v="0"/>
    <x v="0"/>
    <x v="1"/>
    <x v="5"/>
    <x v="5"/>
    <s v="RetailNet"/>
    <n v="1"/>
    <n v="2316"/>
    <n v="0.05"/>
    <x v="559"/>
    <n v="550.04999999999995"/>
    <s v="Debit Card"/>
    <s v="Delivered"/>
    <x v="0"/>
    <s v="No Return"/>
  </r>
  <r>
    <x v="580"/>
    <x v="332"/>
    <x v="19"/>
    <x v="6"/>
    <x v="6"/>
    <x v="1"/>
    <x v="9"/>
    <x v="9"/>
    <s v="RetailNet"/>
    <n v="2"/>
    <n v="985"/>
    <n v="0.15"/>
    <x v="560"/>
    <n v="351.64499999999998"/>
    <s v="Net Banking"/>
    <s v="Delivered"/>
    <x v="3"/>
    <s v="No Return"/>
  </r>
  <r>
    <x v="581"/>
    <x v="202"/>
    <x v="9"/>
    <x v="2"/>
    <x v="2"/>
    <x v="3"/>
    <x v="18"/>
    <x v="18"/>
    <s v="TrueComRetail"/>
    <n v="1"/>
    <n v="4301"/>
    <n v="0.05"/>
    <x v="561"/>
    <n v="572.03300000000002"/>
    <s v="Debit Card"/>
    <s v="Delivered"/>
    <x v="1"/>
    <s v="No Return"/>
  </r>
  <r>
    <x v="582"/>
    <x v="249"/>
    <x v="23"/>
    <x v="11"/>
    <x v="11"/>
    <x v="2"/>
    <x v="10"/>
    <x v="10"/>
    <s v="OmniTechRetail"/>
    <n v="2"/>
    <n v="5657"/>
    <n v="0"/>
    <x v="22"/>
    <n v="0"/>
    <s v="UPI"/>
    <s v="Cancelled"/>
    <x v="4"/>
    <s v="Not Applicable"/>
  </r>
  <r>
    <x v="583"/>
    <x v="190"/>
    <x v="15"/>
    <x v="2"/>
    <x v="2"/>
    <x v="1"/>
    <x v="13"/>
    <x v="13"/>
    <s v="TrueComRetail"/>
    <n v="1"/>
    <n v="1800"/>
    <n v="0.05"/>
    <x v="22"/>
    <n v="0"/>
    <s v="Cash on Delivery (COD)"/>
    <s v="Cancelled"/>
    <x v="4"/>
    <s v="Not Applicable"/>
  </r>
  <r>
    <x v="584"/>
    <x v="122"/>
    <x v="21"/>
    <x v="9"/>
    <x v="9"/>
    <x v="0"/>
    <x v="22"/>
    <x v="21"/>
    <s v="IndiFlashMart"/>
    <n v="2"/>
    <n v="32909"/>
    <n v="0"/>
    <x v="562"/>
    <n v="9872.6999999999989"/>
    <s v="Debit Card"/>
    <s v="Delivered"/>
    <x v="3"/>
    <s v="No Return"/>
  </r>
  <r>
    <x v="585"/>
    <x v="333"/>
    <x v="4"/>
    <x v="1"/>
    <x v="1"/>
    <x v="1"/>
    <x v="1"/>
    <x v="1"/>
    <s v="RetailNet"/>
    <n v="3"/>
    <n v="1746"/>
    <n v="0.2"/>
    <x v="563"/>
    <n v="670.46400000000006"/>
    <s v="Credit Card"/>
    <s v="Delivered"/>
    <x v="1"/>
    <s v="No Return"/>
  </r>
  <r>
    <x v="586"/>
    <x v="50"/>
    <x v="9"/>
    <x v="5"/>
    <x v="5"/>
    <x v="0"/>
    <x v="4"/>
    <x v="4"/>
    <s v="IndiFlashMart"/>
    <n v="1"/>
    <n v="53073"/>
    <n v="0"/>
    <x v="564"/>
    <n v="5307.3"/>
    <s v="UPI"/>
    <s v="Delivered"/>
    <x v="3"/>
    <s v="No Return"/>
  </r>
  <r>
    <x v="587"/>
    <x v="334"/>
    <x v="21"/>
    <x v="12"/>
    <x v="12"/>
    <x v="0"/>
    <x v="0"/>
    <x v="0"/>
    <s v="RetailNet"/>
    <n v="2"/>
    <n v="33608"/>
    <n v="0"/>
    <x v="565"/>
    <n v="14787.52"/>
    <s v="Debit Card"/>
    <s v="Delivered"/>
    <x v="0"/>
    <s v="No Return"/>
  </r>
  <r>
    <x v="588"/>
    <x v="102"/>
    <x v="5"/>
    <x v="4"/>
    <x v="4"/>
    <x v="1"/>
    <x v="13"/>
    <x v="13"/>
    <s v="RetailNet"/>
    <n v="1"/>
    <n v="679"/>
    <n v="0"/>
    <x v="566"/>
    <n v="149.38"/>
    <s v="UPI"/>
    <s v="Shipped"/>
    <x v="3"/>
    <s v="No Return"/>
  </r>
  <r>
    <x v="589"/>
    <x v="158"/>
    <x v="10"/>
    <x v="8"/>
    <x v="8"/>
    <x v="3"/>
    <x v="20"/>
    <x v="20"/>
    <s v="SuperComNet"/>
    <n v="1"/>
    <n v="1378"/>
    <n v="0.05"/>
    <x v="567"/>
    <n v="183.274"/>
    <s v="Cash on Delivery (COD)"/>
    <s v="Delivered"/>
    <x v="1"/>
    <s v="No Return"/>
  </r>
  <r>
    <x v="590"/>
    <x v="14"/>
    <x v="3"/>
    <x v="5"/>
    <x v="5"/>
    <x v="0"/>
    <x v="2"/>
    <x v="2"/>
    <s v="IndiFlashMart"/>
    <n v="2"/>
    <n v="36129"/>
    <n v="0.05"/>
    <x v="568"/>
    <n v="16474.823999999997"/>
    <s v="UPI"/>
    <s v="Delivered"/>
    <x v="0"/>
    <s v="No Return"/>
  </r>
  <r>
    <x v="591"/>
    <x v="43"/>
    <x v="6"/>
    <x v="7"/>
    <x v="7"/>
    <x v="1"/>
    <x v="9"/>
    <x v="9"/>
    <s v="TrueComRetail"/>
    <n v="1"/>
    <n v="1908"/>
    <n v="0"/>
    <x v="140"/>
    <n v="286.2"/>
    <s v="Net Banking"/>
    <s v="Delivered"/>
    <x v="0"/>
    <s v="No Return"/>
  </r>
  <r>
    <x v="592"/>
    <x v="216"/>
    <x v="18"/>
    <x v="8"/>
    <x v="8"/>
    <x v="2"/>
    <x v="6"/>
    <x v="6"/>
    <s v="OmniTechRetail"/>
    <n v="2"/>
    <n v="2524"/>
    <n v="0.15"/>
    <x v="569"/>
    <n v="686.52800000000002"/>
    <s v="Net Banking"/>
    <s v="Delivered"/>
    <x v="0"/>
    <s v="No Return"/>
  </r>
  <r>
    <x v="593"/>
    <x v="267"/>
    <x v="5"/>
    <x v="1"/>
    <x v="1"/>
    <x v="2"/>
    <x v="19"/>
    <x v="19"/>
    <s v="SaneRetails"/>
    <n v="1"/>
    <n v="5841"/>
    <n v="0.1"/>
    <x v="570"/>
    <n v="525.69000000000005"/>
    <s v="Net Banking"/>
    <s v="Delivered"/>
    <x v="3"/>
    <s v="No Return"/>
  </r>
  <r>
    <x v="594"/>
    <x v="16"/>
    <x v="0"/>
    <x v="11"/>
    <x v="11"/>
    <x v="2"/>
    <x v="21"/>
    <x v="12"/>
    <s v="SaneRetails"/>
    <n v="1"/>
    <n v="3453"/>
    <n v="0.15"/>
    <x v="571"/>
    <n v="645.7109999999999"/>
    <s v="Net Banking"/>
    <s v="Delivered"/>
    <x v="0"/>
    <s v="No Return"/>
  </r>
  <r>
    <x v="595"/>
    <x v="269"/>
    <x v="20"/>
    <x v="14"/>
    <x v="3"/>
    <x v="3"/>
    <x v="18"/>
    <x v="18"/>
    <s v="SuperComNet"/>
    <n v="1"/>
    <n v="4062"/>
    <n v="0.1"/>
    <x v="572"/>
    <n v="438.69600000000003"/>
    <s v="Net Banking"/>
    <s v="Delivered"/>
    <x v="0"/>
    <s v="No Return"/>
  </r>
  <r>
    <x v="596"/>
    <x v="110"/>
    <x v="4"/>
    <x v="11"/>
    <x v="11"/>
    <x v="3"/>
    <x v="20"/>
    <x v="20"/>
    <s v="TrueComRetail"/>
    <n v="1"/>
    <n v="1735"/>
    <n v="0"/>
    <x v="573"/>
    <n v="190.85"/>
    <s v="Net Banking"/>
    <s v="Delivered"/>
    <x v="3"/>
    <s v="No Return"/>
  </r>
  <r>
    <x v="597"/>
    <x v="151"/>
    <x v="21"/>
    <x v="10"/>
    <x v="10"/>
    <x v="0"/>
    <x v="2"/>
    <x v="2"/>
    <s v="RetailNet"/>
    <n v="1"/>
    <n v="1927"/>
    <n v="0.15"/>
    <x v="574"/>
    <n v="212.93350000000001"/>
    <s v="Net Banking"/>
    <s v="Delivered"/>
    <x v="0"/>
    <s v="No Return"/>
  </r>
  <r>
    <x v="598"/>
    <x v="18"/>
    <x v="15"/>
    <x v="2"/>
    <x v="2"/>
    <x v="1"/>
    <x v="1"/>
    <x v="1"/>
    <s v="TrueComRetail"/>
    <n v="1"/>
    <n v="2312"/>
    <n v="0.15"/>
    <x v="575"/>
    <n v="471.64799999999997"/>
    <s v="Net Banking"/>
    <s v="Delivered"/>
    <x v="3"/>
    <s v="No Return"/>
  </r>
  <r>
    <x v="599"/>
    <x v="96"/>
    <x v="20"/>
    <x v="3"/>
    <x v="3"/>
    <x v="2"/>
    <x v="21"/>
    <x v="12"/>
    <s v="SaneRetails"/>
    <n v="2"/>
    <n v="2388"/>
    <n v="0.2"/>
    <x v="576"/>
    <n v="725.952"/>
    <s v="Credit Card"/>
    <s v="Delivered"/>
    <x v="3"/>
    <s v="No Return"/>
  </r>
  <r>
    <x v="600"/>
    <x v="185"/>
    <x v="20"/>
    <x v="7"/>
    <x v="7"/>
    <x v="0"/>
    <x v="22"/>
    <x v="21"/>
    <s v="RetailNet"/>
    <n v="2"/>
    <n v="42443"/>
    <n v="0.2"/>
    <x v="577"/>
    <n v="9507.2320000000018"/>
    <s v="Cash on Delivery (COD)"/>
    <s v="Delivered"/>
    <x v="1"/>
    <s v="No Return"/>
  </r>
  <r>
    <x v="601"/>
    <x v="261"/>
    <x v="15"/>
    <x v="14"/>
    <x v="3"/>
    <x v="1"/>
    <x v="9"/>
    <x v="9"/>
    <s v="TrueComRetail"/>
    <n v="2"/>
    <n v="2217"/>
    <n v="0.2"/>
    <x v="578"/>
    <n v="886.80000000000007"/>
    <s v="Credit Card"/>
    <s v="Delivered"/>
    <x v="1"/>
    <s v="No Return"/>
  </r>
  <r>
    <x v="602"/>
    <x v="192"/>
    <x v="13"/>
    <x v="14"/>
    <x v="3"/>
    <x v="2"/>
    <x v="3"/>
    <x v="3"/>
    <s v="OmniTechRetail"/>
    <n v="1"/>
    <n v="1374"/>
    <n v="0.35"/>
    <x v="579"/>
    <n v="98.241"/>
    <s v="Debit Card"/>
    <s v="Delivered"/>
    <x v="0"/>
    <s v="No Return"/>
  </r>
  <r>
    <x v="603"/>
    <x v="258"/>
    <x v="10"/>
    <x v="5"/>
    <x v="5"/>
    <x v="1"/>
    <x v="1"/>
    <x v="1"/>
    <s v="RetailNet"/>
    <n v="1"/>
    <n v="981"/>
    <n v="0.5"/>
    <x v="580"/>
    <n v="107.91"/>
    <s v="Debit Card"/>
    <s v="Delivered"/>
    <x v="3"/>
    <s v="No Return"/>
  </r>
  <r>
    <x v="604"/>
    <x v="3"/>
    <x v="9"/>
    <x v="1"/>
    <x v="1"/>
    <x v="0"/>
    <x v="11"/>
    <x v="11"/>
    <s v="IndiFlashMart"/>
    <n v="2"/>
    <n v="10495"/>
    <n v="0.1"/>
    <x v="581"/>
    <n v="4156.0200000000004"/>
    <s v="Net Banking"/>
    <s v="Delivered"/>
    <x v="3"/>
    <s v="No Return"/>
  </r>
  <r>
    <x v="605"/>
    <x v="59"/>
    <x v="12"/>
    <x v="7"/>
    <x v="7"/>
    <x v="1"/>
    <x v="1"/>
    <x v="1"/>
    <s v="RetailNet"/>
    <n v="1"/>
    <n v="2379"/>
    <n v="0.15"/>
    <x v="582"/>
    <n v="465.09449999999998"/>
    <s v="Cash on Delivery (COD)"/>
    <s v="Delivered"/>
    <x v="0"/>
    <s v="No Return"/>
  </r>
  <r>
    <x v="606"/>
    <x v="106"/>
    <x v="17"/>
    <x v="12"/>
    <x v="12"/>
    <x v="3"/>
    <x v="20"/>
    <x v="20"/>
    <s v="TrueComRetail"/>
    <n v="3"/>
    <n v="2961"/>
    <n v="0"/>
    <x v="583"/>
    <n v="977.13"/>
    <s v="Debit Card"/>
    <s v="Delivered"/>
    <x v="0"/>
    <s v="No Return"/>
  </r>
  <r>
    <x v="607"/>
    <x v="123"/>
    <x v="10"/>
    <x v="7"/>
    <x v="7"/>
    <x v="1"/>
    <x v="5"/>
    <x v="5"/>
    <s v="TrueComRetail"/>
    <n v="2"/>
    <n v="2493"/>
    <n v="0.35"/>
    <x v="584"/>
    <n v="745.40700000000004"/>
    <s v="Credit Card"/>
    <s v="Delivered"/>
    <x v="1"/>
    <s v="No Return"/>
  </r>
  <r>
    <x v="608"/>
    <x v="335"/>
    <x v="6"/>
    <x v="11"/>
    <x v="11"/>
    <x v="2"/>
    <x v="19"/>
    <x v="19"/>
    <s v="SaneRetails"/>
    <n v="1"/>
    <n v="3416"/>
    <n v="0.05"/>
    <x v="585"/>
    <n v="746.39599999999996"/>
    <s v="UPI"/>
    <s v="Delivered"/>
    <x v="0"/>
    <s v="No Return"/>
  </r>
  <r>
    <x v="609"/>
    <x v="307"/>
    <x v="4"/>
    <x v="3"/>
    <x v="3"/>
    <x v="3"/>
    <x v="20"/>
    <x v="20"/>
    <s v="SuperComNet"/>
    <n v="1"/>
    <n v="2212"/>
    <n v="0.1"/>
    <x v="22"/>
    <n v="0"/>
    <s v="Debit Card"/>
    <s v="Cancelled"/>
    <x v="4"/>
    <s v="Not Applicable"/>
  </r>
  <r>
    <x v="610"/>
    <x v="221"/>
    <x v="22"/>
    <x v="4"/>
    <x v="4"/>
    <x v="0"/>
    <x v="4"/>
    <x v="4"/>
    <s v="RetailNet"/>
    <n v="4"/>
    <n v="62198"/>
    <n v="0.15"/>
    <x v="586"/>
    <n v="52868.299999999996"/>
    <s v="Cash on Delivery (COD)"/>
    <s v="Shipped"/>
    <x v="0"/>
    <s v="No Return"/>
  </r>
  <r>
    <x v="611"/>
    <x v="336"/>
    <x v="12"/>
    <x v="0"/>
    <x v="0"/>
    <x v="0"/>
    <x v="2"/>
    <x v="2"/>
    <s v="RetailNet"/>
    <n v="2"/>
    <n v="17561"/>
    <n v="0.2"/>
    <x v="587"/>
    <n v="3371.712"/>
    <s v="Cash on Delivery (COD)"/>
    <s v="Delivered"/>
    <x v="3"/>
    <s v="No Return"/>
  </r>
  <r>
    <x v="612"/>
    <x v="337"/>
    <x v="12"/>
    <x v="1"/>
    <x v="1"/>
    <x v="1"/>
    <x v="12"/>
    <x v="12"/>
    <s v="RetailNet"/>
    <n v="2"/>
    <n v="534"/>
    <n v="0.2"/>
    <x v="588"/>
    <n v="222.14400000000003"/>
    <s v="UPI"/>
    <s v="Delivered"/>
    <x v="1"/>
    <s v="No Return"/>
  </r>
  <r>
    <x v="613"/>
    <x v="338"/>
    <x v="5"/>
    <x v="11"/>
    <x v="11"/>
    <x v="3"/>
    <x v="8"/>
    <x v="8"/>
    <s v="SuperComNet"/>
    <n v="1"/>
    <n v="3689"/>
    <n v="0.05"/>
    <x v="589"/>
    <n v="841.09199999999987"/>
    <s v="Net Banking"/>
    <s v="Delivered"/>
    <x v="1"/>
    <s v="No Return"/>
  </r>
  <r>
    <x v="614"/>
    <x v="339"/>
    <x v="8"/>
    <x v="14"/>
    <x v="3"/>
    <x v="2"/>
    <x v="10"/>
    <x v="10"/>
    <s v="OmniTechRetail"/>
    <n v="1"/>
    <n v="1233"/>
    <n v="0.15"/>
    <x v="590"/>
    <n v="220.09049999999999"/>
    <s v="Credit Card"/>
    <s v="Delivered"/>
    <x v="3"/>
    <s v="No Return"/>
  </r>
  <r>
    <x v="615"/>
    <x v="107"/>
    <x v="8"/>
    <x v="14"/>
    <x v="3"/>
    <x v="2"/>
    <x v="3"/>
    <x v="3"/>
    <s v="SaneRetails"/>
    <n v="1"/>
    <n v="3424"/>
    <n v="0.15"/>
    <x v="591"/>
    <n v="611.18399999999997"/>
    <s v="Debit Card"/>
    <s v="Delivered"/>
    <x v="3"/>
    <s v="No Return"/>
  </r>
  <r>
    <x v="616"/>
    <x v="340"/>
    <x v="1"/>
    <x v="6"/>
    <x v="6"/>
    <x v="3"/>
    <x v="15"/>
    <x v="15"/>
    <s v="SuperComNet"/>
    <n v="3"/>
    <n v="3614"/>
    <n v="0.05"/>
    <x v="592"/>
    <n v="2368.9769999999999"/>
    <s v="Net Banking"/>
    <s v="Delivered"/>
    <x v="3"/>
    <s v="No Return"/>
  </r>
  <r>
    <x v="617"/>
    <x v="257"/>
    <x v="15"/>
    <x v="7"/>
    <x v="7"/>
    <x v="2"/>
    <x v="16"/>
    <x v="16"/>
    <s v="SaneRetails"/>
    <n v="4"/>
    <n v="5064"/>
    <n v="0"/>
    <x v="593"/>
    <n v="4861.4399999999996"/>
    <s v="Debit Card"/>
    <s v="Delivered"/>
    <x v="3"/>
    <s v="No Return"/>
  </r>
  <r>
    <x v="618"/>
    <x v="341"/>
    <x v="9"/>
    <x v="4"/>
    <x v="4"/>
    <x v="0"/>
    <x v="22"/>
    <x v="21"/>
    <s v="IndiFlashMart"/>
    <n v="1"/>
    <n v="39352"/>
    <n v="0.05"/>
    <x v="594"/>
    <n v="4112.2840000000006"/>
    <s v="Debit Card"/>
    <s v="Delivered"/>
    <x v="3"/>
    <s v="No Return"/>
  </r>
  <r>
    <x v="619"/>
    <x v="32"/>
    <x v="4"/>
    <x v="9"/>
    <x v="9"/>
    <x v="3"/>
    <x v="7"/>
    <x v="7"/>
    <s v="SuperComNet"/>
    <n v="1"/>
    <n v="2620"/>
    <n v="0.05"/>
    <x v="595"/>
    <n v="423.13000000000005"/>
    <s v="Net Banking"/>
    <s v="Delivered"/>
    <x v="3"/>
    <s v="No Return"/>
  </r>
  <r>
    <x v="620"/>
    <x v="117"/>
    <x v="12"/>
    <x v="14"/>
    <x v="3"/>
    <x v="3"/>
    <x v="20"/>
    <x v="20"/>
    <s v="TrueComRetail"/>
    <n v="1"/>
    <n v="2157"/>
    <n v="0.1"/>
    <x v="596"/>
    <n v="310.608"/>
    <s v="UPI"/>
    <s v="Delivered"/>
    <x v="1"/>
    <s v="No Return"/>
  </r>
  <r>
    <x v="621"/>
    <x v="324"/>
    <x v="22"/>
    <x v="2"/>
    <x v="2"/>
    <x v="1"/>
    <x v="9"/>
    <x v="9"/>
    <s v="RetailNet"/>
    <n v="1"/>
    <n v="1925"/>
    <n v="0.05"/>
    <x v="597"/>
    <n v="329.17500000000001"/>
    <s v="Credit Card"/>
    <s v="Delivered"/>
    <x v="0"/>
    <s v="No Return"/>
  </r>
  <r>
    <x v="622"/>
    <x v="319"/>
    <x v="19"/>
    <x v="12"/>
    <x v="12"/>
    <x v="0"/>
    <x v="0"/>
    <x v="0"/>
    <s v="IndiFlashMart"/>
    <n v="4"/>
    <n v="27700"/>
    <n v="0.35"/>
    <x v="598"/>
    <n v="13683.8"/>
    <s v="UPI"/>
    <s v="Delivered"/>
    <x v="3"/>
    <s v="No Return"/>
  </r>
  <r>
    <x v="623"/>
    <x v="322"/>
    <x v="8"/>
    <x v="6"/>
    <x v="6"/>
    <x v="3"/>
    <x v="17"/>
    <x v="17"/>
    <s v="SuperComNet"/>
    <n v="2"/>
    <n v="3873"/>
    <n v="0.05"/>
    <x v="599"/>
    <n v="1692.501"/>
    <s v="UPI"/>
    <s v="Delivered"/>
    <x v="0"/>
    <s v="No Return"/>
  </r>
  <r>
    <x v="624"/>
    <x v="88"/>
    <x v="23"/>
    <x v="12"/>
    <x v="12"/>
    <x v="1"/>
    <x v="5"/>
    <x v="5"/>
    <s v="TrueComRetail"/>
    <n v="1"/>
    <n v="1675"/>
    <n v="0"/>
    <x v="600"/>
    <n v="217.75"/>
    <s v="Debit Card"/>
    <s v="Delivered"/>
    <x v="1"/>
    <s v="No Return"/>
  </r>
  <r>
    <x v="625"/>
    <x v="342"/>
    <x v="10"/>
    <x v="2"/>
    <x v="2"/>
    <x v="0"/>
    <x v="11"/>
    <x v="11"/>
    <s v="RetailNet"/>
    <n v="1"/>
    <n v="19065"/>
    <n v="0.05"/>
    <x v="601"/>
    <n v="4165.7025000000003"/>
    <s v="Cash on Delivery (COD)"/>
    <s v="Delivered"/>
    <x v="1"/>
    <s v="No Return"/>
  </r>
  <r>
    <x v="626"/>
    <x v="251"/>
    <x v="5"/>
    <x v="9"/>
    <x v="9"/>
    <x v="2"/>
    <x v="3"/>
    <x v="3"/>
    <s v="SaneRetails"/>
    <n v="1"/>
    <n v="4454"/>
    <n v="0.1"/>
    <x v="602"/>
    <n v="801.72"/>
    <s v="Cash on Delivery (COD)"/>
    <s v="Delivered"/>
    <x v="1"/>
    <s v="No Return"/>
  </r>
  <r>
    <x v="627"/>
    <x v="340"/>
    <x v="3"/>
    <x v="2"/>
    <x v="2"/>
    <x v="1"/>
    <x v="9"/>
    <x v="9"/>
    <s v="TrueComRetail"/>
    <n v="2"/>
    <n v="1765"/>
    <n v="0.35"/>
    <x v="603"/>
    <n v="344.17500000000001"/>
    <s v="Cash on Delivery (COD)"/>
    <s v="Delivered"/>
    <x v="0"/>
    <s v="No Return"/>
  </r>
  <r>
    <x v="628"/>
    <x v="201"/>
    <x v="12"/>
    <x v="10"/>
    <x v="10"/>
    <x v="0"/>
    <x v="22"/>
    <x v="21"/>
    <s v="RetailNet"/>
    <n v="2"/>
    <n v="44211"/>
    <n v="0.2"/>
    <x v="604"/>
    <n v="14147.520000000002"/>
    <s v="Credit Card"/>
    <s v="Delivered"/>
    <x v="0"/>
    <s v="No Return"/>
  </r>
  <r>
    <x v="629"/>
    <x v="343"/>
    <x v="14"/>
    <x v="4"/>
    <x v="4"/>
    <x v="0"/>
    <x v="14"/>
    <x v="14"/>
    <s v="IndiFlashMart"/>
    <n v="1"/>
    <n v="50144"/>
    <n v="0.1"/>
    <x v="605"/>
    <n v="10831.103999999999"/>
    <s v="Cash on Delivery (COD)"/>
    <s v="Delivered"/>
    <x v="1"/>
    <s v="No Return"/>
  </r>
  <r>
    <x v="630"/>
    <x v="333"/>
    <x v="10"/>
    <x v="4"/>
    <x v="4"/>
    <x v="1"/>
    <x v="9"/>
    <x v="9"/>
    <s v="TrueComRetail"/>
    <n v="3"/>
    <n v="1708"/>
    <n v="0"/>
    <x v="606"/>
    <n v="1332.24"/>
    <s v="Net Banking"/>
    <s v="Delivered"/>
    <x v="0"/>
    <s v="No Return"/>
  </r>
  <r>
    <x v="631"/>
    <x v="259"/>
    <x v="7"/>
    <x v="11"/>
    <x v="11"/>
    <x v="3"/>
    <x v="18"/>
    <x v="18"/>
    <s v="TrueComRetail"/>
    <n v="1"/>
    <n v="2390"/>
    <n v="0.1"/>
    <x v="607"/>
    <n v="430.20000000000005"/>
    <s v="Cash on Delivery (COD)"/>
    <s v="Delivered"/>
    <x v="1"/>
    <s v="No Return"/>
  </r>
  <r>
    <x v="632"/>
    <x v="343"/>
    <x v="1"/>
    <x v="3"/>
    <x v="3"/>
    <x v="1"/>
    <x v="5"/>
    <x v="5"/>
    <s v="RetailNet"/>
    <n v="2"/>
    <n v="1012"/>
    <n v="0.15"/>
    <x v="608"/>
    <n v="430.09999999999997"/>
    <s v="Credit Card"/>
    <s v="Delivered"/>
    <x v="1"/>
    <s v="No Return"/>
  </r>
  <r>
    <x v="633"/>
    <x v="344"/>
    <x v="21"/>
    <x v="9"/>
    <x v="9"/>
    <x v="3"/>
    <x v="20"/>
    <x v="20"/>
    <s v="SuperComNet"/>
    <n v="1"/>
    <n v="3772"/>
    <n v="0.15"/>
    <x v="609"/>
    <n v="673.30199999999991"/>
    <s v="Debit Card"/>
    <s v="Delivered"/>
    <x v="3"/>
    <s v="No Return"/>
  </r>
  <r>
    <x v="634"/>
    <x v="106"/>
    <x v="19"/>
    <x v="9"/>
    <x v="9"/>
    <x v="0"/>
    <x v="4"/>
    <x v="4"/>
    <s v="RetailNet"/>
    <n v="1"/>
    <n v="4525"/>
    <n v="0"/>
    <x v="610"/>
    <n v="633.50000000000011"/>
    <s v="Cash on Delivery (COD)"/>
    <s v="Delivered"/>
    <x v="1"/>
    <s v="No Return"/>
  </r>
  <r>
    <x v="635"/>
    <x v="345"/>
    <x v="14"/>
    <x v="13"/>
    <x v="13"/>
    <x v="1"/>
    <x v="1"/>
    <x v="1"/>
    <s v="RetailNet"/>
    <n v="1"/>
    <n v="1210"/>
    <n v="0.1"/>
    <x v="611"/>
    <n v="-87.12"/>
    <s v="Credit Card"/>
    <s v="Returned"/>
    <x v="2"/>
    <s v="Returned"/>
  </r>
  <r>
    <x v="636"/>
    <x v="282"/>
    <x v="4"/>
    <x v="4"/>
    <x v="4"/>
    <x v="2"/>
    <x v="19"/>
    <x v="19"/>
    <s v="SaneRetails"/>
    <n v="1"/>
    <n v="4273"/>
    <n v="0"/>
    <x v="612"/>
    <n v="897.32999999999993"/>
    <s v="Credit Card"/>
    <s v="Delivered"/>
    <x v="3"/>
    <s v="No Return"/>
  </r>
  <r>
    <x v="637"/>
    <x v="326"/>
    <x v="23"/>
    <x v="14"/>
    <x v="3"/>
    <x v="0"/>
    <x v="11"/>
    <x v="11"/>
    <s v="RetailNet"/>
    <n v="1"/>
    <n v="23100"/>
    <n v="0.5"/>
    <x v="613"/>
    <n v="2656.5"/>
    <s v="Cash on Delivery (COD)"/>
    <s v="Delivered"/>
    <x v="0"/>
    <s v="No Return"/>
  </r>
  <r>
    <x v="638"/>
    <x v="211"/>
    <x v="10"/>
    <x v="10"/>
    <x v="10"/>
    <x v="2"/>
    <x v="21"/>
    <x v="12"/>
    <s v="OmniTechRetail"/>
    <n v="1"/>
    <n v="2469"/>
    <n v="0.5"/>
    <x v="614"/>
    <n v="209.86500000000001"/>
    <s v="Debit Card"/>
    <s v="Delivered"/>
    <x v="0"/>
    <s v="No Return"/>
  </r>
  <r>
    <x v="639"/>
    <x v="197"/>
    <x v="18"/>
    <x v="12"/>
    <x v="12"/>
    <x v="0"/>
    <x v="2"/>
    <x v="2"/>
    <s v="IndiFlashMart"/>
    <n v="1"/>
    <n v="55666"/>
    <n v="0.05"/>
    <x v="615"/>
    <n v="11105.366999999998"/>
    <s v="Net Banking"/>
    <s v="Delivered"/>
    <x v="1"/>
    <s v="No Return"/>
  </r>
  <r>
    <x v="640"/>
    <x v="91"/>
    <x v="6"/>
    <x v="14"/>
    <x v="3"/>
    <x v="3"/>
    <x v="7"/>
    <x v="7"/>
    <s v="SuperComNet"/>
    <n v="1"/>
    <n v="836"/>
    <n v="0.35"/>
    <x v="616"/>
    <n v="81.509999999999991"/>
    <s v="Debit Card"/>
    <s v="Delivered"/>
    <x v="3"/>
    <s v="No Return"/>
  </r>
  <r>
    <x v="641"/>
    <x v="173"/>
    <x v="6"/>
    <x v="4"/>
    <x v="4"/>
    <x v="2"/>
    <x v="19"/>
    <x v="19"/>
    <s v="SaneRetails"/>
    <n v="1"/>
    <n v="3463"/>
    <n v="0.1"/>
    <x v="617"/>
    <n v="716.84100000000012"/>
    <s v="Net Banking"/>
    <s v="Delivered"/>
    <x v="0"/>
    <s v="No Return"/>
  </r>
  <r>
    <x v="642"/>
    <x v="12"/>
    <x v="2"/>
    <x v="2"/>
    <x v="2"/>
    <x v="1"/>
    <x v="1"/>
    <x v="1"/>
    <s v="RetailNet"/>
    <n v="1"/>
    <n v="329"/>
    <n v="0.2"/>
    <x v="22"/>
    <n v="0"/>
    <s v="UPI"/>
    <s v="Cancelled"/>
    <x v="4"/>
    <s v="Not Applicable"/>
  </r>
  <r>
    <x v="643"/>
    <x v="346"/>
    <x v="5"/>
    <x v="2"/>
    <x v="2"/>
    <x v="0"/>
    <x v="2"/>
    <x v="2"/>
    <s v="RetailNet"/>
    <n v="1"/>
    <n v="30281"/>
    <n v="0.15"/>
    <x v="618"/>
    <n v="4632.9929999999995"/>
    <s v="Net Banking"/>
    <s v="Delivered"/>
    <x v="0"/>
    <s v="No Return"/>
  </r>
  <r>
    <x v="644"/>
    <x v="347"/>
    <x v="2"/>
    <x v="10"/>
    <x v="10"/>
    <x v="1"/>
    <x v="1"/>
    <x v="1"/>
    <s v="TrueComRetail"/>
    <n v="1"/>
    <n v="983"/>
    <n v="0.1"/>
    <x v="619"/>
    <n v="168.09300000000002"/>
    <s v="Debit Card"/>
    <s v="Delivered"/>
    <x v="0"/>
    <s v="No Return"/>
  </r>
  <r>
    <x v="645"/>
    <x v="203"/>
    <x v="9"/>
    <x v="13"/>
    <x v="13"/>
    <x v="0"/>
    <x v="11"/>
    <x v="11"/>
    <s v="RetailNet"/>
    <n v="1"/>
    <n v="7582"/>
    <n v="0"/>
    <x v="620"/>
    <n v="1743.8600000000001"/>
    <s v="UPI"/>
    <s v="Delivered"/>
    <x v="3"/>
    <s v="No Return"/>
  </r>
  <r>
    <x v="646"/>
    <x v="7"/>
    <x v="13"/>
    <x v="10"/>
    <x v="10"/>
    <x v="0"/>
    <x v="14"/>
    <x v="14"/>
    <s v="RetailNet"/>
    <n v="2"/>
    <n v="52399"/>
    <n v="0.05"/>
    <x v="621"/>
    <n v="21902.781999999999"/>
    <s v="Net Banking"/>
    <s v="Delivered"/>
    <x v="3"/>
    <s v="No Return"/>
  </r>
  <r>
    <x v="647"/>
    <x v="238"/>
    <x v="20"/>
    <x v="5"/>
    <x v="5"/>
    <x v="3"/>
    <x v="18"/>
    <x v="18"/>
    <s v="SuperComNet"/>
    <n v="1"/>
    <n v="3929"/>
    <n v="0"/>
    <x v="622"/>
    <n v="471.47999999999996"/>
    <s v="UPI"/>
    <s v="Delivered"/>
    <x v="3"/>
    <s v="No Return"/>
  </r>
  <r>
    <x v="648"/>
    <x v="63"/>
    <x v="14"/>
    <x v="14"/>
    <x v="3"/>
    <x v="1"/>
    <x v="5"/>
    <x v="5"/>
    <s v="RetailNet"/>
    <n v="3"/>
    <n v="1378"/>
    <n v="0"/>
    <x v="623"/>
    <n v="661.44"/>
    <s v="Cash on Delivery (COD)"/>
    <s v="Delivered"/>
    <x v="3"/>
    <s v="No Return"/>
  </r>
  <r>
    <x v="649"/>
    <x v="49"/>
    <x v="6"/>
    <x v="11"/>
    <x v="11"/>
    <x v="0"/>
    <x v="0"/>
    <x v="0"/>
    <s v="IndiFlashMart"/>
    <n v="2"/>
    <n v="53505"/>
    <n v="0.15"/>
    <x v="624"/>
    <n v="22739.625"/>
    <s v="UPI"/>
    <s v="Delivered"/>
    <x v="1"/>
    <s v="No Return"/>
  </r>
  <r>
    <x v="650"/>
    <x v="181"/>
    <x v="17"/>
    <x v="6"/>
    <x v="6"/>
    <x v="1"/>
    <x v="1"/>
    <x v="1"/>
    <s v="TrueComRetail"/>
    <n v="1"/>
    <n v="1787"/>
    <n v="0.5"/>
    <x v="625"/>
    <n v="178.70000000000002"/>
    <s v="Net Banking"/>
    <s v="Delivered"/>
    <x v="3"/>
    <s v="No Return"/>
  </r>
  <r>
    <x v="651"/>
    <x v="348"/>
    <x v="5"/>
    <x v="3"/>
    <x v="3"/>
    <x v="0"/>
    <x v="22"/>
    <x v="21"/>
    <s v="RetailNet"/>
    <n v="1"/>
    <n v="14400"/>
    <n v="0.15"/>
    <x v="626"/>
    <n v="1713.6000000000001"/>
    <s v="Net Banking"/>
    <s v="Delivered"/>
    <x v="1"/>
    <s v="No Return"/>
  </r>
  <r>
    <x v="652"/>
    <x v="165"/>
    <x v="17"/>
    <x v="0"/>
    <x v="0"/>
    <x v="0"/>
    <x v="14"/>
    <x v="14"/>
    <s v="RetailNet"/>
    <n v="1"/>
    <n v="37634"/>
    <n v="0.1"/>
    <x v="627"/>
    <n v="5758.0020000000004"/>
    <s v="Credit Card"/>
    <s v="Delivered"/>
    <x v="1"/>
    <s v="No Return"/>
  </r>
  <r>
    <x v="653"/>
    <x v="349"/>
    <x v="4"/>
    <x v="14"/>
    <x v="3"/>
    <x v="0"/>
    <x v="14"/>
    <x v="14"/>
    <s v="IndiFlashMart"/>
    <n v="2"/>
    <n v="17211"/>
    <n v="0.15"/>
    <x v="628"/>
    <n v="7314.6750000000002"/>
    <s v="UPI"/>
    <s v="Delivered"/>
    <x v="0"/>
    <s v="No Return"/>
  </r>
  <r>
    <x v="654"/>
    <x v="51"/>
    <x v="7"/>
    <x v="9"/>
    <x v="9"/>
    <x v="0"/>
    <x v="22"/>
    <x v="21"/>
    <s v="RetailNet"/>
    <n v="4"/>
    <n v="15622"/>
    <n v="0.05"/>
    <x v="629"/>
    <n v="7123.6319999999996"/>
    <s v="UPI"/>
    <s v="Delivered"/>
    <x v="0"/>
    <s v="No Return"/>
  </r>
  <r>
    <x v="655"/>
    <x v="117"/>
    <x v="8"/>
    <x v="10"/>
    <x v="10"/>
    <x v="1"/>
    <x v="5"/>
    <x v="5"/>
    <s v="TrueComRetail"/>
    <n v="1"/>
    <n v="667"/>
    <n v="0.1"/>
    <x v="630"/>
    <n v="90.045000000000002"/>
    <s v="Net Banking"/>
    <s v="Delivered"/>
    <x v="1"/>
    <s v="No Return"/>
  </r>
  <r>
    <x v="656"/>
    <x v="321"/>
    <x v="10"/>
    <x v="7"/>
    <x v="7"/>
    <x v="1"/>
    <x v="12"/>
    <x v="12"/>
    <s v="RetailNet"/>
    <n v="2"/>
    <n v="793"/>
    <n v="0"/>
    <x v="631"/>
    <n v="317.20000000000005"/>
    <s v="Cash on Delivery (COD)"/>
    <s v="Shipped"/>
    <x v="3"/>
    <s v="No Return"/>
  </r>
  <r>
    <x v="657"/>
    <x v="107"/>
    <x v="12"/>
    <x v="12"/>
    <x v="12"/>
    <x v="0"/>
    <x v="4"/>
    <x v="4"/>
    <s v="IndiFlashMart"/>
    <n v="1"/>
    <n v="10987"/>
    <n v="0.1"/>
    <x v="632"/>
    <n v="1977.6600000000003"/>
    <s v="Cash on Delivery (COD)"/>
    <s v="Delivered"/>
    <x v="3"/>
    <s v="No Return"/>
  </r>
  <r>
    <x v="658"/>
    <x v="318"/>
    <x v="19"/>
    <x v="14"/>
    <x v="3"/>
    <x v="3"/>
    <x v="18"/>
    <x v="18"/>
    <s v="TrueComRetail"/>
    <n v="3"/>
    <n v="3726"/>
    <n v="0.1"/>
    <x v="633"/>
    <n v="2012.0400000000002"/>
    <s v="Debit Card"/>
    <s v="Delivered"/>
    <x v="3"/>
    <s v="No Return"/>
  </r>
  <r>
    <x v="659"/>
    <x v="81"/>
    <x v="3"/>
    <x v="3"/>
    <x v="3"/>
    <x v="1"/>
    <x v="1"/>
    <x v="1"/>
    <s v="RetailNet"/>
    <n v="1"/>
    <n v="1936"/>
    <n v="0.05"/>
    <x v="634"/>
    <n v="331.05599999999998"/>
    <s v="Credit Card"/>
    <s v="Delivered"/>
    <x v="0"/>
    <s v="No Return"/>
  </r>
  <r>
    <x v="660"/>
    <x v="147"/>
    <x v="7"/>
    <x v="1"/>
    <x v="1"/>
    <x v="1"/>
    <x v="1"/>
    <x v="1"/>
    <s v="TrueComRetail"/>
    <n v="1"/>
    <n v="886"/>
    <n v="0.2"/>
    <x v="635"/>
    <n v="120.49600000000002"/>
    <s v="Credit Card"/>
    <s v="Delivered"/>
    <x v="1"/>
    <s v="No Return"/>
  </r>
  <r>
    <x v="661"/>
    <x v="350"/>
    <x v="0"/>
    <x v="5"/>
    <x v="5"/>
    <x v="3"/>
    <x v="18"/>
    <x v="18"/>
    <s v="SuperComNet"/>
    <n v="1"/>
    <n v="2926"/>
    <n v="0.05"/>
    <x v="636"/>
    <n v="555.93999999999994"/>
    <s v="Cash on Delivery (COD)"/>
    <s v="Delivered"/>
    <x v="3"/>
    <s v="No Return"/>
  </r>
  <r>
    <x v="662"/>
    <x v="351"/>
    <x v="9"/>
    <x v="8"/>
    <x v="8"/>
    <x v="1"/>
    <x v="13"/>
    <x v="13"/>
    <s v="RetailNet"/>
    <n v="2"/>
    <n v="299"/>
    <n v="0.05"/>
    <x v="637"/>
    <n v="79.534000000000006"/>
    <s v="Credit Card"/>
    <s v="Delivered"/>
    <x v="3"/>
    <s v="No Return"/>
  </r>
  <r>
    <x v="663"/>
    <x v="352"/>
    <x v="11"/>
    <x v="7"/>
    <x v="7"/>
    <x v="3"/>
    <x v="8"/>
    <x v="8"/>
    <s v="TrueComRetail"/>
    <n v="1"/>
    <n v="731"/>
    <n v="0.2"/>
    <x v="638"/>
    <n v="81.872000000000014"/>
    <s v="Debit Card"/>
    <s v="Delivered"/>
    <x v="1"/>
    <s v="No Return"/>
  </r>
  <r>
    <x v="664"/>
    <x v="172"/>
    <x v="7"/>
    <x v="14"/>
    <x v="3"/>
    <x v="2"/>
    <x v="16"/>
    <x v="16"/>
    <s v="OmniTechRetail"/>
    <n v="1"/>
    <n v="932"/>
    <n v="0.1"/>
    <x v="639"/>
    <n v="150.98400000000001"/>
    <s v="Debit Card"/>
    <s v="Delivered"/>
    <x v="0"/>
    <s v="No Return"/>
  </r>
  <r>
    <x v="665"/>
    <x v="353"/>
    <x v="4"/>
    <x v="5"/>
    <x v="5"/>
    <x v="0"/>
    <x v="4"/>
    <x v="4"/>
    <s v="RetailNet"/>
    <n v="5"/>
    <n v="59738"/>
    <n v="0.05"/>
    <x v="640"/>
    <n v="48238.435000000005"/>
    <s v="Credit Card"/>
    <s v="Delivered"/>
    <x v="0"/>
    <s v="No Return"/>
  </r>
  <r>
    <x v="666"/>
    <x v="327"/>
    <x v="5"/>
    <x v="6"/>
    <x v="6"/>
    <x v="3"/>
    <x v="20"/>
    <x v="20"/>
    <s v="TrueComRetail"/>
    <n v="1"/>
    <n v="2075"/>
    <n v="0"/>
    <x v="641"/>
    <n v="394.25"/>
    <s v="UPI"/>
    <s v="Delivered"/>
    <x v="3"/>
    <s v="No Return"/>
  </r>
  <r>
    <x v="667"/>
    <x v="186"/>
    <x v="5"/>
    <x v="13"/>
    <x v="13"/>
    <x v="3"/>
    <x v="20"/>
    <x v="20"/>
    <s v="SuperComNet"/>
    <n v="1"/>
    <n v="1843"/>
    <n v="0.15"/>
    <x v="642"/>
    <n v="266.31350000000003"/>
    <s v="Debit Card"/>
    <s v="Delivered"/>
    <x v="0"/>
    <s v="No Return"/>
  </r>
  <r>
    <x v="668"/>
    <x v="341"/>
    <x v="16"/>
    <x v="8"/>
    <x v="8"/>
    <x v="3"/>
    <x v="20"/>
    <x v="20"/>
    <s v="TrueComRetail"/>
    <n v="2"/>
    <n v="3668"/>
    <n v="0.15"/>
    <x v="643"/>
    <n v="748.27199999999993"/>
    <s v="UPI"/>
    <s v="Delivered"/>
    <x v="0"/>
    <s v="No Return"/>
  </r>
  <r>
    <x v="669"/>
    <x v="182"/>
    <x v="4"/>
    <x v="3"/>
    <x v="3"/>
    <x v="3"/>
    <x v="15"/>
    <x v="15"/>
    <s v="TrueComRetail"/>
    <n v="1"/>
    <n v="2850"/>
    <n v="0"/>
    <x v="644"/>
    <n v="684"/>
    <s v="Debit Card"/>
    <s v="Delivered"/>
    <x v="1"/>
    <s v="No Return"/>
  </r>
  <r>
    <x v="670"/>
    <x v="238"/>
    <x v="18"/>
    <x v="14"/>
    <x v="3"/>
    <x v="3"/>
    <x v="17"/>
    <x v="17"/>
    <s v="SuperComNet"/>
    <n v="1"/>
    <n v="772"/>
    <n v="0.05"/>
    <x v="22"/>
    <n v="0"/>
    <s v="UPI"/>
    <s v="Cancelled"/>
    <x v="4"/>
    <s v="Not Applicable"/>
  </r>
  <r>
    <x v="671"/>
    <x v="89"/>
    <x v="23"/>
    <x v="4"/>
    <x v="4"/>
    <x v="3"/>
    <x v="20"/>
    <x v="20"/>
    <s v="SuperComNet"/>
    <n v="1"/>
    <n v="1113"/>
    <n v="0.1"/>
    <x v="645"/>
    <n v="190.32300000000001"/>
    <s v="Cash on Delivery (COD)"/>
    <s v="Delivered"/>
    <x v="3"/>
    <s v="No Return"/>
  </r>
  <r>
    <x v="672"/>
    <x v="226"/>
    <x v="14"/>
    <x v="7"/>
    <x v="7"/>
    <x v="1"/>
    <x v="5"/>
    <x v="5"/>
    <s v="RetailNet"/>
    <n v="1"/>
    <n v="209"/>
    <n v="0.1"/>
    <x v="646"/>
    <n v="48.905999999999999"/>
    <s v="UPI"/>
    <s v="Delivered"/>
    <x v="0"/>
    <s v="No Return"/>
  </r>
  <r>
    <x v="673"/>
    <x v="306"/>
    <x v="15"/>
    <x v="6"/>
    <x v="6"/>
    <x v="0"/>
    <x v="14"/>
    <x v="14"/>
    <s v="IndiFlashMart"/>
    <n v="1"/>
    <n v="52945"/>
    <n v="0"/>
    <x v="647"/>
    <n v="9530.1"/>
    <s v="Net Banking"/>
    <s v="Delivered"/>
    <x v="0"/>
    <s v="No Return"/>
  </r>
  <r>
    <x v="674"/>
    <x v="19"/>
    <x v="18"/>
    <x v="11"/>
    <x v="11"/>
    <x v="1"/>
    <x v="9"/>
    <x v="9"/>
    <s v="TrueComRetail"/>
    <n v="1"/>
    <n v="1875"/>
    <n v="0.2"/>
    <x v="648"/>
    <n v="345"/>
    <s v="Cash on Delivery (COD)"/>
    <s v="Delivered"/>
    <x v="1"/>
    <s v="No Return"/>
  </r>
  <r>
    <x v="675"/>
    <x v="342"/>
    <x v="10"/>
    <x v="11"/>
    <x v="11"/>
    <x v="1"/>
    <x v="5"/>
    <x v="5"/>
    <s v="TrueComRetail"/>
    <n v="2"/>
    <n v="379"/>
    <n v="0.2"/>
    <x v="649"/>
    <n v="97.024000000000001"/>
    <s v="Debit Card"/>
    <s v="Delivered"/>
    <x v="3"/>
    <s v="No Return"/>
  </r>
  <r>
    <x v="676"/>
    <x v="71"/>
    <x v="1"/>
    <x v="3"/>
    <x v="3"/>
    <x v="3"/>
    <x v="20"/>
    <x v="20"/>
    <s v="TrueComRetail"/>
    <n v="1"/>
    <n v="1307"/>
    <n v="0.2"/>
    <x v="22"/>
    <n v="0"/>
    <s v="UPI"/>
    <s v="Cancelled"/>
    <x v="4"/>
    <s v="Not Applicable"/>
  </r>
  <r>
    <x v="677"/>
    <x v="317"/>
    <x v="21"/>
    <x v="2"/>
    <x v="2"/>
    <x v="1"/>
    <x v="9"/>
    <x v="9"/>
    <s v="TrueComRetail"/>
    <n v="2"/>
    <n v="2137"/>
    <n v="0.15"/>
    <x v="650"/>
    <n v="581.26400000000001"/>
    <s v="Net Banking"/>
    <s v="Delivered"/>
    <x v="3"/>
    <s v="No Return"/>
  </r>
  <r>
    <x v="678"/>
    <x v="168"/>
    <x v="13"/>
    <x v="0"/>
    <x v="0"/>
    <x v="3"/>
    <x v="20"/>
    <x v="20"/>
    <s v="SuperComNet"/>
    <n v="1"/>
    <n v="2045"/>
    <n v="0.1"/>
    <x v="651"/>
    <n v="478.53000000000003"/>
    <s v="UPI"/>
    <s v="Delivered"/>
    <x v="0"/>
    <s v="No Return"/>
  </r>
  <r>
    <x v="679"/>
    <x v="332"/>
    <x v="22"/>
    <x v="3"/>
    <x v="3"/>
    <x v="2"/>
    <x v="6"/>
    <x v="6"/>
    <s v="OmniTechRetail"/>
    <n v="2"/>
    <n v="3240"/>
    <n v="0.15"/>
    <x v="652"/>
    <n v="881.28"/>
    <s v="Cash on Delivery (COD)"/>
    <s v="Delivered"/>
    <x v="3"/>
    <s v="No Return"/>
  </r>
  <r>
    <x v="680"/>
    <x v="38"/>
    <x v="5"/>
    <x v="6"/>
    <x v="6"/>
    <x v="2"/>
    <x v="16"/>
    <x v="16"/>
    <s v="OmniTechRetail"/>
    <n v="2"/>
    <n v="4967"/>
    <n v="0"/>
    <x v="653"/>
    <n v="1192.08"/>
    <s v="Credit Card"/>
    <s v="Shipped"/>
    <x v="1"/>
    <s v="No Return"/>
  </r>
  <r>
    <x v="681"/>
    <x v="200"/>
    <x v="6"/>
    <x v="3"/>
    <x v="3"/>
    <x v="1"/>
    <x v="5"/>
    <x v="5"/>
    <s v="RetailNet"/>
    <n v="2"/>
    <n v="774"/>
    <n v="0.1"/>
    <x v="654"/>
    <n v="320.43600000000004"/>
    <s v="Cash on Delivery (COD)"/>
    <s v="Delivered"/>
    <x v="1"/>
    <s v="No Return"/>
  </r>
  <r>
    <x v="682"/>
    <x v="176"/>
    <x v="14"/>
    <x v="6"/>
    <x v="6"/>
    <x v="0"/>
    <x v="0"/>
    <x v="0"/>
    <s v="IndiFlashMart"/>
    <n v="2"/>
    <n v="41217"/>
    <n v="0.1"/>
    <x v="655"/>
    <n v="10386.684000000001"/>
    <s v="Credit Card"/>
    <s v="Shipped"/>
    <x v="0"/>
    <s v="No Return"/>
  </r>
  <r>
    <x v="683"/>
    <x v="354"/>
    <x v="23"/>
    <x v="5"/>
    <x v="5"/>
    <x v="3"/>
    <x v="15"/>
    <x v="15"/>
    <s v="SuperComNet"/>
    <n v="5"/>
    <n v="3558"/>
    <n v="0.35"/>
    <x v="656"/>
    <n v="2775.24"/>
    <s v="Debit Card"/>
    <s v="Delivered"/>
    <x v="1"/>
    <s v="No Return"/>
  </r>
  <r>
    <x v="684"/>
    <x v="189"/>
    <x v="23"/>
    <x v="6"/>
    <x v="6"/>
    <x v="1"/>
    <x v="9"/>
    <x v="9"/>
    <s v="RetailNet"/>
    <n v="3"/>
    <n v="1335"/>
    <n v="0.2"/>
    <x v="657"/>
    <n v="-256.32"/>
    <s v="UPI"/>
    <s v="Returned"/>
    <x v="5"/>
    <s v="Returned"/>
  </r>
  <r>
    <x v="685"/>
    <x v="355"/>
    <x v="1"/>
    <x v="0"/>
    <x v="0"/>
    <x v="0"/>
    <x v="0"/>
    <x v="0"/>
    <s v="IndiFlashMart"/>
    <n v="4"/>
    <n v="11972"/>
    <n v="0.15"/>
    <x v="658"/>
    <n v="7326.8639999999987"/>
    <s v="Debit Card"/>
    <s v="Delivered"/>
    <x v="0"/>
    <s v="No Return"/>
  </r>
  <r>
    <x v="686"/>
    <x v="52"/>
    <x v="16"/>
    <x v="8"/>
    <x v="8"/>
    <x v="2"/>
    <x v="10"/>
    <x v="10"/>
    <s v="SaneRetails"/>
    <n v="1"/>
    <n v="4455"/>
    <n v="0.05"/>
    <x v="659"/>
    <n v="1015.74"/>
    <s v="Credit Card"/>
    <s v="Delivered"/>
    <x v="3"/>
    <s v="No Return"/>
  </r>
  <r>
    <x v="687"/>
    <x v="299"/>
    <x v="12"/>
    <x v="6"/>
    <x v="6"/>
    <x v="0"/>
    <x v="14"/>
    <x v="14"/>
    <s v="RetailNet"/>
    <n v="1"/>
    <n v="9978"/>
    <n v="0.05"/>
    <x v="660"/>
    <n v="1232.2830000000001"/>
    <s v="Cash on Delivery (COD)"/>
    <s v="Shipped"/>
    <x v="0"/>
    <s v="No Return"/>
  </r>
  <r>
    <x v="688"/>
    <x v="356"/>
    <x v="2"/>
    <x v="0"/>
    <x v="0"/>
    <x v="3"/>
    <x v="7"/>
    <x v="7"/>
    <s v="TrueComRetail"/>
    <n v="1"/>
    <n v="4473"/>
    <n v="0.15"/>
    <x v="661"/>
    <n v="570.30749999999989"/>
    <s v="Credit Card"/>
    <s v="Delivered"/>
    <x v="1"/>
    <s v="No Return"/>
  </r>
  <r>
    <x v="689"/>
    <x v="357"/>
    <x v="21"/>
    <x v="5"/>
    <x v="5"/>
    <x v="0"/>
    <x v="0"/>
    <x v="0"/>
    <s v="IndiFlashMart"/>
    <n v="2"/>
    <n v="59776"/>
    <n v="0.1"/>
    <x v="662"/>
    <n v="17215.488000000001"/>
    <s v="Cash on Delivery (COD)"/>
    <s v="Delivered"/>
    <x v="0"/>
    <s v="No Return"/>
  </r>
  <r>
    <x v="690"/>
    <x v="320"/>
    <x v="23"/>
    <x v="9"/>
    <x v="9"/>
    <x v="0"/>
    <x v="22"/>
    <x v="21"/>
    <s v="RetailNet"/>
    <n v="3"/>
    <n v="11301"/>
    <n v="0.15"/>
    <x v="663"/>
    <n v="6916.2119999999995"/>
    <s v="Cash on Delivery (COD)"/>
    <s v="Delivered"/>
    <x v="1"/>
    <s v="No Return"/>
  </r>
  <r>
    <x v="691"/>
    <x v="72"/>
    <x v="12"/>
    <x v="8"/>
    <x v="8"/>
    <x v="1"/>
    <x v="5"/>
    <x v="5"/>
    <s v="TrueComRetail"/>
    <n v="1"/>
    <n v="819"/>
    <n v="0.1"/>
    <x v="664"/>
    <n v="132.678"/>
    <s v="UPI"/>
    <s v="Delivered"/>
    <x v="0"/>
    <s v="No Return"/>
  </r>
  <r>
    <x v="692"/>
    <x v="319"/>
    <x v="19"/>
    <x v="14"/>
    <x v="3"/>
    <x v="0"/>
    <x v="0"/>
    <x v="0"/>
    <s v="IndiFlashMart"/>
    <n v="1"/>
    <n v="11752"/>
    <n v="0"/>
    <x v="665"/>
    <n v="2350.4"/>
    <s v="Credit Card"/>
    <s v="Delivered"/>
    <x v="1"/>
    <s v="No Return"/>
  </r>
  <r>
    <x v="693"/>
    <x v="127"/>
    <x v="10"/>
    <x v="2"/>
    <x v="2"/>
    <x v="2"/>
    <x v="16"/>
    <x v="16"/>
    <s v="OmniTechRetail"/>
    <n v="3"/>
    <n v="530"/>
    <n v="0"/>
    <x v="666"/>
    <n v="302.10000000000002"/>
    <s v="UPI"/>
    <s v="Delivered"/>
    <x v="1"/>
    <s v="No Return"/>
  </r>
  <r>
    <x v="694"/>
    <x v="358"/>
    <x v="2"/>
    <x v="8"/>
    <x v="8"/>
    <x v="2"/>
    <x v="6"/>
    <x v="6"/>
    <s v="OmniTechRetail"/>
    <n v="1"/>
    <n v="817"/>
    <n v="0.05"/>
    <x v="667"/>
    <n v="139.70699999999999"/>
    <s v="Net Banking"/>
    <s v="Delivered"/>
    <x v="0"/>
    <s v="No Return"/>
  </r>
  <r>
    <x v="695"/>
    <x v="293"/>
    <x v="7"/>
    <x v="14"/>
    <x v="3"/>
    <x v="1"/>
    <x v="1"/>
    <x v="1"/>
    <s v="TrueComRetail"/>
    <n v="1"/>
    <n v="1517"/>
    <n v="0.05"/>
    <x v="668"/>
    <n v="273.81849999999997"/>
    <s v="Credit Card"/>
    <s v="Delivered"/>
    <x v="0"/>
    <s v="No Return"/>
  </r>
  <r>
    <x v="696"/>
    <x v="325"/>
    <x v="21"/>
    <x v="13"/>
    <x v="13"/>
    <x v="3"/>
    <x v="15"/>
    <x v="15"/>
    <s v="TrueComRetail"/>
    <n v="1"/>
    <n v="2778"/>
    <n v="0"/>
    <x v="669"/>
    <n v="638.94000000000005"/>
    <s v="Cash on Delivery (COD)"/>
    <s v="Delivered"/>
    <x v="3"/>
    <s v="No Return"/>
  </r>
  <r>
    <x v="697"/>
    <x v="317"/>
    <x v="1"/>
    <x v="13"/>
    <x v="13"/>
    <x v="0"/>
    <x v="2"/>
    <x v="2"/>
    <s v="IndiFlashMart"/>
    <n v="1"/>
    <n v="27685"/>
    <n v="0"/>
    <x v="670"/>
    <n v="6367.55"/>
    <s v="Net Banking"/>
    <s v="Delivered"/>
    <x v="3"/>
    <s v="No Return"/>
  </r>
  <r>
    <x v="698"/>
    <x v="278"/>
    <x v="18"/>
    <x v="4"/>
    <x v="4"/>
    <x v="0"/>
    <x v="22"/>
    <x v="21"/>
    <s v="RetailNet"/>
    <n v="2"/>
    <n v="22475"/>
    <n v="0.15"/>
    <x v="671"/>
    <n v="9933.9500000000007"/>
    <s v="Credit Card"/>
    <s v="Delivered"/>
    <x v="3"/>
    <s v="No Return"/>
  </r>
  <r>
    <x v="699"/>
    <x v="0"/>
    <x v="6"/>
    <x v="10"/>
    <x v="10"/>
    <x v="2"/>
    <x v="16"/>
    <x v="16"/>
    <s v="SaneRetails"/>
    <n v="1"/>
    <n v="2503"/>
    <n v="0"/>
    <x v="672"/>
    <n v="600.72"/>
    <s v="Debit Card"/>
    <s v="Delivered"/>
    <x v="0"/>
    <s v="No Return"/>
  </r>
  <r>
    <x v="700"/>
    <x v="259"/>
    <x v="16"/>
    <x v="6"/>
    <x v="6"/>
    <x v="2"/>
    <x v="6"/>
    <x v="6"/>
    <s v="OmniTechRetail"/>
    <n v="2"/>
    <n v="803"/>
    <n v="0.05"/>
    <x v="22"/>
    <n v="0"/>
    <s v="Net Banking"/>
    <s v="Cancelled"/>
    <x v="4"/>
    <s v="Not Applicable"/>
  </r>
  <r>
    <x v="701"/>
    <x v="359"/>
    <x v="9"/>
    <x v="5"/>
    <x v="5"/>
    <x v="2"/>
    <x v="3"/>
    <x v="3"/>
    <s v="OmniTechRetail"/>
    <n v="1"/>
    <n v="2287"/>
    <n v="0"/>
    <x v="673"/>
    <n v="228.70000000000002"/>
    <s v="Credit Card"/>
    <s v="Delivered"/>
    <x v="3"/>
    <s v="No Return"/>
  </r>
  <r>
    <x v="702"/>
    <x v="360"/>
    <x v="14"/>
    <x v="3"/>
    <x v="3"/>
    <x v="3"/>
    <x v="18"/>
    <x v="18"/>
    <s v="SuperComNet"/>
    <n v="1"/>
    <n v="3885"/>
    <n v="0.15"/>
    <x v="674"/>
    <n v="462.31500000000005"/>
    <s v="Debit Card"/>
    <s v="Delivered"/>
    <x v="0"/>
    <s v="No Return"/>
  </r>
  <r>
    <x v="703"/>
    <x v="328"/>
    <x v="19"/>
    <x v="1"/>
    <x v="1"/>
    <x v="3"/>
    <x v="20"/>
    <x v="20"/>
    <s v="TrueComRetail"/>
    <n v="1"/>
    <n v="3611"/>
    <n v="0"/>
    <x v="675"/>
    <n v="541.65"/>
    <s v="Net Banking"/>
    <s v="Delivered"/>
    <x v="0"/>
    <s v="No Return"/>
  </r>
  <r>
    <x v="704"/>
    <x v="161"/>
    <x v="13"/>
    <x v="4"/>
    <x v="4"/>
    <x v="1"/>
    <x v="12"/>
    <x v="12"/>
    <s v="TrueComRetail"/>
    <n v="3"/>
    <n v="748"/>
    <n v="0.15"/>
    <x v="676"/>
    <n v="305.18399999999997"/>
    <s v="Debit Card"/>
    <s v="Delivered"/>
    <x v="1"/>
    <s v="No Return"/>
  </r>
  <r>
    <x v="705"/>
    <x v="183"/>
    <x v="9"/>
    <x v="3"/>
    <x v="3"/>
    <x v="2"/>
    <x v="21"/>
    <x v="12"/>
    <s v="SaneRetails"/>
    <n v="2"/>
    <n v="594"/>
    <n v="0.15"/>
    <x v="677"/>
    <n v="181.76399999999998"/>
    <s v="UPI"/>
    <s v="Delivered"/>
    <x v="1"/>
    <s v="No Return"/>
  </r>
  <r>
    <x v="706"/>
    <x v="279"/>
    <x v="22"/>
    <x v="5"/>
    <x v="5"/>
    <x v="1"/>
    <x v="13"/>
    <x v="13"/>
    <s v="RetailNet"/>
    <n v="3"/>
    <n v="523"/>
    <n v="0.05"/>
    <x v="678"/>
    <n v="253.39350000000002"/>
    <s v="Credit Card"/>
    <s v="Delivered"/>
    <x v="0"/>
    <s v="No Return"/>
  </r>
  <r>
    <x v="707"/>
    <x v="55"/>
    <x v="8"/>
    <x v="0"/>
    <x v="0"/>
    <x v="0"/>
    <x v="0"/>
    <x v="0"/>
    <s v="RetailNet"/>
    <n v="3"/>
    <n v="41859"/>
    <n v="0.15"/>
    <x v="679"/>
    <n v="14943.663"/>
    <s v="Debit Card"/>
    <s v="Delivered"/>
    <x v="0"/>
    <s v="No Return"/>
  </r>
  <r>
    <x v="708"/>
    <x v="172"/>
    <x v="4"/>
    <x v="10"/>
    <x v="10"/>
    <x v="3"/>
    <x v="15"/>
    <x v="15"/>
    <s v="TrueComRetail"/>
    <n v="1"/>
    <n v="4351"/>
    <n v="0"/>
    <x v="680"/>
    <n v="565.63"/>
    <s v="Net Banking"/>
    <s v="Delivered"/>
    <x v="0"/>
    <s v="No Return"/>
  </r>
  <r>
    <x v="709"/>
    <x v="242"/>
    <x v="6"/>
    <x v="6"/>
    <x v="6"/>
    <x v="2"/>
    <x v="10"/>
    <x v="10"/>
    <s v="SaneRetails"/>
    <n v="2"/>
    <n v="872"/>
    <n v="0"/>
    <x v="681"/>
    <n v="436"/>
    <s v="Debit Card"/>
    <s v="Delivered"/>
    <x v="0"/>
    <s v="No Return"/>
  </r>
  <r>
    <x v="710"/>
    <x v="361"/>
    <x v="4"/>
    <x v="9"/>
    <x v="9"/>
    <x v="1"/>
    <x v="9"/>
    <x v="9"/>
    <s v="RetailNet"/>
    <n v="2"/>
    <n v="1475"/>
    <n v="0.1"/>
    <x v="682"/>
    <n v="557.54999999999995"/>
    <s v="Cash on Delivery (COD)"/>
    <s v="Delivered"/>
    <x v="3"/>
    <s v="No Return"/>
  </r>
  <r>
    <x v="711"/>
    <x v="284"/>
    <x v="4"/>
    <x v="8"/>
    <x v="8"/>
    <x v="0"/>
    <x v="4"/>
    <x v="4"/>
    <s v="IndiFlashMart"/>
    <n v="5"/>
    <n v="62543"/>
    <n v="0.15"/>
    <x v="683"/>
    <n v="53161.55"/>
    <s v="Net Banking"/>
    <s v="Delivered"/>
    <x v="0"/>
    <s v="No Return"/>
  </r>
  <r>
    <x v="712"/>
    <x v="41"/>
    <x v="10"/>
    <x v="13"/>
    <x v="13"/>
    <x v="3"/>
    <x v="17"/>
    <x v="17"/>
    <s v="SuperComNet"/>
    <n v="2"/>
    <n v="668"/>
    <n v="0.1"/>
    <x v="684"/>
    <n v="288.57600000000002"/>
    <s v="Debit Card"/>
    <s v="Delivered"/>
    <x v="1"/>
    <s v="No Return"/>
  </r>
  <r>
    <x v="713"/>
    <x v="84"/>
    <x v="13"/>
    <x v="3"/>
    <x v="3"/>
    <x v="2"/>
    <x v="19"/>
    <x v="19"/>
    <s v="OmniTechRetail"/>
    <n v="1"/>
    <n v="865"/>
    <n v="0.05"/>
    <x v="685"/>
    <n v="180.785"/>
    <s v="UPI"/>
    <s v="Delivered"/>
    <x v="0"/>
    <s v="No Return"/>
  </r>
  <r>
    <x v="714"/>
    <x v="362"/>
    <x v="3"/>
    <x v="3"/>
    <x v="3"/>
    <x v="2"/>
    <x v="19"/>
    <x v="19"/>
    <s v="SaneRetails"/>
    <n v="1"/>
    <n v="1321"/>
    <n v="0"/>
    <x v="686"/>
    <n v="145.31"/>
    <s v="Debit Card"/>
    <s v="Delivered"/>
    <x v="3"/>
    <s v="No Return"/>
  </r>
  <r>
    <x v="715"/>
    <x v="363"/>
    <x v="14"/>
    <x v="0"/>
    <x v="0"/>
    <x v="1"/>
    <x v="5"/>
    <x v="5"/>
    <s v="RetailNet"/>
    <n v="1"/>
    <n v="1998"/>
    <n v="0.1"/>
    <x v="687"/>
    <n v="341.65800000000002"/>
    <s v="UPI"/>
    <s v="Delivered"/>
    <x v="0"/>
    <s v="No Return"/>
  </r>
  <r>
    <x v="716"/>
    <x v="237"/>
    <x v="15"/>
    <x v="6"/>
    <x v="6"/>
    <x v="1"/>
    <x v="12"/>
    <x v="12"/>
    <s v="RetailNet"/>
    <n v="1"/>
    <n v="862"/>
    <n v="0"/>
    <x v="688"/>
    <n v="198.26000000000002"/>
    <s v="Debit Card"/>
    <s v="Delivered"/>
    <x v="0"/>
    <s v="No Return"/>
  </r>
  <r>
    <x v="717"/>
    <x v="357"/>
    <x v="4"/>
    <x v="13"/>
    <x v="13"/>
    <x v="3"/>
    <x v="18"/>
    <x v="18"/>
    <s v="TrueComRetail"/>
    <n v="5"/>
    <n v="1458"/>
    <n v="0.15"/>
    <x v="689"/>
    <n v="1363.23"/>
    <s v="UPI"/>
    <s v="Delivered"/>
    <x v="3"/>
    <s v="No Return"/>
  </r>
  <r>
    <x v="718"/>
    <x v="194"/>
    <x v="4"/>
    <x v="13"/>
    <x v="13"/>
    <x v="2"/>
    <x v="19"/>
    <x v="19"/>
    <s v="OmniTechRetail"/>
    <n v="1"/>
    <n v="5650"/>
    <n v="0"/>
    <x v="690"/>
    <n v="1243"/>
    <s v="Credit Card"/>
    <s v="Delivered"/>
    <x v="3"/>
    <s v="No Return"/>
  </r>
  <r>
    <x v="719"/>
    <x v="364"/>
    <x v="13"/>
    <x v="3"/>
    <x v="3"/>
    <x v="1"/>
    <x v="12"/>
    <x v="12"/>
    <s v="TrueComRetail"/>
    <n v="1"/>
    <n v="2405"/>
    <n v="0.15"/>
    <x v="691"/>
    <n v="327.08"/>
    <s v="Credit Card"/>
    <s v="Delivered"/>
    <x v="1"/>
    <s v="No Return"/>
  </r>
  <r>
    <x v="720"/>
    <x v="365"/>
    <x v="8"/>
    <x v="0"/>
    <x v="0"/>
    <x v="2"/>
    <x v="16"/>
    <x v="16"/>
    <s v="OmniTechRetail"/>
    <n v="1"/>
    <n v="319"/>
    <n v="0.15"/>
    <x v="692"/>
    <n v="48.806999999999995"/>
    <s v="Credit Card"/>
    <s v="Delivered"/>
    <x v="3"/>
    <s v="No Return"/>
  </r>
  <r>
    <x v="721"/>
    <x v="144"/>
    <x v="15"/>
    <x v="12"/>
    <x v="12"/>
    <x v="2"/>
    <x v="3"/>
    <x v="3"/>
    <s v="OmniTechRetail"/>
    <n v="3"/>
    <n v="1153"/>
    <n v="0"/>
    <x v="693"/>
    <n v="588.03000000000009"/>
    <s v="Cash on Delivery (COD)"/>
    <s v="Delivered"/>
    <x v="0"/>
    <s v="No Return"/>
  </r>
  <r>
    <x v="722"/>
    <x v="254"/>
    <x v="19"/>
    <x v="9"/>
    <x v="9"/>
    <x v="2"/>
    <x v="21"/>
    <x v="12"/>
    <s v="SaneRetails"/>
    <n v="2"/>
    <n v="3644"/>
    <n v="0.2"/>
    <x v="694"/>
    <n v="991.16800000000012"/>
    <s v="Credit Card"/>
    <s v="Delivered"/>
    <x v="0"/>
    <s v="No Return"/>
  </r>
  <r>
    <x v="723"/>
    <x v="84"/>
    <x v="0"/>
    <x v="12"/>
    <x v="12"/>
    <x v="0"/>
    <x v="0"/>
    <x v="0"/>
    <s v="RetailNet"/>
    <n v="2"/>
    <n v="40677"/>
    <n v="0.1"/>
    <x v="695"/>
    <n v="13911.534000000001"/>
    <s v="Debit Card"/>
    <s v="Delivered"/>
    <x v="1"/>
    <s v="No Return"/>
  </r>
  <r>
    <x v="724"/>
    <x v="326"/>
    <x v="10"/>
    <x v="11"/>
    <x v="11"/>
    <x v="3"/>
    <x v="20"/>
    <x v="20"/>
    <s v="TrueComRetail"/>
    <n v="2"/>
    <n v="1359"/>
    <n v="0"/>
    <x v="696"/>
    <n v="298.98"/>
    <s v="Cash on Delivery (COD)"/>
    <s v="Delivered"/>
    <x v="1"/>
    <s v="No Return"/>
  </r>
  <r>
    <x v="725"/>
    <x v="39"/>
    <x v="5"/>
    <x v="0"/>
    <x v="0"/>
    <x v="3"/>
    <x v="20"/>
    <x v="20"/>
    <s v="SuperComNet"/>
    <n v="1"/>
    <n v="3255"/>
    <n v="0.05"/>
    <x v="697"/>
    <n v="401.99250000000001"/>
    <s v="Cash on Delivery (COD)"/>
    <s v="Delivered"/>
    <x v="3"/>
    <s v="No Return"/>
  </r>
  <r>
    <x v="726"/>
    <x v="363"/>
    <x v="13"/>
    <x v="8"/>
    <x v="8"/>
    <x v="0"/>
    <x v="0"/>
    <x v="0"/>
    <s v="RetailNet"/>
    <n v="1"/>
    <n v="44088"/>
    <n v="0.05"/>
    <x v="698"/>
    <n v="8795.5559999999987"/>
    <s v="Debit Card"/>
    <s v="Delivered"/>
    <x v="1"/>
    <s v="No Return"/>
  </r>
  <r>
    <x v="727"/>
    <x v="209"/>
    <x v="18"/>
    <x v="2"/>
    <x v="2"/>
    <x v="2"/>
    <x v="10"/>
    <x v="10"/>
    <s v="OmniTechRetail"/>
    <n v="1"/>
    <n v="4440"/>
    <n v="0.1"/>
    <x v="699"/>
    <n v="599.4"/>
    <s v="Debit Card"/>
    <s v="Delivered"/>
    <x v="0"/>
    <s v="No Return"/>
  </r>
  <r>
    <x v="728"/>
    <x v="85"/>
    <x v="23"/>
    <x v="11"/>
    <x v="11"/>
    <x v="2"/>
    <x v="3"/>
    <x v="3"/>
    <s v="SaneRetails"/>
    <n v="2"/>
    <n v="584"/>
    <n v="0.05"/>
    <x v="700"/>
    <n v="166.43999999999997"/>
    <s v="Debit Card"/>
    <s v="Delivered"/>
    <x v="1"/>
    <s v="No Return"/>
  </r>
  <r>
    <x v="729"/>
    <x v="70"/>
    <x v="1"/>
    <x v="1"/>
    <x v="1"/>
    <x v="2"/>
    <x v="16"/>
    <x v="16"/>
    <s v="OmniTechRetail"/>
    <n v="1"/>
    <n v="4524"/>
    <n v="0.15"/>
    <x v="701"/>
    <n v="769.08"/>
    <s v="UPI"/>
    <s v="Delivered"/>
    <x v="3"/>
    <s v="No Return"/>
  </r>
  <r>
    <x v="730"/>
    <x v="47"/>
    <x v="9"/>
    <x v="14"/>
    <x v="3"/>
    <x v="2"/>
    <x v="10"/>
    <x v="10"/>
    <s v="OmniTechRetail"/>
    <n v="1"/>
    <n v="3475"/>
    <n v="0.2"/>
    <x v="702"/>
    <n v="417"/>
    <s v="Cash on Delivery (COD)"/>
    <s v="Delivered"/>
    <x v="1"/>
    <s v="No Return"/>
  </r>
  <r>
    <x v="731"/>
    <x v="238"/>
    <x v="23"/>
    <x v="4"/>
    <x v="4"/>
    <x v="2"/>
    <x v="21"/>
    <x v="12"/>
    <s v="SaneRetails"/>
    <n v="4"/>
    <n v="1456"/>
    <n v="0"/>
    <x v="703"/>
    <n v="873.6"/>
    <s v="Cash on Delivery (COD)"/>
    <s v="Delivered"/>
    <x v="1"/>
    <s v="No Return"/>
  </r>
  <r>
    <x v="732"/>
    <x v="163"/>
    <x v="11"/>
    <x v="4"/>
    <x v="4"/>
    <x v="3"/>
    <x v="17"/>
    <x v="17"/>
    <s v="SuperComNet"/>
    <n v="2"/>
    <n v="1283"/>
    <n v="0.35"/>
    <x v="704"/>
    <n v="266.86400000000003"/>
    <s v="Cash on Delivery (COD)"/>
    <s v="Delivered"/>
    <x v="3"/>
    <s v="No Return"/>
  </r>
  <r>
    <x v="733"/>
    <x v="2"/>
    <x v="1"/>
    <x v="2"/>
    <x v="2"/>
    <x v="2"/>
    <x v="19"/>
    <x v="19"/>
    <s v="SaneRetails"/>
    <n v="1"/>
    <n v="5039"/>
    <n v="0.35"/>
    <x v="705"/>
    <n v="818.83749999999998"/>
    <s v="Credit Card"/>
    <s v="Delivered"/>
    <x v="1"/>
    <s v="No Return"/>
  </r>
  <r>
    <x v="734"/>
    <x v="321"/>
    <x v="9"/>
    <x v="5"/>
    <x v="5"/>
    <x v="2"/>
    <x v="21"/>
    <x v="12"/>
    <s v="OmniTechRetail"/>
    <n v="1"/>
    <n v="3348"/>
    <n v="0"/>
    <x v="706"/>
    <n v="669.6"/>
    <s v="Credit Card"/>
    <s v="Delivered"/>
    <x v="0"/>
    <s v="No Return"/>
  </r>
  <r>
    <x v="735"/>
    <x v="40"/>
    <x v="13"/>
    <x v="1"/>
    <x v="1"/>
    <x v="2"/>
    <x v="10"/>
    <x v="10"/>
    <s v="OmniTechRetail"/>
    <n v="1"/>
    <n v="5453"/>
    <n v="0.05"/>
    <x v="707"/>
    <n v="1087.8734999999999"/>
    <s v="Cash on Delivery (COD)"/>
    <s v="Delivered"/>
    <x v="3"/>
    <s v="No Return"/>
  </r>
  <r>
    <x v="736"/>
    <x v="174"/>
    <x v="6"/>
    <x v="12"/>
    <x v="12"/>
    <x v="3"/>
    <x v="15"/>
    <x v="15"/>
    <s v="TrueComRetail"/>
    <n v="2"/>
    <n v="2296"/>
    <n v="0.1"/>
    <x v="708"/>
    <n v="867.88800000000003"/>
    <s v="Debit Card"/>
    <s v="Delivered"/>
    <x v="1"/>
    <s v="No Return"/>
  </r>
  <r>
    <x v="737"/>
    <x v="211"/>
    <x v="20"/>
    <x v="5"/>
    <x v="5"/>
    <x v="1"/>
    <x v="1"/>
    <x v="1"/>
    <s v="RetailNet"/>
    <n v="1"/>
    <n v="722"/>
    <n v="0.2"/>
    <x v="709"/>
    <n v="115.52000000000001"/>
    <s v="Cash on Delivery (COD)"/>
    <s v="Delivered"/>
    <x v="1"/>
    <s v="No Return"/>
  </r>
  <r>
    <x v="738"/>
    <x v="227"/>
    <x v="1"/>
    <x v="4"/>
    <x v="4"/>
    <x v="1"/>
    <x v="12"/>
    <x v="12"/>
    <s v="TrueComRetail"/>
    <n v="1"/>
    <n v="2047"/>
    <n v="0.1"/>
    <x v="710"/>
    <n v="331.61399999999998"/>
    <s v="UPI"/>
    <s v="Delivered"/>
    <x v="3"/>
    <s v="No Return"/>
  </r>
  <r>
    <x v="739"/>
    <x v="188"/>
    <x v="3"/>
    <x v="13"/>
    <x v="13"/>
    <x v="0"/>
    <x v="0"/>
    <x v="0"/>
    <s v="IndiFlashMart"/>
    <n v="1"/>
    <n v="53743"/>
    <n v="0.15"/>
    <x v="711"/>
    <n v="8679.4944999999989"/>
    <s v="Net Banking"/>
    <s v="Delivered"/>
    <x v="0"/>
    <s v="No Return"/>
  </r>
  <r>
    <x v="740"/>
    <x v="265"/>
    <x v="13"/>
    <x v="3"/>
    <x v="3"/>
    <x v="3"/>
    <x v="15"/>
    <x v="15"/>
    <s v="TrueComRetail"/>
    <n v="1"/>
    <n v="1122"/>
    <n v="0.5"/>
    <x v="712"/>
    <n v="112.2"/>
    <s v="Debit Card"/>
    <s v="Delivered"/>
    <x v="3"/>
    <s v="No Return"/>
  </r>
  <r>
    <x v="741"/>
    <x v="366"/>
    <x v="6"/>
    <x v="9"/>
    <x v="9"/>
    <x v="2"/>
    <x v="16"/>
    <x v="16"/>
    <s v="SaneRetails"/>
    <n v="1"/>
    <n v="5521"/>
    <n v="0"/>
    <x v="713"/>
    <n v="993.78"/>
    <s v="Net Banking"/>
    <s v="Delivered"/>
    <x v="0"/>
    <s v="No Return"/>
  </r>
  <r>
    <x v="742"/>
    <x v="349"/>
    <x v="16"/>
    <x v="4"/>
    <x v="4"/>
    <x v="1"/>
    <x v="9"/>
    <x v="9"/>
    <s v="RetailNet"/>
    <n v="2"/>
    <n v="1820"/>
    <n v="0.15"/>
    <x v="714"/>
    <n v="495.04"/>
    <s v="UPI"/>
    <s v="Delivered"/>
    <x v="3"/>
    <s v="No Return"/>
  </r>
  <r>
    <x v="743"/>
    <x v="367"/>
    <x v="13"/>
    <x v="0"/>
    <x v="0"/>
    <x v="2"/>
    <x v="21"/>
    <x v="12"/>
    <s v="SaneRetails"/>
    <n v="1"/>
    <n v="5754"/>
    <n v="0.1"/>
    <x v="715"/>
    <n v="983.93400000000008"/>
    <s v="Credit Card"/>
    <s v="Delivered"/>
    <x v="3"/>
    <s v="No Return"/>
  </r>
  <r>
    <x v="744"/>
    <x v="203"/>
    <x v="16"/>
    <x v="3"/>
    <x v="3"/>
    <x v="0"/>
    <x v="14"/>
    <x v="14"/>
    <s v="RetailNet"/>
    <n v="1"/>
    <n v="19683"/>
    <n v="0"/>
    <x v="716"/>
    <n v="4330.26"/>
    <s v="Net Banking"/>
    <s v="Delivered"/>
    <x v="1"/>
    <s v="No Return"/>
  </r>
  <r>
    <x v="745"/>
    <x v="73"/>
    <x v="9"/>
    <x v="14"/>
    <x v="3"/>
    <x v="1"/>
    <x v="5"/>
    <x v="5"/>
    <s v="TrueComRetail"/>
    <n v="1"/>
    <n v="748"/>
    <n v="0.1"/>
    <x v="717"/>
    <n v="67.320000000000007"/>
    <s v="Net Banking"/>
    <s v="Shipped"/>
    <x v="3"/>
    <s v="No Return"/>
  </r>
  <r>
    <x v="746"/>
    <x v="139"/>
    <x v="20"/>
    <x v="0"/>
    <x v="0"/>
    <x v="2"/>
    <x v="3"/>
    <x v="3"/>
    <s v="OmniTechRetail"/>
    <n v="1"/>
    <n v="1056"/>
    <n v="0"/>
    <x v="718"/>
    <n v="137.28"/>
    <s v="Cash on Delivery (COD)"/>
    <s v="Delivered"/>
    <x v="1"/>
    <s v="No Return"/>
  </r>
  <r>
    <x v="747"/>
    <x v="48"/>
    <x v="4"/>
    <x v="11"/>
    <x v="11"/>
    <x v="1"/>
    <x v="13"/>
    <x v="13"/>
    <s v="TrueComRetail"/>
    <n v="2"/>
    <n v="1885"/>
    <n v="0"/>
    <x v="719"/>
    <n v="716.3"/>
    <s v="UPI"/>
    <s v="Delivered"/>
    <x v="0"/>
    <s v="No Return"/>
  </r>
  <r>
    <x v="748"/>
    <x v="17"/>
    <x v="15"/>
    <x v="6"/>
    <x v="6"/>
    <x v="0"/>
    <x v="2"/>
    <x v="2"/>
    <s v="IndiFlashMart"/>
    <n v="1"/>
    <n v="6129"/>
    <n v="0.1"/>
    <x v="720"/>
    <n v="1158.3810000000001"/>
    <s v="Net Banking"/>
    <s v="Delivered"/>
    <x v="0"/>
    <s v="No Return"/>
  </r>
  <r>
    <x v="749"/>
    <x v="107"/>
    <x v="12"/>
    <x v="7"/>
    <x v="7"/>
    <x v="3"/>
    <x v="20"/>
    <x v="20"/>
    <s v="SuperComNet"/>
    <n v="1"/>
    <n v="1647"/>
    <n v="0.2"/>
    <x v="721"/>
    <n v="197.64000000000001"/>
    <s v="Credit Card"/>
    <s v="Delivered"/>
    <x v="1"/>
    <s v="No Return"/>
  </r>
  <r>
    <x v="750"/>
    <x v="28"/>
    <x v="10"/>
    <x v="13"/>
    <x v="13"/>
    <x v="0"/>
    <x v="14"/>
    <x v="14"/>
    <s v="RetailNet"/>
    <n v="1"/>
    <n v="14525"/>
    <n v="0.15"/>
    <x v="722"/>
    <n v="2716.1750000000002"/>
    <s v="Debit Card"/>
    <s v="Delivered"/>
    <x v="0"/>
    <s v="No Return"/>
  </r>
  <r>
    <x v="751"/>
    <x v="368"/>
    <x v="15"/>
    <x v="12"/>
    <x v="12"/>
    <x v="2"/>
    <x v="19"/>
    <x v="19"/>
    <s v="SaneRetails"/>
    <n v="2"/>
    <n v="2783"/>
    <n v="0"/>
    <x v="723"/>
    <n v="779.24000000000012"/>
    <s v="UPI"/>
    <s v="Delivered"/>
    <x v="3"/>
    <s v="No Return"/>
  </r>
  <r>
    <x v="752"/>
    <x v="94"/>
    <x v="23"/>
    <x v="2"/>
    <x v="2"/>
    <x v="1"/>
    <x v="9"/>
    <x v="9"/>
    <s v="TrueComRetail"/>
    <n v="1"/>
    <n v="738"/>
    <n v="0"/>
    <x v="724"/>
    <n v="177.12"/>
    <s v="Net Banking"/>
    <s v="Delivered"/>
    <x v="3"/>
    <s v="No Return"/>
  </r>
  <r>
    <x v="753"/>
    <x v="307"/>
    <x v="0"/>
    <x v="4"/>
    <x v="4"/>
    <x v="0"/>
    <x v="2"/>
    <x v="2"/>
    <s v="RetailNet"/>
    <n v="1"/>
    <n v="58483"/>
    <n v="0.35"/>
    <x v="725"/>
    <n v="5321.9530000000013"/>
    <s v="Credit Card"/>
    <s v="Delivered"/>
    <x v="3"/>
    <s v="No Return"/>
  </r>
  <r>
    <x v="754"/>
    <x v="369"/>
    <x v="10"/>
    <x v="7"/>
    <x v="7"/>
    <x v="3"/>
    <x v="18"/>
    <x v="18"/>
    <s v="TrueComRetail"/>
    <n v="1"/>
    <n v="4089"/>
    <n v="0.1"/>
    <x v="726"/>
    <n v="699.21899999999994"/>
    <s v="Net Banking"/>
    <s v="Delivered"/>
    <x v="0"/>
    <s v="No Return"/>
  </r>
  <r>
    <x v="755"/>
    <x v="315"/>
    <x v="5"/>
    <x v="6"/>
    <x v="6"/>
    <x v="0"/>
    <x v="11"/>
    <x v="11"/>
    <s v="RetailNet"/>
    <n v="1"/>
    <n v="29120"/>
    <n v="0"/>
    <x v="727"/>
    <n v="4076.8"/>
    <s v="Credit Card"/>
    <s v="Delivered"/>
    <x v="0"/>
    <s v="No Return"/>
  </r>
  <r>
    <x v="756"/>
    <x v="340"/>
    <x v="10"/>
    <x v="2"/>
    <x v="2"/>
    <x v="2"/>
    <x v="19"/>
    <x v="19"/>
    <s v="SaneRetails"/>
    <n v="1"/>
    <n v="4434"/>
    <n v="0.1"/>
    <x v="728"/>
    <n v="758.21399999999994"/>
    <s v="Net Banking"/>
    <s v="Delivered"/>
    <x v="1"/>
    <s v="No Return"/>
  </r>
  <r>
    <x v="757"/>
    <x v="126"/>
    <x v="6"/>
    <x v="7"/>
    <x v="7"/>
    <x v="0"/>
    <x v="11"/>
    <x v="11"/>
    <s v="IndiFlashMart"/>
    <n v="1"/>
    <n v="40976"/>
    <n v="0"/>
    <x v="729"/>
    <n v="6556.16"/>
    <s v="Cash on Delivery (COD)"/>
    <s v="Delivered"/>
    <x v="3"/>
    <s v="No Return"/>
  </r>
  <r>
    <x v="758"/>
    <x v="74"/>
    <x v="16"/>
    <x v="7"/>
    <x v="7"/>
    <x v="0"/>
    <x v="14"/>
    <x v="14"/>
    <s v="RetailNet"/>
    <n v="1"/>
    <n v="21684"/>
    <n v="0.05"/>
    <x v="730"/>
    <n v="4325.9579999999996"/>
    <s v="Debit Card"/>
    <s v="Delivered"/>
    <x v="0"/>
    <s v="No Return"/>
  </r>
  <r>
    <x v="759"/>
    <x v="370"/>
    <x v="20"/>
    <x v="7"/>
    <x v="7"/>
    <x v="1"/>
    <x v="9"/>
    <x v="9"/>
    <s v="TrueComRetail"/>
    <n v="1"/>
    <n v="2420"/>
    <n v="0.35"/>
    <x v="731"/>
    <n v="173.03"/>
    <s v="Net Banking"/>
    <s v="Delivered"/>
    <x v="1"/>
    <s v="No Return"/>
  </r>
  <r>
    <x v="760"/>
    <x v="361"/>
    <x v="24"/>
    <x v="4"/>
    <x v="4"/>
    <x v="1"/>
    <x v="12"/>
    <x v="12"/>
    <s v="RetailNet"/>
    <n v="2"/>
    <n v="874"/>
    <n v="0.15"/>
    <x v="732"/>
    <n v="178.29599999999999"/>
    <s v="Net Banking"/>
    <s v="Delivered"/>
    <x v="1"/>
    <s v="No Return"/>
  </r>
  <r>
    <x v="761"/>
    <x v="371"/>
    <x v="19"/>
    <x v="3"/>
    <x v="3"/>
    <x v="2"/>
    <x v="16"/>
    <x v="16"/>
    <s v="SaneRetails"/>
    <n v="2"/>
    <n v="938"/>
    <n v="0.1"/>
    <x v="733"/>
    <n v="371.44800000000004"/>
    <s v="Debit Card"/>
    <s v="Delivered"/>
    <x v="0"/>
    <s v="No Return"/>
  </r>
  <r>
    <x v="762"/>
    <x v="372"/>
    <x v="17"/>
    <x v="13"/>
    <x v="13"/>
    <x v="1"/>
    <x v="9"/>
    <x v="9"/>
    <s v="TrueComRetail"/>
    <n v="1"/>
    <n v="1859"/>
    <n v="0"/>
    <x v="734"/>
    <n v="390.39"/>
    <s v="Credit Card"/>
    <s v="Delivered"/>
    <x v="0"/>
    <s v="No Return"/>
  </r>
  <r>
    <x v="763"/>
    <x v="230"/>
    <x v="22"/>
    <x v="1"/>
    <x v="1"/>
    <x v="2"/>
    <x v="10"/>
    <x v="10"/>
    <s v="OmniTechRetail"/>
    <n v="1"/>
    <n v="296"/>
    <n v="0.15"/>
    <x v="735"/>
    <n v="37.739999999999995"/>
    <s v="Debit Card"/>
    <s v="Delivered"/>
    <x v="1"/>
    <s v="No Return"/>
  </r>
  <r>
    <x v="764"/>
    <x v="160"/>
    <x v="21"/>
    <x v="10"/>
    <x v="10"/>
    <x v="2"/>
    <x v="16"/>
    <x v="16"/>
    <s v="SaneRetails"/>
    <n v="2"/>
    <n v="583"/>
    <n v="0.1"/>
    <x v="736"/>
    <n v="167.90400000000002"/>
    <s v="UPI"/>
    <s v="Delivered"/>
    <x v="1"/>
    <s v="No Return"/>
  </r>
  <r>
    <x v="765"/>
    <x v="104"/>
    <x v="3"/>
    <x v="3"/>
    <x v="3"/>
    <x v="3"/>
    <x v="7"/>
    <x v="7"/>
    <s v="TrueComRetail"/>
    <n v="1"/>
    <n v="1443"/>
    <n v="0"/>
    <x v="737"/>
    <n v="187.59"/>
    <s v="Credit Card"/>
    <s v="Delivered"/>
    <x v="1"/>
    <s v="No Return"/>
  </r>
  <r>
    <x v="766"/>
    <x v="163"/>
    <x v="1"/>
    <x v="8"/>
    <x v="8"/>
    <x v="0"/>
    <x v="14"/>
    <x v="14"/>
    <s v="RetailNet"/>
    <n v="1"/>
    <n v="42965"/>
    <n v="0"/>
    <x v="738"/>
    <n v="6444.75"/>
    <s v="Cash on Delivery (COD)"/>
    <s v="Delivered"/>
    <x v="0"/>
    <s v="No Return"/>
  </r>
  <r>
    <x v="767"/>
    <x v="317"/>
    <x v="8"/>
    <x v="5"/>
    <x v="5"/>
    <x v="2"/>
    <x v="10"/>
    <x v="10"/>
    <s v="OmniTechRetail"/>
    <n v="3"/>
    <n v="1886"/>
    <n v="0"/>
    <x v="739"/>
    <n v="1357.9199999999998"/>
    <s v="Debit Card"/>
    <s v="Delivered"/>
    <x v="1"/>
    <s v="No Return"/>
  </r>
  <r>
    <x v="768"/>
    <x v="166"/>
    <x v="6"/>
    <x v="5"/>
    <x v="5"/>
    <x v="1"/>
    <x v="5"/>
    <x v="5"/>
    <s v="RetailNet"/>
    <n v="2"/>
    <n v="1517"/>
    <n v="0"/>
    <x v="740"/>
    <n v="424.76000000000005"/>
    <s v="Credit Card"/>
    <s v="Delivered"/>
    <x v="0"/>
    <s v="No Return"/>
  </r>
  <r>
    <x v="769"/>
    <x v="37"/>
    <x v="1"/>
    <x v="13"/>
    <x v="13"/>
    <x v="1"/>
    <x v="13"/>
    <x v="13"/>
    <s v="TrueComRetail"/>
    <n v="4"/>
    <n v="1908"/>
    <n v="0.15"/>
    <x v="741"/>
    <n v="1621.8"/>
    <s v="Cash on Delivery (COD)"/>
    <s v="Delivered"/>
    <x v="0"/>
    <s v="No Return"/>
  </r>
  <r>
    <x v="770"/>
    <x v="24"/>
    <x v="17"/>
    <x v="14"/>
    <x v="3"/>
    <x v="0"/>
    <x v="22"/>
    <x v="21"/>
    <s v="RetailNet"/>
    <n v="1"/>
    <n v="55555"/>
    <n v="0.1"/>
    <x v="742"/>
    <n v="12499.875"/>
    <s v="UPI"/>
    <s v="Delivered"/>
    <x v="3"/>
    <s v="No Return"/>
  </r>
  <r>
    <x v="771"/>
    <x v="133"/>
    <x v="8"/>
    <x v="1"/>
    <x v="1"/>
    <x v="0"/>
    <x v="11"/>
    <x v="11"/>
    <s v="RetailNet"/>
    <n v="2"/>
    <n v="62417"/>
    <n v="0.1"/>
    <x v="743"/>
    <n v="12358.566000000001"/>
    <s v="Credit Card"/>
    <s v="Delivered"/>
    <x v="0"/>
    <s v="No Return"/>
  </r>
  <r>
    <x v="772"/>
    <x v="219"/>
    <x v="10"/>
    <x v="6"/>
    <x v="6"/>
    <x v="0"/>
    <x v="0"/>
    <x v="0"/>
    <s v="IndiFlashMart"/>
    <n v="1"/>
    <n v="2302"/>
    <n v="0"/>
    <x v="182"/>
    <n v="322.28000000000003"/>
    <s v="Cash on Delivery (COD)"/>
    <s v="Delivered"/>
    <x v="3"/>
    <s v="No Return"/>
  </r>
  <r>
    <x v="773"/>
    <x v="296"/>
    <x v="18"/>
    <x v="5"/>
    <x v="5"/>
    <x v="2"/>
    <x v="19"/>
    <x v="19"/>
    <s v="OmniTechRetail"/>
    <n v="1"/>
    <n v="4937"/>
    <n v="0"/>
    <x v="744"/>
    <n v="641.81000000000006"/>
    <s v="Net Banking"/>
    <s v="Delivered"/>
    <x v="0"/>
    <s v="No Return"/>
  </r>
  <r>
    <x v="774"/>
    <x v="107"/>
    <x v="4"/>
    <x v="13"/>
    <x v="13"/>
    <x v="0"/>
    <x v="2"/>
    <x v="2"/>
    <s v="RetailNet"/>
    <n v="1"/>
    <n v="52425"/>
    <n v="0.2"/>
    <x v="745"/>
    <n v="6710.4000000000005"/>
    <s v="Net Banking"/>
    <s v="Delivered"/>
    <x v="0"/>
    <s v="No Return"/>
  </r>
  <r>
    <x v="775"/>
    <x v="325"/>
    <x v="15"/>
    <x v="5"/>
    <x v="5"/>
    <x v="1"/>
    <x v="13"/>
    <x v="13"/>
    <s v="TrueComRetail"/>
    <n v="1"/>
    <n v="492"/>
    <n v="0.35"/>
    <x v="746"/>
    <n v="-25.584000000000003"/>
    <s v="Cash on Delivery (COD)"/>
    <s v="Returned"/>
    <x v="2"/>
    <s v="Returned"/>
  </r>
  <r>
    <x v="776"/>
    <x v="200"/>
    <x v="5"/>
    <x v="6"/>
    <x v="6"/>
    <x v="2"/>
    <x v="6"/>
    <x v="6"/>
    <s v="OmniTechRetail"/>
    <n v="2"/>
    <n v="2398"/>
    <n v="0.15"/>
    <x v="747"/>
    <n v="407.66"/>
    <s v="Cash on Delivery (COD)"/>
    <s v="Delivered"/>
    <x v="0"/>
    <s v="No Return"/>
  </r>
  <r>
    <x v="777"/>
    <x v="66"/>
    <x v="3"/>
    <x v="13"/>
    <x v="13"/>
    <x v="0"/>
    <x v="11"/>
    <x v="11"/>
    <s v="IndiFlashMart"/>
    <n v="2"/>
    <n v="49034"/>
    <n v="0.05"/>
    <x v="748"/>
    <n v="17701.273999999998"/>
    <s v="UPI"/>
    <s v="Delivered"/>
    <x v="3"/>
    <s v="No Return"/>
  </r>
  <r>
    <x v="778"/>
    <x v="373"/>
    <x v="19"/>
    <x v="11"/>
    <x v="11"/>
    <x v="3"/>
    <x v="18"/>
    <x v="18"/>
    <s v="SuperComNet"/>
    <n v="1"/>
    <n v="1370"/>
    <n v="0"/>
    <x v="749"/>
    <n v="232.9"/>
    <s v="Cash on Delivery (COD)"/>
    <s v="Delivered"/>
    <x v="0"/>
    <s v="No Return"/>
  </r>
  <r>
    <x v="779"/>
    <x v="374"/>
    <x v="12"/>
    <x v="0"/>
    <x v="0"/>
    <x v="2"/>
    <x v="6"/>
    <x v="6"/>
    <s v="SaneRetails"/>
    <n v="1"/>
    <n v="5154"/>
    <n v="0"/>
    <x v="750"/>
    <n v="566.94000000000005"/>
    <s v="Net Banking"/>
    <s v="Delivered"/>
    <x v="0"/>
    <s v="No Return"/>
  </r>
  <r>
    <x v="780"/>
    <x v="23"/>
    <x v="1"/>
    <x v="1"/>
    <x v="1"/>
    <x v="3"/>
    <x v="15"/>
    <x v="15"/>
    <s v="SuperComNet"/>
    <n v="2"/>
    <n v="1495"/>
    <n v="0"/>
    <x v="751"/>
    <n v="568.1"/>
    <s v="Net Banking"/>
    <s v="Delivered"/>
    <x v="1"/>
    <s v="No Return"/>
  </r>
  <r>
    <x v="781"/>
    <x v="235"/>
    <x v="21"/>
    <x v="6"/>
    <x v="6"/>
    <x v="2"/>
    <x v="6"/>
    <x v="6"/>
    <s v="OmniTechRetail"/>
    <n v="1"/>
    <n v="3012"/>
    <n v="0.15"/>
    <x v="752"/>
    <n v="281.62199999999996"/>
    <s v="Cash on Delivery (COD)"/>
    <s v="Delivered"/>
    <x v="1"/>
    <s v="No Return"/>
  </r>
  <r>
    <x v="782"/>
    <x v="250"/>
    <x v="0"/>
    <x v="1"/>
    <x v="1"/>
    <x v="0"/>
    <x v="2"/>
    <x v="2"/>
    <s v="RetailNet"/>
    <n v="2"/>
    <n v="51164"/>
    <n v="0.05"/>
    <x v="753"/>
    <n v="22358.667999999998"/>
    <s v="Net Banking"/>
    <s v="Delivered"/>
    <x v="3"/>
    <s v="No Return"/>
  </r>
  <r>
    <x v="783"/>
    <x v="374"/>
    <x v="14"/>
    <x v="10"/>
    <x v="10"/>
    <x v="2"/>
    <x v="21"/>
    <x v="12"/>
    <s v="OmniTechRetail"/>
    <n v="1"/>
    <n v="5881"/>
    <n v="0.2"/>
    <x v="754"/>
    <n v="1129.152"/>
    <s v="Debit Card"/>
    <s v="Delivered"/>
    <x v="3"/>
    <s v="No Return"/>
  </r>
  <r>
    <x v="784"/>
    <x v="39"/>
    <x v="7"/>
    <x v="1"/>
    <x v="1"/>
    <x v="2"/>
    <x v="21"/>
    <x v="12"/>
    <s v="OmniTechRetail"/>
    <n v="1"/>
    <n v="4829"/>
    <n v="0.1"/>
    <x v="22"/>
    <n v="0"/>
    <s v="UPI"/>
    <s v="Cancelled"/>
    <x v="4"/>
    <s v="Not Applicable"/>
  </r>
  <r>
    <x v="785"/>
    <x v="345"/>
    <x v="11"/>
    <x v="10"/>
    <x v="10"/>
    <x v="1"/>
    <x v="13"/>
    <x v="13"/>
    <s v="RetailNet"/>
    <n v="2"/>
    <n v="1083"/>
    <n v="0"/>
    <x v="755"/>
    <n v="411.54"/>
    <s v="Credit Card"/>
    <s v="Delivered"/>
    <x v="1"/>
    <s v="No Return"/>
  </r>
  <r>
    <x v="786"/>
    <x v="161"/>
    <x v="7"/>
    <x v="3"/>
    <x v="3"/>
    <x v="2"/>
    <x v="10"/>
    <x v="10"/>
    <s v="SaneRetails"/>
    <n v="2"/>
    <n v="5750"/>
    <n v="0"/>
    <x v="756"/>
    <n v="1610.0000000000002"/>
    <s v="Net Banking"/>
    <s v="Delivered"/>
    <x v="1"/>
    <s v="No Return"/>
  </r>
  <r>
    <x v="787"/>
    <x v="105"/>
    <x v="23"/>
    <x v="8"/>
    <x v="8"/>
    <x v="1"/>
    <x v="12"/>
    <x v="12"/>
    <s v="RetailNet"/>
    <n v="1"/>
    <n v="2271"/>
    <n v="0.2"/>
    <x v="757"/>
    <n v="254.35200000000006"/>
    <s v="Cash on Delivery (COD)"/>
    <s v="Delivered"/>
    <x v="0"/>
    <s v="No Return"/>
  </r>
  <r>
    <x v="788"/>
    <x v="112"/>
    <x v="23"/>
    <x v="10"/>
    <x v="10"/>
    <x v="2"/>
    <x v="6"/>
    <x v="6"/>
    <s v="OmniTechRetail"/>
    <n v="1"/>
    <n v="852"/>
    <n v="0.1"/>
    <x v="758"/>
    <n v="115.02000000000001"/>
    <s v="UPI"/>
    <s v="Delivered"/>
    <x v="3"/>
    <s v="No Return"/>
  </r>
  <r>
    <x v="789"/>
    <x v="48"/>
    <x v="18"/>
    <x v="5"/>
    <x v="5"/>
    <x v="2"/>
    <x v="10"/>
    <x v="10"/>
    <s v="OmniTechRetail"/>
    <n v="3"/>
    <n v="3920"/>
    <n v="0.15"/>
    <x v="759"/>
    <n v="1499.3999999999999"/>
    <s v="Cash on Delivery (COD)"/>
    <s v="Delivered"/>
    <x v="3"/>
    <s v="No Return"/>
  </r>
  <r>
    <x v="790"/>
    <x v="58"/>
    <x v="19"/>
    <x v="9"/>
    <x v="9"/>
    <x v="0"/>
    <x v="11"/>
    <x v="11"/>
    <s v="IndiFlashMart"/>
    <n v="2"/>
    <n v="42200"/>
    <n v="0"/>
    <x v="760"/>
    <n v="15192"/>
    <s v="Cash on Delivery (COD)"/>
    <s v="Delivered"/>
    <x v="1"/>
    <s v="No Return"/>
  </r>
  <r>
    <x v="791"/>
    <x v="291"/>
    <x v="21"/>
    <x v="8"/>
    <x v="8"/>
    <x v="3"/>
    <x v="7"/>
    <x v="7"/>
    <s v="SuperComNet"/>
    <n v="2"/>
    <n v="1627"/>
    <n v="0.1"/>
    <x v="761"/>
    <n v="292.86"/>
    <s v="UPI"/>
    <s v="Delivered"/>
    <x v="1"/>
    <s v="No Return"/>
  </r>
  <r>
    <x v="792"/>
    <x v="348"/>
    <x v="23"/>
    <x v="7"/>
    <x v="7"/>
    <x v="3"/>
    <x v="20"/>
    <x v="20"/>
    <s v="TrueComRetail"/>
    <n v="1"/>
    <n v="2369"/>
    <n v="0.1"/>
    <x v="762"/>
    <n v="319.815"/>
    <s v="Credit Card"/>
    <s v="Shipped"/>
    <x v="1"/>
    <s v="No Return"/>
  </r>
  <r>
    <x v="793"/>
    <x v="48"/>
    <x v="7"/>
    <x v="1"/>
    <x v="1"/>
    <x v="1"/>
    <x v="13"/>
    <x v="13"/>
    <s v="RetailNet"/>
    <n v="2"/>
    <n v="224"/>
    <n v="0.05"/>
    <x v="763"/>
    <n v="59.584000000000003"/>
    <s v="UPI"/>
    <s v="Delivered"/>
    <x v="0"/>
    <s v="No Return"/>
  </r>
  <r>
    <x v="794"/>
    <x v="113"/>
    <x v="22"/>
    <x v="0"/>
    <x v="0"/>
    <x v="3"/>
    <x v="8"/>
    <x v="8"/>
    <s v="SuperComNet"/>
    <n v="1"/>
    <n v="2804"/>
    <n v="0.2"/>
    <x v="764"/>
    <n v="538.36800000000005"/>
    <s v="Debit Card"/>
    <s v="Delivered"/>
    <x v="1"/>
    <s v="No Return"/>
  </r>
  <r>
    <x v="795"/>
    <x v="375"/>
    <x v="21"/>
    <x v="11"/>
    <x v="11"/>
    <x v="2"/>
    <x v="10"/>
    <x v="10"/>
    <s v="SaneRetails"/>
    <n v="2"/>
    <n v="4178"/>
    <n v="0.2"/>
    <x v="765"/>
    <n v="1069.568"/>
    <s v="Net Banking"/>
    <s v="Delivered"/>
    <x v="1"/>
    <s v="No Return"/>
  </r>
  <r>
    <x v="796"/>
    <x v="156"/>
    <x v="16"/>
    <x v="14"/>
    <x v="3"/>
    <x v="1"/>
    <x v="1"/>
    <x v="1"/>
    <s v="RetailNet"/>
    <n v="2"/>
    <n v="787"/>
    <n v="0.35"/>
    <x v="766"/>
    <n v="194.38900000000001"/>
    <s v="Cash on Delivery (COD)"/>
    <s v="Delivered"/>
    <x v="1"/>
    <s v="No Return"/>
  </r>
  <r>
    <x v="797"/>
    <x v="317"/>
    <x v="22"/>
    <x v="11"/>
    <x v="11"/>
    <x v="1"/>
    <x v="12"/>
    <x v="12"/>
    <s v="TrueComRetail"/>
    <n v="1"/>
    <n v="1901"/>
    <n v="0"/>
    <x v="767"/>
    <n v="342.18"/>
    <s v="Credit Card"/>
    <s v="Delivered"/>
    <x v="1"/>
    <s v="No Return"/>
  </r>
  <r>
    <x v="798"/>
    <x v="115"/>
    <x v="22"/>
    <x v="13"/>
    <x v="13"/>
    <x v="0"/>
    <x v="0"/>
    <x v="0"/>
    <s v="RetailNet"/>
    <n v="1"/>
    <n v="9164"/>
    <n v="0.1"/>
    <x v="768"/>
    <n v="907.23599999999999"/>
    <s v="Net Banking"/>
    <s v="Shipped"/>
    <x v="3"/>
    <s v="No Return"/>
  </r>
  <r>
    <x v="799"/>
    <x v="304"/>
    <x v="3"/>
    <x v="4"/>
    <x v="4"/>
    <x v="3"/>
    <x v="18"/>
    <x v="18"/>
    <s v="SuperComNet"/>
    <n v="1"/>
    <n v="2791"/>
    <n v="0"/>
    <x v="769"/>
    <n v="418.65"/>
    <s v="Cash on Delivery (COD)"/>
    <s v="Delivered"/>
    <x v="1"/>
    <s v="No Return"/>
  </r>
  <r>
    <x v="800"/>
    <x v="207"/>
    <x v="22"/>
    <x v="10"/>
    <x v="10"/>
    <x v="1"/>
    <x v="12"/>
    <x v="12"/>
    <s v="RetailNet"/>
    <n v="1"/>
    <n v="2252"/>
    <n v="0.05"/>
    <x v="770"/>
    <n v="492.06200000000007"/>
    <s v="Cash on Delivery (COD)"/>
    <s v="Delivered"/>
    <x v="1"/>
    <s v="No Return"/>
  </r>
  <r>
    <x v="801"/>
    <x v="71"/>
    <x v="4"/>
    <x v="5"/>
    <x v="5"/>
    <x v="3"/>
    <x v="15"/>
    <x v="15"/>
    <s v="TrueComRetail"/>
    <n v="1"/>
    <n v="490"/>
    <n v="0.35"/>
    <x v="771"/>
    <n v="47.774999999999999"/>
    <s v="UPI"/>
    <s v="Delivered"/>
    <x v="3"/>
    <s v="No Return"/>
  </r>
  <r>
    <x v="802"/>
    <x v="309"/>
    <x v="16"/>
    <x v="6"/>
    <x v="6"/>
    <x v="0"/>
    <x v="4"/>
    <x v="4"/>
    <s v="IndiFlashMart"/>
    <n v="1"/>
    <n v="4058"/>
    <n v="0"/>
    <x v="772"/>
    <n v="405.8"/>
    <s v="Net Banking"/>
    <s v="Shipped"/>
    <x v="0"/>
    <s v="No Return"/>
  </r>
  <r>
    <x v="803"/>
    <x v="84"/>
    <x v="20"/>
    <x v="2"/>
    <x v="2"/>
    <x v="2"/>
    <x v="16"/>
    <x v="16"/>
    <s v="SaneRetails"/>
    <n v="2"/>
    <n v="2076"/>
    <n v="0.1"/>
    <x v="773"/>
    <n v="747.36000000000013"/>
    <s v="Cash on Delivery (COD)"/>
    <s v="Delivered"/>
    <x v="0"/>
    <s v="No Return"/>
  </r>
  <r>
    <x v="804"/>
    <x v="376"/>
    <x v="24"/>
    <x v="10"/>
    <x v="10"/>
    <x v="0"/>
    <x v="14"/>
    <x v="14"/>
    <s v="IndiFlashMart"/>
    <n v="1"/>
    <n v="22317"/>
    <n v="0.05"/>
    <x v="774"/>
    <n v="5300.2874999999995"/>
    <s v="Debit Card"/>
    <s v="Delivered"/>
    <x v="1"/>
    <s v="No Return"/>
  </r>
  <r>
    <x v="805"/>
    <x v="377"/>
    <x v="19"/>
    <x v="2"/>
    <x v="2"/>
    <x v="2"/>
    <x v="21"/>
    <x v="12"/>
    <s v="OmniTechRetail"/>
    <n v="2"/>
    <n v="3322"/>
    <n v="0.05"/>
    <x v="775"/>
    <n v="1009.8879999999999"/>
    <s v="Cash on Delivery (COD)"/>
    <s v="Delivered"/>
    <x v="3"/>
    <s v="No Return"/>
  </r>
  <r>
    <x v="806"/>
    <x v="292"/>
    <x v="10"/>
    <x v="14"/>
    <x v="3"/>
    <x v="1"/>
    <x v="12"/>
    <x v="12"/>
    <s v="TrueComRetail"/>
    <n v="1"/>
    <n v="1273"/>
    <n v="0.15"/>
    <x v="776"/>
    <n v="248.8715"/>
    <s v="Credit Card"/>
    <s v="Delivered"/>
    <x v="0"/>
    <s v="No Return"/>
  </r>
  <r>
    <x v="807"/>
    <x v="352"/>
    <x v="10"/>
    <x v="8"/>
    <x v="8"/>
    <x v="0"/>
    <x v="22"/>
    <x v="21"/>
    <s v="IndiFlashMart"/>
    <n v="3"/>
    <n v="13682"/>
    <n v="0.2"/>
    <x v="777"/>
    <n v="5582.2560000000012"/>
    <s v="Net Banking"/>
    <s v="Delivered"/>
    <x v="1"/>
    <s v="No Return"/>
  </r>
  <r>
    <x v="808"/>
    <x v="20"/>
    <x v="23"/>
    <x v="7"/>
    <x v="7"/>
    <x v="3"/>
    <x v="7"/>
    <x v="7"/>
    <s v="TrueComRetail"/>
    <n v="1"/>
    <n v="1785"/>
    <n v="0.05"/>
    <x v="778"/>
    <n v="237.40500000000003"/>
    <s v="UPI"/>
    <s v="Delivered"/>
    <x v="0"/>
    <s v="No Return"/>
  </r>
  <r>
    <x v="809"/>
    <x v="157"/>
    <x v="13"/>
    <x v="12"/>
    <x v="12"/>
    <x v="1"/>
    <x v="1"/>
    <x v="1"/>
    <s v="TrueComRetail"/>
    <n v="2"/>
    <n v="2161"/>
    <n v="0.05"/>
    <x v="22"/>
    <n v="0"/>
    <s v="UPI"/>
    <s v="Cancelled"/>
    <x v="4"/>
    <s v="Not Applicable"/>
  </r>
  <r>
    <x v="810"/>
    <x v="15"/>
    <x v="1"/>
    <x v="0"/>
    <x v="0"/>
    <x v="2"/>
    <x v="21"/>
    <x v="12"/>
    <s v="SaneRetails"/>
    <n v="2"/>
    <n v="2672"/>
    <n v="0.1"/>
    <x v="779"/>
    <n v="1202.4000000000001"/>
    <s v="Net Banking"/>
    <s v="Delivered"/>
    <x v="1"/>
    <s v="No Return"/>
  </r>
  <r>
    <x v="811"/>
    <x v="104"/>
    <x v="5"/>
    <x v="14"/>
    <x v="3"/>
    <x v="1"/>
    <x v="13"/>
    <x v="13"/>
    <s v="TrueComRetail"/>
    <n v="1"/>
    <n v="1709"/>
    <n v="0"/>
    <x v="780"/>
    <n v="358.89"/>
    <s v="Net Banking"/>
    <s v="Delivered"/>
    <x v="1"/>
    <s v="No Return"/>
  </r>
  <r>
    <x v="812"/>
    <x v="24"/>
    <x v="22"/>
    <x v="3"/>
    <x v="3"/>
    <x v="3"/>
    <x v="18"/>
    <x v="18"/>
    <s v="TrueComRetail"/>
    <n v="1"/>
    <n v="3663"/>
    <n v="0.2"/>
    <x v="781"/>
    <n v="322.34399999999999"/>
    <s v="Debit Card"/>
    <s v="Delivered"/>
    <x v="3"/>
    <s v="No Return"/>
  </r>
  <r>
    <x v="813"/>
    <x v="172"/>
    <x v="18"/>
    <x v="3"/>
    <x v="3"/>
    <x v="0"/>
    <x v="14"/>
    <x v="14"/>
    <s v="RetailNet"/>
    <n v="1"/>
    <n v="40627"/>
    <n v="0.15"/>
    <x v="782"/>
    <n v="7597.2489999999998"/>
    <s v="Cash on Delivery (COD)"/>
    <s v="Delivered"/>
    <x v="1"/>
    <s v="No Return"/>
  </r>
  <r>
    <x v="814"/>
    <x v="80"/>
    <x v="7"/>
    <x v="6"/>
    <x v="6"/>
    <x v="0"/>
    <x v="11"/>
    <x v="11"/>
    <s v="RetailNet"/>
    <n v="1"/>
    <n v="50838"/>
    <n v="0.35"/>
    <x v="783"/>
    <n v="5287.152000000001"/>
    <s v="UPI"/>
    <s v="Delivered"/>
    <x v="1"/>
    <s v="No Return"/>
  </r>
  <r>
    <x v="815"/>
    <x v="229"/>
    <x v="6"/>
    <x v="6"/>
    <x v="6"/>
    <x v="0"/>
    <x v="2"/>
    <x v="2"/>
    <s v="IndiFlashMart"/>
    <n v="1"/>
    <n v="41505"/>
    <n v="0.05"/>
    <x v="784"/>
    <n v="8280.2474999999995"/>
    <s v="Net Banking"/>
    <s v="Delivered"/>
    <x v="1"/>
    <s v="No Return"/>
  </r>
  <r>
    <x v="816"/>
    <x v="198"/>
    <x v="14"/>
    <x v="4"/>
    <x v="4"/>
    <x v="0"/>
    <x v="0"/>
    <x v="0"/>
    <s v="IndiFlashMart"/>
    <n v="3"/>
    <n v="22598"/>
    <n v="0.15"/>
    <x v="785"/>
    <n v="14406.225"/>
    <s v="Credit Card"/>
    <s v="Delivered"/>
    <x v="1"/>
    <s v="No Return"/>
  </r>
  <r>
    <x v="817"/>
    <x v="148"/>
    <x v="9"/>
    <x v="4"/>
    <x v="4"/>
    <x v="1"/>
    <x v="13"/>
    <x v="13"/>
    <s v="RetailNet"/>
    <n v="2"/>
    <n v="599"/>
    <n v="0"/>
    <x v="786"/>
    <n v="179.7"/>
    <s v="Net Banking"/>
    <s v="Delivered"/>
    <x v="3"/>
    <s v="No Return"/>
  </r>
  <r>
    <x v="818"/>
    <x v="68"/>
    <x v="18"/>
    <x v="7"/>
    <x v="7"/>
    <x v="3"/>
    <x v="15"/>
    <x v="15"/>
    <s v="SuperComNet"/>
    <n v="1"/>
    <n v="1524"/>
    <n v="0.05"/>
    <x v="787"/>
    <n v="159.25800000000001"/>
    <s v="UPI"/>
    <s v="Delivered"/>
    <x v="1"/>
    <s v="No Return"/>
  </r>
  <r>
    <x v="819"/>
    <x v="20"/>
    <x v="10"/>
    <x v="1"/>
    <x v="1"/>
    <x v="3"/>
    <x v="17"/>
    <x v="17"/>
    <s v="SuperComNet"/>
    <n v="1"/>
    <n v="2444"/>
    <n v="0.05"/>
    <x v="788"/>
    <n v="603.66800000000001"/>
    <s v="Net Banking"/>
    <s v="Delivered"/>
    <x v="3"/>
    <s v="No Return"/>
  </r>
  <r>
    <x v="820"/>
    <x v="378"/>
    <x v="12"/>
    <x v="3"/>
    <x v="3"/>
    <x v="1"/>
    <x v="9"/>
    <x v="9"/>
    <s v="TrueComRetail"/>
    <n v="1"/>
    <n v="2444"/>
    <n v="0"/>
    <x v="789"/>
    <n v="391.04"/>
    <s v="Cash on Delivery (COD)"/>
    <s v="Delivered"/>
    <x v="3"/>
    <s v="No Return"/>
  </r>
  <r>
    <x v="821"/>
    <x v="61"/>
    <x v="23"/>
    <x v="7"/>
    <x v="7"/>
    <x v="3"/>
    <x v="17"/>
    <x v="17"/>
    <s v="TrueComRetail"/>
    <n v="4"/>
    <n v="2829"/>
    <n v="0.05"/>
    <x v="790"/>
    <n v="1612.5299999999997"/>
    <s v="Net Banking"/>
    <s v="Delivered"/>
    <x v="0"/>
    <s v="No Return"/>
  </r>
  <r>
    <x v="822"/>
    <x v="74"/>
    <x v="1"/>
    <x v="4"/>
    <x v="4"/>
    <x v="2"/>
    <x v="16"/>
    <x v="16"/>
    <s v="SaneRetails"/>
    <n v="2"/>
    <n v="5036"/>
    <n v="0.15"/>
    <x v="791"/>
    <n v="1198.568"/>
    <s v="Cash on Delivery (COD)"/>
    <s v="Shipped"/>
    <x v="0"/>
    <s v="No Return"/>
  </r>
  <r>
    <x v="823"/>
    <x v="379"/>
    <x v="7"/>
    <x v="11"/>
    <x v="11"/>
    <x v="1"/>
    <x v="12"/>
    <x v="12"/>
    <s v="TrueComRetail"/>
    <n v="1"/>
    <n v="2042"/>
    <n v="0.1"/>
    <x v="792"/>
    <n v="275.66999999999996"/>
    <s v="Debit Card"/>
    <s v="Delivered"/>
    <x v="0"/>
    <s v="No Return"/>
  </r>
  <r>
    <x v="824"/>
    <x v="129"/>
    <x v="21"/>
    <x v="2"/>
    <x v="2"/>
    <x v="1"/>
    <x v="12"/>
    <x v="12"/>
    <s v="RetailNet"/>
    <n v="1"/>
    <n v="1323"/>
    <n v="0.15"/>
    <x v="793"/>
    <n v="134.946"/>
    <s v="Cash on Delivery (COD)"/>
    <s v="Delivered"/>
    <x v="0"/>
    <s v="No Return"/>
  </r>
  <r>
    <x v="825"/>
    <x v="260"/>
    <x v="7"/>
    <x v="13"/>
    <x v="13"/>
    <x v="2"/>
    <x v="10"/>
    <x v="10"/>
    <s v="OmniTechRetail"/>
    <n v="1"/>
    <n v="2628"/>
    <n v="0"/>
    <x v="794"/>
    <n v="525.6"/>
    <s v="Debit Card"/>
    <s v="Delivered"/>
    <x v="3"/>
    <s v="No Return"/>
  </r>
  <r>
    <x v="826"/>
    <x v="142"/>
    <x v="12"/>
    <x v="14"/>
    <x v="3"/>
    <x v="1"/>
    <x v="5"/>
    <x v="5"/>
    <s v="RetailNet"/>
    <n v="2"/>
    <n v="459"/>
    <n v="0.05"/>
    <x v="795"/>
    <n v="174.42"/>
    <s v="Credit Card"/>
    <s v="Delivered"/>
    <x v="0"/>
    <s v="No Return"/>
  </r>
  <r>
    <x v="827"/>
    <x v="350"/>
    <x v="9"/>
    <x v="12"/>
    <x v="12"/>
    <x v="3"/>
    <x v="20"/>
    <x v="20"/>
    <s v="TrueComRetail"/>
    <n v="1"/>
    <n v="2480"/>
    <n v="0.2"/>
    <x v="796"/>
    <n v="317.44"/>
    <s v="Cash on Delivery (COD)"/>
    <s v="Delivered"/>
    <x v="0"/>
    <s v="No Return"/>
  </r>
  <r>
    <x v="828"/>
    <x v="328"/>
    <x v="1"/>
    <x v="13"/>
    <x v="13"/>
    <x v="2"/>
    <x v="3"/>
    <x v="3"/>
    <s v="SaneRetails"/>
    <n v="1"/>
    <n v="4059"/>
    <n v="0"/>
    <x v="797"/>
    <n v="771.21"/>
    <s v="Credit Card"/>
    <s v="Delivered"/>
    <x v="0"/>
    <s v="No Return"/>
  </r>
  <r>
    <x v="829"/>
    <x v="215"/>
    <x v="8"/>
    <x v="9"/>
    <x v="9"/>
    <x v="0"/>
    <x v="0"/>
    <x v="0"/>
    <s v="RetailNet"/>
    <n v="2"/>
    <n v="5624"/>
    <n v="0"/>
    <x v="798"/>
    <n v="1912.16"/>
    <s v="Credit Card"/>
    <s v="Delivered"/>
    <x v="1"/>
    <s v="No Return"/>
  </r>
  <r>
    <x v="830"/>
    <x v="353"/>
    <x v="7"/>
    <x v="6"/>
    <x v="6"/>
    <x v="0"/>
    <x v="4"/>
    <x v="4"/>
    <s v="IndiFlashMart"/>
    <n v="1"/>
    <n v="53682"/>
    <n v="0.2"/>
    <x v="799"/>
    <n v="9018.5760000000009"/>
    <s v="Net Banking"/>
    <s v="Delivered"/>
    <x v="0"/>
    <s v="No Return"/>
  </r>
  <r>
    <x v="831"/>
    <x v="222"/>
    <x v="4"/>
    <x v="9"/>
    <x v="9"/>
    <x v="2"/>
    <x v="21"/>
    <x v="12"/>
    <s v="SaneRetails"/>
    <n v="3"/>
    <n v="1845"/>
    <n v="0"/>
    <x v="800"/>
    <n v="1439.1000000000001"/>
    <s v="Credit Card"/>
    <s v="Delivered"/>
    <x v="3"/>
    <s v="No Return"/>
  </r>
  <r>
    <x v="832"/>
    <x v="366"/>
    <x v="21"/>
    <x v="13"/>
    <x v="13"/>
    <x v="3"/>
    <x v="15"/>
    <x v="15"/>
    <s v="TrueComRetail"/>
    <n v="1"/>
    <n v="1243"/>
    <n v="0.15"/>
    <x v="801"/>
    <n v="147.917"/>
    <s v="Debit Card"/>
    <s v="Delivered"/>
    <x v="0"/>
    <s v="No Return"/>
  </r>
  <r>
    <x v="833"/>
    <x v="380"/>
    <x v="8"/>
    <x v="0"/>
    <x v="0"/>
    <x v="2"/>
    <x v="10"/>
    <x v="10"/>
    <s v="OmniTechRetail"/>
    <n v="1"/>
    <n v="4942"/>
    <n v="0.05"/>
    <x v="802"/>
    <n v="751.18399999999997"/>
    <s v="Net Banking"/>
    <s v="Delivered"/>
    <x v="1"/>
    <s v="No Return"/>
  </r>
  <r>
    <x v="834"/>
    <x v="381"/>
    <x v="23"/>
    <x v="8"/>
    <x v="8"/>
    <x v="1"/>
    <x v="12"/>
    <x v="12"/>
    <s v="TrueComRetail"/>
    <n v="1"/>
    <n v="2025"/>
    <n v="0.35"/>
    <x v="449"/>
    <n v="329.0625"/>
    <s v="UPI"/>
    <s v="Delivered"/>
    <x v="3"/>
    <s v="No Return"/>
  </r>
  <r>
    <x v="835"/>
    <x v="347"/>
    <x v="22"/>
    <x v="12"/>
    <x v="12"/>
    <x v="0"/>
    <x v="11"/>
    <x v="11"/>
    <s v="IndiFlashMart"/>
    <n v="3"/>
    <n v="9284"/>
    <n v="0.05"/>
    <x v="803"/>
    <n v="3968.9099999999994"/>
    <s v="Net Banking"/>
    <s v="Delivered"/>
    <x v="0"/>
    <s v="No Return"/>
  </r>
  <r>
    <x v="836"/>
    <x v="250"/>
    <x v="17"/>
    <x v="4"/>
    <x v="4"/>
    <x v="1"/>
    <x v="9"/>
    <x v="9"/>
    <s v="TrueComRetail"/>
    <n v="3"/>
    <n v="951"/>
    <n v="0"/>
    <x v="804"/>
    <n v="627.66"/>
    <s v="Cash on Delivery (COD)"/>
    <s v="Delivered"/>
    <x v="3"/>
    <s v="No Return"/>
  </r>
  <r>
    <x v="837"/>
    <x v="132"/>
    <x v="24"/>
    <x v="5"/>
    <x v="5"/>
    <x v="2"/>
    <x v="6"/>
    <x v="6"/>
    <s v="SaneRetails"/>
    <n v="2"/>
    <n v="3968"/>
    <n v="0"/>
    <x v="805"/>
    <n v="1745.92"/>
    <s v="Cash on Delivery (COD)"/>
    <s v="Delivered"/>
    <x v="3"/>
    <s v="No Return"/>
  </r>
  <r>
    <x v="838"/>
    <x v="1"/>
    <x v="2"/>
    <x v="9"/>
    <x v="9"/>
    <x v="3"/>
    <x v="17"/>
    <x v="17"/>
    <s v="TrueComRetail"/>
    <n v="2"/>
    <n v="1395"/>
    <n v="0"/>
    <x v="806"/>
    <n v="558"/>
    <s v="Debit Card"/>
    <s v="Delivered"/>
    <x v="3"/>
    <s v="No Return"/>
  </r>
  <r>
    <x v="839"/>
    <x v="212"/>
    <x v="7"/>
    <x v="11"/>
    <x v="11"/>
    <x v="3"/>
    <x v="7"/>
    <x v="7"/>
    <s v="TrueComRetail"/>
    <n v="2"/>
    <n v="388"/>
    <n v="0"/>
    <x v="807"/>
    <n v="124.16"/>
    <s v="UPI"/>
    <s v="Delivered"/>
    <x v="0"/>
    <s v="No Return"/>
  </r>
  <r>
    <x v="840"/>
    <x v="246"/>
    <x v="4"/>
    <x v="9"/>
    <x v="9"/>
    <x v="0"/>
    <x v="11"/>
    <x v="11"/>
    <s v="IndiFlashMart"/>
    <n v="1"/>
    <n v="14627"/>
    <n v="0"/>
    <x v="808"/>
    <n v="3364.21"/>
    <s v="Credit Card"/>
    <s v="Delivered"/>
    <x v="0"/>
    <s v="No Return"/>
  </r>
  <r>
    <x v="841"/>
    <x v="333"/>
    <x v="20"/>
    <x v="12"/>
    <x v="12"/>
    <x v="2"/>
    <x v="3"/>
    <x v="3"/>
    <s v="SaneRetails"/>
    <n v="1"/>
    <n v="573"/>
    <n v="0.2"/>
    <x v="809"/>
    <n v="110.01600000000001"/>
    <s v="Credit Card"/>
    <s v="Delivered"/>
    <x v="0"/>
    <s v="No Return"/>
  </r>
  <r>
    <x v="842"/>
    <x v="382"/>
    <x v="9"/>
    <x v="1"/>
    <x v="1"/>
    <x v="2"/>
    <x v="19"/>
    <x v="19"/>
    <s v="OmniTechRetail"/>
    <n v="1"/>
    <n v="3250"/>
    <n v="0.1"/>
    <x v="810"/>
    <n v="555.75"/>
    <s v="UPI"/>
    <s v="Delivered"/>
    <x v="1"/>
    <s v="No Return"/>
  </r>
  <r>
    <x v="843"/>
    <x v="266"/>
    <x v="5"/>
    <x v="4"/>
    <x v="4"/>
    <x v="2"/>
    <x v="3"/>
    <x v="3"/>
    <s v="SaneRetails"/>
    <n v="1"/>
    <n v="3034"/>
    <n v="0.15"/>
    <x v="811"/>
    <n v="335.25700000000001"/>
    <s v="Credit Card"/>
    <s v="Delivered"/>
    <x v="0"/>
    <s v="No Return"/>
  </r>
  <r>
    <x v="844"/>
    <x v="383"/>
    <x v="3"/>
    <x v="3"/>
    <x v="3"/>
    <x v="2"/>
    <x v="16"/>
    <x v="16"/>
    <s v="SaneRetails"/>
    <n v="1"/>
    <n v="3174"/>
    <n v="0.05"/>
    <x v="812"/>
    <n v="452.29499999999996"/>
    <s v="Cash on Delivery (COD)"/>
    <s v="Delivered"/>
    <x v="0"/>
    <s v="No Return"/>
  </r>
  <r>
    <x v="845"/>
    <x v="14"/>
    <x v="4"/>
    <x v="4"/>
    <x v="4"/>
    <x v="0"/>
    <x v="22"/>
    <x v="21"/>
    <s v="IndiFlashMart"/>
    <n v="1"/>
    <n v="2573"/>
    <n v="0"/>
    <x v="813"/>
    <n v="488.87"/>
    <s v="Credit Card"/>
    <s v="Delivered"/>
    <x v="3"/>
    <s v="No Return"/>
  </r>
  <r>
    <x v="846"/>
    <x v="56"/>
    <x v="24"/>
    <x v="14"/>
    <x v="3"/>
    <x v="3"/>
    <x v="18"/>
    <x v="18"/>
    <s v="TrueComRetail"/>
    <n v="1"/>
    <n v="3871"/>
    <n v="0.1"/>
    <x v="814"/>
    <n v="383.22899999999998"/>
    <s v="Debit Card"/>
    <s v="Delivered"/>
    <x v="3"/>
    <s v="No Return"/>
  </r>
  <r>
    <x v="847"/>
    <x v="71"/>
    <x v="11"/>
    <x v="12"/>
    <x v="12"/>
    <x v="3"/>
    <x v="8"/>
    <x v="8"/>
    <s v="SuperComNet"/>
    <n v="2"/>
    <n v="1079"/>
    <n v="0.15"/>
    <x v="815"/>
    <n v="476.91800000000001"/>
    <s v="Net Banking"/>
    <s v="Delivered"/>
    <x v="3"/>
    <s v="No Return"/>
  </r>
  <r>
    <x v="848"/>
    <x v="132"/>
    <x v="24"/>
    <x v="4"/>
    <x v="4"/>
    <x v="0"/>
    <x v="2"/>
    <x v="2"/>
    <s v="RetailNet"/>
    <n v="2"/>
    <n v="60425"/>
    <n v="0"/>
    <x v="816"/>
    <n v="24170"/>
    <s v="Debit Card"/>
    <s v="Shipped"/>
    <x v="0"/>
    <s v="No Return"/>
  </r>
  <r>
    <x v="849"/>
    <x v="263"/>
    <x v="24"/>
    <x v="2"/>
    <x v="2"/>
    <x v="1"/>
    <x v="13"/>
    <x v="13"/>
    <s v="RetailNet"/>
    <n v="2"/>
    <n v="570"/>
    <n v="0.1"/>
    <x v="817"/>
    <n v="143.64000000000001"/>
    <s v="Net Banking"/>
    <s v="Delivered"/>
    <x v="1"/>
    <s v="No Return"/>
  </r>
  <r>
    <x v="850"/>
    <x v="41"/>
    <x v="7"/>
    <x v="9"/>
    <x v="9"/>
    <x v="2"/>
    <x v="21"/>
    <x v="12"/>
    <s v="SaneRetails"/>
    <n v="1"/>
    <n v="5314"/>
    <n v="0.05"/>
    <x v="818"/>
    <n v="1262.075"/>
    <s v="Debit Card"/>
    <s v="Delivered"/>
    <x v="0"/>
    <s v="No Return"/>
  </r>
  <r>
    <x v="851"/>
    <x v="139"/>
    <x v="7"/>
    <x v="4"/>
    <x v="4"/>
    <x v="1"/>
    <x v="13"/>
    <x v="13"/>
    <s v="TrueComRetail"/>
    <n v="1"/>
    <n v="1049"/>
    <n v="0.05"/>
    <x v="819"/>
    <n v="219.24099999999999"/>
    <s v="Credit Card"/>
    <s v="Delivered"/>
    <x v="3"/>
    <s v="No Return"/>
  </r>
  <r>
    <x v="852"/>
    <x v="309"/>
    <x v="24"/>
    <x v="4"/>
    <x v="4"/>
    <x v="2"/>
    <x v="16"/>
    <x v="16"/>
    <s v="OmniTechRetail"/>
    <n v="1"/>
    <n v="3594"/>
    <n v="0"/>
    <x v="820"/>
    <n v="754.74"/>
    <s v="Debit Card"/>
    <s v="Delivered"/>
    <x v="3"/>
    <s v="No Return"/>
  </r>
  <r>
    <x v="853"/>
    <x v="384"/>
    <x v="21"/>
    <x v="4"/>
    <x v="4"/>
    <x v="0"/>
    <x v="4"/>
    <x v="4"/>
    <s v="IndiFlashMart"/>
    <n v="1"/>
    <n v="23809"/>
    <n v="0.2"/>
    <x v="821"/>
    <n v="3809.4400000000005"/>
    <s v="Net Banking"/>
    <s v="Delivered"/>
    <x v="3"/>
    <s v="No Return"/>
  </r>
  <r>
    <x v="854"/>
    <x v="167"/>
    <x v="15"/>
    <x v="9"/>
    <x v="9"/>
    <x v="0"/>
    <x v="0"/>
    <x v="0"/>
    <s v="RetailNet"/>
    <n v="1"/>
    <n v="39670"/>
    <n v="0.1"/>
    <x v="822"/>
    <n v="6069.51"/>
    <s v="UPI"/>
    <s v="Delivered"/>
    <x v="0"/>
    <s v="No Return"/>
  </r>
  <r>
    <x v="855"/>
    <x v="78"/>
    <x v="18"/>
    <x v="7"/>
    <x v="7"/>
    <x v="1"/>
    <x v="13"/>
    <x v="13"/>
    <s v="RetailNet"/>
    <n v="1"/>
    <n v="1730"/>
    <n v="0.2"/>
    <x v="823"/>
    <n v="221.44"/>
    <s v="Cash on Delivery (COD)"/>
    <s v="Shipped"/>
    <x v="0"/>
    <s v="No Return"/>
  </r>
  <r>
    <x v="856"/>
    <x v="385"/>
    <x v="13"/>
    <x v="6"/>
    <x v="6"/>
    <x v="0"/>
    <x v="2"/>
    <x v="2"/>
    <s v="RetailNet"/>
    <n v="5"/>
    <n v="11437"/>
    <n v="0.15"/>
    <x v="824"/>
    <n v="6805.0150000000003"/>
    <s v="Cash on Delivery (COD)"/>
    <s v="Delivered"/>
    <x v="1"/>
    <s v="No Return"/>
  </r>
  <r>
    <x v="857"/>
    <x v="366"/>
    <x v="18"/>
    <x v="12"/>
    <x v="12"/>
    <x v="1"/>
    <x v="9"/>
    <x v="9"/>
    <s v="TrueComRetail"/>
    <n v="1"/>
    <n v="325"/>
    <n v="0.1"/>
    <x v="825"/>
    <n v="73.125"/>
    <s v="Debit Card"/>
    <s v="Delivered"/>
    <x v="3"/>
    <s v="No Return"/>
  </r>
  <r>
    <x v="858"/>
    <x v="119"/>
    <x v="2"/>
    <x v="8"/>
    <x v="8"/>
    <x v="0"/>
    <x v="22"/>
    <x v="21"/>
    <s v="IndiFlashMart"/>
    <n v="4"/>
    <n v="58465"/>
    <n v="0.15"/>
    <x v="826"/>
    <n v="23853.719999999998"/>
    <s v="Debit Card"/>
    <s v="Delivered"/>
    <x v="1"/>
    <s v="No Return"/>
  </r>
  <r>
    <x v="859"/>
    <x v="147"/>
    <x v="12"/>
    <x v="3"/>
    <x v="3"/>
    <x v="0"/>
    <x v="11"/>
    <x v="11"/>
    <s v="IndiFlashMart"/>
    <n v="1"/>
    <n v="56834"/>
    <n v="0"/>
    <x v="827"/>
    <n v="8525.1"/>
    <s v="Cash on Delivery (COD)"/>
    <s v="Delivered"/>
    <x v="0"/>
    <s v="No Return"/>
  </r>
  <r>
    <x v="860"/>
    <x v="123"/>
    <x v="6"/>
    <x v="7"/>
    <x v="7"/>
    <x v="3"/>
    <x v="8"/>
    <x v="8"/>
    <s v="TrueComRetail"/>
    <n v="1"/>
    <n v="647"/>
    <n v="0.35"/>
    <x v="828"/>
    <n v="92.521000000000001"/>
    <s v="Net Banking"/>
    <s v="Delivered"/>
    <x v="0"/>
    <s v="No Return"/>
  </r>
  <r>
    <x v="861"/>
    <x v="311"/>
    <x v="12"/>
    <x v="11"/>
    <x v="11"/>
    <x v="2"/>
    <x v="6"/>
    <x v="6"/>
    <s v="OmniTechRetail"/>
    <n v="1"/>
    <n v="499"/>
    <n v="0"/>
    <x v="829"/>
    <n v="84.830000000000013"/>
    <s v="UPI"/>
    <s v="Delivered"/>
    <x v="3"/>
    <s v="No Return"/>
  </r>
  <r>
    <x v="862"/>
    <x v="261"/>
    <x v="4"/>
    <x v="0"/>
    <x v="0"/>
    <x v="0"/>
    <x v="4"/>
    <x v="4"/>
    <s v="RetailNet"/>
    <n v="1"/>
    <n v="11369"/>
    <n v="0.1"/>
    <x v="830"/>
    <n v="1432.4940000000001"/>
    <s v="Credit Card"/>
    <s v="Delivered"/>
    <x v="0"/>
    <s v="No Return"/>
  </r>
  <r>
    <x v="863"/>
    <x v="262"/>
    <x v="11"/>
    <x v="3"/>
    <x v="3"/>
    <x v="1"/>
    <x v="9"/>
    <x v="9"/>
    <s v="TrueComRetail"/>
    <n v="1"/>
    <n v="1651"/>
    <n v="0.05"/>
    <x v="831"/>
    <n v="266.63650000000001"/>
    <s v="Net Banking"/>
    <s v="Delivered"/>
    <x v="1"/>
    <s v="No Return"/>
  </r>
  <r>
    <x v="864"/>
    <x v="386"/>
    <x v="17"/>
    <x v="4"/>
    <x v="4"/>
    <x v="3"/>
    <x v="20"/>
    <x v="20"/>
    <s v="TrueComRetail"/>
    <n v="1"/>
    <n v="3403"/>
    <n v="0"/>
    <x v="832"/>
    <n v="374.33"/>
    <s v="Debit Card"/>
    <s v="Shipped"/>
    <x v="0"/>
    <s v="No Return"/>
  </r>
  <r>
    <x v="865"/>
    <x v="229"/>
    <x v="14"/>
    <x v="5"/>
    <x v="5"/>
    <x v="1"/>
    <x v="13"/>
    <x v="13"/>
    <s v="TrueComRetail"/>
    <n v="2"/>
    <n v="1525"/>
    <n v="0.1"/>
    <x v="833"/>
    <n v="384.3"/>
    <s v="UPI"/>
    <s v="Delivered"/>
    <x v="0"/>
    <s v="No Return"/>
  </r>
  <r>
    <x v="866"/>
    <x v="276"/>
    <x v="5"/>
    <x v="6"/>
    <x v="6"/>
    <x v="0"/>
    <x v="22"/>
    <x v="21"/>
    <s v="IndiFlashMart"/>
    <n v="1"/>
    <n v="50144"/>
    <n v="0.1"/>
    <x v="605"/>
    <n v="6318.1440000000002"/>
    <s v="Credit Card"/>
    <s v="Delivered"/>
    <x v="1"/>
    <s v="No Return"/>
  </r>
  <r>
    <x v="867"/>
    <x v="183"/>
    <x v="13"/>
    <x v="1"/>
    <x v="1"/>
    <x v="2"/>
    <x v="16"/>
    <x v="16"/>
    <s v="OmniTechRetail"/>
    <n v="1"/>
    <n v="5326"/>
    <n v="0"/>
    <x v="834"/>
    <n v="639.12"/>
    <s v="Debit Card"/>
    <s v="Delivered"/>
    <x v="0"/>
    <s v="No Return"/>
  </r>
  <r>
    <x v="868"/>
    <x v="387"/>
    <x v="14"/>
    <x v="3"/>
    <x v="3"/>
    <x v="1"/>
    <x v="12"/>
    <x v="12"/>
    <s v="RetailNet"/>
    <n v="1"/>
    <n v="2142"/>
    <n v="0"/>
    <x v="835"/>
    <n v="406.98"/>
    <s v="UPI"/>
    <s v="Delivered"/>
    <x v="3"/>
    <s v="No Return"/>
  </r>
  <r>
    <x v="869"/>
    <x v="212"/>
    <x v="9"/>
    <x v="2"/>
    <x v="2"/>
    <x v="2"/>
    <x v="19"/>
    <x v="19"/>
    <s v="SaneRetails"/>
    <n v="1"/>
    <n v="5929"/>
    <n v="0.1"/>
    <x v="836"/>
    <n v="1013.859"/>
    <s v="Debit Card"/>
    <s v="Delivered"/>
    <x v="0"/>
    <s v="No Return"/>
  </r>
  <r>
    <x v="870"/>
    <x v="43"/>
    <x v="1"/>
    <x v="13"/>
    <x v="13"/>
    <x v="1"/>
    <x v="9"/>
    <x v="9"/>
    <s v="TrueComRetail"/>
    <n v="4"/>
    <n v="1252"/>
    <n v="0"/>
    <x v="837"/>
    <n v="550.88"/>
    <s v="Credit Card"/>
    <s v="Delivered"/>
    <x v="0"/>
    <s v="No Return"/>
  </r>
  <r>
    <x v="871"/>
    <x v="7"/>
    <x v="17"/>
    <x v="5"/>
    <x v="5"/>
    <x v="3"/>
    <x v="18"/>
    <x v="18"/>
    <s v="SuperComNet"/>
    <n v="1"/>
    <n v="1013"/>
    <n v="0.15"/>
    <x v="838"/>
    <n v="146.3785"/>
    <s v="Debit Card"/>
    <s v="Delivered"/>
    <x v="1"/>
    <s v="No Return"/>
  </r>
  <r>
    <x v="872"/>
    <x v="245"/>
    <x v="5"/>
    <x v="6"/>
    <x v="6"/>
    <x v="2"/>
    <x v="21"/>
    <x v="12"/>
    <s v="OmniTechRetail"/>
    <n v="2"/>
    <n v="2766"/>
    <n v="0.1"/>
    <x v="839"/>
    <n v="796.60800000000006"/>
    <s v="Credit Card"/>
    <s v="Delivered"/>
    <x v="1"/>
    <s v="No Return"/>
  </r>
  <r>
    <x v="873"/>
    <x v="245"/>
    <x v="24"/>
    <x v="9"/>
    <x v="9"/>
    <x v="3"/>
    <x v="8"/>
    <x v="8"/>
    <s v="SuperComNet"/>
    <n v="1"/>
    <n v="845"/>
    <n v="0.1"/>
    <x v="137"/>
    <n v="98.865000000000009"/>
    <s v="UPI"/>
    <s v="Delivered"/>
    <x v="3"/>
    <s v="No Return"/>
  </r>
  <r>
    <x v="874"/>
    <x v="152"/>
    <x v="8"/>
    <x v="7"/>
    <x v="7"/>
    <x v="0"/>
    <x v="0"/>
    <x v="0"/>
    <s v="RetailNet"/>
    <n v="3"/>
    <n v="4354"/>
    <n v="0.1"/>
    <x v="840"/>
    <n v="2821.3920000000003"/>
    <s v="Credit Card"/>
    <s v="Delivered"/>
    <x v="0"/>
    <s v="No Return"/>
  </r>
  <r>
    <x v="875"/>
    <x v="109"/>
    <x v="2"/>
    <x v="8"/>
    <x v="8"/>
    <x v="1"/>
    <x v="13"/>
    <x v="13"/>
    <s v="RetailNet"/>
    <n v="2"/>
    <n v="1198"/>
    <n v="0"/>
    <x v="841"/>
    <n v="407.32000000000005"/>
    <s v="Cash on Delivery (COD)"/>
    <s v="Delivered"/>
    <x v="1"/>
    <s v="No Return"/>
  </r>
  <r>
    <x v="876"/>
    <x v="388"/>
    <x v="18"/>
    <x v="3"/>
    <x v="3"/>
    <x v="2"/>
    <x v="21"/>
    <x v="12"/>
    <s v="SaneRetails"/>
    <n v="1"/>
    <n v="3344"/>
    <n v="0.1"/>
    <x v="842"/>
    <n v="421.34400000000005"/>
    <s v="Debit Card"/>
    <s v="Delivered"/>
    <x v="0"/>
    <s v="No Return"/>
  </r>
  <r>
    <x v="877"/>
    <x v="389"/>
    <x v="19"/>
    <x v="13"/>
    <x v="13"/>
    <x v="0"/>
    <x v="0"/>
    <x v="0"/>
    <s v="RetailNet"/>
    <n v="1"/>
    <n v="39443"/>
    <n v="0"/>
    <x v="843"/>
    <n v="5522.02"/>
    <s v="Net Banking"/>
    <s v="Delivered"/>
    <x v="3"/>
    <s v="No Return"/>
  </r>
  <r>
    <x v="878"/>
    <x v="205"/>
    <x v="14"/>
    <x v="9"/>
    <x v="9"/>
    <x v="3"/>
    <x v="20"/>
    <x v="20"/>
    <s v="SuperComNet"/>
    <n v="3"/>
    <n v="4482"/>
    <n v="0.05"/>
    <x v="844"/>
    <n v="1916.0549999999998"/>
    <s v="UPI"/>
    <s v="Delivered"/>
    <x v="1"/>
    <s v="No Return"/>
  </r>
  <r>
    <x v="879"/>
    <x v="295"/>
    <x v="2"/>
    <x v="7"/>
    <x v="7"/>
    <x v="2"/>
    <x v="19"/>
    <x v="19"/>
    <s v="SaneRetails"/>
    <n v="3"/>
    <n v="5433"/>
    <n v="0.2"/>
    <x v="845"/>
    <n v="2868.6240000000003"/>
    <s v="Credit Card"/>
    <s v="Delivered"/>
    <x v="0"/>
    <s v="No Return"/>
  </r>
  <r>
    <x v="880"/>
    <x v="258"/>
    <x v="5"/>
    <x v="12"/>
    <x v="12"/>
    <x v="3"/>
    <x v="15"/>
    <x v="15"/>
    <s v="SuperComNet"/>
    <n v="1"/>
    <n v="1113"/>
    <n v="0.1"/>
    <x v="645"/>
    <n v="200.34000000000003"/>
    <s v="Cash on Delivery (COD)"/>
    <s v="Delivered"/>
    <x v="3"/>
    <s v="No Return"/>
  </r>
  <r>
    <x v="881"/>
    <x v="219"/>
    <x v="12"/>
    <x v="8"/>
    <x v="8"/>
    <x v="2"/>
    <x v="21"/>
    <x v="12"/>
    <s v="OmniTechRetail"/>
    <n v="2"/>
    <n v="1174"/>
    <n v="0.2"/>
    <x v="846"/>
    <n v="262.97600000000006"/>
    <s v="UPI"/>
    <s v="Shipped"/>
    <x v="1"/>
    <s v="No Return"/>
  </r>
  <r>
    <x v="882"/>
    <x v="155"/>
    <x v="15"/>
    <x v="8"/>
    <x v="8"/>
    <x v="2"/>
    <x v="19"/>
    <x v="19"/>
    <s v="SaneRetails"/>
    <n v="1"/>
    <n v="5763"/>
    <n v="0"/>
    <x v="847"/>
    <n v="749.19"/>
    <s v="UPI"/>
    <s v="Delivered"/>
    <x v="3"/>
    <s v="No Return"/>
  </r>
  <r>
    <x v="883"/>
    <x v="359"/>
    <x v="17"/>
    <x v="5"/>
    <x v="5"/>
    <x v="2"/>
    <x v="19"/>
    <x v="19"/>
    <s v="SaneRetails"/>
    <n v="2"/>
    <n v="490"/>
    <n v="0"/>
    <x v="848"/>
    <n v="127.4"/>
    <s v="UPI"/>
    <s v="Delivered"/>
    <x v="0"/>
    <s v="No Return"/>
  </r>
  <r>
    <x v="884"/>
    <x v="130"/>
    <x v="10"/>
    <x v="9"/>
    <x v="9"/>
    <x v="1"/>
    <x v="5"/>
    <x v="5"/>
    <s v="RetailNet"/>
    <n v="2"/>
    <n v="2242"/>
    <n v="0.2"/>
    <x v="22"/>
    <n v="0"/>
    <s v="Debit Card"/>
    <s v="Cancelled"/>
    <x v="4"/>
    <s v="Not Applicable"/>
  </r>
  <r>
    <x v="885"/>
    <x v="351"/>
    <x v="18"/>
    <x v="8"/>
    <x v="8"/>
    <x v="0"/>
    <x v="0"/>
    <x v="0"/>
    <s v="IndiFlashMart"/>
    <n v="2"/>
    <n v="25647"/>
    <n v="0.5"/>
    <x v="849"/>
    <n v="4872.93"/>
    <s v="Cash on Delivery (COD)"/>
    <s v="Delivered"/>
    <x v="1"/>
    <s v="No Return"/>
  </r>
  <r>
    <x v="886"/>
    <x v="105"/>
    <x v="5"/>
    <x v="13"/>
    <x v="13"/>
    <x v="0"/>
    <x v="0"/>
    <x v="0"/>
    <s v="IndiFlashMart"/>
    <n v="1"/>
    <n v="25762"/>
    <n v="0.2"/>
    <x v="850"/>
    <n v="2060.9600000000005"/>
    <s v="Net Banking"/>
    <s v="Delivered"/>
    <x v="3"/>
    <s v="No Return"/>
  </r>
  <r>
    <x v="887"/>
    <x v="94"/>
    <x v="13"/>
    <x v="0"/>
    <x v="0"/>
    <x v="1"/>
    <x v="9"/>
    <x v="9"/>
    <s v="RetailNet"/>
    <n v="4"/>
    <n v="186"/>
    <n v="0.5"/>
    <x v="851"/>
    <n v="63.24"/>
    <s v="Credit Card"/>
    <s v="Shipped"/>
    <x v="1"/>
    <s v="No Return"/>
  </r>
  <r>
    <x v="888"/>
    <x v="299"/>
    <x v="1"/>
    <x v="1"/>
    <x v="1"/>
    <x v="2"/>
    <x v="16"/>
    <x v="16"/>
    <s v="SaneRetails"/>
    <n v="3"/>
    <n v="1372"/>
    <n v="0.1"/>
    <x v="852"/>
    <n v="370.44000000000005"/>
    <s v="Cash on Delivery (COD)"/>
    <s v="Delivered"/>
    <x v="3"/>
    <s v="No Return"/>
  </r>
  <r>
    <x v="889"/>
    <x v="194"/>
    <x v="17"/>
    <x v="10"/>
    <x v="10"/>
    <x v="2"/>
    <x v="16"/>
    <x v="16"/>
    <s v="SaneRetails"/>
    <n v="1"/>
    <n v="4193"/>
    <n v="0.2"/>
    <x v="853"/>
    <n v="536.70400000000006"/>
    <s v="Cash on Delivery (COD)"/>
    <s v="Delivered"/>
    <x v="3"/>
    <s v="No Return"/>
  </r>
  <r>
    <x v="890"/>
    <x v="294"/>
    <x v="6"/>
    <x v="13"/>
    <x v="13"/>
    <x v="1"/>
    <x v="13"/>
    <x v="13"/>
    <s v="RetailNet"/>
    <n v="2"/>
    <n v="1816"/>
    <n v="0.5"/>
    <x v="854"/>
    <n v="363.20000000000005"/>
    <s v="UPI"/>
    <s v="Delivered"/>
    <x v="0"/>
    <s v="No Return"/>
  </r>
  <r>
    <x v="891"/>
    <x v="271"/>
    <x v="14"/>
    <x v="5"/>
    <x v="5"/>
    <x v="0"/>
    <x v="11"/>
    <x v="11"/>
    <s v="RetailNet"/>
    <n v="1"/>
    <n v="36674"/>
    <n v="0.2"/>
    <x v="855"/>
    <n v="4107.4880000000003"/>
    <s v="UPI"/>
    <s v="Delivered"/>
    <x v="3"/>
    <s v="No Return"/>
  </r>
  <r>
    <x v="892"/>
    <x v="98"/>
    <x v="4"/>
    <x v="9"/>
    <x v="9"/>
    <x v="1"/>
    <x v="9"/>
    <x v="9"/>
    <s v="RetailNet"/>
    <n v="1"/>
    <n v="1555"/>
    <n v="0.05"/>
    <x v="856"/>
    <n v="-118.18"/>
    <s v="Cash on Delivery (COD)"/>
    <s v="Returned"/>
    <x v="5"/>
    <s v="Returned"/>
  </r>
  <r>
    <x v="893"/>
    <x v="297"/>
    <x v="5"/>
    <x v="8"/>
    <x v="8"/>
    <x v="0"/>
    <x v="0"/>
    <x v="0"/>
    <s v="RetailNet"/>
    <n v="1"/>
    <n v="2523"/>
    <n v="0.05"/>
    <x v="857"/>
    <n v="503.33849999999995"/>
    <s v="Net Banking"/>
    <s v="Delivered"/>
    <x v="0"/>
    <s v="No Return"/>
  </r>
  <r>
    <x v="894"/>
    <x v="86"/>
    <x v="0"/>
    <x v="9"/>
    <x v="9"/>
    <x v="0"/>
    <x v="2"/>
    <x v="2"/>
    <s v="IndiFlashMart"/>
    <n v="1"/>
    <n v="7046"/>
    <n v="0.05"/>
    <x v="858"/>
    <n v="1137.9290000000001"/>
    <s v="Net Banking"/>
    <s v="Delivered"/>
    <x v="0"/>
    <s v="No Return"/>
  </r>
  <r>
    <x v="895"/>
    <x v="113"/>
    <x v="19"/>
    <x v="1"/>
    <x v="1"/>
    <x v="0"/>
    <x v="22"/>
    <x v="21"/>
    <s v="RetailNet"/>
    <n v="1"/>
    <n v="37320"/>
    <n v="0.05"/>
    <x v="859"/>
    <n v="8508.9599999999991"/>
    <s v="Cash on Delivery (COD)"/>
    <s v="Delivered"/>
    <x v="1"/>
    <s v="No Return"/>
  </r>
  <r>
    <x v="896"/>
    <x v="75"/>
    <x v="1"/>
    <x v="0"/>
    <x v="0"/>
    <x v="3"/>
    <x v="7"/>
    <x v="7"/>
    <s v="TrueComRetail"/>
    <n v="1"/>
    <n v="1962"/>
    <n v="0"/>
    <x v="860"/>
    <n v="333.54"/>
    <s v="Credit Card"/>
    <s v="Delivered"/>
    <x v="3"/>
    <s v="No Return"/>
  </r>
  <r>
    <x v="897"/>
    <x v="170"/>
    <x v="13"/>
    <x v="10"/>
    <x v="10"/>
    <x v="3"/>
    <x v="8"/>
    <x v="8"/>
    <s v="SuperComNet"/>
    <n v="1"/>
    <n v="1723"/>
    <n v="0.15"/>
    <x v="861"/>
    <n v="336.84649999999999"/>
    <s v="Debit Card"/>
    <s v="Delivered"/>
    <x v="1"/>
    <s v="No Return"/>
  </r>
  <r>
    <x v="898"/>
    <x v="184"/>
    <x v="19"/>
    <x v="6"/>
    <x v="6"/>
    <x v="0"/>
    <x v="14"/>
    <x v="14"/>
    <s v="RetailNet"/>
    <n v="1"/>
    <n v="57386"/>
    <n v="0"/>
    <x v="22"/>
    <n v="0"/>
    <s v="Cash on Delivery (COD)"/>
    <s v="Cancelled"/>
    <x v="4"/>
    <s v="Not Applicable"/>
  </r>
  <r>
    <x v="899"/>
    <x v="390"/>
    <x v="24"/>
    <x v="2"/>
    <x v="2"/>
    <x v="3"/>
    <x v="20"/>
    <x v="20"/>
    <s v="TrueComRetail"/>
    <n v="1"/>
    <n v="4314"/>
    <n v="0.1"/>
    <x v="862"/>
    <n v="388.26"/>
    <s v="UPI"/>
    <s v="Delivered"/>
    <x v="1"/>
    <s v="No Return"/>
  </r>
  <r>
    <x v="900"/>
    <x v="391"/>
    <x v="14"/>
    <x v="4"/>
    <x v="4"/>
    <x v="3"/>
    <x v="18"/>
    <x v="18"/>
    <s v="TrueComRetail"/>
    <n v="1"/>
    <n v="1677"/>
    <n v="0"/>
    <x v="22"/>
    <n v="0"/>
    <s v="UPI"/>
    <s v="Cancelled"/>
    <x v="4"/>
    <s v="Not Applicable"/>
  </r>
  <r>
    <x v="901"/>
    <x v="151"/>
    <x v="14"/>
    <x v="1"/>
    <x v="1"/>
    <x v="0"/>
    <x v="4"/>
    <x v="4"/>
    <s v="RetailNet"/>
    <n v="2"/>
    <n v="19558"/>
    <n v="0"/>
    <x v="863"/>
    <n v="9779"/>
    <s v="Credit Card"/>
    <s v="Delivered"/>
    <x v="1"/>
    <s v="No Return"/>
  </r>
  <r>
    <x v="902"/>
    <x v="1"/>
    <x v="7"/>
    <x v="13"/>
    <x v="13"/>
    <x v="2"/>
    <x v="19"/>
    <x v="19"/>
    <s v="OmniTechRetail"/>
    <n v="1"/>
    <n v="1079"/>
    <n v="0.1"/>
    <x v="864"/>
    <n v="213.642"/>
    <s v="Cash on Delivery (COD)"/>
    <s v="Delivered"/>
    <x v="0"/>
    <s v="No Return"/>
  </r>
  <r>
    <x v="903"/>
    <x v="392"/>
    <x v="10"/>
    <x v="5"/>
    <x v="5"/>
    <x v="3"/>
    <x v="20"/>
    <x v="20"/>
    <s v="TrueComRetail"/>
    <n v="1"/>
    <n v="1165"/>
    <n v="0"/>
    <x v="98"/>
    <n v="174.75"/>
    <s v="Net Banking"/>
    <s v="Delivered"/>
    <x v="0"/>
    <s v="No Return"/>
  </r>
  <r>
    <x v="904"/>
    <x v="86"/>
    <x v="18"/>
    <x v="9"/>
    <x v="9"/>
    <x v="0"/>
    <x v="11"/>
    <x v="11"/>
    <s v="RetailNet"/>
    <n v="1"/>
    <n v="35813"/>
    <n v="0"/>
    <x v="865"/>
    <n v="3581.3"/>
    <s v="UPI"/>
    <s v="Delivered"/>
    <x v="1"/>
    <s v="No Return"/>
  </r>
  <r>
    <x v="905"/>
    <x v="393"/>
    <x v="10"/>
    <x v="13"/>
    <x v="13"/>
    <x v="3"/>
    <x v="15"/>
    <x v="15"/>
    <s v="SuperComNet"/>
    <n v="1"/>
    <n v="3886"/>
    <n v="0"/>
    <x v="866"/>
    <n v="505.18"/>
    <s v="Debit Card"/>
    <s v="Delivered"/>
    <x v="3"/>
    <s v="No Return"/>
  </r>
  <r>
    <x v="906"/>
    <x v="32"/>
    <x v="23"/>
    <x v="7"/>
    <x v="7"/>
    <x v="1"/>
    <x v="12"/>
    <x v="12"/>
    <s v="TrueComRetail"/>
    <n v="3"/>
    <n v="1090"/>
    <n v="0"/>
    <x v="867"/>
    <n v="457.80000000000007"/>
    <s v="Debit Card"/>
    <s v="Delivered"/>
    <x v="3"/>
    <s v="No Return"/>
  </r>
  <r>
    <x v="907"/>
    <x v="341"/>
    <x v="4"/>
    <x v="7"/>
    <x v="7"/>
    <x v="3"/>
    <x v="20"/>
    <x v="20"/>
    <s v="SuperComNet"/>
    <n v="2"/>
    <n v="1436"/>
    <n v="0"/>
    <x v="312"/>
    <n v="402.08000000000004"/>
    <s v="Net Banking"/>
    <s v="Delivered"/>
    <x v="3"/>
    <s v="No Return"/>
  </r>
  <r>
    <x v="908"/>
    <x v="342"/>
    <x v="5"/>
    <x v="9"/>
    <x v="9"/>
    <x v="1"/>
    <x v="1"/>
    <x v="1"/>
    <s v="TrueComRetail"/>
    <n v="1"/>
    <n v="1797"/>
    <n v="0.2"/>
    <x v="868"/>
    <n v="316.27200000000005"/>
    <s v="Credit Card"/>
    <s v="Delivered"/>
    <x v="1"/>
    <s v="No Return"/>
  </r>
  <r>
    <x v="909"/>
    <x v="336"/>
    <x v="4"/>
    <x v="2"/>
    <x v="2"/>
    <x v="2"/>
    <x v="16"/>
    <x v="16"/>
    <s v="OmniTechRetail"/>
    <n v="2"/>
    <n v="4464"/>
    <n v="0.2"/>
    <x v="869"/>
    <n v="1142.7840000000001"/>
    <s v="Credit Card"/>
    <s v="Delivered"/>
    <x v="3"/>
    <s v="No Return"/>
  </r>
  <r>
    <x v="910"/>
    <x v="221"/>
    <x v="17"/>
    <x v="10"/>
    <x v="10"/>
    <x v="1"/>
    <x v="5"/>
    <x v="5"/>
    <s v="TrueComRetail"/>
    <n v="2"/>
    <n v="1706"/>
    <n v="0.1"/>
    <x v="870"/>
    <n v="798.40800000000013"/>
    <s v="UPI"/>
    <s v="Delivered"/>
    <x v="0"/>
    <s v="No Return"/>
  </r>
  <r>
    <x v="911"/>
    <x v="49"/>
    <x v="5"/>
    <x v="6"/>
    <x v="6"/>
    <x v="2"/>
    <x v="21"/>
    <x v="12"/>
    <s v="OmniTechRetail"/>
    <n v="1"/>
    <n v="422"/>
    <n v="0"/>
    <x v="871"/>
    <n v="80.180000000000007"/>
    <s v="Credit Card"/>
    <s v="Delivered"/>
    <x v="0"/>
    <s v="No Return"/>
  </r>
  <r>
    <x v="912"/>
    <x v="330"/>
    <x v="4"/>
    <x v="3"/>
    <x v="3"/>
    <x v="3"/>
    <x v="20"/>
    <x v="20"/>
    <s v="TrueComRetail"/>
    <n v="1"/>
    <n v="3680"/>
    <n v="0.05"/>
    <x v="872"/>
    <n v="699.2"/>
    <s v="Credit Card"/>
    <s v="Delivered"/>
    <x v="0"/>
    <s v="No Return"/>
  </r>
  <r>
    <x v="913"/>
    <x v="365"/>
    <x v="8"/>
    <x v="1"/>
    <x v="1"/>
    <x v="3"/>
    <x v="17"/>
    <x v="17"/>
    <s v="SuperComNet"/>
    <n v="1"/>
    <n v="4277"/>
    <n v="0.1"/>
    <x v="873"/>
    <n v="-307.94400000000002"/>
    <s v="Net Banking"/>
    <s v="Returned"/>
    <x v="2"/>
    <s v="Returned"/>
  </r>
  <r>
    <x v="914"/>
    <x v="391"/>
    <x v="18"/>
    <x v="11"/>
    <x v="11"/>
    <x v="0"/>
    <x v="22"/>
    <x v="21"/>
    <s v="IndiFlashMart"/>
    <n v="1"/>
    <n v="43083"/>
    <n v="0"/>
    <x v="874"/>
    <n v="5169.96"/>
    <s v="UPI"/>
    <s v="Delivered"/>
    <x v="1"/>
    <s v="No Return"/>
  </r>
  <r>
    <x v="915"/>
    <x v="81"/>
    <x v="22"/>
    <x v="1"/>
    <x v="1"/>
    <x v="3"/>
    <x v="8"/>
    <x v="8"/>
    <s v="TrueComRetail"/>
    <n v="1"/>
    <n v="4436"/>
    <n v="0"/>
    <x v="875"/>
    <n v="665.4"/>
    <s v="UPI"/>
    <s v="Delivered"/>
    <x v="0"/>
    <s v="No Return"/>
  </r>
  <r>
    <x v="916"/>
    <x v="391"/>
    <x v="0"/>
    <x v="2"/>
    <x v="2"/>
    <x v="3"/>
    <x v="15"/>
    <x v="15"/>
    <s v="TrueComRetail"/>
    <n v="2"/>
    <n v="3790"/>
    <n v="0.1"/>
    <x v="876"/>
    <n v="1023.3"/>
    <s v="UPI"/>
    <s v="Delivered"/>
    <x v="3"/>
    <s v="No Return"/>
  </r>
  <r>
    <x v="917"/>
    <x v="268"/>
    <x v="8"/>
    <x v="1"/>
    <x v="1"/>
    <x v="0"/>
    <x v="2"/>
    <x v="2"/>
    <s v="IndiFlashMart"/>
    <n v="1"/>
    <n v="56355"/>
    <n v="0"/>
    <x v="877"/>
    <n v="9016.8000000000011"/>
    <s v="UPI"/>
    <s v="Delivered"/>
    <x v="1"/>
    <s v="No Return"/>
  </r>
  <r>
    <x v="918"/>
    <x v="280"/>
    <x v="12"/>
    <x v="8"/>
    <x v="8"/>
    <x v="3"/>
    <x v="15"/>
    <x v="15"/>
    <s v="TrueComRetail"/>
    <n v="3"/>
    <n v="3856"/>
    <n v="0.05"/>
    <x v="878"/>
    <n v="1758.336"/>
    <s v="UPI"/>
    <s v="Delivered"/>
    <x v="0"/>
    <s v="No Return"/>
  </r>
  <r>
    <x v="919"/>
    <x v="205"/>
    <x v="7"/>
    <x v="4"/>
    <x v="4"/>
    <x v="3"/>
    <x v="18"/>
    <x v="18"/>
    <s v="TrueComRetail"/>
    <n v="1"/>
    <n v="1401"/>
    <n v="0.35"/>
    <x v="879"/>
    <n v="127.49100000000001"/>
    <s v="Net Banking"/>
    <s v="Delivered"/>
    <x v="0"/>
    <s v="No Return"/>
  </r>
  <r>
    <x v="920"/>
    <x v="288"/>
    <x v="7"/>
    <x v="13"/>
    <x v="13"/>
    <x v="1"/>
    <x v="1"/>
    <x v="1"/>
    <s v="TrueComRetail"/>
    <n v="1"/>
    <n v="228"/>
    <n v="0"/>
    <x v="880"/>
    <n v="36.480000000000004"/>
    <s v="Debit Card"/>
    <s v="Delivered"/>
    <x v="3"/>
    <s v="No Return"/>
  </r>
  <r>
    <x v="921"/>
    <x v="389"/>
    <x v="19"/>
    <x v="13"/>
    <x v="13"/>
    <x v="0"/>
    <x v="0"/>
    <x v="0"/>
    <s v="IndiFlashMart"/>
    <n v="2"/>
    <n v="58782"/>
    <n v="0.05"/>
    <x v="881"/>
    <n v="25687.733999999997"/>
    <s v="Debit Card"/>
    <s v="Delivered"/>
    <x v="0"/>
    <s v="No Return"/>
  </r>
  <r>
    <x v="922"/>
    <x v="280"/>
    <x v="14"/>
    <x v="4"/>
    <x v="4"/>
    <x v="2"/>
    <x v="10"/>
    <x v="10"/>
    <s v="SaneRetails"/>
    <n v="2"/>
    <n v="577"/>
    <n v="0.05"/>
    <x v="882"/>
    <n v="120.59299999999999"/>
    <s v="Net Banking"/>
    <s v="Delivered"/>
    <x v="0"/>
    <s v="No Return"/>
  </r>
  <r>
    <x v="923"/>
    <x v="103"/>
    <x v="10"/>
    <x v="12"/>
    <x v="12"/>
    <x v="0"/>
    <x v="11"/>
    <x v="11"/>
    <s v="IndiFlashMart"/>
    <n v="1"/>
    <n v="43734"/>
    <n v="0.1"/>
    <x v="883"/>
    <n v="7478.5140000000001"/>
    <s v="Credit Card"/>
    <s v="Delivered"/>
    <x v="3"/>
    <s v="No Return"/>
  </r>
  <r>
    <x v="924"/>
    <x v="234"/>
    <x v="6"/>
    <x v="9"/>
    <x v="9"/>
    <x v="3"/>
    <x v="18"/>
    <x v="18"/>
    <s v="TrueComRetail"/>
    <n v="2"/>
    <n v="2689"/>
    <n v="0.05"/>
    <x v="884"/>
    <n v="919.63799999999992"/>
    <s v="Cash on Delivery (COD)"/>
    <s v="Delivered"/>
    <x v="0"/>
    <s v="No Return"/>
  </r>
  <r>
    <x v="925"/>
    <x v="254"/>
    <x v="14"/>
    <x v="6"/>
    <x v="6"/>
    <x v="1"/>
    <x v="12"/>
    <x v="12"/>
    <s v="TrueComRetail"/>
    <n v="3"/>
    <n v="1416"/>
    <n v="0"/>
    <x v="885"/>
    <n v="552.24"/>
    <s v="UPI"/>
    <s v="Delivered"/>
    <x v="1"/>
    <s v="No Return"/>
  </r>
  <r>
    <x v="926"/>
    <x v="132"/>
    <x v="18"/>
    <x v="11"/>
    <x v="11"/>
    <x v="2"/>
    <x v="10"/>
    <x v="10"/>
    <s v="OmniTechRetail"/>
    <n v="1"/>
    <n v="4998"/>
    <n v="0"/>
    <x v="886"/>
    <n v="749.69999999999993"/>
    <s v="Credit Card"/>
    <s v="Delivered"/>
    <x v="1"/>
    <s v="No Return"/>
  </r>
  <r>
    <x v="927"/>
    <x v="104"/>
    <x v="9"/>
    <x v="13"/>
    <x v="13"/>
    <x v="0"/>
    <x v="22"/>
    <x v="21"/>
    <s v="IndiFlashMart"/>
    <n v="1"/>
    <n v="60846"/>
    <n v="0.15"/>
    <x v="887"/>
    <n v="10343.82"/>
    <s v="Cash on Delivery (COD)"/>
    <s v="Delivered"/>
    <x v="3"/>
    <s v="No Return"/>
  </r>
  <r>
    <x v="928"/>
    <x v="170"/>
    <x v="8"/>
    <x v="6"/>
    <x v="6"/>
    <x v="1"/>
    <x v="12"/>
    <x v="12"/>
    <s v="RetailNet"/>
    <n v="2"/>
    <n v="557"/>
    <n v="0.1"/>
    <x v="888"/>
    <n v="180.46799999999999"/>
    <s v="Debit Card"/>
    <s v="Delivered"/>
    <x v="3"/>
    <s v="No Return"/>
  </r>
  <r>
    <x v="929"/>
    <x v="382"/>
    <x v="13"/>
    <x v="10"/>
    <x v="10"/>
    <x v="0"/>
    <x v="4"/>
    <x v="4"/>
    <s v="IndiFlashMart"/>
    <n v="1"/>
    <n v="33806"/>
    <n v="0.15"/>
    <x v="889"/>
    <n v="3735.5630000000001"/>
    <s v="Debit Card"/>
    <s v="Delivered"/>
    <x v="3"/>
    <s v="No Return"/>
  </r>
  <r>
    <x v="930"/>
    <x v="225"/>
    <x v="21"/>
    <x v="0"/>
    <x v="0"/>
    <x v="3"/>
    <x v="17"/>
    <x v="17"/>
    <s v="SuperComNet"/>
    <n v="4"/>
    <n v="2459"/>
    <n v="0.05"/>
    <x v="890"/>
    <n v="1401.6299999999999"/>
    <s v="UPI"/>
    <s v="Delivered"/>
    <x v="3"/>
    <s v="No Return"/>
  </r>
  <r>
    <x v="931"/>
    <x v="394"/>
    <x v="19"/>
    <x v="7"/>
    <x v="7"/>
    <x v="1"/>
    <x v="9"/>
    <x v="9"/>
    <s v="TrueComRetail"/>
    <n v="1"/>
    <n v="458"/>
    <n v="0"/>
    <x v="891"/>
    <n v="59.54"/>
    <s v="Credit Card"/>
    <s v="Delivered"/>
    <x v="3"/>
    <s v="No Return"/>
  </r>
  <r>
    <x v="932"/>
    <x v="395"/>
    <x v="0"/>
    <x v="10"/>
    <x v="10"/>
    <x v="2"/>
    <x v="19"/>
    <x v="19"/>
    <s v="SaneRetails"/>
    <n v="2"/>
    <n v="1238"/>
    <n v="0.5"/>
    <x v="892"/>
    <n v="136.18"/>
    <s v="Credit Card"/>
    <s v="Delivered"/>
    <x v="1"/>
    <s v="No Return"/>
  </r>
  <r>
    <x v="933"/>
    <x v="339"/>
    <x v="11"/>
    <x v="14"/>
    <x v="3"/>
    <x v="3"/>
    <x v="15"/>
    <x v="15"/>
    <s v="SuperComNet"/>
    <n v="1"/>
    <n v="3006"/>
    <n v="0.1"/>
    <x v="893"/>
    <n v="514.02600000000007"/>
    <s v="Debit Card"/>
    <s v="Delivered"/>
    <x v="0"/>
    <s v="No Return"/>
  </r>
  <r>
    <x v="934"/>
    <x v="125"/>
    <x v="15"/>
    <x v="1"/>
    <x v="1"/>
    <x v="2"/>
    <x v="6"/>
    <x v="6"/>
    <s v="OmniTechRetail"/>
    <n v="2"/>
    <n v="4314"/>
    <n v="0.15"/>
    <x v="894"/>
    <n v="1026.7320000000002"/>
    <s v="Cash on Delivery (COD)"/>
    <s v="Delivered"/>
    <x v="3"/>
    <s v="No Return"/>
  </r>
  <r>
    <x v="935"/>
    <x v="247"/>
    <x v="5"/>
    <x v="10"/>
    <x v="10"/>
    <x v="0"/>
    <x v="2"/>
    <x v="2"/>
    <s v="RetailNet"/>
    <n v="1"/>
    <n v="34725"/>
    <n v="0.1"/>
    <x v="895"/>
    <n v="5312.9250000000002"/>
    <s v="UPI"/>
    <s v="Delivered"/>
    <x v="1"/>
    <s v="No Return"/>
  </r>
  <r>
    <x v="936"/>
    <x v="192"/>
    <x v="6"/>
    <x v="7"/>
    <x v="7"/>
    <x v="1"/>
    <x v="9"/>
    <x v="9"/>
    <s v="TrueComRetail"/>
    <n v="2"/>
    <n v="437"/>
    <n v="0"/>
    <x v="896"/>
    <n v="192.28"/>
    <s v="Credit Card"/>
    <s v="Delivered"/>
    <x v="3"/>
    <s v="No Return"/>
  </r>
  <r>
    <x v="937"/>
    <x v="197"/>
    <x v="21"/>
    <x v="9"/>
    <x v="9"/>
    <x v="2"/>
    <x v="21"/>
    <x v="12"/>
    <s v="SaneRetails"/>
    <n v="1"/>
    <n v="1485"/>
    <n v="0.1"/>
    <x v="897"/>
    <n v="200.47499999999999"/>
    <s v="UPI"/>
    <s v="Delivered"/>
    <x v="3"/>
    <s v="No Return"/>
  </r>
  <r>
    <x v="938"/>
    <x v="32"/>
    <x v="15"/>
    <x v="9"/>
    <x v="9"/>
    <x v="1"/>
    <x v="1"/>
    <x v="1"/>
    <s v="RetailNet"/>
    <n v="1"/>
    <n v="550"/>
    <n v="0.05"/>
    <x v="898"/>
    <n v="52.25"/>
    <s v="Credit Card"/>
    <s v="Delivered"/>
    <x v="0"/>
    <s v="No Return"/>
  </r>
  <r>
    <x v="939"/>
    <x v="267"/>
    <x v="2"/>
    <x v="14"/>
    <x v="3"/>
    <x v="2"/>
    <x v="6"/>
    <x v="6"/>
    <s v="SaneRetails"/>
    <n v="2"/>
    <n v="4909"/>
    <n v="0.1"/>
    <x v="899"/>
    <n v="-706.89600000000007"/>
    <s v="UPI"/>
    <s v="Returned"/>
    <x v="2"/>
    <s v="Returned"/>
  </r>
  <r>
    <x v="940"/>
    <x v="396"/>
    <x v="13"/>
    <x v="7"/>
    <x v="7"/>
    <x v="3"/>
    <x v="8"/>
    <x v="8"/>
    <s v="SuperComNet"/>
    <n v="1"/>
    <n v="3418"/>
    <n v="0.1"/>
    <x v="900"/>
    <n v="369.14400000000001"/>
    <s v="Debit Card"/>
    <s v="Delivered"/>
    <x v="3"/>
    <s v="No Return"/>
  </r>
  <r>
    <x v="941"/>
    <x v="194"/>
    <x v="19"/>
    <x v="7"/>
    <x v="7"/>
    <x v="2"/>
    <x v="19"/>
    <x v="19"/>
    <s v="OmniTechRetail"/>
    <n v="1"/>
    <n v="5498"/>
    <n v="0"/>
    <x v="901"/>
    <n v="934.66000000000008"/>
    <s v="UPI"/>
    <s v="Delivered"/>
    <x v="1"/>
    <s v="No Return"/>
  </r>
  <r>
    <x v="942"/>
    <x v="138"/>
    <x v="17"/>
    <x v="6"/>
    <x v="6"/>
    <x v="1"/>
    <x v="1"/>
    <x v="1"/>
    <s v="RetailNet"/>
    <n v="1"/>
    <n v="1141"/>
    <n v="0"/>
    <x v="902"/>
    <n v="114.10000000000001"/>
    <s v="Debit Card"/>
    <s v="Shipped"/>
    <x v="3"/>
    <s v="No Return"/>
  </r>
  <r>
    <x v="943"/>
    <x v="339"/>
    <x v="10"/>
    <x v="2"/>
    <x v="2"/>
    <x v="2"/>
    <x v="21"/>
    <x v="12"/>
    <s v="OmniTechRetail"/>
    <n v="1"/>
    <n v="2575"/>
    <n v="0.15"/>
    <x v="903"/>
    <n v="503.41250000000002"/>
    <s v="Credit Card"/>
    <s v="Delivered"/>
    <x v="3"/>
    <s v="No Return"/>
  </r>
  <r>
    <x v="944"/>
    <x v="279"/>
    <x v="7"/>
    <x v="2"/>
    <x v="2"/>
    <x v="2"/>
    <x v="3"/>
    <x v="3"/>
    <s v="SaneRetails"/>
    <n v="3"/>
    <n v="2788"/>
    <n v="0.05"/>
    <x v="904"/>
    <n v="953.49599999999987"/>
    <s v="Credit Card"/>
    <s v="Delivered"/>
    <x v="3"/>
    <s v="No Return"/>
  </r>
  <r>
    <x v="945"/>
    <x v="227"/>
    <x v="11"/>
    <x v="10"/>
    <x v="10"/>
    <x v="3"/>
    <x v="17"/>
    <x v="17"/>
    <s v="TrueComRetail"/>
    <n v="1"/>
    <n v="383"/>
    <n v="0.1"/>
    <x v="905"/>
    <n v="58.599000000000004"/>
    <s v="Debit Card"/>
    <s v="Delivered"/>
    <x v="0"/>
    <s v="No Return"/>
  </r>
  <r>
    <x v="946"/>
    <x v="266"/>
    <x v="1"/>
    <x v="7"/>
    <x v="7"/>
    <x v="1"/>
    <x v="13"/>
    <x v="13"/>
    <s v="RetailNet"/>
    <n v="1"/>
    <n v="1514"/>
    <n v="0.5"/>
    <x v="906"/>
    <n v="113.55"/>
    <s v="UPI"/>
    <s v="Delivered"/>
    <x v="0"/>
    <s v="No Return"/>
  </r>
  <r>
    <x v="947"/>
    <x v="397"/>
    <x v="15"/>
    <x v="11"/>
    <x v="11"/>
    <x v="0"/>
    <x v="22"/>
    <x v="21"/>
    <s v="IndiFlashMart"/>
    <n v="1"/>
    <n v="18571"/>
    <n v="0.2"/>
    <x v="907"/>
    <n v="3119.9280000000003"/>
    <s v="UPI"/>
    <s v="Delivered"/>
    <x v="3"/>
    <s v="No Return"/>
  </r>
  <r>
    <x v="948"/>
    <x v="253"/>
    <x v="7"/>
    <x v="7"/>
    <x v="7"/>
    <x v="0"/>
    <x v="0"/>
    <x v="0"/>
    <s v="RetailNet"/>
    <n v="1"/>
    <n v="22311"/>
    <n v="0.2"/>
    <x v="908"/>
    <n v="2855.808"/>
    <s v="Net Banking"/>
    <s v="Delivered"/>
    <x v="3"/>
    <s v="No Return"/>
  </r>
  <r>
    <x v="949"/>
    <x v="115"/>
    <x v="12"/>
    <x v="1"/>
    <x v="1"/>
    <x v="3"/>
    <x v="18"/>
    <x v="18"/>
    <s v="TrueComRetail"/>
    <n v="1"/>
    <n v="1830"/>
    <n v="0"/>
    <x v="909"/>
    <n v="183"/>
    <s v="UPI"/>
    <s v="Delivered"/>
    <x v="1"/>
    <s v="No Return"/>
  </r>
  <r>
    <x v="950"/>
    <x v="180"/>
    <x v="14"/>
    <x v="3"/>
    <x v="3"/>
    <x v="1"/>
    <x v="1"/>
    <x v="1"/>
    <s v="RetailNet"/>
    <n v="1"/>
    <n v="617"/>
    <n v="0.1"/>
    <x v="910"/>
    <n v="72.189000000000007"/>
    <s v="Cash on Delivery (COD)"/>
    <s v="Delivered"/>
    <x v="1"/>
    <s v="No Return"/>
  </r>
  <r>
    <x v="951"/>
    <x v="136"/>
    <x v="13"/>
    <x v="12"/>
    <x v="12"/>
    <x v="3"/>
    <x v="20"/>
    <x v="20"/>
    <s v="SuperComNet"/>
    <n v="1"/>
    <n v="1136"/>
    <n v="0"/>
    <x v="911"/>
    <n v="-90.88"/>
    <s v="UPI"/>
    <s v="Returned"/>
    <x v="2"/>
    <s v="Returned"/>
  </r>
  <r>
    <x v="952"/>
    <x v="398"/>
    <x v="6"/>
    <x v="12"/>
    <x v="12"/>
    <x v="0"/>
    <x v="11"/>
    <x v="11"/>
    <s v="RetailNet"/>
    <n v="1"/>
    <n v="41862"/>
    <n v="0"/>
    <x v="912"/>
    <n v="8791.02"/>
    <s v="UPI"/>
    <s v="Delivered"/>
    <x v="3"/>
    <s v="No Return"/>
  </r>
  <r>
    <x v="953"/>
    <x v="299"/>
    <x v="19"/>
    <x v="9"/>
    <x v="9"/>
    <x v="3"/>
    <x v="15"/>
    <x v="15"/>
    <s v="SuperComNet"/>
    <n v="2"/>
    <n v="591"/>
    <n v="0"/>
    <x v="913"/>
    <n v="141.84"/>
    <s v="UPI"/>
    <s v="Delivered"/>
    <x v="1"/>
    <s v="No Return"/>
  </r>
  <r>
    <x v="954"/>
    <x v="379"/>
    <x v="16"/>
    <x v="0"/>
    <x v="0"/>
    <x v="2"/>
    <x v="19"/>
    <x v="19"/>
    <s v="OmniTechRetail"/>
    <n v="3"/>
    <n v="5614"/>
    <n v="0.2"/>
    <x v="914"/>
    <n v="2425.248"/>
    <s v="Credit Card"/>
    <s v="Delivered"/>
    <x v="1"/>
    <s v="No Return"/>
  </r>
  <r>
    <x v="955"/>
    <x v="36"/>
    <x v="0"/>
    <x v="14"/>
    <x v="3"/>
    <x v="1"/>
    <x v="9"/>
    <x v="9"/>
    <s v="TrueComRetail"/>
    <n v="2"/>
    <n v="582"/>
    <n v="0"/>
    <x v="915"/>
    <n v="174.6"/>
    <s v="Net Banking"/>
    <s v="Delivered"/>
    <x v="1"/>
    <s v="No Return"/>
  </r>
  <r>
    <x v="956"/>
    <x v="157"/>
    <x v="24"/>
    <x v="5"/>
    <x v="5"/>
    <x v="1"/>
    <x v="9"/>
    <x v="9"/>
    <s v="RetailNet"/>
    <n v="3"/>
    <n v="1680"/>
    <n v="0.1"/>
    <x v="916"/>
    <n v="907.2"/>
    <s v="Net Banking"/>
    <s v="Delivered"/>
    <x v="0"/>
    <s v="No Return"/>
  </r>
  <r>
    <x v="957"/>
    <x v="233"/>
    <x v="23"/>
    <x v="10"/>
    <x v="10"/>
    <x v="1"/>
    <x v="5"/>
    <x v="5"/>
    <s v="TrueComRetail"/>
    <n v="1"/>
    <n v="1005"/>
    <n v="0"/>
    <x v="917"/>
    <n v="201"/>
    <s v="UPI"/>
    <s v="Delivered"/>
    <x v="1"/>
    <s v="No Return"/>
  </r>
  <r>
    <x v="958"/>
    <x v="125"/>
    <x v="20"/>
    <x v="9"/>
    <x v="9"/>
    <x v="0"/>
    <x v="0"/>
    <x v="0"/>
    <s v="RetailNet"/>
    <n v="3"/>
    <n v="22497"/>
    <n v="0.1"/>
    <x v="918"/>
    <n v="11540.961000000001"/>
    <s v="Net Banking"/>
    <s v="Delivered"/>
    <x v="1"/>
    <s v="No Return"/>
  </r>
  <r>
    <x v="959"/>
    <x v="361"/>
    <x v="15"/>
    <x v="14"/>
    <x v="3"/>
    <x v="1"/>
    <x v="12"/>
    <x v="12"/>
    <s v="RetailNet"/>
    <n v="1"/>
    <n v="2072"/>
    <n v="0"/>
    <x v="919"/>
    <n v="435.12"/>
    <s v="Net Banking"/>
    <s v="Delivered"/>
    <x v="0"/>
    <s v="No Return"/>
  </r>
  <r>
    <x v="960"/>
    <x v="266"/>
    <x v="12"/>
    <x v="14"/>
    <x v="3"/>
    <x v="2"/>
    <x v="6"/>
    <x v="6"/>
    <s v="OmniTechRetail"/>
    <n v="2"/>
    <n v="404"/>
    <n v="0.05"/>
    <x v="920"/>
    <n v="107.464"/>
    <s v="Cash on Delivery (COD)"/>
    <s v="Delivered"/>
    <x v="3"/>
    <s v="No Return"/>
  </r>
  <r>
    <x v="961"/>
    <x v="373"/>
    <x v="22"/>
    <x v="12"/>
    <x v="12"/>
    <x v="3"/>
    <x v="17"/>
    <x v="17"/>
    <s v="SuperComNet"/>
    <n v="2"/>
    <n v="572"/>
    <n v="0"/>
    <x v="921"/>
    <n v="114.4"/>
    <s v="Net Banking"/>
    <s v="Delivered"/>
    <x v="0"/>
    <s v="No Return"/>
  </r>
  <r>
    <x v="962"/>
    <x v="266"/>
    <x v="8"/>
    <x v="3"/>
    <x v="3"/>
    <x v="1"/>
    <x v="5"/>
    <x v="5"/>
    <s v="TrueComRetail"/>
    <n v="1"/>
    <n v="2112"/>
    <n v="0.1"/>
    <x v="922"/>
    <n v="342.14400000000001"/>
    <s v="Net Banking"/>
    <s v="Delivered"/>
    <x v="0"/>
    <s v="No Return"/>
  </r>
  <r>
    <x v="963"/>
    <x v="349"/>
    <x v="8"/>
    <x v="8"/>
    <x v="8"/>
    <x v="2"/>
    <x v="3"/>
    <x v="3"/>
    <s v="OmniTechRetail"/>
    <n v="1"/>
    <n v="5435"/>
    <n v="0.2"/>
    <x v="923"/>
    <n v="782.64"/>
    <s v="Debit Card"/>
    <s v="Delivered"/>
    <x v="3"/>
    <s v="No Return"/>
  </r>
  <r>
    <x v="964"/>
    <x v="319"/>
    <x v="16"/>
    <x v="0"/>
    <x v="0"/>
    <x v="2"/>
    <x v="6"/>
    <x v="6"/>
    <s v="SaneRetails"/>
    <n v="3"/>
    <n v="4640"/>
    <n v="0.05"/>
    <x v="22"/>
    <n v="0"/>
    <s v="Net Banking"/>
    <s v="Cancelled"/>
    <x v="4"/>
    <s v="Not Applicable"/>
  </r>
  <r>
    <x v="965"/>
    <x v="118"/>
    <x v="15"/>
    <x v="8"/>
    <x v="8"/>
    <x v="1"/>
    <x v="13"/>
    <x v="13"/>
    <s v="RetailNet"/>
    <n v="1"/>
    <n v="2470"/>
    <n v="0.05"/>
    <x v="924"/>
    <n v="258.11500000000001"/>
    <s v="UPI"/>
    <s v="Delivered"/>
    <x v="3"/>
    <s v="No Return"/>
  </r>
  <r>
    <x v="966"/>
    <x v="215"/>
    <x v="12"/>
    <x v="2"/>
    <x v="2"/>
    <x v="3"/>
    <x v="18"/>
    <x v="18"/>
    <s v="TrueComRetail"/>
    <n v="2"/>
    <n v="3816"/>
    <n v="0"/>
    <x v="925"/>
    <n v="1908"/>
    <s v="UPI"/>
    <s v="Delivered"/>
    <x v="0"/>
    <s v="No Return"/>
  </r>
  <r>
    <x v="967"/>
    <x v="319"/>
    <x v="3"/>
    <x v="11"/>
    <x v="11"/>
    <x v="0"/>
    <x v="4"/>
    <x v="4"/>
    <s v="RetailNet"/>
    <n v="3"/>
    <n v="10266"/>
    <n v="0.05"/>
    <x v="926"/>
    <n v="6436.7820000000002"/>
    <s v="UPI"/>
    <s v="Delivered"/>
    <x v="3"/>
    <s v="No Return"/>
  </r>
  <r>
    <x v="968"/>
    <x v="198"/>
    <x v="7"/>
    <x v="6"/>
    <x v="6"/>
    <x v="0"/>
    <x v="0"/>
    <x v="0"/>
    <s v="IndiFlashMart"/>
    <n v="1"/>
    <n v="64684"/>
    <n v="0"/>
    <x v="927"/>
    <n v="9055.76"/>
    <s v="Credit Card"/>
    <s v="Delivered"/>
    <x v="1"/>
    <s v="No Return"/>
  </r>
  <r>
    <x v="969"/>
    <x v="70"/>
    <x v="18"/>
    <x v="9"/>
    <x v="9"/>
    <x v="1"/>
    <x v="13"/>
    <x v="13"/>
    <s v="TrueComRetail"/>
    <n v="3"/>
    <n v="1995"/>
    <n v="0.15"/>
    <x v="928"/>
    <n v="661.34249999999997"/>
    <s v="Net Banking"/>
    <s v="Delivered"/>
    <x v="3"/>
    <s v="No Return"/>
  </r>
  <r>
    <x v="970"/>
    <x v="130"/>
    <x v="1"/>
    <x v="13"/>
    <x v="13"/>
    <x v="3"/>
    <x v="20"/>
    <x v="20"/>
    <s v="TrueComRetail"/>
    <n v="1"/>
    <n v="4350"/>
    <n v="0.1"/>
    <x v="929"/>
    <n v="939.59999999999991"/>
    <s v="Debit Card"/>
    <s v="Delivered"/>
    <x v="0"/>
    <s v="No Return"/>
  </r>
  <r>
    <x v="971"/>
    <x v="296"/>
    <x v="5"/>
    <x v="9"/>
    <x v="9"/>
    <x v="0"/>
    <x v="0"/>
    <x v="0"/>
    <s v="IndiFlashMart"/>
    <n v="1"/>
    <n v="26103"/>
    <n v="0"/>
    <x v="930"/>
    <n v="2871.33"/>
    <s v="Debit Card"/>
    <s v="Delivered"/>
    <x v="0"/>
    <s v="No Return"/>
  </r>
  <r>
    <x v="972"/>
    <x v="246"/>
    <x v="9"/>
    <x v="5"/>
    <x v="5"/>
    <x v="0"/>
    <x v="22"/>
    <x v="21"/>
    <s v="IndiFlashMart"/>
    <n v="3"/>
    <n v="32165"/>
    <n v="0.05"/>
    <x v="931"/>
    <n v="20167.455000000002"/>
    <s v="Net Banking"/>
    <s v="Delivered"/>
    <x v="3"/>
    <s v="No Return"/>
  </r>
  <r>
    <x v="973"/>
    <x v="246"/>
    <x v="14"/>
    <x v="11"/>
    <x v="11"/>
    <x v="0"/>
    <x v="11"/>
    <x v="11"/>
    <s v="RetailNet"/>
    <n v="1"/>
    <n v="28243"/>
    <n v="0.15"/>
    <x v="932"/>
    <n v="2880.7859999999996"/>
    <s v="Cash on Delivery (COD)"/>
    <s v="Delivered"/>
    <x v="0"/>
    <s v="No Return"/>
  </r>
  <r>
    <x v="974"/>
    <x v="363"/>
    <x v="20"/>
    <x v="0"/>
    <x v="0"/>
    <x v="3"/>
    <x v="17"/>
    <x v="17"/>
    <s v="SuperComNet"/>
    <n v="1"/>
    <n v="300"/>
    <n v="0"/>
    <x v="933"/>
    <n v="72"/>
    <s v="UPI"/>
    <s v="Delivered"/>
    <x v="0"/>
    <s v="No Return"/>
  </r>
  <r>
    <x v="975"/>
    <x v="41"/>
    <x v="7"/>
    <x v="12"/>
    <x v="12"/>
    <x v="0"/>
    <x v="0"/>
    <x v="0"/>
    <s v="IndiFlashMart"/>
    <n v="1"/>
    <n v="8151"/>
    <n v="0"/>
    <x v="934"/>
    <n v="2037.75"/>
    <s v="Cash on Delivery (COD)"/>
    <s v="Delivered"/>
    <x v="1"/>
    <s v="No Return"/>
  </r>
  <r>
    <x v="976"/>
    <x v="114"/>
    <x v="5"/>
    <x v="8"/>
    <x v="8"/>
    <x v="3"/>
    <x v="17"/>
    <x v="17"/>
    <s v="TrueComRetail"/>
    <n v="3"/>
    <n v="2280"/>
    <n v="0"/>
    <x v="935"/>
    <n v="1368"/>
    <s v="Debit Card"/>
    <s v="Delivered"/>
    <x v="1"/>
    <s v="No Return"/>
  </r>
  <r>
    <x v="977"/>
    <x v="119"/>
    <x v="23"/>
    <x v="12"/>
    <x v="12"/>
    <x v="3"/>
    <x v="17"/>
    <x v="17"/>
    <s v="TrueComRetail"/>
    <n v="1"/>
    <n v="4216"/>
    <n v="0"/>
    <x v="936"/>
    <n v="1054"/>
    <s v="Debit Card"/>
    <s v="Delivered"/>
    <x v="1"/>
    <s v="No Return"/>
  </r>
  <r>
    <x v="978"/>
    <x v="399"/>
    <x v="24"/>
    <x v="0"/>
    <x v="0"/>
    <x v="1"/>
    <x v="13"/>
    <x v="13"/>
    <s v="RetailNet"/>
    <n v="1"/>
    <n v="1090"/>
    <n v="0.05"/>
    <x v="937"/>
    <n v="144.97000000000003"/>
    <s v="Cash on Delivery (COD)"/>
    <s v="Delivered"/>
    <x v="0"/>
    <s v="No Return"/>
  </r>
  <r>
    <x v="979"/>
    <x v="398"/>
    <x v="11"/>
    <x v="6"/>
    <x v="6"/>
    <x v="0"/>
    <x v="4"/>
    <x v="4"/>
    <s v="IndiFlashMart"/>
    <n v="2"/>
    <n v="15340"/>
    <n v="0"/>
    <x v="938"/>
    <n v="6136"/>
    <s v="UPI"/>
    <s v="Delivered"/>
    <x v="3"/>
    <s v="No Return"/>
  </r>
  <r>
    <x v="980"/>
    <x v="400"/>
    <x v="19"/>
    <x v="12"/>
    <x v="12"/>
    <x v="3"/>
    <x v="15"/>
    <x v="15"/>
    <s v="TrueComRetail"/>
    <n v="1"/>
    <n v="1689"/>
    <n v="0.05"/>
    <x v="939"/>
    <n v="401.13749999999999"/>
    <s v="Debit Card"/>
    <s v="Delivered"/>
    <x v="0"/>
    <s v="No Return"/>
  </r>
  <r>
    <x v="981"/>
    <x v="90"/>
    <x v="12"/>
    <x v="4"/>
    <x v="4"/>
    <x v="2"/>
    <x v="16"/>
    <x v="16"/>
    <s v="SaneRetails"/>
    <n v="4"/>
    <n v="666"/>
    <n v="0"/>
    <x v="940"/>
    <n v="612.72"/>
    <s v="UPI"/>
    <s v="Delivered"/>
    <x v="0"/>
    <s v="No Return"/>
  </r>
  <r>
    <x v="982"/>
    <x v="45"/>
    <x v="14"/>
    <x v="13"/>
    <x v="13"/>
    <x v="1"/>
    <x v="9"/>
    <x v="9"/>
    <s v="TrueComRetail"/>
    <n v="1"/>
    <n v="877"/>
    <n v="0.2"/>
    <x v="941"/>
    <n v="126.288"/>
    <s v="Cash on Delivery (COD)"/>
    <s v="Delivered"/>
    <x v="1"/>
    <s v="No Return"/>
  </r>
  <r>
    <x v="983"/>
    <x v="63"/>
    <x v="12"/>
    <x v="3"/>
    <x v="3"/>
    <x v="3"/>
    <x v="20"/>
    <x v="20"/>
    <s v="TrueComRetail"/>
    <n v="2"/>
    <n v="1128"/>
    <n v="0"/>
    <x v="942"/>
    <n v="270.71999999999997"/>
    <s v="UPI"/>
    <s v="Delivered"/>
    <x v="3"/>
    <s v="No Return"/>
  </r>
  <r>
    <x v="984"/>
    <x v="230"/>
    <x v="5"/>
    <x v="8"/>
    <x v="8"/>
    <x v="0"/>
    <x v="4"/>
    <x v="4"/>
    <s v="IndiFlashMart"/>
    <n v="3"/>
    <n v="18196"/>
    <n v="0"/>
    <x v="943"/>
    <n v="7096.4400000000005"/>
    <s v="Cash on Delivery (COD)"/>
    <s v="Delivered"/>
    <x v="3"/>
    <s v="No Return"/>
  </r>
  <r>
    <x v="985"/>
    <x v="365"/>
    <x v="15"/>
    <x v="2"/>
    <x v="2"/>
    <x v="2"/>
    <x v="19"/>
    <x v="19"/>
    <s v="SaneRetails"/>
    <n v="1"/>
    <n v="1082"/>
    <n v="0.2"/>
    <x v="944"/>
    <n v="86.56"/>
    <s v="Debit Card"/>
    <s v="Delivered"/>
    <x v="1"/>
    <s v="No Return"/>
  </r>
  <r>
    <x v="986"/>
    <x v="157"/>
    <x v="21"/>
    <x v="0"/>
    <x v="0"/>
    <x v="1"/>
    <x v="1"/>
    <x v="1"/>
    <s v="RetailNet"/>
    <n v="1"/>
    <n v="1852"/>
    <n v="0"/>
    <x v="945"/>
    <n v="222.23999999999998"/>
    <s v="UPI"/>
    <s v="Delivered"/>
    <x v="0"/>
    <s v="No Return"/>
  </r>
  <r>
    <x v="987"/>
    <x v="13"/>
    <x v="5"/>
    <x v="11"/>
    <x v="11"/>
    <x v="3"/>
    <x v="20"/>
    <x v="20"/>
    <s v="TrueComRetail"/>
    <n v="4"/>
    <n v="2765"/>
    <n v="0"/>
    <x v="22"/>
    <n v="0"/>
    <s v="Net Banking"/>
    <s v="Cancelled"/>
    <x v="4"/>
    <s v="Not Applicable"/>
  </r>
  <r>
    <x v="988"/>
    <x v="218"/>
    <x v="1"/>
    <x v="0"/>
    <x v="0"/>
    <x v="0"/>
    <x v="22"/>
    <x v="21"/>
    <s v="IndiFlashMart"/>
    <n v="4"/>
    <n v="47667"/>
    <n v="0.15"/>
    <x v="946"/>
    <n v="32413.559999999998"/>
    <s v="Cash on Delivery (COD)"/>
    <s v="Delivered"/>
    <x v="3"/>
    <s v="No Return"/>
  </r>
  <r>
    <x v="989"/>
    <x v="17"/>
    <x v="17"/>
    <x v="3"/>
    <x v="3"/>
    <x v="3"/>
    <x v="15"/>
    <x v="15"/>
    <s v="TrueComRetail"/>
    <n v="2"/>
    <n v="3696"/>
    <n v="0.15"/>
    <x v="22"/>
    <n v="0"/>
    <s v="UPI"/>
    <s v="Cancelled"/>
    <x v="4"/>
    <s v="Not Applicable"/>
  </r>
  <r>
    <x v="990"/>
    <x v="273"/>
    <x v="8"/>
    <x v="7"/>
    <x v="7"/>
    <x v="3"/>
    <x v="18"/>
    <x v="18"/>
    <s v="SuperComNet"/>
    <n v="2"/>
    <n v="599"/>
    <n v="0.05"/>
    <x v="947"/>
    <n v="239.00099999999998"/>
    <s v="UPI"/>
    <s v="Delivered"/>
    <x v="0"/>
    <s v="No Return"/>
  </r>
  <r>
    <x v="991"/>
    <x v="383"/>
    <x v="4"/>
    <x v="7"/>
    <x v="7"/>
    <x v="1"/>
    <x v="1"/>
    <x v="1"/>
    <s v="TrueComRetail"/>
    <n v="1"/>
    <n v="420"/>
    <n v="0.15"/>
    <x v="948"/>
    <n v="74.97"/>
    <s v="Credit Card"/>
    <s v="Delivered"/>
    <x v="1"/>
    <s v="No Return"/>
  </r>
  <r>
    <x v="992"/>
    <x v="259"/>
    <x v="12"/>
    <x v="9"/>
    <x v="9"/>
    <x v="0"/>
    <x v="0"/>
    <x v="0"/>
    <s v="IndiFlashMart"/>
    <n v="2"/>
    <n v="51599"/>
    <n v="0"/>
    <x v="949"/>
    <n v="19607.62"/>
    <s v="Credit Card"/>
    <s v="Delivered"/>
    <x v="1"/>
    <s v="No Return"/>
  </r>
  <r>
    <x v="993"/>
    <x v="400"/>
    <x v="23"/>
    <x v="4"/>
    <x v="4"/>
    <x v="2"/>
    <x v="6"/>
    <x v="6"/>
    <s v="SaneRetails"/>
    <n v="2"/>
    <n v="973"/>
    <n v="0.05"/>
    <x v="950"/>
    <n v="425.20099999999996"/>
    <s v="Credit Card"/>
    <s v="Delivered"/>
    <x v="1"/>
    <s v="No Return"/>
  </r>
  <r>
    <x v="994"/>
    <x v="360"/>
    <x v="1"/>
    <x v="13"/>
    <x v="13"/>
    <x v="3"/>
    <x v="7"/>
    <x v="7"/>
    <s v="TrueComRetail"/>
    <n v="1"/>
    <n v="1029"/>
    <n v="0.05"/>
    <x v="951"/>
    <n v="254.16300000000001"/>
    <s v="Cash on Delivery (COD)"/>
    <s v="Delivered"/>
    <x v="3"/>
    <s v="No Return"/>
  </r>
  <r>
    <x v="995"/>
    <x v="356"/>
    <x v="21"/>
    <x v="5"/>
    <x v="5"/>
    <x v="0"/>
    <x v="2"/>
    <x v="2"/>
    <s v="RetailNet"/>
    <n v="2"/>
    <n v="11457"/>
    <n v="0.1"/>
    <x v="952"/>
    <n v="3299.6160000000004"/>
    <s v="UPI"/>
    <s v="Delivered"/>
    <x v="0"/>
    <s v="No Return"/>
  </r>
  <r>
    <x v="996"/>
    <x v="143"/>
    <x v="12"/>
    <x v="9"/>
    <x v="9"/>
    <x v="0"/>
    <x v="0"/>
    <x v="0"/>
    <s v="RetailNet"/>
    <n v="1"/>
    <n v="18333"/>
    <n v="0"/>
    <x v="953"/>
    <n v="3483.27"/>
    <s v="UPI"/>
    <s v="Delivered"/>
    <x v="1"/>
    <s v="No Return"/>
  </r>
  <r>
    <x v="997"/>
    <x v="401"/>
    <x v="19"/>
    <x v="11"/>
    <x v="11"/>
    <x v="1"/>
    <x v="13"/>
    <x v="13"/>
    <s v="TrueComRetail"/>
    <n v="1"/>
    <n v="602"/>
    <n v="0.2"/>
    <x v="954"/>
    <n v="-38.528000000000006"/>
    <s v="Credit Card"/>
    <s v="Returned"/>
    <x v="2"/>
    <s v="Returned"/>
  </r>
  <r>
    <x v="998"/>
    <x v="350"/>
    <x v="10"/>
    <x v="11"/>
    <x v="11"/>
    <x v="1"/>
    <x v="12"/>
    <x v="12"/>
    <s v="RetailNet"/>
    <n v="1"/>
    <n v="1986"/>
    <n v="0"/>
    <x v="955"/>
    <n v="357.47999999999996"/>
    <s v="Debit Card"/>
    <s v="Delivered"/>
    <x v="3"/>
    <s v="No Return"/>
  </r>
  <r>
    <x v="999"/>
    <x v="89"/>
    <x v="7"/>
    <x v="1"/>
    <x v="1"/>
    <x v="1"/>
    <x v="9"/>
    <x v="9"/>
    <s v="TrueComRetail"/>
    <n v="1"/>
    <n v="1744"/>
    <n v="0.1"/>
    <x v="22"/>
    <n v="0"/>
    <s v="Debit Card"/>
    <s v="Cancelled"/>
    <x v="4"/>
    <s v="Not Applicable"/>
  </r>
  <r>
    <x v="1000"/>
    <x v="402"/>
    <x v="9"/>
    <x v="3"/>
    <x v="3"/>
    <x v="3"/>
    <x v="20"/>
    <x v="20"/>
    <s v="SuperComNet"/>
    <n v="5"/>
    <n v="1597"/>
    <n v="0.1"/>
    <x v="956"/>
    <n v="1724.76"/>
    <s v="Credit Card"/>
    <s v="Delivered"/>
    <x v="1"/>
    <s v="No Return"/>
  </r>
  <r>
    <x v="1001"/>
    <x v="240"/>
    <x v="6"/>
    <x v="10"/>
    <x v="10"/>
    <x v="0"/>
    <x v="11"/>
    <x v="11"/>
    <s v="IndiFlashMart"/>
    <n v="2"/>
    <n v="32184"/>
    <n v="0.1"/>
    <x v="957"/>
    <n v="12165.552"/>
    <s v="UPI"/>
    <s v="Delivered"/>
    <x v="0"/>
    <s v="No Return"/>
  </r>
  <r>
    <x v="1002"/>
    <x v="186"/>
    <x v="4"/>
    <x v="1"/>
    <x v="1"/>
    <x v="0"/>
    <x v="11"/>
    <x v="11"/>
    <s v="RetailNet"/>
    <n v="1"/>
    <n v="30178"/>
    <n v="0.1"/>
    <x v="958"/>
    <n v="3802.4280000000003"/>
    <s v="Debit Card"/>
    <s v="Delivered"/>
    <x v="0"/>
    <s v="No Return"/>
  </r>
  <r>
    <x v="1003"/>
    <x v="169"/>
    <x v="12"/>
    <x v="4"/>
    <x v="4"/>
    <x v="2"/>
    <x v="6"/>
    <x v="6"/>
    <s v="SaneRetails"/>
    <n v="1"/>
    <n v="2949"/>
    <n v="0.05"/>
    <x v="959"/>
    <n v="672.37199999999996"/>
    <s v="UPI"/>
    <s v="Delivered"/>
    <x v="3"/>
    <s v="No Return"/>
  </r>
  <r>
    <x v="1004"/>
    <x v="59"/>
    <x v="1"/>
    <x v="5"/>
    <x v="5"/>
    <x v="3"/>
    <x v="15"/>
    <x v="15"/>
    <s v="TrueComRetail"/>
    <n v="1"/>
    <n v="1568"/>
    <n v="0.05"/>
    <x v="960"/>
    <n v="283.024"/>
    <s v="Cash on Delivery (COD)"/>
    <s v="Delivered"/>
    <x v="0"/>
    <s v="No Return"/>
  </r>
  <r>
    <x v="1005"/>
    <x v="286"/>
    <x v="11"/>
    <x v="0"/>
    <x v="0"/>
    <x v="1"/>
    <x v="13"/>
    <x v="13"/>
    <s v="TrueComRetail"/>
    <n v="2"/>
    <n v="477"/>
    <n v="0"/>
    <x v="263"/>
    <n v="171.72"/>
    <s v="Net Banking"/>
    <s v="Delivered"/>
    <x v="3"/>
    <s v="No Return"/>
  </r>
  <r>
    <x v="1006"/>
    <x v="304"/>
    <x v="6"/>
    <x v="9"/>
    <x v="9"/>
    <x v="2"/>
    <x v="16"/>
    <x v="16"/>
    <s v="SaneRetails"/>
    <n v="1"/>
    <n v="2235"/>
    <n v="0.15"/>
    <x v="961"/>
    <n v="208.9725"/>
    <s v="UPI"/>
    <s v="Delivered"/>
    <x v="0"/>
    <s v="No Return"/>
  </r>
  <r>
    <x v="1007"/>
    <x v="82"/>
    <x v="11"/>
    <x v="0"/>
    <x v="0"/>
    <x v="2"/>
    <x v="3"/>
    <x v="3"/>
    <s v="SaneRetails"/>
    <n v="2"/>
    <n v="3495"/>
    <n v="0.15"/>
    <x v="962"/>
    <n v="1366.5450000000001"/>
    <s v="Cash on Delivery (COD)"/>
    <s v="Delivered"/>
    <x v="0"/>
    <s v="No Return"/>
  </r>
  <r>
    <x v="1008"/>
    <x v="403"/>
    <x v="19"/>
    <x v="14"/>
    <x v="3"/>
    <x v="1"/>
    <x v="5"/>
    <x v="5"/>
    <s v="RetailNet"/>
    <n v="2"/>
    <n v="1788"/>
    <n v="0.35"/>
    <x v="963"/>
    <n v="557.85599999999999"/>
    <s v="UPI"/>
    <s v="Delivered"/>
    <x v="1"/>
    <s v="No Return"/>
  </r>
  <r>
    <x v="1009"/>
    <x v="274"/>
    <x v="14"/>
    <x v="6"/>
    <x v="6"/>
    <x v="2"/>
    <x v="21"/>
    <x v="12"/>
    <s v="SaneRetails"/>
    <n v="1"/>
    <n v="2506"/>
    <n v="0.2"/>
    <x v="964"/>
    <n v="340.81600000000003"/>
    <s v="Net Banking"/>
    <s v="Delivered"/>
    <x v="1"/>
    <s v="No Return"/>
  </r>
  <r>
    <x v="1010"/>
    <x v="170"/>
    <x v="7"/>
    <x v="8"/>
    <x v="8"/>
    <x v="1"/>
    <x v="9"/>
    <x v="9"/>
    <s v="RetailNet"/>
    <n v="2"/>
    <n v="733"/>
    <n v="0.1"/>
    <x v="965"/>
    <n v="131.94000000000003"/>
    <s v="Credit Card"/>
    <s v="Delivered"/>
    <x v="0"/>
    <s v="No Return"/>
  </r>
  <r>
    <x v="1011"/>
    <x v="203"/>
    <x v="19"/>
    <x v="3"/>
    <x v="3"/>
    <x v="3"/>
    <x v="17"/>
    <x v="17"/>
    <s v="TrueComRetail"/>
    <n v="2"/>
    <n v="2466"/>
    <n v="0"/>
    <x v="966"/>
    <n v="1085.04"/>
    <s v="UPI"/>
    <s v="Shipped"/>
    <x v="0"/>
    <s v="No Return"/>
  </r>
  <r>
    <x v="1012"/>
    <x v="225"/>
    <x v="10"/>
    <x v="6"/>
    <x v="6"/>
    <x v="1"/>
    <x v="5"/>
    <x v="5"/>
    <s v="TrueComRetail"/>
    <n v="1"/>
    <n v="996"/>
    <n v="0.1"/>
    <x v="967"/>
    <n v="134.45999999999998"/>
    <s v="Credit Card"/>
    <s v="Delivered"/>
    <x v="1"/>
    <s v="No Return"/>
  </r>
  <r>
    <x v="1013"/>
    <x v="236"/>
    <x v="15"/>
    <x v="0"/>
    <x v="0"/>
    <x v="2"/>
    <x v="16"/>
    <x v="16"/>
    <s v="SaneRetails"/>
    <n v="2"/>
    <n v="421"/>
    <n v="0"/>
    <x v="968"/>
    <n v="176.82"/>
    <s v="Credit Card"/>
    <s v="Delivered"/>
    <x v="1"/>
    <s v="No Return"/>
  </r>
  <r>
    <x v="1014"/>
    <x v="27"/>
    <x v="3"/>
    <x v="8"/>
    <x v="8"/>
    <x v="2"/>
    <x v="10"/>
    <x v="10"/>
    <s v="SaneRetails"/>
    <n v="2"/>
    <n v="5864"/>
    <n v="0"/>
    <x v="969"/>
    <n v="1290.08"/>
    <s v="Debit Card"/>
    <s v="Delivered"/>
    <x v="3"/>
    <s v="No Return"/>
  </r>
  <r>
    <x v="1015"/>
    <x v="221"/>
    <x v="9"/>
    <x v="6"/>
    <x v="6"/>
    <x v="2"/>
    <x v="16"/>
    <x v="16"/>
    <s v="OmniTechRetail"/>
    <n v="2"/>
    <n v="1910"/>
    <n v="0.15"/>
    <x v="970"/>
    <n v="454.58000000000004"/>
    <s v="UPI"/>
    <s v="Delivered"/>
    <x v="0"/>
    <s v="No Return"/>
  </r>
  <r>
    <x v="1016"/>
    <x v="261"/>
    <x v="23"/>
    <x v="5"/>
    <x v="5"/>
    <x v="1"/>
    <x v="5"/>
    <x v="5"/>
    <s v="RetailNet"/>
    <n v="2"/>
    <n v="605"/>
    <n v="0.2"/>
    <x v="971"/>
    <n v="174.23999999999998"/>
    <s v="Credit Card"/>
    <s v="Delivered"/>
    <x v="0"/>
    <s v="No Return"/>
  </r>
  <r>
    <x v="1017"/>
    <x v="288"/>
    <x v="14"/>
    <x v="5"/>
    <x v="5"/>
    <x v="1"/>
    <x v="5"/>
    <x v="5"/>
    <s v="RetailNet"/>
    <n v="2"/>
    <n v="406"/>
    <n v="0.05"/>
    <x v="972"/>
    <n v="84.853999999999999"/>
    <s v="Net Banking"/>
    <s v="Delivered"/>
    <x v="0"/>
    <s v="No Return"/>
  </r>
  <r>
    <x v="1018"/>
    <x v="296"/>
    <x v="0"/>
    <x v="12"/>
    <x v="12"/>
    <x v="2"/>
    <x v="21"/>
    <x v="12"/>
    <s v="SaneRetails"/>
    <n v="1"/>
    <n v="2635"/>
    <n v="0.05"/>
    <x v="973"/>
    <n v="350.45500000000004"/>
    <s v="UPI"/>
    <s v="Delivered"/>
    <x v="0"/>
    <s v="No Return"/>
  </r>
  <r>
    <x v="1019"/>
    <x v="404"/>
    <x v="15"/>
    <x v="8"/>
    <x v="8"/>
    <x v="2"/>
    <x v="16"/>
    <x v="16"/>
    <s v="SaneRetails"/>
    <n v="1"/>
    <n v="3769"/>
    <n v="0.1"/>
    <x v="974"/>
    <n v="407.05199999999996"/>
    <s v="Debit Card"/>
    <s v="Delivered"/>
    <x v="0"/>
    <s v="No Return"/>
  </r>
  <r>
    <x v="1020"/>
    <x v="44"/>
    <x v="14"/>
    <x v="5"/>
    <x v="5"/>
    <x v="0"/>
    <x v="2"/>
    <x v="2"/>
    <s v="IndiFlashMart"/>
    <n v="1"/>
    <n v="62509"/>
    <n v="0"/>
    <x v="975"/>
    <n v="6875.99"/>
    <s v="Cash on Delivery (COD)"/>
    <s v="Delivered"/>
    <x v="3"/>
    <s v="No Return"/>
  </r>
  <r>
    <x v="1021"/>
    <x v="66"/>
    <x v="21"/>
    <x v="2"/>
    <x v="2"/>
    <x v="2"/>
    <x v="21"/>
    <x v="12"/>
    <s v="SaneRetails"/>
    <n v="2"/>
    <n v="472"/>
    <n v="0"/>
    <x v="976"/>
    <n v="122.72"/>
    <s v="UPI"/>
    <s v="Delivered"/>
    <x v="3"/>
    <s v="No Return"/>
  </r>
  <r>
    <x v="1022"/>
    <x v="362"/>
    <x v="3"/>
    <x v="0"/>
    <x v="0"/>
    <x v="2"/>
    <x v="16"/>
    <x v="16"/>
    <s v="OmniTechRetail"/>
    <n v="1"/>
    <n v="5775"/>
    <n v="0.1"/>
    <x v="977"/>
    <n v="571.72500000000002"/>
    <s v="UPI"/>
    <s v="Delivered"/>
    <x v="0"/>
    <s v="No Return"/>
  </r>
  <r>
    <x v="1023"/>
    <x v="232"/>
    <x v="0"/>
    <x v="8"/>
    <x v="8"/>
    <x v="3"/>
    <x v="18"/>
    <x v="18"/>
    <s v="TrueComRetail"/>
    <n v="2"/>
    <n v="2374"/>
    <n v="0"/>
    <x v="978"/>
    <n v="-379.84000000000003"/>
    <s v="Net Banking"/>
    <s v="Returned"/>
    <x v="2"/>
    <s v="Returned"/>
  </r>
  <r>
    <x v="1024"/>
    <x v="208"/>
    <x v="24"/>
    <x v="14"/>
    <x v="3"/>
    <x v="0"/>
    <x v="14"/>
    <x v="14"/>
    <s v="RetailNet"/>
    <n v="1"/>
    <n v="43387"/>
    <n v="0.35"/>
    <x v="22"/>
    <n v="0"/>
    <s v="UPI"/>
    <s v="Cancelled"/>
    <x v="4"/>
    <s v="Not Applicable"/>
  </r>
  <r>
    <x v="1025"/>
    <x v="287"/>
    <x v="18"/>
    <x v="10"/>
    <x v="10"/>
    <x v="0"/>
    <x v="4"/>
    <x v="4"/>
    <s v="RetailNet"/>
    <n v="1"/>
    <n v="46689"/>
    <n v="0"/>
    <x v="979"/>
    <n v="11672.25"/>
    <s v="UPI"/>
    <s v="Delivered"/>
    <x v="1"/>
    <s v="No Return"/>
  </r>
  <r>
    <x v="1026"/>
    <x v="99"/>
    <x v="13"/>
    <x v="3"/>
    <x v="3"/>
    <x v="1"/>
    <x v="13"/>
    <x v="13"/>
    <s v="TrueComRetail"/>
    <n v="3"/>
    <n v="1026"/>
    <n v="0"/>
    <x v="980"/>
    <n v="369.36"/>
    <s v="Credit Card"/>
    <s v="Delivered"/>
    <x v="0"/>
    <s v="No Return"/>
  </r>
  <r>
    <x v="1027"/>
    <x v="197"/>
    <x v="22"/>
    <x v="13"/>
    <x v="13"/>
    <x v="3"/>
    <x v="15"/>
    <x v="15"/>
    <s v="SuperComNet"/>
    <n v="1"/>
    <n v="3744"/>
    <n v="0.1"/>
    <x v="981"/>
    <n v="707.61599999999999"/>
    <s v="Credit Card"/>
    <s v="Delivered"/>
    <x v="0"/>
    <s v="No Return"/>
  </r>
  <r>
    <x v="1028"/>
    <x v="27"/>
    <x v="13"/>
    <x v="9"/>
    <x v="9"/>
    <x v="3"/>
    <x v="20"/>
    <x v="20"/>
    <s v="TrueComRetail"/>
    <n v="3"/>
    <n v="2217"/>
    <n v="0.1"/>
    <x v="982"/>
    <n v="778.16700000000014"/>
    <s v="Net Banking"/>
    <s v="Delivered"/>
    <x v="3"/>
    <s v="No Return"/>
  </r>
  <r>
    <x v="1029"/>
    <x v="101"/>
    <x v="6"/>
    <x v="5"/>
    <x v="5"/>
    <x v="3"/>
    <x v="18"/>
    <x v="18"/>
    <s v="SuperComNet"/>
    <n v="1"/>
    <n v="4322"/>
    <n v="0"/>
    <x v="983"/>
    <n v="1037.28"/>
    <s v="Cash on Delivery (COD)"/>
    <s v="Delivered"/>
    <x v="3"/>
    <s v="No Return"/>
  </r>
  <r>
    <x v="1030"/>
    <x v="300"/>
    <x v="0"/>
    <x v="2"/>
    <x v="2"/>
    <x v="0"/>
    <x v="4"/>
    <x v="4"/>
    <s v="RetailNet"/>
    <n v="4"/>
    <n v="58156"/>
    <n v="0.15"/>
    <x v="984"/>
    <n v="35591.471999999994"/>
    <s v="Debit Card"/>
    <s v="Delivered"/>
    <x v="0"/>
    <s v="No Return"/>
  </r>
  <r>
    <x v="1031"/>
    <x v="265"/>
    <x v="17"/>
    <x v="7"/>
    <x v="7"/>
    <x v="1"/>
    <x v="13"/>
    <x v="13"/>
    <s v="RetailNet"/>
    <n v="1"/>
    <n v="510"/>
    <n v="0"/>
    <x v="985"/>
    <n v="122.39999999999999"/>
    <s v="Cash on Delivery (COD)"/>
    <s v="Delivered"/>
    <x v="3"/>
    <s v="No Return"/>
  </r>
  <r>
    <x v="1032"/>
    <x v="403"/>
    <x v="18"/>
    <x v="1"/>
    <x v="1"/>
    <x v="2"/>
    <x v="19"/>
    <x v="19"/>
    <s v="OmniTechRetail"/>
    <n v="1"/>
    <n v="2272"/>
    <n v="0"/>
    <x v="986"/>
    <n v="249.92"/>
    <s v="Cash on Delivery (COD)"/>
    <s v="Delivered"/>
    <x v="0"/>
    <s v="No Return"/>
  </r>
  <r>
    <x v="1033"/>
    <x v="4"/>
    <x v="20"/>
    <x v="9"/>
    <x v="9"/>
    <x v="1"/>
    <x v="12"/>
    <x v="12"/>
    <s v="TrueComRetail"/>
    <n v="1"/>
    <n v="497"/>
    <n v="0.05"/>
    <x v="987"/>
    <n v="75.543999999999997"/>
    <s v="Debit Card"/>
    <s v="Delivered"/>
    <x v="3"/>
    <s v="No Return"/>
  </r>
  <r>
    <x v="1034"/>
    <x v="13"/>
    <x v="8"/>
    <x v="3"/>
    <x v="3"/>
    <x v="0"/>
    <x v="22"/>
    <x v="21"/>
    <s v="IndiFlashMart"/>
    <n v="1"/>
    <n v="19874"/>
    <n v="0.15"/>
    <x v="988"/>
    <n v="2702.8639999999996"/>
    <s v="Credit Card"/>
    <s v="Delivered"/>
    <x v="1"/>
    <s v="No Return"/>
  </r>
  <r>
    <x v="1035"/>
    <x v="322"/>
    <x v="4"/>
    <x v="14"/>
    <x v="3"/>
    <x v="3"/>
    <x v="7"/>
    <x v="7"/>
    <s v="TrueComRetail"/>
    <n v="1"/>
    <n v="358"/>
    <n v="0"/>
    <x v="989"/>
    <n v="75.179999999999993"/>
    <s v="Net Banking"/>
    <s v="Delivered"/>
    <x v="1"/>
    <s v="No Return"/>
  </r>
  <r>
    <x v="1036"/>
    <x v="286"/>
    <x v="16"/>
    <x v="10"/>
    <x v="10"/>
    <x v="3"/>
    <x v="7"/>
    <x v="7"/>
    <s v="SuperComNet"/>
    <n v="2"/>
    <n v="2118"/>
    <n v="0.05"/>
    <x v="990"/>
    <n v="442.66199999999998"/>
    <s v="UPI"/>
    <s v="Delivered"/>
    <x v="1"/>
    <s v="No Return"/>
  </r>
  <r>
    <x v="1037"/>
    <x v="261"/>
    <x v="13"/>
    <x v="8"/>
    <x v="8"/>
    <x v="0"/>
    <x v="0"/>
    <x v="0"/>
    <s v="IndiFlashMart"/>
    <n v="1"/>
    <n v="29210"/>
    <n v="0.2"/>
    <x v="991"/>
    <n v="4907.28"/>
    <s v="UPI"/>
    <s v="Delivered"/>
    <x v="1"/>
    <s v="No Return"/>
  </r>
  <r>
    <x v="1038"/>
    <x v="370"/>
    <x v="7"/>
    <x v="5"/>
    <x v="5"/>
    <x v="3"/>
    <x v="17"/>
    <x v="17"/>
    <s v="SuperComNet"/>
    <n v="2"/>
    <n v="1103"/>
    <n v="0.15"/>
    <x v="992"/>
    <n v="375.02"/>
    <s v="Cash on Delivery (COD)"/>
    <s v="Delivered"/>
    <x v="1"/>
    <s v="No Return"/>
  </r>
  <r>
    <x v="1039"/>
    <x v="39"/>
    <x v="17"/>
    <x v="12"/>
    <x v="12"/>
    <x v="0"/>
    <x v="14"/>
    <x v="14"/>
    <s v="RetailNet"/>
    <n v="2"/>
    <n v="28179"/>
    <n v="0.15"/>
    <x v="993"/>
    <n v="9101.8169999999991"/>
    <s v="UPI"/>
    <s v="Delivered"/>
    <x v="1"/>
    <s v="No Return"/>
  </r>
  <r>
    <x v="1040"/>
    <x v="9"/>
    <x v="6"/>
    <x v="7"/>
    <x v="7"/>
    <x v="3"/>
    <x v="17"/>
    <x v="17"/>
    <s v="TrueComRetail"/>
    <n v="1"/>
    <n v="3249"/>
    <n v="0.15"/>
    <x v="994"/>
    <n v="359.0145"/>
    <s v="Cash on Delivery (COD)"/>
    <s v="Delivered"/>
    <x v="0"/>
    <s v="No Return"/>
  </r>
  <r>
    <x v="1041"/>
    <x v="223"/>
    <x v="21"/>
    <x v="11"/>
    <x v="11"/>
    <x v="3"/>
    <x v="8"/>
    <x v="8"/>
    <s v="SuperComNet"/>
    <n v="2"/>
    <n v="1516"/>
    <n v="0.05"/>
    <x v="995"/>
    <n v="-230.43200000000002"/>
    <s v="Net Banking"/>
    <s v="Returned"/>
    <x v="5"/>
    <s v="Returned"/>
  </r>
  <r>
    <x v="1042"/>
    <x v="38"/>
    <x v="11"/>
    <x v="12"/>
    <x v="12"/>
    <x v="0"/>
    <x v="22"/>
    <x v="21"/>
    <s v="RetailNet"/>
    <n v="2"/>
    <n v="13292"/>
    <n v="0.15"/>
    <x v="996"/>
    <n v="4293.3159999999998"/>
    <s v="Debit Card"/>
    <s v="Delivered"/>
    <x v="0"/>
    <s v="No Return"/>
  </r>
  <r>
    <x v="1043"/>
    <x v="382"/>
    <x v="15"/>
    <x v="3"/>
    <x v="3"/>
    <x v="2"/>
    <x v="21"/>
    <x v="12"/>
    <s v="SaneRetails"/>
    <n v="3"/>
    <n v="5109"/>
    <n v="0"/>
    <x v="997"/>
    <n v="1839.24"/>
    <s v="Net Banking"/>
    <s v="Delivered"/>
    <x v="3"/>
    <s v="No Return"/>
  </r>
  <r>
    <x v="1044"/>
    <x v="63"/>
    <x v="16"/>
    <x v="1"/>
    <x v="1"/>
    <x v="1"/>
    <x v="5"/>
    <x v="5"/>
    <s v="TrueComRetail"/>
    <n v="1"/>
    <n v="546"/>
    <n v="0"/>
    <x v="998"/>
    <n v="87.36"/>
    <s v="Cash on Delivery (COD)"/>
    <s v="Delivered"/>
    <x v="0"/>
    <s v="No Return"/>
  </r>
  <r>
    <x v="1045"/>
    <x v="315"/>
    <x v="14"/>
    <x v="3"/>
    <x v="3"/>
    <x v="2"/>
    <x v="10"/>
    <x v="10"/>
    <s v="OmniTechRetail"/>
    <n v="1"/>
    <n v="1461"/>
    <n v="0"/>
    <x v="999"/>
    <n v="175.32"/>
    <s v="UPI"/>
    <s v="Delivered"/>
    <x v="1"/>
    <s v="No Return"/>
  </r>
  <r>
    <x v="1046"/>
    <x v="357"/>
    <x v="13"/>
    <x v="10"/>
    <x v="10"/>
    <x v="0"/>
    <x v="4"/>
    <x v="4"/>
    <s v="RetailNet"/>
    <n v="1"/>
    <n v="32393"/>
    <n v="0.05"/>
    <x v="1000"/>
    <n v="7077.8705"/>
    <s v="Cash on Delivery (COD)"/>
    <s v="Delivered"/>
    <x v="0"/>
    <s v="No Return"/>
  </r>
  <r>
    <x v="1047"/>
    <x v="174"/>
    <x v="11"/>
    <x v="4"/>
    <x v="4"/>
    <x v="1"/>
    <x v="13"/>
    <x v="13"/>
    <s v="RetailNet"/>
    <n v="3"/>
    <n v="983"/>
    <n v="0.05"/>
    <x v="959"/>
    <n v="588.32549999999992"/>
    <s v="Net Banking"/>
    <s v="Delivered"/>
    <x v="3"/>
    <s v="No Return"/>
  </r>
  <r>
    <x v="1048"/>
    <x v="66"/>
    <x v="23"/>
    <x v="6"/>
    <x v="6"/>
    <x v="2"/>
    <x v="3"/>
    <x v="3"/>
    <s v="SaneRetails"/>
    <n v="2"/>
    <n v="370"/>
    <n v="0"/>
    <x v="1001"/>
    <n v="140.6"/>
    <s v="Net Banking"/>
    <s v="Delivered"/>
    <x v="0"/>
    <s v="No Return"/>
  </r>
  <r>
    <x v="1049"/>
    <x v="343"/>
    <x v="11"/>
    <x v="2"/>
    <x v="2"/>
    <x v="3"/>
    <x v="17"/>
    <x v="17"/>
    <s v="TrueComRetail"/>
    <n v="1"/>
    <n v="1901"/>
    <n v="0"/>
    <x v="767"/>
    <n v="418.22"/>
    <s v="Credit Card"/>
    <s v="Delivered"/>
    <x v="0"/>
    <s v="No Return"/>
  </r>
  <r>
    <x v="1050"/>
    <x v="4"/>
    <x v="6"/>
    <x v="11"/>
    <x v="11"/>
    <x v="3"/>
    <x v="8"/>
    <x v="8"/>
    <s v="SuperComNet"/>
    <n v="2"/>
    <n v="2709"/>
    <n v="0.35"/>
    <x v="1002"/>
    <n v="774.77400000000011"/>
    <s v="Cash on Delivery (COD)"/>
    <s v="Delivered"/>
    <x v="0"/>
    <s v="No Return"/>
  </r>
  <r>
    <x v="1051"/>
    <x v="349"/>
    <x v="4"/>
    <x v="14"/>
    <x v="3"/>
    <x v="1"/>
    <x v="13"/>
    <x v="13"/>
    <s v="RetailNet"/>
    <n v="1"/>
    <n v="2415"/>
    <n v="0"/>
    <x v="1003"/>
    <n v="531.29999999999995"/>
    <s v="Cash on Delivery (COD)"/>
    <s v="Delivered"/>
    <x v="1"/>
    <s v="No Return"/>
  </r>
  <r>
    <x v="1052"/>
    <x v="32"/>
    <x v="22"/>
    <x v="4"/>
    <x v="4"/>
    <x v="2"/>
    <x v="19"/>
    <x v="19"/>
    <s v="SaneRetails"/>
    <n v="2"/>
    <n v="1984"/>
    <n v="0.2"/>
    <x v="1004"/>
    <n v="603.13600000000008"/>
    <s v="Net Banking"/>
    <s v="Delivered"/>
    <x v="1"/>
    <s v="No Return"/>
  </r>
  <r>
    <x v="1053"/>
    <x v="123"/>
    <x v="23"/>
    <x v="14"/>
    <x v="3"/>
    <x v="0"/>
    <x v="2"/>
    <x v="2"/>
    <s v="IndiFlashMart"/>
    <n v="2"/>
    <n v="46705"/>
    <n v="0"/>
    <x v="1005"/>
    <n v="19616.099999999999"/>
    <s v="Credit Card"/>
    <s v="Delivered"/>
    <x v="3"/>
    <s v="No Return"/>
  </r>
  <r>
    <x v="1054"/>
    <x v="304"/>
    <x v="7"/>
    <x v="6"/>
    <x v="6"/>
    <x v="0"/>
    <x v="4"/>
    <x v="4"/>
    <s v="RetailNet"/>
    <n v="1"/>
    <n v="45902"/>
    <n v="0"/>
    <x v="1006"/>
    <n v="5049.22"/>
    <s v="Cash on Delivery (COD)"/>
    <s v="Delivered"/>
    <x v="3"/>
    <s v="No Return"/>
  </r>
  <r>
    <x v="1055"/>
    <x v="405"/>
    <x v="2"/>
    <x v="0"/>
    <x v="0"/>
    <x v="3"/>
    <x v="15"/>
    <x v="15"/>
    <s v="TrueComRetail"/>
    <n v="1"/>
    <n v="2232"/>
    <n v="0"/>
    <x v="1007"/>
    <n v="267.83999999999997"/>
    <s v="Net Banking"/>
    <s v="Delivered"/>
    <x v="0"/>
    <s v="No Return"/>
  </r>
  <r>
    <x v="1056"/>
    <x v="99"/>
    <x v="8"/>
    <x v="12"/>
    <x v="12"/>
    <x v="1"/>
    <x v="5"/>
    <x v="5"/>
    <s v="TrueComRetail"/>
    <n v="1"/>
    <n v="2304"/>
    <n v="0.2"/>
    <x v="1008"/>
    <n v="350.20800000000003"/>
    <s v="Credit Card"/>
    <s v="Delivered"/>
    <x v="0"/>
    <s v="No Return"/>
  </r>
  <r>
    <x v="1057"/>
    <x v="165"/>
    <x v="17"/>
    <x v="14"/>
    <x v="3"/>
    <x v="1"/>
    <x v="9"/>
    <x v="9"/>
    <s v="TrueComRetail"/>
    <n v="1"/>
    <n v="1368"/>
    <n v="0"/>
    <x v="1009"/>
    <n v="177.84"/>
    <s v="UPI"/>
    <s v="Delivered"/>
    <x v="0"/>
    <s v="No Return"/>
  </r>
  <r>
    <x v="1058"/>
    <x v="406"/>
    <x v="18"/>
    <x v="11"/>
    <x v="11"/>
    <x v="0"/>
    <x v="11"/>
    <x v="11"/>
    <s v="IndiFlashMart"/>
    <n v="2"/>
    <n v="38292"/>
    <n v="0.15"/>
    <x v="22"/>
    <n v="0"/>
    <s v="Credit Card"/>
    <s v="Cancelled"/>
    <x v="4"/>
    <s v="Not Applicable"/>
  </r>
  <r>
    <x v="1059"/>
    <x v="132"/>
    <x v="15"/>
    <x v="8"/>
    <x v="8"/>
    <x v="3"/>
    <x v="17"/>
    <x v="17"/>
    <s v="SuperComNet"/>
    <n v="3"/>
    <n v="430"/>
    <n v="0.1"/>
    <x v="1010"/>
    <n v="150.93"/>
    <s v="Net Banking"/>
    <s v="Delivered"/>
    <x v="0"/>
    <s v="No Return"/>
  </r>
  <r>
    <x v="1060"/>
    <x v="383"/>
    <x v="7"/>
    <x v="10"/>
    <x v="10"/>
    <x v="1"/>
    <x v="9"/>
    <x v="9"/>
    <s v="RetailNet"/>
    <n v="4"/>
    <n v="784"/>
    <n v="0"/>
    <x v="1011"/>
    <n v="689.92"/>
    <s v="Debit Card"/>
    <s v="Delivered"/>
    <x v="0"/>
    <s v="No Return"/>
  </r>
  <r>
    <x v="1061"/>
    <x v="261"/>
    <x v="15"/>
    <x v="9"/>
    <x v="9"/>
    <x v="0"/>
    <x v="14"/>
    <x v="14"/>
    <s v="IndiFlashMart"/>
    <n v="3"/>
    <n v="50855"/>
    <n v="0.2"/>
    <x v="1012"/>
    <n v="26851.439999999999"/>
    <s v="Cash on Delivery (COD)"/>
    <s v="Delivered"/>
    <x v="0"/>
    <s v="No Return"/>
  </r>
  <r>
    <x v="1062"/>
    <x v="162"/>
    <x v="16"/>
    <x v="1"/>
    <x v="1"/>
    <x v="0"/>
    <x v="14"/>
    <x v="14"/>
    <s v="IndiFlashMart"/>
    <n v="2"/>
    <n v="38145"/>
    <n v="0"/>
    <x v="1013"/>
    <n v="10680.6"/>
    <s v="Cash on Delivery (COD)"/>
    <s v="Delivered"/>
    <x v="3"/>
    <s v="No Return"/>
  </r>
  <r>
    <x v="1063"/>
    <x v="152"/>
    <x v="3"/>
    <x v="11"/>
    <x v="11"/>
    <x v="0"/>
    <x v="2"/>
    <x v="2"/>
    <s v="IndiFlashMart"/>
    <n v="1"/>
    <n v="11742"/>
    <n v="0"/>
    <x v="1014"/>
    <n v="1761.3"/>
    <s v="UPI"/>
    <s v="Shipped"/>
    <x v="0"/>
    <s v="No Return"/>
  </r>
  <r>
    <x v="1064"/>
    <x v="295"/>
    <x v="24"/>
    <x v="12"/>
    <x v="12"/>
    <x v="1"/>
    <x v="5"/>
    <x v="5"/>
    <s v="TrueComRetail"/>
    <n v="1"/>
    <n v="1915"/>
    <n v="0.05"/>
    <x v="1015"/>
    <n v="272.88749999999999"/>
    <s v="Cash on Delivery (COD)"/>
    <s v="Delivered"/>
    <x v="0"/>
    <s v="No Return"/>
  </r>
  <r>
    <x v="1065"/>
    <x v="320"/>
    <x v="3"/>
    <x v="1"/>
    <x v="1"/>
    <x v="2"/>
    <x v="21"/>
    <x v="12"/>
    <s v="OmniTechRetail"/>
    <n v="1"/>
    <n v="554"/>
    <n v="0.05"/>
    <x v="1016"/>
    <n v="73.682000000000002"/>
    <s v="Credit Card"/>
    <s v="Delivered"/>
    <x v="1"/>
    <s v="No Return"/>
  </r>
  <r>
    <x v="1066"/>
    <x v="59"/>
    <x v="6"/>
    <x v="4"/>
    <x v="4"/>
    <x v="3"/>
    <x v="18"/>
    <x v="18"/>
    <s v="TrueComRetail"/>
    <n v="1"/>
    <n v="3799"/>
    <n v="0.05"/>
    <x v="1017"/>
    <n v="613.5385"/>
    <s v="UPI"/>
    <s v="Delivered"/>
    <x v="1"/>
    <s v="No Return"/>
  </r>
  <r>
    <x v="1067"/>
    <x v="280"/>
    <x v="23"/>
    <x v="1"/>
    <x v="1"/>
    <x v="3"/>
    <x v="18"/>
    <x v="18"/>
    <s v="SuperComNet"/>
    <n v="2"/>
    <n v="3535"/>
    <n v="0.15"/>
    <x v="1018"/>
    <n v="1141.8050000000001"/>
    <s v="UPI"/>
    <s v="Delivered"/>
    <x v="0"/>
    <s v="No Return"/>
  </r>
  <r>
    <x v="1068"/>
    <x v="387"/>
    <x v="3"/>
    <x v="0"/>
    <x v="0"/>
    <x v="3"/>
    <x v="18"/>
    <x v="18"/>
    <s v="SuperComNet"/>
    <n v="5"/>
    <n v="1161"/>
    <n v="0.1"/>
    <x v="1019"/>
    <n v="1306.125"/>
    <s v="Net Banking"/>
    <s v="Delivered"/>
    <x v="3"/>
    <s v="No Return"/>
  </r>
  <r>
    <x v="1069"/>
    <x v="331"/>
    <x v="16"/>
    <x v="4"/>
    <x v="4"/>
    <x v="1"/>
    <x v="13"/>
    <x v="13"/>
    <s v="RetailNet"/>
    <n v="2"/>
    <n v="279"/>
    <n v="0.15"/>
    <x v="1020"/>
    <n v="104.346"/>
    <s v="Cash on Delivery (COD)"/>
    <s v="Delivered"/>
    <x v="3"/>
    <s v="No Return"/>
  </r>
  <r>
    <x v="1070"/>
    <x v="407"/>
    <x v="12"/>
    <x v="11"/>
    <x v="11"/>
    <x v="0"/>
    <x v="0"/>
    <x v="0"/>
    <s v="RetailNet"/>
    <n v="1"/>
    <n v="30155"/>
    <n v="0.15"/>
    <x v="1021"/>
    <n v="3075.81"/>
    <s v="Net Banking"/>
    <s v="Delivered"/>
    <x v="0"/>
    <s v="No Return"/>
  </r>
  <r>
    <x v="1071"/>
    <x v="257"/>
    <x v="3"/>
    <x v="10"/>
    <x v="10"/>
    <x v="0"/>
    <x v="14"/>
    <x v="14"/>
    <s v="IndiFlashMart"/>
    <n v="2"/>
    <n v="47264"/>
    <n v="0.1"/>
    <x v="1022"/>
    <n v="12761.279999999999"/>
    <s v="Credit Card"/>
    <s v="Delivered"/>
    <x v="1"/>
    <s v="No Return"/>
  </r>
  <r>
    <x v="1072"/>
    <x v="108"/>
    <x v="24"/>
    <x v="11"/>
    <x v="11"/>
    <x v="2"/>
    <x v="19"/>
    <x v="19"/>
    <s v="SaneRetails"/>
    <n v="1"/>
    <n v="2353"/>
    <n v="0.05"/>
    <x v="1023"/>
    <n v="335.30249999999995"/>
    <s v="Credit Card"/>
    <s v="Delivered"/>
    <x v="1"/>
    <s v="No Return"/>
  </r>
  <r>
    <x v="1073"/>
    <x v="371"/>
    <x v="12"/>
    <x v="1"/>
    <x v="1"/>
    <x v="2"/>
    <x v="21"/>
    <x v="12"/>
    <s v="OmniTechRetail"/>
    <n v="1"/>
    <n v="5236"/>
    <n v="0.1"/>
    <x v="1024"/>
    <n v="989.60400000000004"/>
    <s v="Credit Card"/>
    <s v="Delivered"/>
    <x v="3"/>
    <s v="No Return"/>
  </r>
  <r>
    <x v="1074"/>
    <x v="287"/>
    <x v="11"/>
    <x v="9"/>
    <x v="9"/>
    <x v="3"/>
    <x v="17"/>
    <x v="17"/>
    <s v="SuperComNet"/>
    <n v="1"/>
    <n v="469"/>
    <n v="0.05"/>
    <x v="1025"/>
    <n v="106.93199999999999"/>
    <s v="UPI"/>
    <s v="Delivered"/>
    <x v="3"/>
    <s v="No Return"/>
  </r>
  <r>
    <x v="1075"/>
    <x v="65"/>
    <x v="1"/>
    <x v="3"/>
    <x v="3"/>
    <x v="3"/>
    <x v="7"/>
    <x v="7"/>
    <s v="SuperComNet"/>
    <n v="2"/>
    <n v="4407"/>
    <n v="0.1"/>
    <x v="1026"/>
    <n v="1110.5640000000001"/>
    <s v="Credit Card"/>
    <s v="Delivered"/>
    <x v="0"/>
    <s v="No Return"/>
  </r>
  <r>
    <x v="1076"/>
    <x v="42"/>
    <x v="21"/>
    <x v="7"/>
    <x v="7"/>
    <x v="2"/>
    <x v="16"/>
    <x v="16"/>
    <s v="OmniTechRetail"/>
    <n v="1"/>
    <n v="1494"/>
    <n v="0"/>
    <x v="1027"/>
    <n v="253.98000000000002"/>
    <s v="Credit Card"/>
    <s v="Delivered"/>
    <x v="1"/>
    <s v="No Return"/>
  </r>
  <r>
    <x v="1077"/>
    <x v="186"/>
    <x v="14"/>
    <x v="13"/>
    <x v="13"/>
    <x v="0"/>
    <x v="22"/>
    <x v="21"/>
    <s v="RetailNet"/>
    <n v="1"/>
    <n v="38611"/>
    <n v="0.5"/>
    <x v="1028"/>
    <n v="3668.0450000000001"/>
    <s v="Credit Card"/>
    <s v="Delivered"/>
    <x v="0"/>
    <s v="No Return"/>
  </r>
  <r>
    <x v="1078"/>
    <x v="45"/>
    <x v="20"/>
    <x v="13"/>
    <x v="13"/>
    <x v="1"/>
    <x v="9"/>
    <x v="9"/>
    <s v="TrueComRetail"/>
    <n v="3"/>
    <n v="2424"/>
    <n v="0.1"/>
    <x v="1029"/>
    <n v="654.48"/>
    <s v="Net Banking"/>
    <s v="Delivered"/>
    <x v="1"/>
    <s v="No Return"/>
  </r>
  <r>
    <x v="1079"/>
    <x v="377"/>
    <x v="9"/>
    <x v="0"/>
    <x v="0"/>
    <x v="1"/>
    <x v="9"/>
    <x v="9"/>
    <s v="TrueComRetail"/>
    <n v="2"/>
    <n v="873"/>
    <n v="0.05"/>
    <x v="1030"/>
    <n v="248.80499999999995"/>
    <s v="Net Banking"/>
    <s v="Delivered"/>
    <x v="1"/>
    <s v="No Return"/>
  </r>
  <r>
    <x v="1080"/>
    <x v="251"/>
    <x v="19"/>
    <x v="11"/>
    <x v="11"/>
    <x v="1"/>
    <x v="1"/>
    <x v="1"/>
    <s v="TrueComRetail"/>
    <n v="1"/>
    <n v="297"/>
    <n v="0"/>
    <x v="22"/>
    <n v="0"/>
    <s v="Cash on Delivery (COD)"/>
    <s v="Cancelled"/>
    <x v="4"/>
    <s v="Not Applicable"/>
  </r>
  <r>
    <x v="1081"/>
    <x v="90"/>
    <x v="1"/>
    <x v="9"/>
    <x v="9"/>
    <x v="0"/>
    <x v="4"/>
    <x v="4"/>
    <s v="IndiFlashMart"/>
    <n v="1"/>
    <n v="21381"/>
    <n v="0"/>
    <x v="1031"/>
    <n v="4276.2"/>
    <s v="Credit Card"/>
    <s v="Delivered"/>
    <x v="0"/>
    <s v="No Return"/>
  </r>
  <r>
    <x v="1082"/>
    <x v="96"/>
    <x v="21"/>
    <x v="10"/>
    <x v="10"/>
    <x v="1"/>
    <x v="13"/>
    <x v="13"/>
    <s v="RetailNet"/>
    <n v="1"/>
    <n v="646"/>
    <n v="0.2"/>
    <x v="1032"/>
    <n v="93.024000000000015"/>
    <s v="Cash on Delivery (COD)"/>
    <s v="Delivered"/>
    <x v="1"/>
    <s v="No Return"/>
  </r>
  <r>
    <x v="1083"/>
    <x v="14"/>
    <x v="13"/>
    <x v="13"/>
    <x v="13"/>
    <x v="3"/>
    <x v="8"/>
    <x v="8"/>
    <s v="TrueComRetail"/>
    <n v="2"/>
    <n v="1768"/>
    <n v="0"/>
    <x v="1033"/>
    <n v="353.6"/>
    <s v="Credit Card"/>
    <s v="Delivered"/>
    <x v="0"/>
    <s v="No Return"/>
  </r>
  <r>
    <x v="1084"/>
    <x v="249"/>
    <x v="11"/>
    <x v="10"/>
    <x v="10"/>
    <x v="0"/>
    <x v="4"/>
    <x v="4"/>
    <s v="RetailNet"/>
    <n v="3"/>
    <n v="14694"/>
    <n v="0.2"/>
    <x v="1034"/>
    <n v="7053.12"/>
    <s v="Cash on Delivery (COD)"/>
    <s v="Delivered"/>
    <x v="1"/>
    <s v="No Return"/>
  </r>
  <r>
    <x v="1085"/>
    <x v="47"/>
    <x v="24"/>
    <x v="6"/>
    <x v="6"/>
    <x v="2"/>
    <x v="6"/>
    <x v="6"/>
    <s v="OmniTechRetail"/>
    <n v="5"/>
    <n v="4408"/>
    <n v="0"/>
    <x v="1035"/>
    <n v="5510"/>
    <s v="Debit Card"/>
    <s v="Delivered"/>
    <x v="0"/>
    <s v="No Return"/>
  </r>
  <r>
    <x v="1086"/>
    <x v="359"/>
    <x v="23"/>
    <x v="1"/>
    <x v="1"/>
    <x v="2"/>
    <x v="10"/>
    <x v="10"/>
    <s v="SaneRetails"/>
    <n v="1"/>
    <n v="1200"/>
    <n v="0.15"/>
    <x v="1036"/>
    <n v="265.2"/>
    <s v="Debit Card"/>
    <s v="Shipped"/>
    <x v="1"/>
    <s v="No Return"/>
  </r>
  <r>
    <x v="1087"/>
    <x v="243"/>
    <x v="11"/>
    <x v="7"/>
    <x v="7"/>
    <x v="3"/>
    <x v="17"/>
    <x v="17"/>
    <s v="TrueComRetail"/>
    <n v="2"/>
    <n v="653"/>
    <n v="0.05"/>
    <x v="22"/>
    <n v="0"/>
    <s v="Net Banking"/>
    <s v="Cancelled"/>
    <x v="4"/>
    <s v="Not Applicable"/>
  </r>
  <r>
    <x v="1088"/>
    <x v="268"/>
    <x v="1"/>
    <x v="1"/>
    <x v="1"/>
    <x v="1"/>
    <x v="12"/>
    <x v="12"/>
    <s v="RetailNet"/>
    <n v="1"/>
    <n v="969"/>
    <n v="0.05"/>
    <x v="447"/>
    <n v="184.11"/>
    <s v="Cash on Delivery (COD)"/>
    <s v="Delivered"/>
    <x v="3"/>
    <s v="No Return"/>
  </r>
  <r>
    <x v="1089"/>
    <x v="53"/>
    <x v="5"/>
    <x v="1"/>
    <x v="1"/>
    <x v="1"/>
    <x v="9"/>
    <x v="9"/>
    <s v="RetailNet"/>
    <n v="2"/>
    <n v="2448"/>
    <n v="0"/>
    <x v="1037"/>
    <n v="1077.1200000000001"/>
    <s v="Net Banking"/>
    <s v="Delivered"/>
    <x v="1"/>
    <s v="No Return"/>
  </r>
  <r>
    <x v="1090"/>
    <x v="308"/>
    <x v="12"/>
    <x v="13"/>
    <x v="13"/>
    <x v="2"/>
    <x v="16"/>
    <x v="16"/>
    <s v="OmniTechRetail"/>
    <n v="1"/>
    <n v="1293"/>
    <n v="0.05"/>
    <x v="1038"/>
    <n v="294.80399999999997"/>
    <s v="UPI"/>
    <s v="Delivered"/>
    <x v="3"/>
    <s v="No Return"/>
  </r>
  <r>
    <x v="1091"/>
    <x v="61"/>
    <x v="14"/>
    <x v="10"/>
    <x v="10"/>
    <x v="1"/>
    <x v="5"/>
    <x v="5"/>
    <s v="TrueComRetail"/>
    <n v="1"/>
    <n v="846"/>
    <n v="0"/>
    <x v="1039"/>
    <n v="169.20000000000002"/>
    <s v="Credit Card"/>
    <s v="Delivered"/>
    <x v="3"/>
    <s v="No Return"/>
  </r>
  <r>
    <x v="1092"/>
    <x v="408"/>
    <x v="18"/>
    <x v="14"/>
    <x v="3"/>
    <x v="2"/>
    <x v="19"/>
    <x v="19"/>
    <s v="OmniTechRetail"/>
    <n v="2"/>
    <n v="872"/>
    <n v="0.2"/>
    <x v="1040"/>
    <n v="-111.616"/>
    <s v="Cash on Delivery (COD)"/>
    <s v="Returned"/>
    <x v="5"/>
    <s v="Returned"/>
  </r>
  <r>
    <x v="1093"/>
    <x v="308"/>
    <x v="12"/>
    <x v="8"/>
    <x v="8"/>
    <x v="3"/>
    <x v="17"/>
    <x v="17"/>
    <s v="SuperComNet"/>
    <n v="1"/>
    <n v="3438"/>
    <n v="0.1"/>
    <x v="1041"/>
    <n v="495.07200000000006"/>
    <s v="Net Banking"/>
    <s v="Delivered"/>
    <x v="1"/>
    <s v="No Return"/>
  </r>
  <r>
    <x v="1094"/>
    <x v="282"/>
    <x v="17"/>
    <x v="4"/>
    <x v="4"/>
    <x v="1"/>
    <x v="5"/>
    <x v="5"/>
    <s v="RetailNet"/>
    <n v="4"/>
    <n v="2440"/>
    <n v="0.15"/>
    <x v="1042"/>
    <n v="2074"/>
    <s v="Credit Card"/>
    <s v="Delivered"/>
    <x v="1"/>
    <s v="No Return"/>
  </r>
  <r>
    <x v="1095"/>
    <x v="372"/>
    <x v="24"/>
    <x v="7"/>
    <x v="7"/>
    <x v="2"/>
    <x v="10"/>
    <x v="10"/>
    <s v="SaneRetails"/>
    <n v="1"/>
    <n v="705"/>
    <n v="0.15"/>
    <x v="1043"/>
    <n v="83.89500000000001"/>
    <s v="Cash on Delivery (COD)"/>
    <s v="Delivered"/>
    <x v="3"/>
    <s v="No Return"/>
  </r>
  <r>
    <x v="1096"/>
    <x v="111"/>
    <x v="24"/>
    <x v="6"/>
    <x v="6"/>
    <x v="2"/>
    <x v="19"/>
    <x v="19"/>
    <s v="OmniTechRetail"/>
    <n v="1"/>
    <n v="1098"/>
    <n v="0.15"/>
    <x v="1044"/>
    <n v="177.327"/>
    <s v="UPI"/>
    <s v="Delivered"/>
    <x v="1"/>
    <s v="No Return"/>
  </r>
  <r>
    <x v="1097"/>
    <x v="345"/>
    <x v="15"/>
    <x v="6"/>
    <x v="6"/>
    <x v="1"/>
    <x v="9"/>
    <x v="9"/>
    <s v="RetailNet"/>
    <n v="1"/>
    <n v="2498"/>
    <n v="0.05"/>
    <x v="1045"/>
    <n v="308.50299999999999"/>
    <s v="Cash on Delivery (COD)"/>
    <s v="Delivered"/>
    <x v="0"/>
    <s v="No Return"/>
  </r>
  <r>
    <x v="1098"/>
    <x v="267"/>
    <x v="15"/>
    <x v="2"/>
    <x v="2"/>
    <x v="3"/>
    <x v="7"/>
    <x v="7"/>
    <s v="SuperComNet"/>
    <n v="1"/>
    <n v="3812"/>
    <n v="0.15"/>
    <x v="1046"/>
    <n v="615.63799999999992"/>
    <s v="Credit Card"/>
    <s v="Delivered"/>
    <x v="1"/>
    <s v="No Return"/>
  </r>
  <r>
    <x v="1099"/>
    <x v="71"/>
    <x v="23"/>
    <x v="13"/>
    <x v="13"/>
    <x v="1"/>
    <x v="1"/>
    <x v="1"/>
    <s v="RetailNet"/>
    <n v="1"/>
    <n v="536"/>
    <n v="0"/>
    <x v="1047"/>
    <n v="107.2"/>
    <s v="Cash on Delivery (COD)"/>
    <s v="Delivered"/>
    <x v="3"/>
    <s v="No Return"/>
  </r>
  <r>
    <x v="1100"/>
    <x v="170"/>
    <x v="18"/>
    <x v="7"/>
    <x v="7"/>
    <x v="1"/>
    <x v="9"/>
    <x v="9"/>
    <s v="TrueComRetail"/>
    <n v="3"/>
    <n v="1274"/>
    <n v="0.35"/>
    <x v="22"/>
    <n v="0"/>
    <s v="Cash on Delivery (COD)"/>
    <s v="Cancelled"/>
    <x v="4"/>
    <s v="Not Applicable"/>
  </r>
  <r>
    <x v="1101"/>
    <x v="268"/>
    <x v="7"/>
    <x v="4"/>
    <x v="4"/>
    <x v="2"/>
    <x v="19"/>
    <x v="19"/>
    <s v="OmniTechRetail"/>
    <n v="2"/>
    <n v="2104"/>
    <n v="0.2"/>
    <x v="1048"/>
    <n v="504.96"/>
    <s v="UPI"/>
    <s v="Delivered"/>
    <x v="1"/>
    <s v="No Return"/>
  </r>
  <r>
    <x v="1102"/>
    <x v="393"/>
    <x v="3"/>
    <x v="12"/>
    <x v="12"/>
    <x v="1"/>
    <x v="9"/>
    <x v="9"/>
    <s v="RetailNet"/>
    <n v="4"/>
    <n v="1716"/>
    <n v="0.05"/>
    <x v="1049"/>
    <n v="1304.1599999999999"/>
    <s v="Net Banking"/>
    <s v="Delivered"/>
    <x v="0"/>
    <s v="No Return"/>
  </r>
  <r>
    <x v="1103"/>
    <x v="131"/>
    <x v="20"/>
    <x v="11"/>
    <x v="11"/>
    <x v="1"/>
    <x v="9"/>
    <x v="9"/>
    <s v="RetailNet"/>
    <n v="2"/>
    <n v="1687"/>
    <n v="0.05"/>
    <x v="1050"/>
    <n v="833.37799999999993"/>
    <s v="Debit Card"/>
    <s v="Delivered"/>
    <x v="3"/>
    <s v="No Return"/>
  </r>
  <r>
    <x v="1104"/>
    <x v="235"/>
    <x v="5"/>
    <x v="4"/>
    <x v="4"/>
    <x v="2"/>
    <x v="16"/>
    <x v="16"/>
    <s v="OmniTechRetail"/>
    <n v="1"/>
    <n v="1924"/>
    <n v="0"/>
    <x v="1051"/>
    <n v="442.52000000000004"/>
    <s v="UPI"/>
    <s v="Delivered"/>
    <x v="3"/>
    <s v="No Return"/>
  </r>
  <r>
    <x v="1105"/>
    <x v="284"/>
    <x v="9"/>
    <x v="7"/>
    <x v="7"/>
    <x v="1"/>
    <x v="1"/>
    <x v="1"/>
    <s v="RetailNet"/>
    <n v="1"/>
    <n v="1416"/>
    <n v="0.1"/>
    <x v="1052"/>
    <n v="318.60000000000002"/>
    <s v="Debit Card"/>
    <s v="Delivered"/>
    <x v="0"/>
    <s v="No Return"/>
  </r>
  <r>
    <x v="1106"/>
    <x v="314"/>
    <x v="17"/>
    <x v="3"/>
    <x v="3"/>
    <x v="1"/>
    <x v="5"/>
    <x v="5"/>
    <s v="TrueComRetail"/>
    <n v="1"/>
    <n v="2264"/>
    <n v="0.15"/>
    <x v="1053"/>
    <n v="365.63599999999997"/>
    <s v="Credit Card"/>
    <s v="Delivered"/>
    <x v="0"/>
    <s v="No Return"/>
  </r>
  <r>
    <x v="1107"/>
    <x v="254"/>
    <x v="5"/>
    <x v="7"/>
    <x v="7"/>
    <x v="2"/>
    <x v="19"/>
    <x v="19"/>
    <s v="SaneRetails"/>
    <n v="1"/>
    <n v="5632"/>
    <n v="0.1"/>
    <x v="1054"/>
    <n v="709.63200000000006"/>
    <s v="Cash on Delivery (COD)"/>
    <s v="Delivered"/>
    <x v="3"/>
    <s v="No Return"/>
  </r>
  <r>
    <x v="1108"/>
    <x v="409"/>
    <x v="14"/>
    <x v="0"/>
    <x v="0"/>
    <x v="2"/>
    <x v="10"/>
    <x v="10"/>
    <s v="SaneRetails"/>
    <n v="3"/>
    <n v="4440"/>
    <n v="0.15"/>
    <x v="1055"/>
    <n v="2604.06"/>
    <s v="Cash on Delivery (COD)"/>
    <s v="Delivered"/>
    <x v="0"/>
    <s v="No Return"/>
  </r>
  <r>
    <x v="1109"/>
    <x v="395"/>
    <x v="6"/>
    <x v="4"/>
    <x v="4"/>
    <x v="3"/>
    <x v="15"/>
    <x v="15"/>
    <s v="TrueComRetail"/>
    <n v="1"/>
    <n v="3532"/>
    <n v="0.2"/>
    <x v="1056"/>
    <n v="310.81600000000003"/>
    <s v="Net Banking"/>
    <s v="Delivered"/>
    <x v="1"/>
    <s v="No Return"/>
  </r>
  <r>
    <x v="1110"/>
    <x v="258"/>
    <x v="15"/>
    <x v="4"/>
    <x v="4"/>
    <x v="0"/>
    <x v="2"/>
    <x v="2"/>
    <s v="IndiFlashMart"/>
    <n v="2"/>
    <n v="3616"/>
    <n v="0.05"/>
    <x v="1057"/>
    <n v="1099.2639999999999"/>
    <s v="Credit Card"/>
    <s v="Delivered"/>
    <x v="1"/>
    <s v="No Return"/>
  </r>
  <r>
    <x v="1111"/>
    <x v="134"/>
    <x v="12"/>
    <x v="8"/>
    <x v="8"/>
    <x v="1"/>
    <x v="9"/>
    <x v="9"/>
    <s v="TrueComRetail"/>
    <n v="1"/>
    <n v="1884"/>
    <n v="0.05"/>
    <x v="1058"/>
    <n v="214.77599999999998"/>
    <s v="UPI"/>
    <s v="Delivered"/>
    <x v="0"/>
    <s v="No Return"/>
  </r>
  <r>
    <x v="1112"/>
    <x v="383"/>
    <x v="17"/>
    <x v="3"/>
    <x v="3"/>
    <x v="2"/>
    <x v="16"/>
    <x v="16"/>
    <s v="OmniTechRetail"/>
    <n v="1"/>
    <n v="3388"/>
    <n v="0.05"/>
    <x v="1059"/>
    <n v="450.60400000000004"/>
    <s v="Net Banking"/>
    <s v="Delivered"/>
    <x v="1"/>
    <s v="No Return"/>
  </r>
  <r>
    <x v="1113"/>
    <x v="55"/>
    <x v="11"/>
    <x v="11"/>
    <x v="11"/>
    <x v="0"/>
    <x v="11"/>
    <x v="11"/>
    <s v="IndiFlashMart"/>
    <n v="1"/>
    <n v="57484"/>
    <n v="0.05"/>
    <x v="1060"/>
    <n v="13652.449999999999"/>
    <s v="UPI"/>
    <s v="Delivered"/>
    <x v="0"/>
    <s v="No Return"/>
  </r>
  <r>
    <x v="1114"/>
    <x v="230"/>
    <x v="20"/>
    <x v="14"/>
    <x v="3"/>
    <x v="3"/>
    <x v="17"/>
    <x v="17"/>
    <s v="TrueComRetail"/>
    <n v="1"/>
    <n v="748"/>
    <n v="0"/>
    <x v="1061"/>
    <n v="104.72000000000001"/>
    <s v="Debit Card"/>
    <s v="Shipped"/>
    <x v="0"/>
    <s v="No Return"/>
  </r>
  <r>
    <x v="1115"/>
    <x v="180"/>
    <x v="20"/>
    <x v="9"/>
    <x v="9"/>
    <x v="1"/>
    <x v="1"/>
    <x v="1"/>
    <s v="RetailNet"/>
    <n v="2"/>
    <n v="1609"/>
    <n v="0.05"/>
    <x v="1062"/>
    <n v="641.99099999999999"/>
    <s v="Credit Card"/>
    <s v="Delivered"/>
    <x v="3"/>
    <s v="No Return"/>
  </r>
  <r>
    <x v="1116"/>
    <x v="357"/>
    <x v="8"/>
    <x v="4"/>
    <x v="4"/>
    <x v="2"/>
    <x v="16"/>
    <x v="16"/>
    <s v="SaneRetails"/>
    <n v="2"/>
    <n v="1719"/>
    <n v="0.1"/>
    <x v="1041"/>
    <n v="618.84000000000015"/>
    <s v="Net Banking"/>
    <s v="Delivered"/>
    <x v="0"/>
    <s v="No Return"/>
  </r>
  <r>
    <x v="1117"/>
    <x v="350"/>
    <x v="16"/>
    <x v="0"/>
    <x v="0"/>
    <x v="1"/>
    <x v="1"/>
    <x v="1"/>
    <s v="TrueComRetail"/>
    <n v="1"/>
    <n v="2422"/>
    <n v="0"/>
    <x v="1063"/>
    <n v="242.20000000000002"/>
    <s v="Debit Card"/>
    <s v="Delivered"/>
    <x v="0"/>
    <s v="No Return"/>
  </r>
  <r>
    <x v="1118"/>
    <x v="372"/>
    <x v="17"/>
    <x v="11"/>
    <x v="11"/>
    <x v="2"/>
    <x v="19"/>
    <x v="19"/>
    <s v="OmniTechRetail"/>
    <n v="5"/>
    <n v="3677"/>
    <n v="0.2"/>
    <x v="1064"/>
    <n v="2941.6000000000004"/>
    <s v="Debit Card"/>
    <s v="Shipped"/>
    <x v="1"/>
    <s v="No Return"/>
  </r>
  <r>
    <x v="1119"/>
    <x v="166"/>
    <x v="8"/>
    <x v="7"/>
    <x v="7"/>
    <x v="1"/>
    <x v="5"/>
    <x v="5"/>
    <s v="RetailNet"/>
    <n v="1"/>
    <n v="1852"/>
    <n v="0.05"/>
    <x v="1065"/>
    <n v="334.286"/>
    <s v="Debit Card"/>
    <s v="Delivered"/>
    <x v="1"/>
    <s v="No Return"/>
  </r>
  <r>
    <x v="1120"/>
    <x v="15"/>
    <x v="23"/>
    <x v="14"/>
    <x v="3"/>
    <x v="2"/>
    <x v="10"/>
    <x v="10"/>
    <s v="SaneRetails"/>
    <n v="1"/>
    <n v="5077"/>
    <n v="0.1"/>
    <x v="1066"/>
    <n v="594.00900000000001"/>
    <s v="Credit Card"/>
    <s v="Delivered"/>
    <x v="1"/>
    <s v="No Return"/>
  </r>
  <r>
    <x v="1121"/>
    <x v="287"/>
    <x v="8"/>
    <x v="0"/>
    <x v="0"/>
    <x v="2"/>
    <x v="10"/>
    <x v="10"/>
    <s v="SaneRetails"/>
    <n v="1"/>
    <n v="1119"/>
    <n v="0"/>
    <x v="216"/>
    <n v="179.04"/>
    <s v="Net Banking"/>
    <s v="Delivered"/>
    <x v="3"/>
    <s v="No Return"/>
  </r>
  <r>
    <x v="1122"/>
    <x v="383"/>
    <x v="5"/>
    <x v="6"/>
    <x v="6"/>
    <x v="1"/>
    <x v="13"/>
    <x v="13"/>
    <s v="TrueComRetail"/>
    <n v="2"/>
    <n v="1099"/>
    <n v="0"/>
    <x v="1067"/>
    <n v="461.58"/>
    <s v="Credit Card"/>
    <s v="Delivered"/>
    <x v="1"/>
    <s v="No Return"/>
  </r>
  <r>
    <x v="1123"/>
    <x v="410"/>
    <x v="4"/>
    <x v="10"/>
    <x v="10"/>
    <x v="3"/>
    <x v="15"/>
    <x v="15"/>
    <s v="SuperComNet"/>
    <n v="1"/>
    <n v="1540"/>
    <n v="0.1"/>
    <x v="1068"/>
    <n v="291.06"/>
    <s v="Cash on Delivery (COD)"/>
    <s v="Delivered"/>
    <x v="1"/>
    <s v="No Return"/>
  </r>
  <r>
    <x v="1124"/>
    <x v="19"/>
    <x v="8"/>
    <x v="11"/>
    <x v="11"/>
    <x v="3"/>
    <x v="7"/>
    <x v="7"/>
    <s v="SuperComNet"/>
    <n v="1"/>
    <n v="1311"/>
    <n v="0.1"/>
    <x v="1069"/>
    <n v="224.18100000000001"/>
    <s v="Net Banking"/>
    <s v="Delivered"/>
    <x v="0"/>
    <s v="No Return"/>
  </r>
  <r>
    <x v="1125"/>
    <x v="286"/>
    <x v="18"/>
    <x v="14"/>
    <x v="3"/>
    <x v="1"/>
    <x v="13"/>
    <x v="13"/>
    <s v="RetailNet"/>
    <n v="2"/>
    <n v="590"/>
    <n v="0.1"/>
    <x v="318"/>
    <n v="254.88"/>
    <s v="Net Banking"/>
    <s v="Delivered"/>
    <x v="3"/>
    <s v="No Return"/>
  </r>
  <r>
    <x v="1126"/>
    <x v="223"/>
    <x v="20"/>
    <x v="2"/>
    <x v="2"/>
    <x v="2"/>
    <x v="19"/>
    <x v="19"/>
    <s v="OmniTechRetail"/>
    <n v="3"/>
    <n v="3709"/>
    <n v="0"/>
    <x v="1070"/>
    <n v="2781.75"/>
    <s v="Net Banking"/>
    <s v="Delivered"/>
    <x v="0"/>
    <s v="No Return"/>
  </r>
  <r>
    <x v="1127"/>
    <x v="168"/>
    <x v="5"/>
    <x v="11"/>
    <x v="11"/>
    <x v="0"/>
    <x v="11"/>
    <x v="11"/>
    <s v="IndiFlashMart"/>
    <n v="2"/>
    <n v="24283"/>
    <n v="0.05"/>
    <x v="1071"/>
    <n v="10150.294"/>
    <s v="Net Banking"/>
    <s v="Delivered"/>
    <x v="1"/>
    <s v="No Return"/>
  </r>
  <r>
    <x v="1128"/>
    <x v="28"/>
    <x v="0"/>
    <x v="1"/>
    <x v="1"/>
    <x v="3"/>
    <x v="17"/>
    <x v="17"/>
    <s v="TrueComRetail"/>
    <n v="2"/>
    <n v="4095"/>
    <n v="0.05"/>
    <x v="1072"/>
    <n v="778.05000000000007"/>
    <s v="Cash on Delivery (COD)"/>
    <s v="Delivered"/>
    <x v="0"/>
    <s v="No Return"/>
  </r>
  <r>
    <x v="1129"/>
    <x v="122"/>
    <x v="19"/>
    <x v="12"/>
    <x v="12"/>
    <x v="3"/>
    <x v="20"/>
    <x v="20"/>
    <s v="TrueComRetail"/>
    <n v="1"/>
    <n v="2842"/>
    <n v="0.05"/>
    <x v="1073"/>
    <n v="620.97700000000009"/>
    <s v="Debit Card"/>
    <s v="Delivered"/>
    <x v="1"/>
    <s v="No Return"/>
  </r>
  <r>
    <x v="1130"/>
    <x v="36"/>
    <x v="5"/>
    <x v="1"/>
    <x v="1"/>
    <x v="1"/>
    <x v="12"/>
    <x v="12"/>
    <s v="TrueComRetail"/>
    <n v="1"/>
    <n v="491"/>
    <n v="0"/>
    <x v="1074"/>
    <n v="49.1"/>
    <s v="Net Banking"/>
    <s v="Delivered"/>
    <x v="3"/>
    <s v="No Return"/>
  </r>
  <r>
    <x v="1131"/>
    <x v="113"/>
    <x v="7"/>
    <x v="5"/>
    <x v="5"/>
    <x v="0"/>
    <x v="0"/>
    <x v="0"/>
    <s v="IndiFlashMart"/>
    <n v="1"/>
    <n v="58739"/>
    <n v="0.15"/>
    <x v="1075"/>
    <n v="-3994.2520000000004"/>
    <s v="Net Banking"/>
    <s v="Returned"/>
    <x v="5"/>
    <s v="Returned"/>
  </r>
  <r>
    <x v="1132"/>
    <x v="97"/>
    <x v="1"/>
    <x v="14"/>
    <x v="3"/>
    <x v="0"/>
    <x v="4"/>
    <x v="4"/>
    <s v="IndiFlashMart"/>
    <n v="1"/>
    <n v="46031"/>
    <n v="0.05"/>
    <x v="1076"/>
    <n v="6122.1230000000005"/>
    <s v="Credit Card"/>
    <s v="Delivered"/>
    <x v="1"/>
    <s v="No Return"/>
  </r>
  <r>
    <x v="1133"/>
    <x v="244"/>
    <x v="2"/>
    <x v="10"/>
    <x v="10"/>
    <x v="2"/>
    <x v="10"/>
    <x v="10"/>
    <s v="SaneRetails"/>
    <n v="1"/>
    <n v="5496"/>
    <n v="0.05"/>
    <x v="1077"/>
    <n v="1305.3"/>
    <s v="Debit Card"/>
    <s v="Delivered"/>
    <x v="3"/>
    <s v="No Return"/>
  </r>
  <r>
    <x v="1134"/>
    <x v="79"/>
    <x v="11"/>
    <x v="13"/>
    <x v="13"/>
    <x v="2"/>
    <x v="16"/>
    <x v="16"/>
    <s v="OmniTechRetail"/>
    <n v="1"/>
    <n v="2278"/>
    <n v="0"/>
    <x v="1078"/>
    <n v="273.36"/>
    <s v="Net Banking"/>
    <s v="Delivered"/>
    <x v="3"/>
    <s v="No Return"/>
  </r>
  <r>
    <x v="1135"/>
    <x v="31"/>
    <x v="18"/>
    <x v="1"/>
    <x v="1"/>
    <x v="1"/>
    <x v="13"/>
    <x v="13"/>
    <s v="TrueComRetail"/>
    <n v="1"/>
    <n v="697"/>
    <n v="0.15"/>
    <x v="1079"/>
    <n v="142.18799999999999"/>
    <s v="UPI"/>
    <s v="Delivered"/>
    <x v="3"/>
    <s v="No Return"/>
  </r>
  <r>
    <x v="1136"/>
    <x v="223"/>
    <x v="17"/>
    <x v="4"/>
    <x v="4"/>
    <x v="0"/>
    <x v="4"/>
    <x v="4"/>
    <s v="RetailNet"/>
    <n v="1"/>
    <n v="9437"/>
    <n v="0"/>
    <x v="1080"/>
    <n v="1226.81"/>
    <s v="Cash on Delivery (COD)"/>
    <s v="Delivered"/>
    <x v="1"/>
    <s v="No Return"/>
  </r>
  <r>
    <x v="1137"/>
    <x v="104"/>
    <x v="1"/>
    <x v="5"/>
    <x v="5"/>
    <x v="0"/>
    <x v="0"/>
    <x v="0"/>
    <s v="RetailNet"/>
    <n v="1"/>
    <n v="45122"/>
    <n v="0"/>
    <x v="1081"/>
    <n v="7219.52"/>
    <s v="Debit Card"/>
    <s v="Delivered"/>
    <x v="0"/>
    <s v="No Return"/>
  </r>
  <r>
    <x v="1138"/>
    <x v="83"/>
    <x v="4"/>
    <x v="10"/>
    <x v="10"/>
    <x v="0"/>
    <x v="14"/>
    <x v="14"/>
    <s v="RetailNet"/>
    <n v="1"/>
    <n v="55680"/>
    <n v="0.1"/>
    <x v="1082"/>
    <n v="10022.400000000001"/>
    <s v="Credit Card"/>
    <s v="Delivered"/>
    <x v="0"/>
    <s v="No Return"/>
  </r>
  <r>
    <x v="1139"/>
    <x v="408"/>
    <x v="10"/>
    <x v="5"/>
    <x v="5"/>
    <x v="1"/>
    <x v="5"/>
    <x v="5"/>
    <s v="TrueComRetail"/>
    <n v="4"/>
    <n v="316"/>
    <n v="0.1"/>
    <x v="1083"/>
    <n v="182.01600000000002"/>
    <s v="Debit Card"/>
    <s v="Delivered"/>
    <x v="3"/>
    <s v="No Return"/>
  </r>
  <r>
    <x v="1140"/>
    <x v="411"/>
    <x v="21"/>
    <x v="6"/>
    <x v="6"/>
    <x v="0"/>
    <x v="0"/>
    <x v="0"/>
    <s v="IndiFlashMart"/>
    <n v="1"/>
    <n v="61766"/>
    <n v="0"/>
    <x v="1084"/>
    <n v="16059.16"/>
    <s v="Cash on Delivery (COD)"/>
    <s v="Delivered"/>
    <x v="3"/>
    <s v="No Return"/>
  </r>
  <r>
    <x v="1141"/>
    <x v="196"/>
    <x v="10"/>
    <x v="12"/>
    <x v="12"/>
    <x v="0"/>
    <x v="11"/>
    <x v="11"/>
    <s v="RetailNet"/>
    <n v="2"/>
    <n v="2736"/>
    <n v="0"/>
    <x v="1085"/>
    <n v="547.20000000000005"/>
    <s v="Credit Card"/>
    <s v="Delivered"/>
    <x v="0"/>
    <s v="No Return"/>
  </r>
  <r>
    <x v="1142"/>
    <x v="405"/>
    <x v="10"/>
    <x v="5"/>
    <x v="5"/>
    <x v="2"/>
    <x v="21"/>
    <x v="12"/>
    <s v="SaneRetails"/>
    <n v="1"/>
    <n v="4861"/>
    <n v="0.1"/>
    <x v="1086"/>
    <n v="524.98800000000006"/>
    <s v="Cash on Delivery (COD)"/>
    <s v="Delivered"/>
    <x v="3"/>
    <s v="No Return"/>
  </r>
  <r>
    <x v="1143"/>
    <x v="360"/>
    <x v="3"/>
    <x v="10"/>
    <x v="10"/>
    <x v="2"/>
    <x v="10"/>
    <x v="10"/>
    <s v="OmniTechRetail"/>
    <n v="2"/>
    <n v="3446"/>
    <n v="0"/>
    <x v="1087"/>
    <n v="1723"/>
    <s v="Net Banking"/>
    <s v="Delivered"/>
    <x v="0"/>
    <s v="No Return"/>
  </r>
  <r>
    <x v="1144"/>
    <x v="304"/>
    <x v="11"/>
    <x v="13"/>
    <x v="13"/>
    <x v="3"/>
    <x v="7"/>
    <x v="7"/>
    <s v="SuperComNet"/>
    <n v="1"/>
    <n v="2984"/>
    <n v="0.05"/>
    <x v="1088"/>
    <n v="538.61199999999997"/>
    <s v="Net Banking"/>
    <s v="Delivered"/>
    <x v="1"/>
    <s v="No Return"/>
  </r>
  <r>
    <x v="1145"/>
    <x v="44"/>
    <x v="13"/>
    <x v="2"/>
    <x v="2"/>
    <x v="0"/>
    <x v="22"/>
    <x v="21"/>
    <s v="IndiFlashMart"/>
    <n v="2"/>
    <n v="45324"/>
    <n v="0"/>
    <x v="1089"/>
    <n v="9064.8000000000011"/>
    <s v="Debit Card"/>
    <s v="Delivered"/>
    <x v="1"/>
    <s v="No Return"/>
  </r>
  <r>
    <x v="1146"/>
    <x v="61"/>
    <x v="17"/>
    <x v="13"/>
    <x v="13"/>
    <x v="2"/>
    <x v="10"/>
    <x v="10"/>
    <s v="SaneRetails"/>
    <n v="1"/>
    <n v="1655"/>
    <n v="0"/>
    <x v="1090"/>
    <n v="397.2"/>
    <s v="UPI"/>
    <s v="Delivered"/>
    <x v="3"/>
    <s v="No Return"/>
  </r>
  <r>
    <x v="1147"/>
    <x v="200"/>
    <x v="8"/>
    <x v="1"/>
    <x v="1"/>
    <x v="0"/>
    <x v="14"/>
    <x v="14"/>
    <s v="IndiFlashMart"/>
    <n v="2"/>
    <n v="58492"/>
    <n v="0"/>
    <x v="1091"/>
    <n v="12868.24"/>
    <s v="Net Banking"/>
    <s v="Delivered"/>
    <x v="1"/>
    <s v="No Return"/>
  </r>
  <r>
    <x v="1148"/>
    <x v="313"/>
    <x v="19"/>
    <x v="9"/>
    <x v="9"/>
    <x v="2"/>
    <x v="21"/>
    <x v="12"/>
    <s v="OmniTechRetail"/>
    <n v="1"/>
    <n v="1788"/>
    <n v="0.05"/>
    <x v="1092"/>
    <n v="271.77600000000001"/>
    <s v="UPI"/>
    <s v="Delivered"/>
    <x v="1"/>
    <s v="No Return"/>
  </r>
  <r>
    <x v="1149"/>
    <x v="364"/>
    <x v="11"/>
    <x v="10"/>
    <x v="10"/>
    <x v="0"/>
    <x v="11"/>
    <x v="11"/>
    <s v="RetailNet"/>
    <n v="1"/>
    <n v="60435"/>
    <n v="0.15"/>
    <x v="1093"/>
    <n v="7191.7650000000003"/>
    <s v="UPI"/>
    <s v="Delivered"/>
    <x v="3"/>
    <s v="No Return"/>
  </r>
  <r>
    <x v="1150"/>
    <x v="234"/>
    <x v="13"/>
    <x v="8"/>
    <x v="8"/>
    <x v="3"/>
    <x v="15"/>
    <x v="15"/>
    <s v="TrueComRetail"/>
    <n v="1"/>
    <n v="2266"/>
    <n v="0.05"/>
    <x v="1094"/>
    <n v="430.53999999999996"/>
    <s v="Debit Card"/>
    <s v="Delivered"/>
    <x v="0"/>
    <s v="No Return"/>
  </r>
  <r>
    <x v="1151"/>
    <x v="217"/>
    <x v="3"/>
    <x v="6"/>
    <x v="6"/>
    <x v="1"/>
    <x v="13"/>
    <x v="13"/>
    <s v="TrueComRetail"/>
    <n v="1"/>
    <n v="211"/>
    <n v="0.2"/>
    <x v="1095"/>
    <n v="32.072000000000003"/>
    <s v="Credit Card"/>
    <s v="Delivered"/>
    <x v="3"/>
    <s v="No Return"/>
  </r>
  <r>
    <x v="1152"/>
    <x v="247"/>
    <x v="13"/>
    <x v="12"/>
    <x v="12"/>
    <x v="2"/>
    <x v="19"/>
    <x v="19"/>
    <s v="OmniTechRetail"/>
    <n v="1"/>
    <n v="1696"/>
    <n v="0.1"/>
    <x v="1096"/>
    <n v="305.28000000000003"/>
    <s v="Credit Card"/>
    <s v="Delivered"/>
    <x v="3"/>
    <s v="No Return"/>
  </r>
  <r>
    <x v="1153"/>
    <x v="412"/>
    <x v="12"/>
    <x v="5"/>
    <x v="5"/>
    <x v="2"/>
    <x v="6"/>
    <x v="6"/>
    <s v="OmniTechRetail"/>
    <n v="1"/>
    <n v="5406"/>
    <n v="0"/>
    <x v="1097"/>
    <n v="1189.32"/>
    <s v="Cash on Delivery (COD)"/>
    <s v="Delivered"/>
    <x v="1"/>
    <s v="No Return"/>
  </r>
  <r>
    <x v="1154"/>
    <x v="83"/>
    <x v="2"/>
    <x v="12"/>
    <x v="12"/>
    <x v="1"/>
    <x v="1"/>
    <x v="1"/>
    <s v="TrueComRetail"/>
    <n v="1"/>
    <n v="808"/>
    <n v="0.15"/>
    <x v="1098"/>
    <n v="157.964"/>
    <s v="Cash on Delivery (COD)"/>
    <s v="Delivered"/>
    <x v="1"/>
    <s v="No Return"/>
  </r>
  <r>
    <x v="1155"/>
    <x v="413"/>
    <x v="23"/>
    <x v="4"/>
    <x v="4"/>
    <x v="0"/>
    <x v="2"/>
    <x v="2"/>
    <s v="IndiFlashMart"/>
    <n v="1"/>
    <n v="56986"/>
    <n v="0.15"/>
    <x v="1099"/>
    <n v="10656.382"/>
    <s v="Credit Card"/>
    <s v="Delivered"/>
    <x v="1"/>
    <s v="No Return"/>
  </r>
  <r>
    <x v="1156"/>
    <x v="206"/>
    <x v="20"/>
    <x v="11"/>
    <x v="11"/>
    <x v="3"/>
    <x v="18"/>
    <x v="18"/>
    <s v="SuperComNet"/>
    <n v="3"/>
    <n v="4019"/>
    <n v="0.1"/>
    <x v="1100"/>
    <n v="1302.1560000000002"/>
    <s v="Cash on Delivery (COD)"/>
    <s v="Delivered"/>
    <x v="1"/>
    <s v="No Return"/>
  </r>
  <r>
    <x v="1157"/>
    <x v="414"/>
    <x v="22"/>
    <x v="0"/>
    <x v="0"/>
    <x v="2"/>
    <x v="19"/>
    <x v="19"/>
    <s v="OmniTechRetail"/>
    <n v="1"/>
    <n v="1907"/>
    <n v="0.15"/>
    <x v="1101"/>
    <n v="372.81850000000003"/>
    <s v="Debit Card"/>
    <s v="Delivered"/>
    <x v="1"/>
    <s v="No Return"/>
  </r>
  <r>
    <x v="1158"/>
    <x v="93"/>
    <x v="8"/>
    <x v="3"/>
    <x v="3"/>
    <x v="1"/>
    <x v="1"/>
    <x v="1"/>
    <s v="TrueComRetail"/>
    <n v="2"/>
    <n v="1644"/>
    <n v="0"/>
    <x v="1102"/>
    <n v="427.44"/>
    <s v="UPI"/>
    <s v="Delivered"/>
    <x v="1"/>
    <s v="No Return"/>
  </r>
  <r>
    <x v="1159"/>
    <x v="265"/>
    <x v="17"/>
    <x v="0"/>
    <x v="0"/>
    <x v="1"/>
    <x v="5"/>
    <x v="5"/>
    <s v="TrueComRetail"/>
    <n v="1"/>
    <n v="2202"/>
    <n v="0"/>
    <x v="1103"/>
    <n v="550.5"/>
    <s v="Net Banking"/>
    <s v="Delivered"/>
    <x v="3"/>
    <s v="No Return"/>
  </r>
  <r>
    <x v="1160"/>
    <x v="86"/>
    <x v="11"/>
    <x v="2"/>
    <x v="2"/>
    <x v="0"/>
    <x v="11"/>
    <x v="11"/>
    <s v="RetailNet"/>
    <n v="3"/>
    <n v="37713"/>
    <n v="0.15"/>
    <x v="1104"/>
    <n v="21156.992999999999"/>
    <s v="Debit Card"/>
    <s v="Delivered"/>
    <x v="1"/>
    <s v="No Return"/>
  </r>
  <r>
    <x v="1161"/>
    <x v="415"/>
    <x v="4"/>
    <x v="9"/>
    <x v="9"/>
    <x v="2"/>
    <x v="10"/>
    <x v="10"/>
    <s v="SaneRetails"/>
    <n v="1"/>
    <n v="4847"/>
    <n v="0"/>
    <x v="1105"/>
    <n v="484.70000000000005"/>
    <s v="Cash on Delivery (COD)"/>
    <s v="Delivered"/>
    <x v="3"/>
    <s v="No Return"/>
  </r>
  <r>
    <x v="1162"/>
    <x v="139"/>
    <x v="12"/>
    <x v="10"/>
    <x v="10"/>
    <x v="2"/>
    <x v="16"/>
    <x v="16"/>
    <s v="OmniTechRetail"/>
    <n v="2"/>
    <n v="468"/>
    <n v="0.1"/>
    <x v="1106"/>
    <n v="109.512"/>
    <s v="Credit Card"/>
    <s v="Delivered"/>
    <x v="1"/>
    <s v="No Return"/>
  </r>
  <r>
    <x v="1163"/>
    <x v="10"/>
    <x v="1"/>
    <x v="10"/>
    <x v="10"/>
    <x v="3"/>
    <x v="8"/>
    <x v="8"/>
    <s v="SuperComNet"/>
    <n v="1"/>
    <n v="3459"/>
    <n v="0.05"/>
    <x v="1107"/>
    <n v="788.65199999999993"/>
    <s v="Debit Card"/>
    <s v="Delivered"/>
    <x v="1"/>
    <s v="No Return"/>
  </r>
  <r>
    <x v="1164"/>
    <x v="116"/>
    <x v="2"/>
    <x v="8"/>
    <x v="8"/>
    <x v="0"/>
    <x v="2"/>
    <x v="2"/>
    <s v="IndiFlashMart"/>
    <n v="1"/>
    <n v="45774"/>
    <n v="0.15"/>
    <x v="1108"/>
    <n v="7392.5010000000002"/>
    <s v="UPI"/>
    <s v="Delivered"/>
    <x v="3"/>
    <s v="No Return"/>
  </r>
  <r>
    <x v="1165"/>
    <x v="184"/>
    <x v="19"/>
    <x v="2"/>
    <x v="2"/>
    <x v="1"/>
    <x v="5"/>
    <x v="5"/>
    <s v="TrueComRetail"/>
    <n v="1"/>
    <n v="847"/>
    <n v="0"/>
    <x v="1109"/>
    <n v="127.05"/>
    <s v="Debit Card"/>
    <s v="Delivered"/>
    <x v="1"/>
    <s v="No Return"/>
  </r>
  <r>
    <x v="1166"/>
    <x v="258"/>
    <x v="12"/>
    <x v="11"/>
    <x v="11"/>
    <x v="0"/>
    <x v="11"/>
    <x v="11"/>
    <s v="RetailNet"/>
    <n v="1"/>
    <n v="55129"/>
    <n v="0"/>
    <x v="1110"/>
    <n v="7166.77"/>
    <s v="Net Banking"/>
    <s v="Delivered"/>
    <x v="3"/>
    <s v="No Return"/>
  </r>
  <r>
    <x v="1167"/>
    <x v="131"/>
    <x v="16"/>
    <x v="4"/>
    <x v="4"/>
    <x v="2"/>
    <x v="3"/>
    <x v="3"/>
    <s v="OmniTechRetail"/>
    <n v="1"/>
    <n v="5946"/>
    <n v="0.05"/>
    <x v="1111"/>
    <n v="1073.2529999999999"/>
    <s v="Credit Card"/>
    <s v="Delivered"/>
    <x v="0"/>
    <s v="No Return"/>
  </r>
  <r>
    <x v="1168"/>
    <x v="297"/>
    <x v="12"/>
    <x v="7"/>
    <x v="7"/>
    <x v="2"/>
    <x v="6"/>
    <x v="6"/>
    <s v="OmniTechRetail"/>
    <n v="1"/>
    <n v="1251"/>
    <n v="0.05"/>
    <x v="1112"/>
    <n v="273.34350000000001"/>
    <s v="Debit Card"/>
    <s v="Shipped"/>
    <x v="1"/>
    <s v="No Return"/>
  </r>
  <r>
    <x v="1169"/>
    <x v="38"/>
    <x v="6"/>
    <x v="12"/>
    <x v="12"/>
    <x v="0"/>
    <x v="0"/>
    <x v="0"/>
    <s v="IndiFlashMart"/>
    <n v="2"/>
    <n v="56254"/>
    <n v="0"/>
    <x v="1113"/>
    <n v="15751.12"/>
    <s v="Cash on Delivery (COD)"/>
    <s v="Delivered"/>
    <x v="0"/>
    <s v="No Return"/>
  </r>
  <r>
    <x v="1170"/>
    <x v="16"/>
    <x v="12"/>
    <x v="2"/>
    <x v="2"/>
    <x v="2"/>
    <x v="10"/>
    <x v="10"/>
    <s v="OmniTechRetail"/>
    <n v="2"/>
    <n v="4244"/>
    <n v="0"/>
    <x v="1114"/>
    <n v="1952.24"/>
    <s v="Credit Card"/>
    <s v="Delivered"/>
    <x v="1"/>
    <s v="No Return"/>
  </r>
  <r>
    <x v="1171"/>
    <x v="211"/>
    <x v="15"/>
    <x v="2"/>
    <x v="2"/>
    <x v="2"/>
    <x v="6"/>
    <x v="6"/>
    <s v="OmniTechRetail"/>
    <n v="2"/>
    <n v="3879"/>
    <n v="0.05"/>
    <x v="1115"/>
    <n v="1179.2159999999999"/>
    <s v="UPI"/>
    <s v="Delivered"/>
    <x v="0"/>
    <s v="No Return"/>
  </r>
  <r>
    <x v="1172"/>
    <x v="153"/>
    <x v="19"/>
    <x v="8"/>
    <x v="8"/>
    <x v="0"/>
    <x v="0"/>
    <x v="0"/>
    <s v="RetailNet"/>
    <n v="1"/>
    <n v="43250"/>
    <n v="0.15"/>
    <x v="1116"/>
    <n v="6249.625"/>
    <s v="UPI"/>
    <s v="Delivered"/>
    <x v="1"/>
    <s v="No Return"/>
  </r>
  <r>
    <x v="1173"/>
    <x v="107"/>
    <x v="1"/>
    <x v="3"/>
    <x v="3"/>
    <x v="0"/>
    <x v="0"/>
    <x v="0"/>
    <s v="RetailNet"/>
    <n v="3"/>
    <n v="59987"/>
    <n v="0.1"/>
    <x v="1117"/>
    <n v="29153.681999999997"/>
    <s v="Credit Card"/>
    <s v="Delivered"/>
    <x v="1"/>
    <s v="No Return"/>
  </r>
  <r>
    <x v="1174"/>
    <x v="119"/>
    <x v="2"/>
    <x v="3"/>
    <x v="3"/>
    <x v="0"/>
    <x v="14"/>
    <x v="14"/>
    <s v="RetailNet"/>
    <n v="1"/>
    <n v="41484"/>
    <n v="0.05"/>
    <x v="1118"/>
    <n v="6699.6660000000002"/>
    <s v="Cash on Delivery (COD)"/>
    <s v="Delivered"/>
    <x v="0"/>
    <s v="No Return"/>
  </r>
  <r>
    <x v="1175"/>
    <x v="261"/>
    <x v="10"/>
    <x v="14"/>
    <x v="3"/>
    <x v="3"/>
    <x v="7"/>
    <x v="7"/>
    <s v="TrueComRetail"/>
    <n v="1"/>
    <n v="1440"/>
    <n v="0.15"/>
    <x v="1119"/>
    <n v="306"/>
    <s v="Net Banking"/>
    <s v="Delivered"/>
    <x v="3"/>
    <s v="No Return"/>
  </r>
  <r>
    <x v="1176"/>
    <x v="393"/>
    <x v="14"/>
    <x v="10"/>
    <x v="10"/>
    <x v="3"/>
    <x v="17"/>
    <x v="17"/>
    <s v="SuperComNet"/>
    <n v="3"/>
    <n v="3187"/>
    <n v="0.15"/>
    <x v="1120"/>
    <n v="1137.759"/>
    <s v="Credit Card"/>
    <s v="Delivered"/>
    <x v="3"/>
    <s v="No Return"/>
  </r>
  <r>
    <x v="1177"/>
    <x v="25"/>
    <x v="11"/>
    <x v="14"/>
    <x v="3"/>
    <x v="0"/>
    <x v="11"/>
    <x v="11"/>
    <s v="IndiFlashMart"/>
    <n v="1"/>
    <n v="6575"/>
    <n v="0.1"/>
    <x v="1121"/>
    <n v="1420.2"/>
    <s v="Credit Card"/>
    <s v="Delivered"/>
    <x v="0"/>
    <s v="No Return"/>
  </r>
  <r>
    <x v="1178"/>
    <x v="325"/>
    <x v="15"/>
    <x v="10"/>
    <x v="10"/>
    <x v="3"/>
    <x v="7"/>
    <x v="7"/>
    <s v="TrueComRetail"/>
    <n v="1"/>
    <n v="1016"/>
    <n v="0.1"/>
    <x v="1122"/>
    <n v="228.6"/>
    <s v="UPI"/>
    <s v="Shipped"/>
    <x v="0"/>
    <s v="No Return"/>
  </r>
  <r>
    <x v="1179"/>
    <x v="57"/>
    <x v="11"/>
    <x v="8"/>
    <x v="8"/>
    <x v="2"/>
    <x v="19"/>
    <x v="19"/>
    <s v="OmniTechRetail"/>
    <n v="1"/>
    <n v="4597"/>
    <n v="0.05"/>
    <x v="1123"/>
    <n v="436.71499999999997"/>
    <s v="UPI"/>
    <s v="Delivered"/>
    <x v="0"/>
    <s v="No Return"/>
  </r>
  <r>
    <x v="1180"/>
    <x v="416"/>
    <x v="2"/>
    <x v="0"/>
    <x v="0"/>
    <x v="2"/>
    <x v="3"/>
    <x v="3"/>
    <s v="OmniTechRetail"/>
    <n v="3"/>
    <n v="1869"/>
    <n v="0.05"/>
    <x v="1124"/>
    <n v="1171.8629999999998"/>
    <s v="UPI"/>
    <s v="Delivered"/>
    <x v="0"/>
    <s v="No Return"/>
  </r>
  <r>
    <x v="1181"/>
    <x v="35"/>
    <x v="1"/>
    <x v="9"/>
    <x v="9"/>
    <x v="2"/>
    <x v="19"/>
    <x v="19"/>
    <s v="OmniTechRetail"/>
    <n v="1"/>
    <n v="1954"/>
    <n v="0.05"/>
    <x v="1125"/>
    <n v="408.38599999999997"/>
    <s v="Debit Card"/>
    <s v="Delivered"/>
    <x v="1"/>
    <s v="No Return"/>
  </r>
  <r>
    <x v="1182"/>
    <x v="16"/>
    <x v="18"/>
    <x v="1"/>
    <x v="1"/>
    <x v="1"/>
    <x v="1"/>
    <x v="1"/>
    <s v="RetailNet"/>
    <n v="1"/>
    <n v="1737"/>
    <n v="0"/>
    <x v="1126"/>
    <n v="434.25"/>
    <s v="UPI"/>
    <s v="Delivered"/>
    <x v="1"/>
    <s v="No Return"/>
  </r>
  <r>
    <x v="1183"/>
    <x v="347"/>
    <x v="17"/>
    <x v="11"/>
    <x v="11"/>
    <x v="3"/>
    <x v="20"/>
    <x v="20"/>
    <s v="SuperComNet"/>
    <n v="2"/>
    <n v="2601"/>
    <n v="0.05"/>
    <x v="1127"/>
    <n v="988.38"/>
    <s v="Cash on Delivery (COD)"/>
    <s v="Delivered"/>
    <x v="3"/>
    <s v="No Return"/>
  </r>
  <r>
    <x v="1184"/>
    <x v="128"/>
    <x v="24"/>
    <x v="5"/>
    <x v="5"/>
    <x v="0"/>
    <x v="22"/>
    <x v="21"/>
    <s v="IndiFlashMart"/>
    <n v="2"/>
    <n v="17717"/>
    <n v="0.05"/>
    <x v="1128"/>
    <n v="7742.3289999999997"/>
    <s v="Debit Card"/>
    <s v="Delivered"/>
    <x v="3"/>
    <s v="No Return"/>
  </r>
  <r>
    <x v="1185"/>
    <x v="143"/>
    <x v="7"/>
    <x v="8"/>
    <x v="8"/>
    <x v="0"/>
    <x v="4"/>
    <x v="4"/>
    <s v="IndiFlashMart"/>
    <n v="4"/>
    <n v="43173"/>
    <n v="0.2"/>
    <x v="1129"/>
    <n v="33156.864000000001"/>
    <s v="Credit Card"/>
    <s v="Delivered"/>
    <x v="3"/>
    <s v="No Return"/>
  </r>
  <r>
    <x v="1186"/>
    <x v="142"/>
    <x v="13"/>
    <x v="14"/>
    <x v="3"/>
    <x v="0"/>
    <x v="14"/>
    <x v="14"/>
    <s v="RetailNet"/>
    <n v="1"/>
    <n v="47666"/>
    <n v="0.1"/>
    <x v="1130"/>
    <n v="4718.9340000000002"/>
    <s v="Net Banking"/>
    <s v="Delivered"/>
    <x v="3"/>
    <s v="No Return"/>
  </r>
  <r>
    <x v="1187"/>
    <x v="377"/>
    <x v="11"/>
    <x v="6"/>
    <x v="6"/>
    <x v="3"/>
    <x v="18"/>
    <x v="18"/>
    <s v="TrueComRetail"/>
    <n v="1"/>
    <n v="3401"/>
    <n v="0"/>
    <x v="1131"/>
    <n v="816.24"/>
    <s v="Cash on Delivery (COD)"/>
    <s v="Delivered"/>
    <x v="1"/>
    <s v="No Return"/>
  </r>
  <r>
    <x v="1188"/>
    <x v="294"/>
    <x v="16"/>
    <x v="4"/>
    <x v="4"/>
    <x v="1"/>
    <x v="9"/>
    <x v="9"/>
    <s v="TrueComRetail"/>
    <n v="2"/>
    <n v="1843"/>
    <n v="0"/>
    <x v="1132"/>
    <n v="626.62"/>
    <s v="Credit Card"/>
    <s v="Delivered"/>
    <x v="0"/>
    <s v="No Return"/>
  </r>
  <r>
    <x v="1189"/>
    <x v="203"/>
    <x v="13"/>
    <x v="7"/>
    <x v="7"/>
    <x v="0"/>
    <x v="0"/>
    <x v="0"/>
    <s v="RetailNet"/>
    <n v="3"/>
    <n v="15481"/>
    <n v="0"/>
    <x v="1133"/>
    <n v="5573.16"/>
    <s v="Credit Card"/>
    <s v="Delivered"/>
    <x v="0"/>
    <s v="No Return"/>
  </r>
  <r>
    <x v="1190"/>
    <x v="354"/>
    <x v="10"/>
    <x v="13"/>
    <x v="13"/>
    <x v="1"/>
    <x v="1"/>
    <x v="1"/>
    <s v="TrueComRetail"/>
    <n v="1"/>
    <n v="299"/>
    <n v="0.15"/>
    <x v="1134"/>
    <n v="27.956500000000002"/>
    <s v="Net Banking"/>
    <s v="Delivered"/>
    <x v="0"/>
    <s v="No Return"/>
  </r>
  <r>
    <x v="1191"/>
    <x v="330"/>
    <x v="7"/>
    <x v="9"/>
    <x v="9"/>
    <x v="0"/>
    <x v="14"/>
    <x v="14"/>
    <s v="IndiFlashMart"/>
    <n v="1"/>
    <n v="57963"/>
    <n v="0"/>
    <x v="1135"/>
    <n v="12751.86"/>
    <s v="Cash on Delivery (COD)"/>
    <s v="Delivered"/>
    <x v="0"/>
    <s v="No Return"/>
  </r>
  <r>
    <x v="1192"/>
    <x v="189"/>
    <x v="16"/>
    <x v="1"/>
    <x v="1"/>
    <x v="2"/>
    <x v="10"/>
    <x v="10"/>
    <s v="SaneRetails"/>
    <n v="1"/>
    <n v="1759"/>
    <n v="0"/>
    <x v="1136"/>
    <n v="351.8"/>
    <s v="Credit Card"/>
    <s v="Delivered"/>
    <x v="1"/>
    <s v="No Return"/>
  </r>
  <r>
    <x v="1193"/>
    <x v="395"/>
    <x v="14"/>
    <x v="9"/>
    <x v="9"/>
    <x v="3"/>
    <x v="15"/>
    <x v="15"/>
    <s v="SuperComNet"/>
    <n v="1"/>
    <n v="3005"/>
    <n v="0"/>
    <x v="423"/>
    <n v="300.5"/>
    <s v="UPI"/>
    <s v="Delivered"/>
    <x v="1"/>
    <s v="No Return"/>
  </r>
  <r>
    <x v="1194"/>
    <x v="319"/>
    <x v="12"/>
    <x v="12"/>
    <x v="12"/>
    <x v="1"/>
    <x v="12"/>
    <x v="12"/>
    <s v="RetailNet"/>
    <n v="1"/>
    <n v="1900"/>
    <n v="0.15"/>
    <x v="1137"/>
    <n v="209.95000000000002"/>
    <s v="Cash on Delivery (COD)"/>
    <s v="Delivered"/>
    <x v="0"/>
    <s v="No Return"/>
  </r>
  <r>
    <x v="1195"/>
    <x v="102"/>
    <x v="4"/>
    <x v="8"/>
    <x v="8"/>
    <x v="2"/>
    <x v="6"/>
    <x v="6"/>
    <s v="OmniTechRetail"/>
    <n v="2"/>
    <n v="1051"/>
    <n v="0.2"/>
    <x v="1138"/>
    <n v="302.68799999999999"/>
    <s v="Net Banking"/>
    <s v="Delivered"/>
    <x v="1"/>
    <s v="No Return"/>
  </r>
  <r>
    <x v="1196"/>
    <x v="329"/>
    <x v="11"/>
    <x v="12"/>
    <x v="12"/>
    <x v="0"/>
    <x v="22"/>
    <x v="21"/>
    <s v="IndiFlashMart"/>
    <n v="2"/>
    <n v="1993"/>
    <n v="0"/>
    <x v="1139"/>
    <n v="996.5"/>
    <s v="Credit Card"/>
    <s v="Delivered"/>
    <x v="0"/>
    <s v="No Return"/>
  </r>
  <r>
    <x v="1197"/>
    <x v="100"/>
    <x v="1"/>
    <x v="2"/>
    <x v="2"/>
    <x v="1"/>
    <x v="1"/>
    <x v="1"/>
    <s v="TrueComRetail"/>
    <n v="1"/>
    <n v="1676"/>
    <n v="0.05"/>
    <x v="145"/>
    <n v="398.04999999999995"/>
    <s v="Debit Card"/>
    <s v="Delivered"/>
    <x v="0"/>
    <s v="No Return"/>
  </r>
  <r>
    <x v="1198"/>
    <x v="139"/>
    <x v="5"/>
    <x v="5"/>
    <x v="5"/>
    <x v="1"/>
    <x v="13"/>
    <x v="13"/>
    <s v="TrueComRetail"/>
    <n v="1"/>
    <n v="1956"/>
    <n v="0.15"/>
    <x v="1140"/>
    <n v="249.39"/>
    <s v="Net Banking"/>
    <s v="Delivered"/>
    <x v="3"/>
    <s v="No Return"/>
  </r>
  <r>
    <x v="1199"/>
    <x v="306"/>
    <x v="6"/>
    <x v="12"/>
    <x v="12"/>
    <x v="3"/>
    <x v="18"/>
    <x v="18"/>
    <s v="TrueComRetail"/>
    <n v="1"/>
    <n v="3828"/>
    <n v="0"/>
    <x v="1141"/>
    <n v="497.64000000000004"/>
    <s v="Credit Card"/>
    <s v="Delivered"/>
    <x v="0"/>
    <s v="No Return"/>
  </r>
  <r>
    <x v="1200"/>
    <x v="371"/>
    <x v="21"/>
    <x v="10"/>
    <x v="10"/>
    <x v="1"/>
    <x v="12"/>
    <x v="12"/>
    <s v="RetailNet"/>
    <n v="1"/>
    <n v="1993"/>
    <n v="0"/>
    <x v="1142"/>
    <n v="259.09000000000003"/>
    <s v="Debit Card"/>
    <s v="Delivered"/>
    <x v="0"/>
    <s v="No Return"/>
  </r>
  <r>
    <x v="1201"/>
    <x v="155"/>
    <x v="16"/>
    <x v="3"/>
    <x v="3"/>
    <x v="1"/>
    <x v="9"/>
    <x v="9"/>
    <s v="RetailNet"/>
    <n v="1"/>
    <n v="320"/>
    <n v="0.05"/>
    <x v="1143"/>
    <n v="-24.32"/>
    <s v="Debit Card"/>
    <s v="Returned"/>
    <x v="2"/>
    <s v="Returned"/>
  </r>
  <r>
    <x v="1202"/>
    <x v="390"/>
    <x v="13"/>
    <x v="9"/>
    <x v="9"/>
    <x v="1"/>
    <x v="13"/>
    <x v="13"/>
    <s v="TrueComRetail"/>
    <n v="2"/>
    <n v="1529"/>
    <n v="0.2"/>
    <x v="1144"/>
    <n v="562.67200000000003"/>
    <s v="Debit Card"/>
    <s v="Delivered"/>
    <x v="3"/>
    <s v="No Return"/>
  </r>
  <r>
    <x v="1203"/>
    <x v="225"/>
    <x v="18"/>
    <x v="10"/>
    <x v="10"/>
    <x v="3"/>
    <x v="17"/>
    <x v="17"/>
    <s v="SuperComNet"/>
    <n v="2"/>
    <n v="404"/>
    <n v="0.05"/>
    <x v="920"/>
    <n v="161.19599999999997"/>
    <s v="Debit Card"/>
    <s v="Delivered"/>
    <x v="3"/>
    <s v="No Return"/>
  </r>
  <r>
    <x v="1204"/>
    <x v="417"/>
    <x v="23"/>
    <x v="10"/>
    <x v="10"/>
    <x v="2"/>
    <x v="10"/>
    <x v="10"/>
    <s v="OmniTechRetail"/>
    <n v="2"/>
    <n v="833"/>
    <n v="0.05"/>
    <x v="1145"/>
    <n v="395.67499999999995"/>
    <s v="Debit Card"/>
    <s v="Delivered"/>
    <x v="3"/>
    <s v="No Return"/>
  </r>
  <r>
    <x v="1205"/>
    <x v="321"/>
    <x v="15"/>
    <x v="2"/>
    <x v="2"/>
    <x v="0"/>
    <x v="14"/>
    <x v="14"/>
    <s v="IndiFlashMart"/>
    <n v="1"/>
    <n v="59406"/>
    <n v="0"/>
    <x v="1146"/>
    <n v="9504.9600000000009"/>
    <s v="Credit Card"/>
    <s v="Delivered"/>
    <x v="3"/>
    <s v="No Return"/>
  </r>
  <r>
    <x v="1206"/>
    <x v="134"/>
    <x v="23"/>
    <x v="7"/>
    <x v="7"/>
    <x v="2"/>
    <x v="19"/>
    <x v="19"/>
    <s v="OmniTechRetail"/>
    <n v="4"/>
    <n v="5640"/>
    <n v="0.05"/>
    <x v="1147"/>
    <n v="2786.1600000000003"/>
    <s v="Credit Card"/>
    <s v="Delivered"/>
    <x v="3"/>
    <s v="No Return"/>
  </r>
  <r>
    <x v="1207"/>
    <x v="219"/>
    <x v="24"/>
    <x v="1"/>
    <x v="1"/>
    <x v="0"/>
    <x v="22"/>
    <x v="21"/>
    <s v="IndiFlashMart"/>
    <n v="1"/>
    <n v="60027"/>
    <n v="0.1"/>
    <x v="1148"/>
    <n v="6482.9160000000002"/>
    <s v="Debit Card"/>
    <s v="Delivered"/>
    <x v="0"/>
    <s v="No Return"/>
  </r>
  <r>
    <x v="1208"/>
    <x v="188"/>
    <x v="24"/>
    <x v="7"/>
    <x v="7"/>
    <x v="3"/>
    <x v="18"/>
    <x v="18"/>
    <s v="TrueComRetail"/>
    <n v="1"/>
    <n v="2623"/>
    <n v="0.1"/>
    <x v="1149"/>
    <n v="472.1400000000001"/>
    <s v="Credit Card"/>
    <s v="Delivered"/>
    <x v="1"/>
    <s v="No Return"/>
  </r>
  <r>
    <x v="1209"/>
    <x v="418"/>
    <x v="20"/>
    <x v="11"/>
    <x v="11"/>
    <x v="0"/>
    <x v="4"/>
    <x v="4"/>
    <s v="RetailNet"/>
    <n v="1"/>
    <n v="41716"/>
    <n v="0"/>
    <x v="1150"/>
    <n v="10429"/>
    <s v="UPI"/>
    <s v="Delivered"/>
    <x v="0"/>
    <s v="No Return"/>
  </r>
  <r>
    <x v="1210"/>
    <x v="17"/>
    <x v="20"/>
    <x v="8"/>
    <x v="8"/>
    <x v="2"/>
    <x v="10"/>
    <x v="10"/>
    <s v="OmniTechRetail"/>
    <n v="1"/>
    <n v="3103"/>
    <n v="0.15"/>
    <x v="1151"/>
    <n v="527.51"/>
    <s v="Cash on Delivery (COD)"/>
    <s v="Delivered"/>
    <x v="1"/>
    <s v="No Return"/>
  </r>
  <r>
    <x v="1211"/>
    <x v="367"/>
    <x v="10"/>
    <x v="2"/>
    <x v="2"/>
    <x v="0"/>
    <x v="22"/>
    <x v="21"/>
    <s v="IndiFlashMart"/>
    <n v="1"/>
    <n v="20823"/>
    <n v="0.05"/>
    <x v="1152"/>
    <n v="3165.096"/>
    <s v="Cash on Delivery (COD)"/>
    <s v="Delivered"/>
    <x v="3"/>
    <s v="No Return"/>
  </r>
  <r>
    <x v="1212"/>
    <x v="210"/>
    <x v="11"/>
    <x v="9"/>
    <x v="9"/>
    <x v="2"/>
    <x v="16"/>
    <x v="16"/>
    <s v="OmniTechRetail"/>
    <n v="3"/>
    <n v="4792"/>
    <n v="0.1"/>
    <x v="22"/>
    <n v="0"/>
    <s v="Cash on Delivery (COD)"/>
    <s v="Cancelled"/>
    <x v="4"/>
    <s v="Not Applicable"/>
  </r>
  <r>
    <x v="1213"/>
    <x v="174"/>
    <x v="10"/>
    <x v="14"/>
    <x v="3"/>
    <x v="2"/>
    <x v="6"/>
    <x v="6"/>
    <s v="OmniTechRetail"/>
    <n v="2"/>
    <n v="2436"/>
    <n v="0.15"/>
    <x v="1153"/>
    <n v="662.59199999999998"/>
    <s v="Cash on Delivery (COD)"/>
    <s v="Delivered"/>
    <x v="0"/>
    <s v="No Return"/>
  </r>
  <r>
    <x v="1214"/>
    <x v="234"/>
    <x v="0"/>
    <x v="3"/>
    <x v="3"/>
    <x v="3"/>
    <x v="7"/>
    <x v="7"/>
    <s v="TrueComRetail"/>
    <n v="1"/>
    <n v="2978"/>
    <n v="0.15"/>
    <x v="1154"/>
    <n v="354.38200000000001"/>
    <s v="Cash on Delivery (COD)"/>
    <s v="Shipped"/>
    <x v="1"/>
    <s v="No Return"/>
  </r>
  <r>
    <x v="1215"/>
    <x v="353"/>
    <x v="22"/>
    <x v="1"/>
    <x v="1"/>
    <x v="2"/>
    <x v="3"/>
    <x v="3"/>
    <s v="OmniTechRetail"/>
    <n v="2"/>
    <n v="1826"/>
    <n v="0.1"/>
    <x v="1155"/>
    <n v="821.7"/>
    <s v="UPI"/>
    <s v="Delivered"/>
    <x v="3"/>
    <s v="No Return"/>
  </r>
  <r>
    <x v="1216"/>
    <x v="164"/>
    <x v="10"/>
    <x v="8"/>
    <x v="8"/>
    <x v="3"/>
    <x v="20"/>
    <x v="20"/>
    <s v="TrueComRetail"/>
    <n v="2"/>
    <n v="3773"/>
    <n v="0.1"/>
    <x v="1156"/>
    <n v="882.88200000000006"/>
    <s v="UPI"/>
    <s v="Delivered"/>
    <x v="1"/>
    <s v="No Return"/>
  </r>
  <r>
    <x v="1217"/>
    <x v="190"/>
    <x v="6"/>
    <x v="6"/>
    <x v="6"/>
    <x v="0"/>
    <x v="4"/>
    <x v="4"/>
    <s v="IndiFlashMart"/>
    <n v="1"/>
    <n v="63829"/>
    <n v="0.05"/>
    <x v="1157"/>
    <n v="15765.762999999999"/>
    <s v="Debit Card"/>
    <s v="Delivered"/>
    <x v="1"/>
    <s v="No Return"/>
  </r>
  <r>
    <x v="1218"/>
    <x v="367"/>
    <x v="6"/>
    <x v="2"/>
    <x v="2"/>
    <x v="0"/>
    <x v="4"/>
    <x v="4"/>
    <s v="RetailNet"/>
    <n v="3"/>
    <n v="61298"/>
    <n v="0.15"/>
    <x v="1158"/>
    <n v="26572.683000000001"/>
    <s v="Net Banking"/>
    <s v="Delivered"/>
    <x v="0"/>
    <s v="No Return"/>
  </r>
  <r>
    <x v="1219"/>
    <x v="313"/>
    <x v="24"/>
    <x v="4"/>
    <x v="4"/>
    <x v="3"/>
    <x v="8"/>
    <x v="8"/>
    <s v="TrueComRetail"/>
    <n v="2"/>
    <n v="1833"/>
    <n v="0.5"/>
    <x v="1159"/>
    <n v="348.27"/>
    <s v="Debit Card"/>
    <s v="Shipped"/>
    <x v="0"/>
    <s v="No Return"/>
  </r>
  <r>
    <x v="1220"/>
    <x v="225"/>
    <x v="10"/>
    <x v="6"/>
    <x v="6"/>
    <x v="3"/>
    <x v="8"/>
    <x v="8"/>
    <s v="SuperComNet"/>
    <n v="1"/>
    <n v="2243"/>
    <n v="0.35"/>
    <x v="1160"/>
    <n v="160.37450000000001"/>
    <s v="Debit Card"/>
    <s v="Delivered"/>
    <x v="0"/>
    <s v="No Return"/>
  </r>
  <r>
    <x v="1221"/>
    <x v="250"/>
    <x v="20"/>
    <x v="4"/>
    <x v="4"/>
    <x v="0"/>
    <x v="22"/>
    <x v="21"/>
    <s v="RetailNet"/>
    <n v="2"/>
    <n v="29776"/>
    <n v="0.05"/>
    <x v="1161"/>
    <n v="8486.159999999998"/>
    <s v="Net Banking"/>
    <s v="Delivered"/>
    <x v="3"/>
    <s v="No Return"/>
  </r>
  <r>
    <x v="1222"/>
    <x v="247"/>
    <x v="6"/>
    <x v="10"/>
    <x v="10"/>
    <x v="3"/>
    <x v="8"/>
    <x v="8"/>
    <s v="SuperComNet"/>
    <n v="1"/>
    <n v="2699"/>
    <n v="0.1"/>
    <x v="1162"/>
    <n v="534.40199999999993"/>
    <s v="UPI"/>
    <s v="Delivered"/>
    <x v="3"/>
    <s v="No Return"/>
  </r>
  <r>
    <x v="1223"/>
    <x v="342"/>
    <x v="18"/>
    <x v="11"/>
    <x v="11"/>
    <x v="3"/>
    <x v="20"/>
    <x v="20"/>
    <s v="TrueComRetail"/>
    <n v="1"/>
    <n v="2338"/>
    <n v="0.1"/>
    <x v="1163"/>
    <n v="378.75600000000003"/>
    <s v="Net Banking"/>
    <s v="Delivered"/>
    <x v="1"/>
    <s v="No Return"/>
  </r>
  <r>
    <x v="1224"/>
    <x v="328"/>
    <x v="18"/>
    <x v="13"/>
    <x v="13"/>
    <x v="0"/>
    <x v="22"/>
    <x v="21"/>
    <s v="IndiFlashMart"/>
    <n v="1"/>
    <n v="4591"/>
    <n v="0.05"/>
    <x v="1164"/>
    <n v="785.06099999999992"/>
    <s v="Net Banking"/>
    <s v="Delivered"/>
    <x v="0"/>
    <s v="No Return"/>
  </r>
  <r>
    <x v="1225"/>
    <x v="268"/>
    <x v="14"/>
    <x v="9"/>
    <x v="9"/>
    <x v="0"/>
    <x v="22"/>
    <x v="21"/>
    <s v="IndiFlashMart"/>
    <n v="2"/>
    <n v="38027"/>
    <n v="0"/>
    <x v="1165"/>
    <n v="8365.94"/>
    <s v="UPI"/>
    <s v="Delivered"/>
    <x v="3"/>
    <s v="No Return"/>
  </r>
  <r>
    <x v="1226"/>
    <x v="329"/>
    <x v="7"/>
    <x v="4"/>
    <x v="4"/>
    <x v="2"/>
    <x v="19"/>
    <x v="19"/>
    <s v="OmniTechRetail"/>
    <n v="1"/>
    <n v="4937"/>
    <n v="0.1"/>
    <x v="1166"/>
    <n v="488.76300000000003"/>
    <s v="Net Banking"/>
    <s v="Delivered"/>
    <x v="3"/>
    <s v="No Return"/>
  </r>
  <r>
    <x v="1227"/>
    <x v="85"/>
    <x v="12"/>
    <x v="11"/>
    <x v="11"/>
    <x v="1"/>
    <x v="12"/>
    <x v="12"/>
    <s v="RetailNet"/>
    <n v="1"/>
    <n v="1825"/>
    <n v="0.1"/>
    <x v="1167"/>
    <n v="361.35"/>
    <s v="UPI"/>
    <s v="Delivered"/>
    <x v="0"/>
    <s v="No Return"/>
  </r>
  <r>
    <x v="1228"/>
    <x v="298"/>
    <x v="6"/>
    <x v="3"/>
    <x v="3"/>
    <x v="2"/>
    <x v="19"/>
    <x v="19"/>
    <s v="OmniTechRetail"/>
    <n v="1"/>
    <n v="3315"/>
    <n v="0.1"/>
    <x v="22"/>
    <n v="0"/>
    <s v="Credit Card"/>
    <s v="Cancelled"/>
    <x v="4"/>
    <s v="Not Applicable"/>
  </r>
  <r>
    <x v="1229"/>
    <x v="404"/>
    <x v="13"/>
    <x v="12"/>
    <x v="12"/>
    <x v="3"/>
    <x v="18"/>
    <x v="18"/>
    <s v="TrueComRetail"/>
    <n v="1"/>
    <n v="3333"/>
    <n v="0.05"/>
    <x v="1168"/>
    <n v="759.92399999999998"/>
    <s v="UPI"/>
    <s v="Delivered"/>
    <x v="1"/>
    <s v="No Return"/>
  </r>
  <r>
    <x v="1230"/>
    <x v="146"/>
    <x v="0"/>
    <x v="2"/>
    <x v="2"/>
    <x v="1"/>
    <x v="12"/>
    <x v="12"/>
    <s v="RetailNet"/>
    <n v="1"/>
    <n v="1887"/>
    <n v="0"/>
    <x v="1169"/>
    <n v="245.31"/>
    <s v="Cash on Delivery (COD)"/>
    <s v="Delivered"/>
    <x v="0"/>
    <s v="No Return"/>
  </r>
  <r>
    <x v="1231"/>
    <x v="367"/>
    <x v="21"/>
    <x v="12"/>
    <x v="12"/>
    <x v="2"/>
    <x v="6"/>
    <x v="6"/>
    <s v="SaneRetails"/>
    <n v="1"/>
    <n v="4449"/>
    <n v="0.15"/>
    <x v="1170"/>
    <n v="453.798"/>
    <s v="Credit Card"/>
    <s v="Delivered"/>
    <x v="1"/>
    <s v="No Return"/>
  </r>
  <r>
    <x v="1232"/>
    <x v="205"/>
    <x v="3"/>
    <x v="8"/>
    <x v="8"/>
    <x v="2"/>
    <x v="10"/>
    <x v="10"/>
    <s v="SaneRetails"/>
    <n v="2"/>
    <n v="4925"/>
    <n v="0"/>
    <x v="1171"/>
    <n v="2068.5"/>
    <s v="Debit Card"/>
    <s v="Delivered"/>
    <x v="0"/>
    <s v="No Return"/>
  </r>
  <r>
    <x v="1233"/>
    <x v="362"/>
    <x v="5"/>
    <x v="4"/>
    <x v="4"/>
    <x v="3"/>
    <x v="8"/>
    <x v="8"/>
    <s v="SuperComNet"/>
    <n v="3"/>
    <n v="4044"/>
    <n v="0.15"/>
    <x v="1172"/>
    <n v="2062.44"/>
    <s v="UPI"/>
    <s v="Delivered"/>
    <x v="0"/>
    <s v="No Return"/>
  </r>
  <r>
    <x v="1234"/>
    <x v="63"/>
    <x v="0"/>
    <x v="14"/>
    <x v="3"/>
    <x v="1"/>
    <x v="1"/>
    <x v="1"/>
    <s v="RetailNet"/>
    <n v="1"/>
    <n v="1692"/>
    <n v="0.05"/>
    <x v="1173"/>
    <n v="257.18399999999997"/>
    <s v="Cash on Delivery (COD)"/>
    <s v="Delivered"/>
    <x v="3"/>
    <s v="No Return"/>
  </r>
  <r>
    <x v="1235"/>
    <x v="365"/>
    <x v="3"/>
    <x v="8"/>
    <x v="8"/>
    <x v="1"/>
    <x v="1"/>
    <x v="1"/>
    <s v="RetailNet"/>
    <n v="1"/>
    <n v="2177"/>
    <n v="0.15"/>
    <x v="1174"/>
    <n v="462.61250000000001"/>
    <s v="UPI"/>
    <s v="Delivered"/>
    <x v="3"/>
    <s v="No Return"/>
  </r>
  <r>
    <x v="1236"/>
    <x v="234"/>
    <x v="21"/>
    <x v="10"/>
    <x v="10"/>
    <x v="1"/>
    <x v="1"/>
    <x v="1"/>
    <s v="RetailNet"/>
    <n v="2"/>
    <n v="1689"/>
    <n v="0.05"/>
    <x v="1175"/>
    <n v="417.18299999999999"/>
    <s v="Net Banking"/>
    <s v="Delivered"/>
    <x v="3"/>
    <s v="No Return"/>
  </r>
  <r>
    <x v="1237"/>
    <x v="86"/>
    <x v="8"/>
    <x v="14"/>
    <x v="3"/>
    <x v="2"/>
    <x v="21"/>
    <x v="12"/>
    <s v="OmniTechRetail"/>
    <n v="5"/>
    <n v="5246"/>
    <n v="0"/>
    <x v="1176"/>
    <n v="3147.6"/>
    <s v="Credit Card"/>
    <s v="Delivered"/>
    <x v="1"/>
    <s v="No Return"/>
  </r>
  <r>
    <x v="1238"/>
    <x v="37"/>
    <x v="10"/>
    <x v="8"/>
    <x v="8"/>
    <x v="1"/>
    <x v="9"/>
    <x v="9"/>
    <s v="RetailNet"/>
    <n v="5"/>
    <n v="1815"/>
    <n v="0.1"/>
    <x v="1177"/>
    <n v="1715.175"/>
    <s v="Debit Card"/>
    <s v="Delivered"/>
    <x v="1"/>
    <s v="No Return"/>
  </r>
  <r>
    <x v="1239"/>
    <x v="414"/>
    <x v="9"/>
    <x v="10"/>
    <x v="10"/>
    <x v="1"/>
    <x v="13"/>
    <x v="13"/>
    <s v="TrueComRetail"/>
    <n v="1"/>
    <n v="447"/>
    <n v="0.05"/>
    <x v="1178"/>
    <n v="76.436999999999998"/>
    <s v="Debit Card"/>
    <s v="Delivered"/>
    <x v="3"/>
    <s v="No Return"/>
  </r>
  <r>
    <x v="1240"/>
    <x v="232"/>
    <x v="8"/>
    <x v="2"/>
    <x v="2"/>
    <x v="3"/>
    <x v="7"/>
    <x v="7"/>
    <s v="SuperComNet"/>
    <n v="1"/>
    <n v="816"/>
    <n v="0"/>
    <x v="1179"/>
    <n v="130.56"/>
    <s v="Credit Card"/>
    <s v="Delivered"/>
    <x v="1"/>
    <s v="No Return"/>
  </r>
  <r>
    <x v="1241"/>
    <x v="391"/>
    <x v="0"/>
    <x v="7"/>
    <x v="7"/>
    <x v="1"/>
    <x v="9"/>
    <x v="9"/>
    <s v="TrueComRetail"/>
    <n v="1"/>
    <n v="959"/>
    <n v="0.05"/>
    <x v="1180"/>
    <n v="118.4365"/>
    <s v="Debit Card"/>
    <s v="Delivered"/>
    <x v="1"/>
    <s v="No Return"/>
  </r>
  <r>
    <x v="1242"/>
    <x v="200"/>
    <x v="14"/>
    <x v="11"/>
    <x v="11"/>
    <x v="0"/>
    <x v="11"/>
    <x v="11"/>
    <s v="IndiFlashMart"/>
    <n v="1"/>
    <n v="45911"/>
    <n v="0.2"/>
    <x v="1181"/>
    <n v="7713.0480000000007"/>
    <s v="Net Banking"/>
    <s v="Delivered"/>
    <x v="0"/>
    <s v="No Return"/>
  </r>
  <r>
    <x v="1243"/>
    <x v="419"/>
    <x v="20"/>
    <x v="5"/>
    <x v="5"/>
    <x v="1"/>
    <x v="12"/>
    <x v="12"/>
    <s v="TrueComRetail"/>
    <n v="2"/>
    <n v="1636"/>
    <n v="0.1"/>
    <x v="1182"/>
    <n v="441.72"/>
    <s v="Debit Card"/>
    <s v="Delivered"/>
    <x v="1"/>
    <s v="No Return"/>
  </r>
  <r>
    <x v="1244"/>
    <x v="402"/>
    <x v="22"/>
    <x v="4"/>
    <x v="4"/>
    <x v="1"/>
    <x v="13"/>
    <x v="13"/>
    <s v="RetailNet"/>
    <n v="3"/>
    <n v="456"/>
    <n v="0.2"/>
    <x v="22"/>
    <n v="0"/>
    <s v="Debit Card"/>
    <s v="Cancelled"/>
    <x v="4"/>
    <s v="Not Applicable"/>
  </r>
  <r>
    <x v="1245"/>
    <x v="230"/>
    <x v="23"/>
    <x v="0"/>
    <x v="0"/>
    <x v="3"/>
    <x v="17"/>
    <x v="17"/>
    <s v="TrueComRetail"/>
    <n v="3"/>
    <n v="4330"/>
    <n v="0.1"/>
    <x v="1183"/>
    <n v="2338.2000000000003"/>
    <s v="UPI"/>
    <s v="Delivered"/>
    <x v="0"/>
    <s v="No Return"/>
  </r>
  <r>
    <x v="1246"/>
    <x v="344"/>
    <x v="11"/>
    <x v="5"/>
    <x v="5"/>
    <x v="2"/>
    <x v="10"/>
    <x v="10"/>
    <s v="SaneRetails"/>
    <n v="1"/>
    <n v="4512"/>
    <n v="0.2"/>
    <x v="1184"/>
    <n v="469.24800000000005"/>
    <s v="Net Banking"/>
    <s v="Delivered"/>
    <x v="0"/>
    <s v="No Return"/>
  </r>
  <r>
    <x v="1247"/>
    <x v="177"/>
    <x v="2"/>
    <x v="14"/>
    <x v="3"/>
    <x v="0"/>
    <x v="0"/>
    <x v="0"/>
    <s v="RetailNet"/>
    <n v="1"/>
    <n v="38033"/>
    <n v="0.2"/>
    <x v="1185"/>
    <n v="5476.7520000000004"/>
    <s v="Net Banking"/>
    <s v="Delivered"/>
    <x v="1"/>
    <s v="No Return"/>
  </r>
  <r>
    <x v="1248"/>
    <x v="420"/>
    <x v="16"/>
    <x v="13"/>
    <x v="13"/>
    <x v="3"/>
    <x v="18"/>
    <x v="18"/>
    <s v="SuperComNet"/>
    <n v="2"/>
    <n v="761"/>
    <n v="0.1"/>
    <x v="1186"/>
    <n v="315.05400000000003"/>
    <s v="UPI"/>
    <s v="Delivered"/>
    <x v="3"/>
    <s v="No Return"/>
  </r>
  <r>
    <x v="1249"/>
    <x v="300"/>
    <x v="1"/>
    <x v="10"/>
    <x v="10"/>
    <x v="3"/>
    <x v="8"/>
    <x v="8"/>
    <s v="TrueComRetail"/>
    <n v="1"/>
    <n v="3678"/>
    <n v="0"/>
    <x v="1187"/>
    <n v="662.04"/>
    <s v="Net Banking"/>
    <s v="Delivered"/>
    <x v="0"/>
    <s v="No Return"/>
  </r>
  <r>
    <x v="1250"/>
    <x v="175"/>
    <x v="16"/>
    <x v="0"/>
    <x v="0"/>
    <x v="1"/>
    <x v="13"/>
    <x v="13"/>
    <s v="RetailNet"/>
    <n v="2"/>
    <n v="2392"/>
    <n v="0.05"/>
    <x v="1188"/>
    <n v="954.40800000000002"/>
    <s v="Net Banking"/>
    <s v="Delivered"/>
    <x v="3"/>
    <s v="No Return"/>
  </r>
  <r>
    <x v="1251"/>
    <x v="421"/>
    <x v="19"/>
    <x v="5"/>
    <x v="5"/>
    <x v="1"/>
    <x v="9"/>
    <x v="9"/>
    <s v="RetailNet"/>
    <n v="1"/>
    <n v="365"/>
    <n v="0.05"/>
    <x v="1189"/>
    <n v="58.947500000000005"/>
    <s v="Debit Card"/>
    <s v="Delivered"/>
    <x v="3"/>
    <s v="No Return"/>
  </r>
  <r>
    <x v="1252"/>
    <x v="31"/>
    <x v="20"/>
    <x v="6"/>
    <x v="6"/>
    <x v="3"/>
    <x v="7"/>
    <x v="7"/>
    <s v="SuperComNet"/>
    <n v="2"/>
    <n v="1154"/>
    <n v="0.1"/>
    <x v="1190"/>
    <n v="456.98400000000004"/>
    <s v="Cash on Delivery (COD)"/>
    <s v="Delivered"/>
    <x v="3"/>
    <s v="No Return"/>
  </r>
  <r>
    <x v="1253"/>
    <x v="229"/>
    <x v="10"/>
    <x v="6"/>
    <x v="6"/>
    <x v="2"/>
    <x v="19"/>
    <x v="19"/>
    <s v="SaneRetails"/>
    <n v="1"/>
    <n v="3614"/>
    <n v="0.2"/>
    <x v="1191"/>
    <n v="578.24000000000012"/>
    <s v="Debit Card"/>
    <s v="Delivered"/>
    <x v="1"/>
    <s v="No Return"/>
  </r>
  <r>
    <x v="1254"/>
    <x v="267"/>
    <x v="18"/>
    <x v="9"/>
    <x v="9"/>
    <x v="0"/>
    <x v="22"/>
    <x v="21"/>
    <s v="RetailNet"/>
    <n v="1"/>
    <n v="25570"/>
    <n v="0"/>
    <x v="1192"/>
    <n v="3324.1"/>
    <s v="Cash on Delivery (COD)"/>
    <s v="Delivered"/>
    <x v="1"/>
    <s v="No Return"/>
  </r>
  <r>
    <x v="1255"/>
    <x v="291"/>
    <x v="7"/>
    <x v="4"/>
    <x v="4"/>
    <x v="3"/>
    <x v="20"/>
    <x v="20"/>
    <s v="SuperComNet"/>
    <n v="1"/>
    <n v="1045"/>
    <n v="0"/>
    <x v="1193"/>
    <n v="125.39999999999999"/>
    <s v="Cash on Delivery (COD)"/>
    <s v="Delivered"/>
    <x v="3"/>
    <s v="No Return"/>
  </r>
  <r>
    <x v="1256"/>
    <x v="304"/>
    <x v="22"/>
    <x v="2"/>
    <x v="2"/>
    <x v="3"/>
    <x v="18"/>
    <x v="18"/>
    <s v="TrueComRetail"/>
    <n v="1"/>
    <n v="2035"/>
    <n v="0.15"/>
    <x v="1194"/>
    <n v="311.35499999999996"/>
    <s v="Credit Card"/>
    <s v="Delivered"/>
    <x v="1"/>
    <s v="No Return"/>
  </r>
  <r>
    <x v="1257"/>
    <x v="394"/>
    <x v="9"/>
    <x v="13"/>
    <x v="13"/>
    <x v="2"/>
    <x v="21"/>
    <x v="12"/>
    <s v="OmniTechRetail"/>
    <n v="2"/>
    <n v="5637"/>
    <n v="0.05"/>
    <x v="1195"/>
    <n v="2784.6779999999999"/>
    <s v="Net Banking"/>
    <s v="Delivered"/>
    <x v="3"/>
    <s v="No Return"/>
  </r>
  <r>
    <x v="1258"/>
    <x v="262"/>
    <x v="12"/>
    <x v="13"/>
    <x v="13"/>
    <x v="3"/>
    <x v="17"/>
    <x v="17"/>
    <s v="SuperComNet"/>
    <n v="3"/>
    <n v="4073"/>
    <n v="0.1"/>
    <x v="1196"/>
    <n v="2309.3910000000001"/>
    <s v="Credit Card"/>
    <s v="Delivered"/>
    <x v="1"/>
    <s v="No Return"/>
  </r>
  <r>
    <x v="1259"/>
    <x v="85"/>
    <x v="17"/>
    <x v="11"/>
    <x v="11"/>
    <x v="0"/>
    <x v="11"/>
    <x v="11"/>
    <s v="RetailNet"/>
    <n v="1"/>
    <n v="20506"/>
    <n v="0.15"/>
    <x v="1197"/>
    <n v="1743.01"/>
    <s v="Net Banking"/>
    <s v="Delivered"/>
    <x v="0"/>
    <s v="No Return"/>
  </r>
  <r>
    <x v="1260"/>
    <x v="29"/>
    <x v="10"/>
    <x v="8"/>
    <x v="8"/>
    <x v="1"/>
    <x v="13"/>
    <x v="13"/>
    <s v="TrueComRetail"/>
    <n v="2"/>
    <n v="1556"/>
    <n v="0"/>
    <x v="22"/>
    <n v="0"/>
    <s v="Net Banking"/>
    <s v="Cancelled"/>
    <x v="4"/>
    <s v="Not Applicable"/>
  </r>
  <r>
    <x v="1261"/>
    <x v="407"/>
    <x v="19"/>
    <x v="4"/>
    <x v="4"/>
    <x v="0"/>
    <x v="0"/>
    <x v="0"/>
    <s v="RetailNet"/>
    <n v="2"/>
    <n v="44610"/>
    <n v="0.05"/>
    <x v="1198"/>
    <n v="16104.210000000001"/>
    <s v="Debit Card"/>
    <s v="Delivered"/>
    <x v="1"/>
    <s v="No Return"/>
  </r>
  <r>
    <x v="1262"/>
    <x v="343"/>
    <x v="12"/>
    <x v="14"/>
    <x v="3"/>
    <x v="3"/>
    <x v="15"/>
    <x v="15"/>
    <s v="TrueComRetail"/>
    <n v="2"/>
    <n v="2667"/>
    <n v="0"/>
    <x v="1199"/>
    <n v="-426.72"/>
    <s v="UPI"/>
    <s v="Returned"/>
    <x v="5"/>
    <s v="Returned"/>
  </r>
  <r>
    <x v="1263"/>
    <x v="105"/>
    <x v="23"/>
    <x v="1"/>
    <x v="1"/>
    <x v="2"/>
    <x v="16"/>
    <x v="16"/>
    <s v="OmniTechRetail"/>
    <n v="2"/>
    <n v="1674"/>
    <n v="0"/>
    <x v="706"/>
    <n v="736.56000000000006"/>
    <s v="Debit Card"/>
    <s v="Delivered"/>
    <x v="0"/>
    <s v="No Return"/>
  </r>
  <r>
    <x v="1264"/>
    <x v="422"/>
    <x v="14"/>
    <x v="6"/>
    <x v="6"/>
    <x v="0"/>
    <x v="14"/>
    <x v="14"/>
    <s v="IndiFlashMart"/>
    <n v="1"/>
    <n v="34402"/>
    <n v="0.05"/>
    <x v="1200"/>
    <n v="8497.2939999999999"/>
    <s v="Net Banking"/>
    <s v="Delivered"/>
    <x v="0"/>
    <s v="No Return"/>
  </r>
  <r>
    <x v="1265"/>
    <x v="155"/>
    <x v="3"/>
    <x v="8"/>
    <x v="8"/>
    <x v="1"/>
    <x v="13"/>
    <x v="13"/>
    <s v="RetailNet"/>
    <n v="2"/>
    <n v="1144"/>
    <n v="0.15"/>
    <x v="1201"/>
    <n v="447.30400000000003"/>
    <s v="Net Banking"/>
    <s v="Delivered"/>
    <x v="0"/>
    <s v="No Return"/>
  </r>
  <r>
    <x v="1266"/>
    <x v="245"/>
    <x v="12"/>
    <x v="8"/>
    <x v="8"/>
    <x v="2"/>
    <x v="21"/>
    <x v="12"/>
    <s v="OmniTechRetail"/>
    <n v="1"/>
    <n v="4861"/>
    <n v="0"/>
    <x v="1202"/>
    <n v="729.15"/>
    <s v="Cash on Delivery (COD)"/>
    <s v="Delivered"/>
    <x v="0"/>
    <s v="No Return"/>
  </r>
  <r>
    <x v="1267"/>
    <x v="253"/>
    <x v="8"/>
    <x v="12"/>
    <x v="12"/>
    <x v="1"/>
    <x v="1"/>
    <x v="1"/>
    <s v="TrueComRetail"/>
    <n v="3"/>
    <n v="1951"/>
    <n v="0.15"/>
    <x v="1203"/>
    <n v="1044.7605000000001"/>
    <s v="Debit Card"/>
    <s v="Delivered"/>
    <x v="3"/>
    <s v="No Return"/>
  </r>
  <r>
    <x v="1268"/>
    <x v="47"/>
    <x v="22"/>
    <x v="8"/>
    <x v="8"/>
    <x v="0"/>
    <x v="0"/>
    <x v="0"/>
    <s v="RetailNet"/>
    <n v="2"/>
    <n v="23176"/>
    <n v="0"/>
    <x v="1204"/>
    <n v="9270.4"/>
    <s v="Net Banking"/>
    <s v="Delivered"/>
    <x v="1"/>
    <s v="No Return"/>
  </r>
  <r>
    <x v="1269"/>
    <x v="323"/>
    <x v="16"/>
    <x v="11"/>
    <x v="11"/>
    <x v="0"/>
    <x v="0"/>
    <x v="0"/>
    <s v="IndiFlashMart"/>
    <n v="1"/>
    <n v="25032"/>
    <n v="0.2"/>
    <x v="1205"/>
    <n v="4405.6320000000005"/>
    <s v="Net Banking"/>
    <s v="Delivered"/>
    <x v="3"/>
    <s v="No Return"/>
  </r>
  <r>
    <x v="1270"/>
    <x v="343"/>
    <x v="10"/>
    <x v="10"/>
    <x v="10"/>
    <x v="1"/>
    <x v="1"/>
    <x v="1"/>
    <s v="RetailNet"/>
    <n v="1"/>
    <n v="1780"/>
    <n v="0.1"/>
    <x v="1206"/>
    <n v="160.20000000000002"/>
    <s v="UPI"/>
    <s v="Delivered"/>
    <x v="3"/>
    <s v="No Return"/>
  </r>
  <r>
    <x v="1271"/>
    <x v="160"/>
    <x v="0"/>
    <x v="4"/>
    <x v="4"/>
    <x v="3"/>
    <x v="17"/>
    <x v="17"/>
    <s v="SuperComNet"/>
    <n v="2"/>
    <n v="695"/>
    <n v="0.1"/>
    <x v="1207"/>
    <n v="250.20000000000002"/>
    <s v="Debit Card"/>
    <s v="Shipped"/>
    <x v="1"/>
    <s v="No Return"/>
  </r>
  <r>
    <x v="1272"/>
    <x v="162"/>
    <x v="4"/>
    <x v="5"/>
    <x v="5"/>
    <x v="1"/>
    <x v="13"/>
    <x v="13"/>
    <s v="TrueComRetail"/>
    <n v="1"/>
    <n v="1840"/>
    <n v="0.15"/>
    <x v="1208"/>
    <n v="328.44"/>
    <s v="Credit Card"/>
    <s v="Delivered"/>
    <x v="3"/>
    <s v="No Return"/>
  </r>
  <r>
    <x v="1273"/>
    <x v="259"/>
    <x v="16"/>
    <x v="2"/>
    <x v="2"/>
    <x v="2"/>
    <x v="3"/>
    <x v="3"/>
    <s v="SaneRetails"/>
    <n v="3"/>
    <n v="735"/>
    <n v="0.15"/>
    <x v="1209"/>
    <n v="-149.94"/>
    <s v="Cash on Delivery (COD)"/>
    <s v="Returned"/>
    <x v="2"/>
    <s v="Returned"/>
  </r>
  <r>
    <x v="1274"/>
    <x v="20"/>
    <x v="2"/>
    <x v="12"/>
    <x v="12"/>
    <x v="1"/>
    <x v="9"/>
    <x v="9"/>
    <s v="TrueComRetail"/>
    <n v="1"/>
    <n v="2339"/>
    <n v="0.1"/>
    <x v="1210"/>
    <n v="378.91799999999995"/>
    <s v="UPI"/>
    <s v="Delivered"/>
    <x v="3"/>
    <s v="No Return"/>
  </r>
  <r>
    <x v="1275"/>
    <x v="271"/>
    <x v="5"/>
    <x v="10"/>
    <x v="10"/>
    <x v="2"/>
    <x v="3"/>
    <x v="3"/>
    <s v="SaneRetails"/>
    <n v="2"/>
    <n v="4226"/>
    <n v="0.15"/>
    <x v="1211"/>
    <n v="-574.73599999999999"/>
    <s v="UPI"/>
    <s v="Returned"/>
    <x v="5"/>
    <s v="Returned"/>
  </r>
  <r>
    <x v="1276"/>
    <x v="423"/>
    <x v="5"/>
    <x v="4"/>
    <x v="4"/>
    <x v="3"/>
    <x v="15"/>
    <x v="15"/>
    <s v="TrueComRetail"/>
    <n v="1"/>
    <n v="4355"/>
    <n v="0"/>
    <x v="1212"/>
    <n v="653.25"/>
    <s v="UPI"/>
    <s v="Delivered"/>
    <x v="0"/>
    <s v="No Return"/>
  </r>
  <r>
    <x v="1277"/>
    <x v="193"/>
    <x v="14"/>
    <x v="3"/>
    <x v="3"/>
    <x v="2"/>
    <x v="21"/>
    <x v="12"/>
    <s v="SaneRetails"/>
    <n v="1"/>
    <n v="2913"/>
    <n v="0.15"/>
    <x v="1213"/>
    <n v="297.12599999999998"/>
    <s v="Cash on Delivery (COD)"/>
    <s v="Delivered"/>
    <x v="0"/>
    <s v="No Return"/>
  </r>
  <r>
    <x v="1278"/>
    <x v="116"/>
    <x v="14"/>
    <x v="11"/>
    <x v="11"/>
    <x v="3"/>
    <x v="20"/>
    <x v="20"/>
    <s v="SuperComNet"/>
    <n v="2"/>
    <n v="899"/>
    <n v="0.1"/>
    <x v="1214"/>
    <n v="161.82000000000002"/>
    <s v="UPI"/>
    <s v="Delivered"/>
    <x v="0"/>
    <s v="No Return"/>
  </r>
  <r>
    <x v="1279"/>
    <x v="166"/>
    <x v="14"/>
    <x v="11"/>
    <x v="11"/>
    <x v="1"/>
    <x v="1"/>
    <x v="1"/>
    <s v="TrueComRetail"/>
    <n v="1"/>
    <n v="2060"/>
    <n v="0.05"/>
    <x v="1215"/>
    <n v="-156.56"/>
    <s v="Cash on Delivery (COD)"/>
    <s v="Returned"/>
    <x v="2"/>
    <s v="Returned"/>
  </r>
  <r>
    <x v="1280"/>
    <x v="151"/>
    <x v="20"/>
    <x v="5"/>
    <x v="5"/>
    <x v="2"/>
    <x v="21"/>
    <x v="12"/>
    <s v="SaneRetails"/>
    <n v="2"/>
    <n v="5937"/>
    <n v="0.15"/>
    <x v="1216"/>
    <n v="2523.2249999999999"/>
    <s v="Net Banking"/>
    <s v="Delivered"/>
    <x v="0"/>
    <s v="No Return"/>
  </r>
  <r>
    <x v="1281"/>
    <x v="19"/>
    <x v="8"/>
    <x v="14"/>
    <x v="3"/>
    <x v="1"/>
    <x v="12"/>
    <x v="12"/>
    <s v="RetailNet"/>
    <n v="1"/>
    <n v="1390"/>
    <n v="0.15"/>
    <x v="22"/>
    <n v="0"/>
    <s v="Credit Card"/>
    <s v="Cancelled"/>
    <x v="4"/>
    <s v="Not Applicable"/>
  </r>
  <r>
    <x v="1282"/>
    <x v="239"/>
    <x v="14"/>
    <x v="6"/>
    <x v="6"/>
    <x v="1"/>
    <x v="5"/>
    <x v="5"/>
    <s v="RetailNet"/>
    <n v="1"/>
    <n v="1112"/>
    <n v="0.05"/>
    <x v="1217"/>
    <n v="274.66399999999999"/>
    <s v="UPI"/>
    <s v="Delivered"/>
    <x v="1"/>
    <s v="No Return"/>
  </r>
  <r>
    <x v="1283"/>
    <x v="131"/>
    <x v="4"/>
    <x v="7"/>
    <x v="7"/>
    <x v="1"/>
    <x v="12"/>
    <x v="12"/>
    <s v="RetailNet"/>
    <n v="1"/>
    <n v="534"/>
    <n v="0"/>
    <x v="1218"/>
    <n v="64.08"/>
    <s v="Debit Card"/>
    <s v="Delivered"/>
    <x v="3"/>
    <s v="No Return"/>
  </r>
  <r>
    <x v="1284"/>
    <x v="145"/>
    <x v="22"/>
    <x v="8"/>
    <x v="8"/>
    <x v="0"/>
    <x v="4"/>
    <x v="4"/>
    <s v="IndiFlashMart"/>
    <n v="2"/>
    <n v="60379"/>
    <n v="0.1"/>
    <x v="1219"/>
    <n v="24996.905999999999"/>
    <s v="Net Banking"/>
    <s v="Delivered"/>
    <x v="0"/>
    <s v="No Return"/>
  </r>
  <r>
    <x v="1285"/>
    <x v="424"/>
    <x v="2"/>
    <x v="9"/>
    <x v="9"/>
    <x v="0"/>
    <x v="2"/>
    <x v="2"/>
    <s v="RetailNet"/>
    <n v="1"/>
    <n v="54186"/>
    <n v="0.15"/>
    <x v="1220"/>
    <n v="10132.781999999999"/>
    <s v="Cash on Delivery (COD)"/>
    <s v="Delivered"/>
    <x v="1"/>
    <s v="No Return"/>
  </r>
  <r>
    <x v="1286"/>
    <x v="121"/>
    <x v="8"/>
    <x v="12"/>
    <x v="12"/>
    <x v="1"/>
    <x v="9"/>
    <x v="9"/>
    <s v="TrueComRetail"/>
    <n v="2"/>
    <n v="1816"/>
    <n v="0"/>
    <x v="1221"/>
    <n v="944.32"/>
    <s v="Net Banking"/>
    <s v="Delivered"/>
    <x v="1"/>
    <s v="No Return"/>
  </r>
  <r>
    <x v="1287"/>
    <x v="110"/>
    <x v="5"/>
    <x v="8"/>
    <x v="8"/>
    <x v="3"/>
    <x v="8"/>
    <x v="8"/>
    <s v="SuperComNet"/>
    <n v="1"/>
    <n v="711"/>
    <n v="0"/>
    <x v="1222"/>
    <n v="127.97999999999999"/>
    <s v="UPI"/>
    <s v="Delivered"/>
    <x v="3"/>
    <s v="No Return"/>
  </r>
  <r>
    <x v="1288"/>
    <x v="200"/>
    <x v="0"/>
    <x v="6"/>
    <x v="6"/>
    <x v="3"/>
    <x v="8"/>
    <x v="8"/>
    <s v="SuperComNet"/>
    <n v="4"/>
    <n v="2654"/>
    <n v="0.2"/>
    <x v="1223"/>
    <n v="1783.4880000000001"/>
    <s v="UPI"/>
    <s v="Delivered"/>
    <x v="0"/>
    <s v="No Return"/>
  </r>
  <r>
    <x v="1289"/>
    <x v="417"/>
    <x v="19"/>
    <x v="8"/>
    <x v="8"/>
    <x v="3"/>
    <x v="8"/>
    <x v="8"/>
    <s v="TrueComRetail"/>
    <n v="1"/>
    <n v="4487"/>
    <n v="0.2"/>
    <x v="1224"/>
    <n v="897.40000000000009"/>
    <s v="Credit Card"/>
    <s v="Delivered"/>
    <x v="0"/>
    <s v="No Return"/>
  </r>
  <r>
    <x v="1290"/>
    <x v="327"/>
    <x v="12"/>
    <x v="8"/>
    <x v="8"/>
    <x v="3"/>
    <x v="18"/>
    <x v="18"/>
    <s v="SuperComNet"/>
    <n v="1"/>
    <n v="1596"/>
    <n v="0.5"/>
    <x v="1225"/>
    <n v="167.57999999999998"/>
    <s v="Debit Card"/>
    <s v="Delivered"/>
    <x v="1"/>
    <s v="No Return"/>
  </r>
  <r>
    <x v="1291"/>
    <x v="259"/>
    <x v="5"/>
    <x v="7"/>
    <x v="7"/>
    <x v="0"/>
    <x v="0"/>
    <x v="0"/>
    <s v="RetailNet"/>
    <n v="1"/>
    <n v="17385"/>
    <n v="0.1"/>
    <x v="1226"/>
    <n v="3442.23"/>
    <s v="Net Banking"/>
    <s v="Delivered"/>
    <x v="3"/>
    <s v="No Return"/>
  </r>
  <r>
    <x v="1292"/>
    <x v="113"/>
    <x v="19"/>
    <x v="11"/>
    <x v="11"/>
    <x v="1"/>
    <x v="9"/>
    <x v="9"/>
    <s v="RetailNet"/>
    <n v="2"/>
    <n v="371"/>
    <n v="0.05"/>
    <x v="1227"/>
    <n v="140.97999999999999"/>
    <s v="UPI"/>
    <s v="Delivered"/>
    <x v="0"/>
    <s v="No Return"/>
  </r>
  <r>
    <x v="1293"/>
    <x v="153"/>
    <x v="6"/>
    <x v="9"/>
    <x v="9"/>
    <x v="1"/>
    <x v="9"/>
    <x v="9"/>
    <s v="TrueComRetail"/>
    <n v="2"/>
    <n v="1639"/>
    <n v="0.1"/>
    <x v="1228"/>
    <n v="531.03600000000006"/>
    <s v="UPI"/>
    <s v="Delivered"/>
    <x v="0"/>
    <s v="No Return"/>
  </r>
  <r>
    <x v="1294"/>
    <x v="425"/>
    <x v="6"/>
    <x v="6"/>
    <x v="6"/>
    <x v="3"/>
    <x v="18"/>
    <x v="18"/>
    <s v="TrueComRetail"/>
    <n v="5"/>
    <n v="855"/>
    <n v="0.2"/>
    <x v="1229"/>
    <n v="855"/>
    <s v="Credit Card"/>
    <s v="Delivered"/>
    <x v="3"/>
    <s v="No Return"/>
  </r>
  <r>
    <x v="1295"/>
    <x v="271"/>
    <x v="0"/>
    <x v="12"/>
    <x v="12"/>
    <x v="3"/>
    <x v="20"/>
    <x v="20"/>
    <s v="TrueComRetail"/>
    <n v="1"/>
    <n v="3115"/>
    <n v="0.15"/>
    <x v="22"/>
    <n v="0"/>
    <s v="Net Banking"/>
    <s v="Cancelled"/>
    <x v="4"/>
    <s v="Not Applicable"/>
  </r>
  <r>
    <x v="1296"/>
    <x v="136"/>
    <x v="2"/>
    <x v="5"/>
    <x v="5"/>
    <x v="2"/>
    <x v="10"/>
    <x v="10"/>
    <s v="OmniTechRetail"/>
    <n v="1"/>
    <n v="1539"/>
    <n v="0"/>
    <x v="1230"/>
    <n v="277.02"/>
    <s v="Debit Card"/>
    <s v="Delivered"/>
    <x v="3"/>
    <s v="No Return"/>
  </r>
  <r>
    <x v="1297"/>
    <x v="357"/>
    <x v="12"/>
    <x v="2"/>
    <x v="2"/>
    <x v="2"/>
    <x v="21"/>
    <x v="12"/>
    <s v="OmniTechRetail"/>
    <n v="1"/>
    <n v="1918"/>
    <n v="0.2"/>
    <x v="1231"/>
    <n v="260.84800000000001"/>
    <s v="Net Banking"/>
    <s v="Delivered"/>
    <x v="1"/>
    <s v="No Return"/>
  </r>
  <r>
    <x v="1298"/>
    <x v="17"/>
    <x v="1"/>
    <x v="0"/>
    <x v="0"/>
    <x v="2"/>
    <x v="21"/>
    <x v="12"/>
    <s v="SaneRetails"/>
    <n v="2"/>
    <n v="5502"/>
    <n v="0.1"/>
    <x v="1232"/>
    <n v="2178.7919999999999"/>
    <s v="Cash on Delivery (COD)"/>
    <s v="Delivered"/>
    <x v="1"/>
    <s v="No Return"/>
  </r>
  <r>
    <x v="1299"/>
    <x v="251"/>
    <x v="13"/>
    <x v="12"/>
    <x v="12"/>
    <x v="3"/>
    <x v="18"/>
    <x v="18"/>
    <s v="SuperComNet"/>
    <n v="2"/>
    <n v="3595"/>
    <n v="0"/>
    <x v="22"/>
    <n v="0"/>
    <s v="UPI"/>
    <s v="Cancelled"/>
    <x v="4"/>
    <s v="Not Applicable"/>
  </r>
  <r>
    <x v="1300"/>
    <x v="323"/>
    <x v="21"/>
    <x v="10"/>
    <x v="10"/>
    <x v="2"/>
    <x v="21"/>
    <x v="12"/>
    <s v="OmniTechRetail"/>
    <n v="1"/>
    <n v="3638"/>
    <n v="0.05"/>
    <x v="1233"/>
    <n v="794.90300000000002"/>
    <s v="UPI"/>
    <s v="Delivered"/>
    <x v="0"/>
    <s v="No Return"/>
  </r>
  <r>
    <x v="1301"/>
    <x v="18"/>
    <x v="2"/>
    <x v="1"/>
    <x v="1"/>
    <x v="2"/>
    <x v="10"/>
    <x v="10"/>
    <s v="SaneRetails"/>
    <n v="1"/>
    <n v="3597"/>
    <n v="0.05"/>
    <x v="1234"/>
    <n v="410.05799999999994"/>
    <s v="Net Banking"/>
    <s v="Delivered"/>
    <x v="3"/>
    <s v="No Return"/>
  </r>
  <r>
    <x v="1302"/>
    <x v="178"/>
    <x v="7"/>
    <x v="4"/>
    <x v="4"/>
    <x v="0"/>
    <x v="2"/>
    <x v="2"/>
    <s v="RetailNet"/>
    <n v="1"/>
    <n v="40527"/>
    <n v="0"/>
    <x v="1235"/>
    <n v="8105.4000000000005"/>
    <s v="Cash on Delivery (COD)"/>
    <s v="Delivered"/>
    <x v="1"/>
    <s v="No Return"/>
  </r>
  <r>
    <x v="1303"/>
    <x v="81"/>
    <x v="3"/>
    <x v="3"/>
    <x v="3"/>
    <x v="0"/>
    <x v="4"/>
    <x v="4"/>
    <s v="RetailNet"/>
    <n v="1"/>
    <n v="33142"/>
    <n v="0"/>
    <x v="1236"/>
    <n v="3314.2000000000003"/>
    <s v="Credit Card"/>
    <s v="Delivered"/>
    <x v="3"/>
    <s v="No Return"/>
  </r>
  <r>
    <x v="1304"/>
    <x v="412"/>
    <x v="15"/>
    <x v="13"/>
    <x v="13"/>
    <x v="1"/>
    <x v="1"/>
    <x v="1"/>
    <s v="TrueComRetail"/>
    <n v="2"/>
    <n v="766"/>
    <n v="0.15"/>
    <x v="1237"/>
    <n v="169.286"/>
    <s v="Debit Card"/>
    <s v="Delivered"/>
    <x v="0"/>
    <s v="No Return"/>
  </r>
  <r>
    <x v="1305"/>
    <x v="60"/>
    <x v="13"/>
    <x v="13"/>
    <x v="13"/>
    <x v="3"/>
    <x v="15"/>
    <x v="15"/>
    <s v="SuperComNet"/>
    <n v="2"/>
    <n v="3333"/>
    <n v="0.05"/>
    <x v="1238"/>
    <n v="696.59699999999998"/>
    <s v="Cash on Delivery (COD)"/>
    <s v="Delivered"/>
    <x v="3"/>
    <s v="No Return"/>
  </r>
  <r>
    <x v="1306"/>
    <x v="226"/>
    <x v="2"/>
    <x v="9"/>
    <x v="9"/>
    <x v="3"/>
    <x v="15"/>
    <x v="15"/>
    <s v="TrueComRetail"/>
    <n v="1"/>
    <n v="530"/>
    <n v="0.05"/>
    <x v="1239"/>
    <n v="115.80500000000001"/>
    <s v="Cash on Delivery (COD)"/>
    <s v="Delivered"/>
    <x v="1"/>
    <s v="No Return"/>
  </r>
  <r>
    <x v="1307"/>
    <x v="284"/>
    <x v="11"/>
    <x v="6"/>
    <x v="6"/>
    <x v="3"/>
    <x v="8"/>
    <x v="8"/>
    <s v="TrueComRetail"/>
    <n v="2"/>
    <n v="3575"/>
    <n v="0.15"/>
    <x v="1240"/>
    <n v="790.07500000000005"/>
    <s v="UPI"/>
    <s v="Delivered"/>
    <x v="3"/>
    <s v="No Return"/>
  </r>
  <r>
    <x v="1308"/>
    <x v="236"/>
    <x v="18"/>
    <x v="3"/>
    <x v="3"/>
    <x v="2"/>
    <x v="21"/>
    <x v="12"/>
    <s v="OmniTechRetail"/>
    <n v="1"/>
    <n v="3244"/>
    <n v="0.2"/>
    <x v="1241"/>
    <n v="285.47200000000004"/>
    <s v="Debit Card"/>
    <s v="Delivered"/>
    <x v="1"/>
    <s v="No Return"/>
  </r>
  <r>
    <x v="1309"/>
    <x v="133"/>
    <x v="18"/>
    <x v="0"/>
    <x v="0"/>
    <x v="3"/>
    <x v="8"/>
    <x v="8"/>
    <s v="TrueComRetail"/>
    <n v="1"/>
    <n v="1400"/>
    <n v="0.05"/>
    <x v="1242"/>
    <n v="332.5"/>
    <s v="Cash on Delivery (COD)"/>
    <s v="Delivered"/>
    <x v="1"/>
    <s v="No Return"/>
  </r>
  <r>
    <x v="1310"/>
    <x v="102"/>
    <x v="11"/>
    <x v="0"/>
    <x v="0"/>
    <x v="2"/>
    <x v="6"/>
    <x v="6"/>
    <s v="OmniTechRetail"/>
    <n v="1"/>
    <n v="5157"/>
    <n v="0"/>
    <x v="1243"/>
    <n v="1237.68"/>
    <s v="Cash on Delivery (COD)"/>
    <s v="Delivered"/>
    <x v="0"/>
    <s v="No Return"/>
  </r>
  <r>
    <x v="1311"/>
    <x v="426"/>
    <x v="17"/>
    <x v="2"/>
    <x v="2"/>
    <x v="3"/>
    <x v="20"/>
    <x v="20"/>
    <s v="SuperComNet"/>
    <n v="1"/>
    <n v="3732"/>
    <n v="0"/>
    <x v="1244"/>
    <n v="895.68"/>
    <s v="UPI"/>
    <s v="Delivered"/>
    <x v="0"/>
    <s v="No Return"/>
  </r>
  <r>
    <x v="1312"/>
    <x v="395"/>
    <x v="23"/>
    <x v="1"/>
    <x v="1"/>
    <x v="3"/>
    <x v="18"/>
    <x v="18"/>
    <s v="TrueComRetail"/>
    <n v="1"/>
    <n v="3269"/>
    <n v="0.05"/>
    <x v="1245"/>
    <n v="310.55500000000001"/>
    <s v="Cash on Delivery (COD)"/>
    <s v="Delivered"/>
    <x v="0"/>
    <s v="No Return"/>
  </r>
  <r>
    <x v="1313"/>
    <x v="320"/>
    <x v="14"/>
    <x v="4"/>
    <x v="4"/>
    <x v="1"/>
    <x v="9"/>
    <x v="9"/>
    <s v="RetailNet"/>
    <n v="2"/>
    <n v="642"/>
    <n v="0"/>
    <x v="1246"/>
    <n v="269.64"/>
    <s v="Debit Card"/>
    <s v="Delivered"/>
    <x v="1"/>
    <s v="No Return"/>
  </r>
  <r>
    <x v="1314"/>
    <x v="201"/>
    <x v="11"/>
    <x v="9"/>
    <x v="9"/>
    <x v="1"/>
    <x v="9"/>
    <x v="9"/>
    <s v="RetailNet"/>
    <n v="2"/>
    <n v="2298"/>
    <n v="0.05"/>
    <x v="1247"/>
    <n v="1004.226"/>
    <s v="Cash on Delivery (COD)"/>
    <s v="Delivered"/>
    <x v="3"/>
    <s v="No Return"/>
  </r>
  <r>
    <x v="1315"/>
    <x v="277"/>
    <x v="4"/>
    <x v="8"/>
    <x v="8"/>
    <x v="2"/>
    <x v="19"/>
    <x v="19"/>
    <s v="OmniTechRetail"/>
    <n v="1"/>
    <n v="3641"/>
    <n v="0.1"/>
    <x v="1248"/>
    <n v="819.22500000000002"/>
    <s v="UPI"/>
    <s v="Delivered"/>
    <x v="0"/>
    <s v="No Return"/>
  </r>
  <r>
    <x v="1316"/>
    <x v="229"/>
    <x v="15"/>
    <x v="11"/>
    <x v="11"/>
    <x v="0"/>
    <x v="22"/>
    <x v="21"/>
    <s v="RetailNet"/>
    <n v="1"/>
    <n v="21535"/>
    <n v="0.05"/>
    <x v="1249"/>
    <n v="2864.1550000000002"/>
    <s v="Credit Card"/>
    <s v="Delivered"/>
    <x v="0"/>
    <s v="No Return"/>
  </r>
  <r>
    <x v="1317"/>
    <x v="127"/>
    <x v="15"/>
    <x v="12"/>
    <x v="12"/>
    <x v="3"/>
    <x v="18"/>
    <x v="18"/>
    <s v="TrueComRetail"/>
    <n v="1"/>
    <n v="4428"/>
    <n v="0.1"/>
    <x v="1250"/>
    <n v="478.22399999999999"/>
    <s v="Net Banking"/>
    <s v="Delivered"/>
    <x v="1"/>
    <s v="No Return"/>
  </r>
  <r>
    <x v="1318"/>
    <x v="304"/>
    <x v="0"/>
    <x v="0"/>
    <x v="0"/>
    <x v="3"/>
    <x v="20"/>
    <x v="20"/>
    <s v="TrueComRetail"/>
    <n v="1"/>
    <n v="3754"/>
    <n v="0.05"/>
    <x v="1251"/>
    <n v="641.93399999999997"/>
    <s v="Cash on Delivery (COD)"/>
    <s v="Delivered"/>
    <x v="3"/>
    <s v="No Return"/>
  </r>
  <r>
    <x v="1319"/>
    <x v="121"/>
    <x v="17"/>
    <x v="8"/>
    <x v="8"/>
    <x v="3"/>
    <x v="15"/>
    <x v="15"/>
    <s v="SuperComNet"/>
    <n v="1"/>
    <n v="1856"/>
    <n v="0"/>
    <x v="1252"/>
    <n v="389.76"/>
    <s v="UPI"/>
    <s v="Shipped"/>
    <x v="0"/>
    <s v="No Return"/>
  </r>
  <r>
    <x v="1320"/>
    <x v="78"/>
    <x v="6"/>
    <x v="1"/>
    <x v="1"/>
    <x v="2"/>
    <x v="16"/>
    <x v="16"/>
    <s v="SaneRetails"/>
    <n v="1"/>
    <n v="3283"/>
    <n v="0.05"/>
    <x v="1253"/>
    <n v="779.71249999999998"/>
    <s v="Net Banking"/>
    <s v="Delivered"/>
    <x v="3"/>
    <s v="No Return"/>
  </r>
  <r>
    <x v="1321"/>
    <x v="392"/>
    <x v="9"/>
    <x v="8"/>
    <x v="8"/>
    <x v="0"/>
    <x v="22"/>
    <x v="21"/>
    <s v="RetailNet"/>
    <n v="2"/>
    <n v="42838"/>
    <n v="0.05"/>
    <x v="1254"/>
    <n v="17092.361999999997"/>
    <s v="Debit Card"/>
    <s v="Delivered"/>
    <x v="1"/>
    <s v="No Return"/>
  </r>
  <r>
    <x v="1322"/>
    <x v="107"/>
    <x v="19"/>
    <x v="10"/>
    <x v="10"/>
    <x v="0"/>
    <x v="4"/>
    <x v="4"/>
    <s v="RetailNet"/>
    <n v="4"/>
    <n v="24781"/>
    <n v="0"/>
    <x v="1255"/>
    <n v="21807.279999999999"/>
    <s v="Cash on Delivery (COD)"/>
    <s v="Shipped"/>
    <x v="3"/>
    <s v="No Return"/>
  </r>
  <r>
    <x v="1323"/>
    <x v="29"/>
    <x v="12"/>
    <x v="13"/>
    <x v="13"/>
    <x v="0"/>
    <x v="14"/>
    <x v="14"/>
    <s v="IndiFlashMart"/>
    <n v="1"/>
    <n v="47000"/>
    <n v="0.1"/>
    <x v="1256"/>
    <n v="8037"/>
    <s v="UPI"/>
    <s v="Delivered"/>
    <x v="0"/>
    <s v="No Return"/>
  </r>
  <r>
    <x v="1324"/>
    <x v="377"/>
    <x v="4"/>
    <x v="6"/>
    <x v="6"/>
    <x v="2"/>
    <x v="6"/>
    <x v="6"/>
    <s v="OmniTechRetail"/>
    <n v="1"/>
    <n v="1990"/>
    <n v="0.1"/>
    <x v="1257"/>
    <n v="250.74000000000004"/>
    <s v="Debit Card"/>
    <s v="Delivered"/>
    <x v="1"/>
    <s v="No Return"/>
  </r>
  <r>
    <x v="1325"/>
    <x v="164"/>
    <x v="0"/>
    <x v="10"/>
    <x v="10"/>
    <x v="0"/>
    <x v="14"/>
    <x v="14"/>
    <s v="RetailNet"/>
    <n v="1"/>
    <n v="34497"/>
    <n v="0.2"/>
    <x v="1258"/>
    <n v="3863.6640000000007"/>
    <s v="Net Banking"/>
    <s v="Delivered"/>
    <x v="0"/>
    <s v="No Return"/>
  </r>
  <r>
    <x v="1326"/>
    <x v="110"/>
    <x v="9"/>
    <x v="9"/>
    <x v="9"/>
    <x v="2"/>
    <x v="19"/>
    <x v="19"/>
    <s v="OmniTechRetail"/>
    <n v="1"/>
    <n v="2157"/>
    <n v="0.35"/>
    <x v="1259"/>
    <n v="308.45099999999996"/>
    <s v="Cash on Delivery (COD)"/>
    <s v="Delivered"/>
    <x v="0"/>
    <s v="No Return"/>
  </r>
  <r>
    <x v="1327"/>
    <x v="79"/>
    <x v="18"/>
    <x v="11"/>
    <x v="11"/>
    <x v="1"/>
    <x v="13"/>
    <x v="13"/>
    <s v="RetailNet"/>
    <n v="1"/>
    <n v="600"/>
    <n v="0"/>
    <x v="1260"/>
    <n v="120"/>
    <s v="Debit Card"/>
    <s v="Delivered"/>
    <x v="3"/>
    <s v="No Return"/>
  </r>
  <r>
    <x v="1328"/>
    <x v="159"/>
    <x v="4"/>
    <x v="14"/>
    <x v="3"/>
    <x v="2"/>
    <x v="6"/>
    <x v="6"/>
    <s v="OmniTechRetail"/>
    <n v="2"/>
    <n v="4947"/>
    <n v="0"/>
    <x v="1261"/>
    <n v="2077.7399999999998"/>
    <s v="Cash on Delivery (COD)"/>
    <s v="Delivered"/>
    <x v="0"/>
    <s v="No Return"/>
  </r>
  <r>
    <x v="1329"/>
    <x v="419"/>
    <x v="23"/>
    <x v="5"/>
    <x v="5"/>
    <x v="0"/>
    <x v="4"/>
    <x v="4"/>
    <s v="RetailNet"/>
    <n v="1"/>
    <n v="24268"/>
    <n v="0.05"/>
    <x v="1262"/>
    <n v="3227.6440000000002"/>
    <s v="Cash on Delivery (COD)"/>
    <s v="Delivered"/>
    <x v="3"/>
    <s v="No Return"/>
  </r>
  <r>
    <x v="1330"/>
    <x v="14"/>
    <x v="11"/>
    <x v="12"/>
    <x v="12"/>
    <x v="2"/>
    <x v="3"/>
    <x v="3"/>
    <s v="SaneRetails"/>
    <n v="1"/>
    <n v="327"/>
    <n v="0.35"/>
    <x v="1263"/>
    <n v="44.6355"/>
    <s v="Credit Card"/>
    <s v="Delivered"/>
    <x v="3"/>
    <s v="No Return"/>
  </r>
  <r>
    <x v="1331"/>
    <x v="330"/>
    <x v="24"/>
    <x v="12"/>
    <x v="12"/>
    <x v="1"/>
    <x v="9"/>
    <x v="9"/>
    <s v="TrueComRetail"/>
    <n v="1"/>
    <n v="2114"/>
    <n v="0.15"/>
    <x v="1264"/>
    <n v="413.28699999999998"/>
    <s v="Cash on Delivery (COD)"/>
    <s v="Delivered"/>
    <x v="3"/>
    <s v="No Return"/>
  </r>
  <r>
    <x v="1332"/>
    <x v="322"/>
    <x v="16"/>
    <x v="6"/>
    <x v="6"/>
    <x v="1"/>
    <x v="13"/>
    <x v="13"/>
    <s v="TrueComRetail"/>
    <n v="2"/>
    <n v="1863"/>
    <n v="0.15"/>
    <x v="1265"/>
    <n v="570.07799999999997"/>
    <s v="Debit Card"/>
    <s v="Delivered"/>
    <x v="1"/>
    <s v="No Return"/>
  </r>
  <r>
    <x v="1333"/>
    <x v="306"/>
    <x v="24"/>
    <x v="3"/>
    <x v="3"/>
    <x v="3"/>
    <x v="15"/>
    <x v="15"/>
    <s v="TrueComRetail"/>
    <n v="2"/>
    <n v="4003"/>
    <n v="0.15"/>
    <x v="1266"/>
    <n v="1156.867"/>
    <s v="UPI"/>
    <s v="Delivered"/>
    <x v="3"/>
    <s v="No Return"/>
  </r>
  <r>
    <x v="1334"/>
    <x v="361"/>
    <x v="21"/>
    <x v="5"/>
    <x v="5"/>
    <x v="2"/>
    <x v="10"/>
    <x v="10"/>
    <s v="SaneRetails"/>
    <n v="4"/>
    <n v="5092"/>
    <n v="0.05"/>
    <x v="1267"/>
    <n v="4837.3999999999996"/>
    <s v="Credit Card"/>
    <s v="Shipped"/>
    <x v="3"/>
    <s v="No Return"/>
  </r>
  <r>
    <x v="1335"/>
    <x v="408"/>
    <x v="10"/>
    <x v="4"/>
    <x v="4"/>
    <x v="2"/>
    <x v="6"/>
    <x v="6"/>
    <s v="SaneRetails"/>
    <n v="4"/>
    <n v="5694"/>
    <n v="0.5"/>
    <x v="1268"/>
    <n v="1480.44"/>
    <s v="Net Banking"/>
    <s v="Delivered"/>
    <x v="0"/>
    <s v="No Return"/>
  </r>
  <r>
    <x v="1336"/>
    <x v="281"/>
    <x v="6"/>
    <x v="7"/>
    <x v="7"/>
    <x v="0"/>
    <x v="2"/>
    <x v="2"/>
    <s v="IndiFlashMart"/>
    <n v="1"/>
    <n v="59177"/>
    <n v="0"/>
    <x v="1269"/>
    <n v="10651.859999999999"/>
    <s v="UPI"/>
    <s v="Delivered"/>
    <x v="3"/>
    <s v="No Return"/>
  </r>
  <r>
    <x v="1337"/>
    <x v="158"/>
    <x v="0"/>
    <x v="9"/>
    <x v="9"/>
    <x v="2"/>
    <x v="6"/>
    <x v="6"/>
    <s v="SaneRetails"/>
    <n v="2"/>
    <n v="2065"/>
    <n v="0.2"/>
    <x v="1270"/>
    <n v="528.64"/>
    <s v="UPI"/>
    <s v="Delivered"/>
    <x v="3"/>
    <s v="No Return"/>
  </r>
  <r>
    <x v="1338"/>
    <x v="269"/>
    <x v="9"/>
    <x v="13"/>
    <x v="13"/>
    <x v="2"/>
    <x v="10"/>
    <x v="10"/>
    <s v="SaneRetails"/>
    <n v="1"/>
    <n v="1470"/>
    <n v="0"/>
    <x v="1271"/>
    <n v="294"/>
    <s v="Net Banking"/>
    <s v="Delivered"/>
    <x v="0"/>
    <s v="No Return"/>
  </r>
  <r>
    <x v="1339"/>
    <x v="19"/>
    <x v="9"/>
    <x v="0"/>
    <x v="0"/>
    <x v="0"/>
    <x v="4"/>
    <x v="4"/>
    <s v="RetailNet"/>
    <n v="1"/>
    <n v="4327"/>
    <n v="0.1"/>
    <x v="1272"/>
    <n v="856.74600000000009"/>
    <s v="Debit Card"/>
    <s v="Delivered"/>
    <x v="1"/>
    <s v="No Return"/>
  </r>
  <r>
    <x v="1340"/>
    <x v="237"/>
    <x v="3"/>
    <x v="13"/>
    <x v="13"/>
    <x v="1"/>
    <x v="5"/>
    <x v="5"/>
    <s v="RetailNet"/>
    <n v="1"/>
    <n v="1978"/>
    <n v="0.05"/>
    <x v="1273"/>
    <n v="244.28299999999999"/>
    <s v="UPI"/>
    <s v="Delivered"/>
    <x v="3"/>
    <s v="No Return"/>
  </r>
  <r>
    <x v="1341"/>
    <x v="372"/>
    <x v="15"/>
    <x v="5"/>
    <x v="5"/>
    <x v="2"/>
    <x v="3"/>
    <x v="3"/>
    <s v="OmniTechRetail"/>
    <n v="1"/>
    <n v="1908"/>
    <n v="0"/>
    <x v="140"/>
    <n v="209.88"/>
    <s v="Debit Card"/>
    <s v="Delivered"/>
    <x v="3"/>
    <s v="No Return"/>
  </r>
  <r>
    <x v="1342"/>
    <x v="6"/>
    <x v="15"/>
    <x v="6"/>
    <x v="6"/>
    <x v="0"/>
    <x v="14"/>
    <x v="14"/>
    <s v="IndiFlashMart"/>
    <n v="1"/>
    <n v="51560"/>
    <n v="0"/>
    <x v="1274"/>
    <n v="6187.2"/>
    <s v="Cash on Delivery (COD)"/>
    <s v="Delivered"/>
    <x v="3"/>
    <s v="No Return"/>
  </r>
  <r>
    <x v="1343"/>
    <x v="221"/>
    <x v="23"/>
    <x v="8"/>
    <x v="8"/>
    <x v="1"/>
    <x v="13"/>
    <x v="13"/>
    <s v="TrueComRetail"/>
    <n v="1"/>
    <n v="2190"/>
    <n v="0"/>
    <x v="1275"/>
    <n v="240.9"/>
    <s v="UPI"/>
    <s v="Delivered"/>
    <x v="1"/>
    <s v="No Return"/>
  </r>
  <r>
    <x v="1344"/>
    <x v="51"/>
    <x v="18"/>
    <x v="7"/>
    <x v="7"/>
    <x v="1"/>
    <x v="13"/>
    <x v="13"/>
    <s v="RetailNet"/>
    <n v="1"/>
    <n v="1156"/>
    <n v="0.1"/>
    <x v="1276"/>
    <n v="145.65600000000003"/>
    <s v="Net Banking"/>
    <s v="Shipped"/>
    <x v="1"/>
    <s v="No Return"/>
  </r>
  <r>
    <x v="1345"/>
    <x v="384"/>
    <x v="3"/>
    <x v="3"/>
    <x v="3"/>
    <x v="3"/>
    <x v="18"/>
    <x v="18"/>
    <s v="TrueComRetail"/>
    <n v="1"/>
    <n v="3362"/>
    <n v="0.1"/>
    <x v="1277"/>
    <n v="695.93400000000008"/>
    <s v="Debit Card"/>
    <s v="Delivered"/>
    <x v="1"/>
    <s v="No Return"/>
  </r>
  <r>
    <x v="1346"/>
    <x v="249"/>
    <x v="13"/>
    <x v="5"/>
    <x v="5"/>
    <x v="2"/>
    <x v="3"/>
    <x v="3"/>
    <s v="SaneRetails"/>
    <n v="1"/>
    <n v="3915"/>
    <n v="0.15"/>
    <x v="1278"/>
    <n v="798.66"/>
    <s v="UPI"/>
    <s v="Delivered"/>
    <x v="0"/>
    <s v="No Return"/>
  </r>
  <r>
    <x v="1347"/>
    <x v="394"/>
    <x v="21"/>
    <x v="7"/>
    <x v="7"/>
    <x v="1"/>
    <x v="9"/>
    <x v="9"/>
    <s v="RetailNet"/>
    <n v="1"/>
    <n v="1748"/>
    <n v="0.2"/>
    <x v="1279"/>
    <n v="237.72800000000004"/>
    <s v="Cash on Delivery (COD)"/>
    <s v="Delivered"/>
    <x v="3"/>
    <s v="No Return"/>
  </r>
  <r>
    <x v="1348"/>
    <x v="147"/>
    <x v="16"/>
    <x v="14"/>
    <x v="3"/>
    <x v="0"/>
    <x v="22"/>
    <x v="21"/>
    <s v="RetailNet"/>
    <n v="1"/>
    <n v="57152"/>
    <n v="0"/>
    <x v="1280"/>
    <n v="9144.32"/>
    <s v="UPI"/>
    <s v="Delivered"/>
    <x v="3"/>
    <s v="No Return"/>
  </r>
  <r>
    <x v="1349"/>
    <x v="414"/>
    <x v="12"/>
    <x v="12"/>
    <x v="12"/>
    <x v="1"/>
    <x v="12"/>
    <x v="12"/>
    <s v="RetailNet"/>
    <n v="3"/>
    <n v="1786"/>
    <n v="0"/>
    <x v="1281"/>
    <n v="964.43999999999994"/>
    <s v="Debit Card"/>
    <s v="Delivered"/>
    <x v="1"/>
    <s v="No Return"/>
  </r>
  <r>
    <x v="1350"/>
    <x v="143"/>
    <x v="16"/>
    <x v="0"/>
    <x v="0"/>
    <x v="0"/>
    <x v="11"/>
    <x v="11"/>
    <s v="IndiFlashMart"/>
    <n v="1"/>
    <n v="37777"/>
    <n v="0.05"/>
    <x v="1282"/>
    <n v="4665.4594999999999"/>
    <s v="Net Banking"/>
    <s v="Delivered"/>
    <x v="0"/>
    <s v="No Return"/>
  </r>
  <r>
    <x v="1351"/>
    <x v="13"/>
    <x v="18"/>
    <x v="8"/>
    <x v="8"/>
    <x v="0"/>
    <x v="0"/>
    <x v="0"/>
    <s v="RetailNet"/>
    <n v="1"/>
    <n v="21287"/>
    <n v="0"/>
    <x v="1283"/>
    <n v="2980.1800000000003"/>
    <s v="UPI"/>
    <s v="Delivered"/>
    <x v="1"/>
    <s v="No Return"/>
  </r>
  <r>
    <x v="1352"/>
    <x v="374"/>
    <x v="7"/>
    <x v="13"/>
    <x v="13"/>
    <x v="0"/>
    <x v="22"/>
    <x v="21"/>
    <s v="IndiFlashMart"/>
    <n v="1"/>
    <n v="58722"/>
    <n v="0.15"/>
    <x v="1284"/>
    <n v="7487.0549999999994"/>
    <s v="Credit Card"/>
    <s v="Delivered"/>
    <x v="0"/>
    <s v="No Return"/>
  </r>
  <r>
    <x v="1353"/>
    <x v="64"/>
    <x v="0"/>
    <x v="11"/>
    <x v="11"/>
    <x v="3"/>
    <x v="20"/>
    <x v="20"/>
    <s v="SuperComNet"/>
    <n v="1"/>
    <n v="3482"/>
    <n v="0.15"/>
    <x v="1285"/>
    <n v="532.74599999999998"/>
    <s v="Cash on Delivery (COD)"/>
    <s v="Delivered"/>
    <x v="0"/>
    <s v="No Return"/>
  </r>
  <r>
    <x v="1354"/>
    <x v="321"/>
    <x v="6"/>
    <x v="8"/>
    <x v="8"/>
    <x v="2"/>
    <x v="16"/>
    <x v="16"/>
    <s v="SaneRetails"/>
    <n v="1"/>
    <n v="5603"/>
    <n v="0"/>
    <x v="1286"/>
    <n v="896.48"/>
    <s v="Net Banking"/>
    <s v="Delivered"/>
    <x v="3"/>
    <s v="No Return"/>
  </r>
  <r>
    <x v="1355"/>
    <x v="139"/>
    <x v="10"/>
    <x v="3"/>
    <x v="3"/>
    <x v="1"/>
    <x v="1"/>
    <x v="1"/>
    <s v="TrueComRetail"/>
    <n v="2"/>
    <n v="468"/>
    <n v="0.1"/>
    <x v="1106"/>
    <n v="134.78399999999999"/>
    <s v="Net Banking"/>
    <s v="Delivered"/>
    <x v="0"/>
    <s v="No Return"/>
  </r>
  <r>
    <x v="1356"/>
    <x v="192"/>
    <x v="3"/>
    <x v="13"/>
    <x v="13"/>
    <x v="2"/>
    <x v="19"/>
    <x v="19"/>
    <s v="OmniTechRetail"/>
    <n v="1"/>
    <n v="2886"/>
    <n v="0.1"/>
    <x v="1287"/>
    <n v="363.63600000000002"/>
    <s v="UPI"/>
    <s v="Delivered"/>
    <x v="0"/>
    <s v="No Return"/>
  </r>
  <r>
    <x v="1357"/>
    <x v="378"/>
    <x v="17"/>
    <x v="8"/>
    <x v="8"/>
    <x v="0"/>
    <x v="11"/>
    <x v="11"/>
    <s v="IndiFlashMart"/>
    <n v="1"/>
    <n v="11596"/>
    <n v="0"/>
    <x v="1288"/>
    <n v="2667.08"/>
    <s v="Net Banking"/>
    <s v="Delivered"/>
    <x v="1"/>
    <s v="No Return"/>
  </r>
  <r>
    <x v="1358"/>
    <x v="324"/>
    <x v="3"/>
    <x v="14"/>
    <x v="3"/>
    <x v="0"/>
    <x v="14"/>
    <x v="14"/>
    <s v="RetailNet"/>
    <n v="2"/>
    <n v="56101"/>
    <n v="0.1"/>
    <x v="1289"/>
    <n v="22215.995999999999"/>
    <s v="UPI"/>
    <s v="Delivered"/>
    <x v="1"/>
    <s v="No Return"/>
  </r>
  <r>
    <x v="1359"/>
    <x v="392"/>
    <x v="20"/>
    <x v="6"/>
    <x v="6"/>
    <x v="2"/>
    <x v="21"/>
    <x v="12"/>
    <s v="OmniTechRetail"/>
    <n v="1"/>
    <n v="2320"/>
    <n v="0.15"/>
    <x v="1290"/>
    <n v="256.36"/>
    <s v="UPI"/>
    <s v="Delivered"/>
    <x v="3"/>
    <s v="No Return"/>
  </r>
  <r>
    <x v="1360"/>
    <x v="299"/>
    <x v="4"/>
    <x v="1"/>
    <x v="1"/>
    <x v="1"/>
    <x v="9"/>
    <x v="9"/>
    <s v="TrueComRetail"/>
    <n v="2"/>
    <n v="2478"/>
    <n v="0"/>
    <x v="1291"/>
    <n v="594.72"/>
    <s v="Credit Card"/>
    <s v="Delivered"/>
    <x v="3"/>
    <s v="No Return"/>
  </r>
  <r>
    <x v="1361"/>
    <x v="45"/>
    <x v="7"/>
    <x v="5"/>
    <x v="5"/>
    <x v="2"/>
    <x v="3"/>
    <x v="3"/>
    <s v="OmniTechRetail"/>
    <n v="1"/>
    <n v="1549"/>
    <n v="0"/>
    <x v="1292"/>
    <n v="232.35"/>
    <s v="Credit Card"/>
    <s v="Delivered"/>
    <x v="3"/>
    <s v="No Return"/>
  </r>
  <r>
    <x v="1362"/>
    <x v="388"/>
    <x v="16"/>
    <x v="13"/>
    <x v="13"/>
    <x v="2"/>
    <x v="19"/>
    <x v="19"/>
    <s v="OmniTechRetail"/>
    <n v="1"/>
    <n v="304"/>
    <n v="0.15"/>
    <x v="1293"/>
    <n v="28.423999999999996"/>
    <s v="UPI"/>
    <s v="Delivered"/>
    <x v="1"/>
    <s v="No Return"/>
  </r>
  <r>
    <x v="1363"/>
    <x v="347"/>
    <x v="0"/>
    <x v="12"/>
    <x v="12"/>
    <x v="1"/>
    <x v="13"/>
    <x v="13"/>
    <s v="TrueComRetail"/>
    <n v="2"/>
    <n v="382"/>
    <n v="0.05"/>
    <x v="1294"/>
    <n v="116.128"/>
    <s v="Cash on Delivery (COD)"/>
    <s v="Delivered"/>
    <x v="3"/>
    <s v="No Return"/>
  </r>
  <r>
    <x v="1364"/>
    <x v="107"/>
    <x v="17"/>
    <x v="4"/>
    <x v="4"/>
    <x v="1"/>
    <x v="1"/>
    <x v="1"/>
    <s v="TrueComRetail"/>
    <n v="1"/>
    <n v="687"/>
    <n v="0"/>
    <x v="1295"/>
    <n v="82.44"/>
    <s v="Credit Card"/>
    <s v="Delivered"/>
    <x v="3"/>
    <s v="No Return"/>
  </r>
  <r>
    <x v="1365"/>
    <x v="121"/>
    <x v="2"/>
    <x v="9"/>
    <x v="9"/>
    <x v="1"/>
    <x v="5"/>
    <x v="5"/>
    <s v="RetailNet"/>
    <n v="1"/>
    <n v="1281"/>
    <n v="0.1"/>
    <x v="1296"/>
    <n v="299.75400000000002"/>
    <s v="Net Banking"/>
    <s v="Delivered"/>
    <x v="3"/>
    <s v="No Return"/>
  </r>
  <r>
    <x v="1366"/>
    <x v="229"/>
    <x v="0"/>
    <x v="7"/>
    <x v="7"/>
    <x v="0"/>
    <x v="14"/>
    <x v="14"/>
    <s v="IndiFlashMart"/>
    <n v="2"/>
    <n v="33730"/>
    <n v="0.2"/>
    <x v="1297"/>
    <n v="-4317.4400000000005"/>
    <s v="Credit Card"/>
    <s v="Returned"/>
    <x v="5"/>
    <s v="Returned"/>
  </r>
  <r>
    <x v="1367"/>
    <x v="5"/>
    <x v="6"/>
    <x v="12"/>
    <x v="12"/>
    <x v="3"/>
    <x v="17"/>
    <x v="17"/>
    <s v="TrueComRetail"/>
    <n v="1"/>
    <n v="787"/>
    <n v="0.35"/>
    <x v="1298"/>
    <n v="112.541"/>
    <s v="Credit Card"/>
    <s v="Delivered"/>
    <x v="3"/>
    <s v="No Return"/>
  </r>
  <r>
    <x v="1368"/>
    <x v="427"/>
    <x v="8"/>
    <x v="0"/>
    <x v="0"/>
    <x v="0"/>
    <x v="14"/>
    <x v="14"/>
    <s v="RetailNet"/>
    <n v="2"/>
    <n v="23883"/>
    <n v="0"/>
    <x v="1299"/>
    <n v="7642.56"/>
    <s v="Debit Card"/>
    <s v="Delivered"/>
    <x v="3"/>
    <s v="No Return"/>
  </r>
  <r>
    <x v="1369"/>
    <x v="38"/>
    <x v="4"/>
    <x v="4"/>
    <x v="4"/>
    <x v="0"/>
    <x v="0"/>
    <x v="0"/>
    <s v="RetailNet"/>
    <n v="1"/>
    <n v="53877"/>
    <n v="0.15"/>
    <x v="1300"/>
    <n v="5953.4084999999995"/>
    <s v="Net Banking"/>
    <s v="Delivered"/>
    <x v="3"/>
    <s v="No Return"/>
  </r>
  <r>
    <x v="1370"/>
    <x v="428"/>
    <x v="7"/>
    <x v="3"/>
    <x v="3"/>
    <x v="2"/>
    <x v="3"/>
    <x v="3"/>
    <s v="SaneRetails"/>
    <n v="2"/>
    <n v="4749"/>
    <n v="0.15"/>
    <x v="1301"/>
    <n v="1049.529"/>
    <s v="Debit Card"/>
    <s v="Delivered"/>
    <x v="0"/>
    <s v="No Return"/>
  </r>
  <r>
    <x v="1371"/>
    <x v="281"/>
    <x v="9"/>
    <x v="14"/>
    <x v="3"/>
    <x v="3"/>
    <x v="7"/>
    <x v="7"/>
    <s v="SuperComNet"/>
    <n v="1"/>
    <n v="2416"/>
    <n v="0"/>
    <x v="1302"/>
    <n v="483.20000000000005"/>
    <s v="Cash on Delivery (COD)"/>
    <s v="Delivered"/>
    <x v="1"/>
    <s v="No Return"/>
  </r>
  <r>
    <x v="1372"/>
    <x v="125"/>
    <x v="11"/>
    <x v="0"/>
    <x v="0"/>
    <x v="3"/>
    <x v="17"/>
    <x v="17"/>
    <s v="TrueComRetail"/>
    <n v="1"/>
    <n v="3290"/>
    <n v="0.1"/>
    <x v="22"/>
    <n v="0"/>
    <s v="Cash on Delivery (COD)"/>
    <s v="Cancelled"/>
    <x v="4"/>
    <s v="Not Applicable"/>
  </r>
  <r>
    <x v="1373"/>
    <x v="56"/>
    <x v="7"/>
    <x v="11"/>
    <x v="11"/>
    <x v="3"/>
    <x v="8"/>
    <x v="8"/>
    <s v="SuperComNet"/>
    <n v="1"/>
    <n v="2264"/>
    <n v="0"/>
    <x v="1303"/>
    <n v="-181.12"/>
    <s v="Credit Card"/>
    <s v="Returned"/>
    <x v="5"/>
    <s v="Returned"/>
  </r>
  <r>
    <x v="1374"/>
    <x v="334"/>
    <x v="11"/>
    <x v="11"/>
    <x v="11"/>
    <x v="3"/>
    <x v="18"/>
    <x v="18"/>
    <s v="TrueComRetail"/>
    <n v="1"/>
    <n v="3178"/>
    <n v="0"/>
    <x v="1304"/>
    <n v="317.8"/>
    <s v="UPI"/>
    <s v="Delivered"/>
    <x v="0"/>
    <s v="No Return"/>
  </r>
  <r>
    <x v="1375"/>
    <x v="70"/>
    <x v="17"/>
    <x v="14"/>
    <x v="3"/>
    <x v="0"/>
    <x v="14"/>
    <x v="14"/>
    <s v="IndiFlashMart"/>
    <n v="2"/>
    <n v="60263"/>
    <n v="0"/>
    <x v="1305"/>
    <n v="27720.98"/>
    <s v="UPI"/>
    <s v="Delivered"/>
    <x v="1"/>
    <s v="No Return"/>
  </r>
  <r>
    <x v="1376"/>
    <x v="209"/>
    <x v="14"/>
    <x v="4"/>
    <x v="4"/>
    <x v="0"/>
    <x v="4"/>
    <x v="4"/>
    <s v="RetailNet"/>
    <n v="1"/>
    <n v="9511"/>
    <n v="0.15"/>
    <x v="1306"/>
    <n v="2021.0874999999999"/>
    <s v="UPI"/>
    <s v="Shipped"/>
    <x v="1"/>
    <s v="No Return"/>
  </r>
  <r>
    <x v="1377"/>
    <x v="148"/>
    <x v="9"/>
    <x v="1"/>
    <x v="1"/>
    <x v="3"/>
    <x v="20"/>
    <x v="20"/>
    <s v="SuperComNet"/>
    <n v="1"/>
    <n v="4060"/>
    <n v="0.15"/>
    <x v="1307"/>
    <n v="828.24"/>
    <s v="Debit Card"/>
    <s v="Delivered"/>
    <x v="3"/>
    <s v="No Return"/>
  </r>
  <r>
    <x v="1378"/>
    <x v="212"/>
    <x v="14"/>
    <x v="0"/>
    <x v="0"/>
    <x v="0"/>
    <x v="22"/>
    <x v="21"/>
    <s v="IndiFlashMart"/>
    <n v="1"/>
    <n v="27384"/>
    <n v="0.2"/>
    <x v="1308"/>
    <n v="3505.152"/>
    <s v="Credit Card"/>
    <s v="Delivered"/>
    <x v="1"/>
    <s v="No Return"/>
  </r>
  <r>
    <x v="1379"/>
    <x v="368"/>
    <x v="14"/>
    <x v="5"/>
    <x v="5"/>
    <x v="1"/>
    <x v="12"/>
    <x v="12"/>
    <s v="RetailNet"/>
    <n v="1"/>
    <n v="1759"/>
    <n v="0.5"/>
    <x v="1309"/>
    <n v="202.285"/>
    <s v="Net Banking"/>
    <s v="Shipped"/>
    <x v="1"/>
    <s v="No Return"/>
  </r>
  <r>
    <x v="1380"/>
    <x v="171"/>
    <x v="4"/>
    <x v="6"/>
    <x v="6"/>
    <x v="2"/>
    <x v="10"/>
    <x v="10"/>
    <s v="OmniTechRetail"/>
    <n v="2"/>
    <n v="2644"/>
    <n v="0.15"/>
    <x v="22"/>
    <n v="0"/>
    <s v="Cash on Delivery (COD)"/>
    <s v="Cancelled"/>
    <x v="4"/>
    <s v="Not Applicable"/>
  </r>
  <r>
    <x v="1381"/>
    <x v="288"/>
    <x v="20"/>
    <x v="4"/>
    <x v="4"/>
    <x v="3"/>
    <x v="7"/>
    <x v="7"/>
    <s v="SuperComNet"/>
    <n v="1"/>
    <n v="3661"/>
    <n v="0.2"/>
    <x v="22"/>
    <n v="0"/>
    <s v="Cash on Delivery (COD)"/>
    <s v="Cancelled"/>
    <x v="4"/>
    <s v="Not Applicable"/>
  </r>
  <r>
    <x v="1382"/>
    <x v="355"/>
    <x v="8"/>
    <x v="12"/>
    <x v="12"/>
    <x v="1"/>
    <x v="9"/>
    <x v="9"/>
    <s v="TrueComRetail"/>
    <n v="1"/>
    <n v="918"/>
    <n v="0.1"/>
    <x v="1310"/>
    <n v="82.62"/>
    <s v="Cash on Delivery (COD)"/>
    <s v="Delivered"/>
    <x v="0"/>
    <s v="No Return"/>
  </r>
  <r>
    <x v="1383"/>
    <x v="336"/>
    <x v="7"/>
    <x v="14"/>
    <x v="3"/>
    <x v="1"/>
    <x v="1"/>
    <x v="1"/>
    <s v="RetailNet"/>
    <n v="1"/>
    <n v="315"/>
    <n v="0.1"/>
    <x v="22"/>
    <n v="0"/>
    <s v="UPI"/>
    <s v="Cancelled"/>
    <x v="4"/>
    <s v="Not Applicable"/>
  </r>
  <r>
    <x v="1384"/>
    <x v="141"/>
    <x v="20"/>
    <x v="7"/>
    <x v="7"/>
    <x v="1"/>
    <x v="5"/>
    <x v="5"/>
    <s v="RetailNet"/>
    <n v="5"/>
    <n v="2026"/>
    <n v="0.1"/>
    <x v="1311"/>
    <n v="1823.4"/>
    <s v="Net Banking"/>
    <s v="Delivered"/>
    <x v="1"/>
    <s v="No Return"/>
  </r>
  <r>
    <x v="1385"/>
    <x v="334"/>
    <x v="9"/>
    <x v="14"/>
    <x v="3"/>
    <x v="2"/>
    <x v="16"/>
    <x v="16"/>
    <s v="SaneRetails"/>
    <n v="3"/>
    <n v="3288"/>
    <n v="0.05"/>
    <x v="1312"/>
    <n v="1967.8679999999997"/>
    <s v="UPI"/>
    <s v="Delivered"/>
    <x v="0"/>
    <s v="No Return"/>
  </r>
  <r>
    <x v="1386"/>
    <x v="115"/>
    <x v="5"/>
    <x v="4"/>
    <x v="4"/>
    <x v="0"/>
    <x v="14"/>
    <x v="14"/>
    <s v="IndiFlashMart"/>
    <n v="1"/>
    <n v="3668"/>
    <n v="0"/>
    <x v="1313"/>
    <n v="403.48"/>
    <s v="Credit Card"/>
    <s v="Delivered"/>
    <x v="0"/>
    <s v="No Return"/>
  </r>
  <r>
    <x v="1387"/>
    <x v="207"/>
    <x v="23"/>
    <x v="10"/>
    <x v="10"/>
    <x v="3"/>
    <x v="17"/>
    <x v="17"/>
    <s v="TrueComRetail"/>
    <n v="1"/>
    <n v="4334"/>
    <n v="0.15"/>
    <x v="1314"/>
    <n v="442.06799999999998"/>
    <s v="Credit Card"/>
    <s v="Delivered"/>
    <x v="3"/>
    <s v="No Return"/>
  </r>
  <r>
    <x v="1388"/>
    <x v="350"/>
    <x v="13"/>
    <x v="11"/>
    <x v="11"/>
    <x v="2"/>
    <x v="19"/>
    <x v="19"/>
    <s v="SaneRetails"/>
    <n v="1"/>
    <n v="5568"/>
    <n v="0"/>
    <x v="1315"/>
    <n v="723.84"/>
    <s v="Debit Card"/>
    <s v="Delivered"/>
    <x v="3"/>
    <s v="No Return"/>
  </r>
  <r>
    <x v="1389"/>
    <x v="112"/>
    <x v="0"/>
    <x v="6"/>
    <x v="6"/>
    <x v="0"/>
    <x v="4"/>
    <x v="4"/>
    <s v="RetailNet"/>
    <n v="1"/>
    <n v="18719"/>
    <n v="0.05"/>
    <x v="1316"/>
    <n v="4445.7624999999998"/>
    <s v="Cash on Delivery (COD)"/>
    <s v="Delivered"/>
    <x v="0"/>
    <s v="No Return"/>
  </r>
  <r>
    <x v="1390"/>
    <x v="429"/>
    <x v="6"/>
    <x v="8"/>
    <x v="8"/>
    <x v="3"/>
    <x v="15"/>
    <x v="15"/>
    <s v="SuperComNet"/>
    <n v="1"/>
    <n v="397"/>
    <n v="0.1"/>
    <x v="1317"/>
    <n v="50.022000000000006"/>
    <s v="Debit Card"/>
    <s v="Delivered"/>
    <x v="3"/>
    <s v="No Return"/>
  </r>
  <r>
    <x v="1391"/>
    <x v="16"/>
    <x v="3"/>
    <x v="12"/>
    <x v="12"/>
    <x v="1"/>
    <x v="13"/>
    <x v="13"/>
    <s v="TrueComRetail"/>
    <n v="1"/>
    <n v="909"/>
    <n v="0.15"/>
    <x v="1318"/>
    <n v="185.43599999999998"/>
    <s v="Cash on Delivery (COD)"/>
    <s v="Delivered"/>
    <x v="1"/>
    <s v="No Return"/>
  </r>
  <r>
    <x v="1392"/>
    <x v="237"/>
    <x v="5"/>
    <x v="6"/>
    <x v="6"/>
    <x v="1"/>
    <x v="5"/>
    <x v="5"/>
    <s v="TrueComRetail"/>
    <n v="1"/>
    <n v="892"/>
    <n v="0.15"/>
    <x v="1319"/>
    <n v="151.63999999999999"/>
    <s v="Debit Card"/>
    <s v="Delivered"/>
    <x v="0"/>
    <s v="No Return"/>
  </r>
  <r>
    <x v="1393"/>
    <x v="238"/>
    <x v="5"/>
    <x v="1"/>
    <x v="1"/>
    <x v="2"/>
    <x v="19"/>
    <x v="19"/>
    <s v="SaneRetails"/>
    <n v="1"/>
    <n v="4894"/>
    <n v="0"/>
    <x v="1320"/>
    <n v="1076.68"/>
    <s v="UPI"/>
    <s v="Delivered"/>
    <x v="1"/>
    <s v="No Return"/>
  </r>
  <r>
    <x v="1394"/>
    <x v="40"/>
    <x v="5"/>
    <x v="12"/>
    <x v="12"/>
    <x v="1"/>
    <x v="12"/>
    <x v="12"/>
    <s v="RetailNet"/>
    <n v="1"/>
    <n v="546"/>
    <n v="0.05"/>
    <x v="1321"/>
    <n v="72.617999999999995"/>
    <s v="UPI"/>
    <s v="Delivered"/>
    <x v="0"/>
    <s v="No Return"/>
  </r>
  <r>
    <x v="1395"/>
    <x v="310"/>
    <x v="16"/>
    <x v="1"/>
    <x v="1"/>
    <x v="2"/>
    <x v="21"/>
    <x v="12"/>
    <s v="OmniTechRetail"/>
    <n v="1"/>
    <n v="2060"/>
    <n v="0.05"/>
    <x v="1215"/>
    <n v="391.40000000000003"/>
    <s v="Cash on Delivery (COD)"/>
    <s v="Delivered"/>
    <x v="3"/>
    <s v="No Return"/>
  </r>
  <r>
    <x v="1396"/>
    <x v="115"/>
    <x v="1"/>
    <x v="7"/>
    <x v="7"/>
    <x v="0"/>
    <x v="22"/>
    <x v="21"/>
    <s v="IndiFlashMart"/>
    <n v="1"/>
    <n v="59314"/>
    <n v="0"/>
    <x v="1322"/>
    <n v="13642.220000000001"/>
    <s v="Cash on Delivery (COD)"/>
    <s v="Delivered"/>
    <x v="0"/>
    <s v="No Return"/>
  </r>
  <r>
    <x v="1397"/>
    <x v="311"/>
    <x v="8"/>
    <x v="2"/>
    <x v="2"/>
    <x v="2"/>
    <x v="6"/>
    <x v="6"/>
    <s v="OmniTechRetail"/>
    <n v="1"/>
    <n v="1256"/>
    <n v="0.2"/>
    <x v="1323"/>
    <n v="251.20000000000002"/>
    <s v="Credit Card"/>
    <s v="Delivered"/>
    <x v="1"/>
    <s v="No Return"/>
  </r>
  <r>
    <x v="1398"/>
    <x v="150"/>
    <x v="22"/>
    <x v="1"/>
    <x v="1"/>
    <x v="0"/>
    <x v="0"/>
    <x v="0"/>
    <s v="IndiFlashMart"/>
    <n v="2"/>
    <n v="10064"/>
    <n v="0.05"/>
    <x v="1324"/>
    <n v="3824.3199999999997"/>
    <s v="Cash on Delivery (COD)"/>
    <s v="Delivered"/>
    <x v="1"/>
    <s v="No Return"/>
  </r>
  <r>
    <x v="1399"/>
    <x v="142"/>
    <x v="24"/>
    <x v="13"/>
    <x v="13"/>
    <x v="3"/>
    <x v="20"/>
    <x v="20"/>
    <s v="TrueComRetail"/>
    <n v="2"/>
    <n v="4470"/>
    <n v="0"/>
    <x v="1325"/>
    <n v="1341"/>
    <s v="Net Banking"/>
    <s v="Delivered"/>
    <x v="3"/>
    <s v="No Return"/>
  </r>
  <r>
    <x v="1400"/>
    <x v="211"/>
    <x v="21"/>
    <x v="2"/>
    <x v="2"/>
    <x v="3"/>
    <x v="17"/>
    <x v="17"/>
    <s v="SuperComNet"/>
    <n v="3"/>
    <n v="1279"/>
    <n v="0.05"/>
    <x v="1326"/>
    <n v="801.93299999999988"/>
    <s v="Credit Card"/>
    <s v="Delivered"/>
    <x v="0"/>
    <s v="No Return"/>
  </r>
  <r>
    <x v="1401"/>
    <x v="430"/>
    <x v="23"/>
    <x v="13"/>
    <x v="13"/>
    <x v="0"/>
    <x v="22"/>
    <x v="21"/>
    <s v="RetailNet"/>
    <n v="5"/>
    <n v="10702"/>
    <n v="0.1"/>
    <x v="1327"/>
    <n v="12039.75"/>
    <s v="Credit Card"/>
    <s v="Delivered"/>
    <x v="1"/>
    <s v="No Return"/>
  </r>
  <r>
    <x v="1402"/>
    <x v="323"/>
    <x v="21"/>
    <x v="3"/>
    <x v="3"/>
    <x v="3"/>
    <x v="15"/>
    <x v="15"/>
    <s v="TrueComRetail"/>
    <n v="2"/>
    <n v="4266"/>
    <n v="0.15"/>
    <x v="1328"/>
    <n v="1595.4839999999999"/>
    <s v="Net Banking"/>
    <s v="Delivered"/>
    <x v="0"/>
    <s v="No Return"/>
  </r>
  <r>
    <x v="1403"/>
    <x v="431"/>
    <x v="22"/>
    <x v="9"/>
    <x v="9"/>
    <x v="0"/>
    <x v="14"/>
    <x v="14"/>
    <s v="IndiFlashMart"/>
    <n v="2"/>
    <n v="45358"/>
    <n v="0.05"/>
    <x v="1329"/>
    <n v="14650.634"/>
    <s v="UPI"/>
    <s v="Delivered"/>
    <x v="1"/>
    <s v="No Return"/>
  </r>
  <r>
    <x v="1404"/>
    <x v="198"/>
    <x v="11"/>
    <x v="2"/>
    <x v="2"/>
    <x v="2"/>
    <x v="19"/>
    <x v="19"/>
    <s v="SaneRetails"/>
    <n v="1"/>
    <n v="1501"/>
    <n v="0.15"/>
    <x v="1330"/>
    <n v="178.619"/>
    <s v="Debit Card"/>
    <s v="Delivered"/>
    <x v="0"/>
    <s v="No Return"/>
  </r>
  <r>
    <x v="1405"/>
    <x v="432"/>
    <x v="10"/>
    <x v="11"/>
    <x v="11"/>
    <x v="2"/>
    <x v="16"/>
    <x v="16"/>
    <s v="SaneRetails"/>
    <n v="1"/>
    <n v="1306"/>
    <n v="0"/>
    <x v="22"/>
    <n v="0"/>
    <s v="Cash on Delivery (COD)"/>
    <s v="Cancelled"/>
    <x v="4"/>
    <s v="Not Applicable"/>
  </r>
  <r>
    <x v="1406"/>
    <x v="309"/>
    <x v="20"/>
    <x v="3"/>
    <x v="3"/>
    <x v="0"/>
    <x v="0"/>
    <x v="0"/>
    <s v="IndiFlashMart"/>
    <n v="1"/>
    <n v="14099"/>
    <n v="0.1"/>
    <x v="1331"/>
    <n v="1268.9100000000001"/>
    <s v="Credit Card"/>
    <s v="Delivered"/>
    <x v="0"/>
    <s v="No Return"/>
  </r>
  <r>
    <x v="1407"/>
    <x v="5"/>
    <x v="3"/>
    <x v="1"/>
    <x v="1"/>
    <x v="1"/>
    <x v="5"/>
    <x v="5"/>
    <s v="TrueComRetail"/>
    <n v="1"/>
    <n v="1526"/>
    <n v="0.1"/>
    <x v="1332"/>
    <n v="260.94600000000003"/>
    <s v="Net Banking"/>
    <s v="Delivered"/>
    <x v="3"/>
    <s v="No Return"/>
  </r>
  <r>
    <x v="1408"/>
    <x v="287"/>
    <x v="18"/>
    <x v="9"/>
    <x v="9"/>
    <x v="1"/>
    <x v="12"/>
    <x v="12"/>
    <s v="RetailNet"/>
    <n v="3"/>
    <n v="179"/>
    <n v="0.05"/>
    <x v="1333"/>
    <n v="81.623999999999995"/>
    <s v="Credit Card"/>
    <s v="Delivered"/>
    <x v="1"/>
    <s v="No Return"/>
  </r>
  <r>
    <x v="1409"/>
    <x v="26"/>
    <x v="24"/>
    <x v="1"/>
    <x v="1"/>
    <x v="0"/>
    <x v="22"/>
    <x v="21"/>
    <s v="IndiFlashMart"/>
    <n v="3"/>
    <n v="16134"/>
    <n v="0"/>
    <x v="1334"/>
    <n v="11616.48"/>
    <s v="Cash on Delivery (COD)"/>
    <s v="Delivered"/>
    <x v="1"/>
    <s v="No Return"/>
  </r>
  <r>
    <x v="1410"/>
    <x v="354"/>
    <x v="21"/>
    <x v="14"/>
    <x v="3"/>
    <x v="1"/>
    <x v="13"/>
    <x v="13"/>
    <s v="RetailNet"/>
    <n v="1"/>
    <n v="2088"/>
    <n v="0"/>
    <x v="1335"/>
    <n v="459.36"/>
    <s v="Net Banking"/>
    <s v="Delivered"/>
    <x v="1"/>
    <s v="No Return"/>
  </r>
  <r>
    <x v="1411"/>
    <x v="152"/>
    <x v="19"/>
    <x v="1"/>
    <x v="1"/>
    <x v="1"/>
    <x v="13"/>
    <x v="13"/>
    <s v="TrueComRetail"/>
    <n v="1"/>
    <n v="329"/>
    <n v="0.35"/>
    <x v="1336"/>
    <n v="42.77"/>
    <s v="UPI"/>
    <s v="Delivered"/>
    <x v="1"/>
    <s v="No Return"/>
  </r>
  <r>
    <x v="1412"/>
    <x v="145"/>
    <x v="3"/>
    <x v="2"/>
    <x v="2"/>
    <x v="3"/>
    <x v="18"/>
    <x v="18"/>
    <s v="TrueComRetail"/>
    <n v="1"/>
    <n v="3341"/>
    <n v="0"/>
    <x v="1337"/>
    <n v="768.43000000000006"/>
    <s v="UPI"/>
    <s v="Delivered"/>
    <x v="3"/>
    <s v="No Return"/>
  </r>
  <r>
    <x v="1413"/>
    <x v="303"/>
    <x v="24"/>
    <x v="14"/>
    <x v="3"/>
    <x v="2"/>
    <x v="6"/>
    <x v="6"/>
    <s v="SaneRetails"/>
    <n v="1"/>
    <n v="3645"/>
    <n v="0.05"/>
    <x v="1338"/>
    <n v="623.29499999999996"/>
    <s v="Credit Card"/>
    <s v="Delivered"/>
    <x v="0"/>
    <s v="No Return"/>
  </r>
  <r>
    <x v="1414"/>
    <x v="285"/>
    <x v="6"/>
    <x v="6"/>
    <x v="6"/>
    <x v="2"/>
    <x v="19"/>
    <x v="19"/>
    <s v="SaneRetails"/>
    <n v="2"/>
    <n v="4874"/>
    <n v="0.2"/>
    <x v="1339"/>
    <n v="1637.664"/>
    <s v="Net Banking"/>
    <s v="Delivered"/>
    <x v="3"/>
    <s v="No Return"/>
  </r>
  <r>
    <x v="1415"/>
    <x v="188"/>
    <x v="3"/>
    <x v="11"/>
    <x v="11"/>
    <x v="3"/>
    <x v="8"/>
    <x v="8"/>
    <s v="SuperComNet"/>
    <n v="3"/>
    <n v="2717"/>
    <n v="0.35"/>
    <x v="1340"/>
    <n v="1218.5745000000002"/>
    <s v="Credit Card"/>
    <s v="Delivered"/>
    <x v="1"/>
    <s v="No Return"/>
  </r>
  <r>
    <x v="1416"/>
    <x v="6"/>
    <x v="24"/>
    <x v="1"/>
    <x v="1"/>
    <x v="0"/>
    <x v="14"/>
    <x v="14"/>
    <s v="IndiFlashMart"/>
    <n v="1"/>
    <n v="49553"/>
    <n v="0.1"/>
    <x v="1341"/>
    <n v="6689.6550000000007"/>
    <s v="UPI"/>
    <s v="Delivered"/>
    <x v="1"/>
    <s v="No Return"/>
  </r>
  <r>
    <x v="1417"/>
    <x v="101"/>
    <x v="3"/>
    <x v="7"/>
    <x v="7"/>
    <x v="1"/>
    <x v="13"/>
    <x v="13"/>
    <s v="RetailNet"/>
    <n v="2"/>
    <n v="2454"/>
    <n v="0"/>
    <x v="1342"/>
    <n v="834.36"/>
    <s v="Net Banking"/>
    <s v="Delivered"/>
    <x v="1"/>
    <s v="No Return"/>
  </r>
  <r>
    <x v="1418"/>
    <x v="172"/>
    <x v="16"/>
    <x v="6"/>
    <x v="6"/>
    <x v="0"/>
    <x v="22"/>
    <x v="21"/>
    <s v="IndiFlashMart"/>
    <n v="1"/>
    <n v="51090"/>
    <n v="0"/>
    <x v="1343"/>
    <n v="6130.8"/>
    <s v="Credit Card"/>
    <s v="Delivered"/>
    <x v="3"/>
    <s v="No Return"/>
  </r>
  <r>
    <x v="1419"/>
    <x v="401"/>
    <x v="3"/>
    <x v="2"/>
    <x v="2"/>
    <x v="0"/>
    <x v="4"/>
    <x v="4"/>
    <s v="IndiFlashMart"/>
    <n v="1"/>
    <n v="62868"/>
    <n v="0.2"/>
    <x v="1344"/>
    <n v="6035.3279999999995"/>
    <s v="Net Banking"/>
    <s v="Delivered"/>
    <x v="0"/>
    <s v="No Return"/>
  </r>
  <r>
    <x v="1420"/>
    <x v="223"/>
    <x v="4"/>
    <x v="0"/>
    <x v="0"/>
    <x v="0"/>
    <x v="14"/>
    <x v="14"/>
    <s v="IndiFlashMart"/>
    <n v="1"/>
    <n v="53559"/>
    <n v="0"/>
    <x v="1345"/>
    <n v="11782.98"/>
    <s v="Debit Card"/>
    <s v="Delivered"/>
    <x v="0"/>
    <s v="No Return"/>
  </r>
  <r>
    <x v="1421"/>
    <x v="237"/>
    <x v="15"/>
    <x v="4"/>
    <x v="4"/>
    <x v="0"/>
    <x v="0"/>
    <x v="0"/>
    <s v="RetailNet"/>
    <n v="4"/>
    <n v="16512"/>
    <n v="0.2"/>
    <x v="1346"/>
    <n v="7925.76"/>
    <s v="Credit Card"/>
    <s v="Delivered"/>
    <x v="3"/>
    <s v="No Return"/>
  </r>
  <r>
    <x v="1422"/>
    <x v="394"/>
    <x v="24"/>
    <x v="2"/>
    <x v="2"/>
    <x v="2"/>
    <x v="3"/>
    <x v="3"/>
    <s v="OmniTechRetail"/>
    <n v="1"/>
    <n v="219"/>
    <n v="0"/>
    <x v="1347"/>
    <n v="21.900000000000002"/>
    <s v="Net Banking"/>
    <s v="Delivered"/>
    <x v="0"/>
    <s v="No Return"/>
  </r>
  <r>
    <x v="1423"/>
    <x v="302"/>
    <x v="18"/>
    <x v="14"/>
    <x v="3"/>
    <x v="1"/>
    <x v="9"/>
    <x v="9"/>
    <s v="RetailNet"/>
    <n v="2"/>
    <n v="2216"/>
    <n v="0"/>
    <x v="1348"/>
    <n v="576.16"/>
    <s v="Net Banking"/>
    <s v="Delivered"/>
    <x v="0"/>
    <s v="No Return"/>
  </r>
  <r>
    <x v="1424"/>
    <x v="202"/>
    <x v="13"/>
    <x v="13"/>
    <x v="13"/>
    <x v="3"/>
    <x v="18"/>
    <x v="18"/>
    <s v="SuperComNet"/>
    <n v="1"/>
    <n v="3541"/>
    <n v="0.5"/>
    <x v="22"/>
    <n v="0"/>
    <s v="UPI"/>
    <s v="Cancelled"/>
    <x v="4"/>
    <s v="Not Applicable"/>
  </r>
  <r>
    <x v="1425"/>
    <x v="245"/>
    <x v="11"/>
    <x v="8"/>
    <x v="8"/>
    <x v="1"/>
    <x v="5"/>
    <x v="5"/>
    <s v="RetailNet"/>
    <n v="3"/>
    <n v="151"/>
    <n v="0.1"/>
    <x v="1349"/>
    <n v="73.385999999999996"/>
    <s v="Credit Card"/>
    <s v="Delivered"/>
    <x v="1"/>
    <s v="No Return"/>
  </r>
  <r>
    <x v="1426"/>
    <x v="278"/>
    <x v="8"/>
    <x v="14"/>
    <x v="3"/>
    <x v="3"/>
    <x v="15"/>
    <x v="15"/>
    <s v="TrueComRetail"/>
    <n v="2"/>
    <n v="1642"/>
    <n v="0.1"/>
    <x v="1350"/>
    <n v="532.00799999999992"/>
    <s v="Net Banking"/>
    <s v="Delivered"/>
    <x v="0"/>
    <s v="No Return"/>
  </r>
  <r>
    <x v="1427"/>
    <x v="362"/>
    <x v="9"/>
    <x v="6"/>
    <x v="6"/>
    <x v="2"/>
    <x v="6"/>
    <x v="6"/>
    <s v="SaneRetails"/>
    <n v="1"/>
    <n v="5978"/>
    <n v="0.1"/>
    <x v="1351"/>
    <n v="753.22800000000007"/>
    <s v="Debit Card"/>
    <s v="Delivered"/>
    <x v="0"/>
    <s v="No Return"/>
  </r>
  <r>
    <x v="1428"/>
    <x v="113"/>
    <x v="15"/>
    <x v="1"/>
    <x v="1"/>
    <x v="1"/>
    <x v="12"/>
    <x v="12"/>
    <s v="RetailNet"/>
    <n v="1"/>
    <n v="1549"/>
    <n v="0"/>
    <x v="1292"/>
    <n v="402.74"/>
    <s v="Debit Card"/>
    <s v="Delivered"/>
    <x v="1"/>
    <s v="No Return"/>
  </r>
  <r>
    <x v="1429"/>
    <x v="106"/>
    <x v="24"/>
    <x v="14"/>
    <x v="3"/>
    <x v="2"/>
    <x v="6"/>
    <x v="6"/>
    <s v="OmniTechRetail"/>
    <n v="3"/>
    <n v="2582"/>
    <n v="0.15"/>
    <x v="1352"/>
    <n v="1382.6609999999998"/>
    <s v="UPI"/>
    <s v="Delivered"/>
    <x v="0"/>
    <s v="No Return"/>
  </r>
  <r>
    <x v="1430"/>
    <x v="346"/>
    <x v="15"/>
    <x v="12"/>
    <x v="12"/>
    <x v="0"/>
    <x v="2"/>
    <x v="2"/>
    <s v="RetailNet"/>
    <n v="1"/>
    <n v="34926"/>
    <n v="0"/>
    <x v="1353"/>
    <n v="8731.5"/>
    <s v="Net Banking"/>
    <s v="Delivered"/>
    <x v="0"/>
    <s v="No Return"/>
  </r>
  <r>
    <x v="1431"/>
    <x v="78"/>
    <x v="17"/>
    <x v="3"/>
    <x v="3"/>
    <x v="0"/>
    <x v="22"/>
    <x v="21"/>
    <s v="IndiFlashMart"/>
    <n v="1"/>
    <n v="47677"/>
    <n v="0.1"/>
    <x v="1354"/>
    <n v="6865.4880000000003"/>
    <s v="UPI"/>
    <s v="Delivered"/>
    <x v="0"/>
    <s v="No Return"/>
  </r>
  <r>
    <x v="1432"/>
    <x v="254"/>
    <x v="14"/>
    <x v="2"/>
    <x v="2"/>
    <x v="0"/>
    <x v="22"/>
    <x v="21"/>
    <s v="RetailNet"/>
    <n v="3"/>
    <n v="55909"/>
    <n v="0.05"/>
    <x v="1355"/>
    <n v="31868.13"/>
    <s v="UPI"/>
    <s v="Delivered"/>
    <x v="3"/>
    <s v="No Return"/>
  </r>
  <r>
    <x v="1433"/>
    <x v="183"/>
    <x v="15"/>
    <x v="6"/>
    <x v="6"/>
    <x v="1"/>
    <x v="12"/>
    <x v="12"/>
    <s v="RetailNet"/>
    <n v="1"/>
    <n v="223"/>
    <n v="0"/>
    <x v="1356"/>
    <n v="28.990000000000002"/>
    <s v="Credit Card"/>
    <s v="Delivered"/>
    <x v="1"/>
    <s v="No Return"/>
  </r>
  <r>
    <x v="1434"/>
    <x v="36"/>
    <x v="24"/>
    <x v="9"/>
    <x v="9"/>
    <x v="1"/>
    <x v="12"/>
    <x v="12"/>
    <s v="RetailNet"/>
    <n v="2"/>
    <n v="512"/>
    <n v="0"/>
    <x v="22"/>
    <n v="0"/>
    <s v="Net Banking"/>
    <s v="Cancelled"/>
    <x v="4"/>
    <s v="Not Applicable"/>
  </r>
  <r>
    <x v="1435"/>
    <x v="113"/>
    <x v="12"/>
    <x v="13"/>
    <x v="13"/>
    <x v="2"/>
    <x v="6"/>
    <x v="6"/>
    <s v="SaneRetails"/>
    <n v="2"/>
    <n v="3793"/>
    <n v="0"/>
    <x v="1357"/>
    <n v="1517.2"/>
    <s v="Cash on Delivery (COD)"/>
    <s v="Delivered"/>
    <x v="1"/>
    <s v="No Return"/>
  </r>
  <r>
    <x v="1436"/>
    <x v="153"/>
    <x v="21"/>
    <x v="13"/>
    <x v="13"/>
    <x v="1"/>
    <x v="1"/>
    <x v="1"/>
    <s v="TrueComRetail"/>
    <n v="2"/>
    <n v="750"/>
    <n v="0.05"/>
    <x v="1358"/>
    <n v="-114"/>
    <s v="Debit Card"/>
    <s v="Returned"/>
    <x v="5"/>
    <s v="Returned"/>
  </r>
  <r>
    <x v="1437"/>
    <x v="431"/>
    <x v="4"/>
    <x v="10"/>
    <x v="10"/>
    <x v="1"/>
    <x v="12"/>
    <x v="12"/>
    <s v="TrueComRetail"/>
    <n v="1"/>
    <n v="185"/>
    <n v="0"/>
    <x v="1359"/>
    <n v="27.75"/>
    <s v="Net Banking"/>
    <s v="Delivered"/>
    <x v="0"/>
    <s v="No Return"/>
  </r>
  <r>
    <x v="1438"/>
    <x v="144"/>
    <x v="6"/>
    <x v="7"/>
    <x v="7"/>
    <x v="0"/>
    <x v="2"/>
    <x v="2"/>
    <s v="RetailNet"/>
    <n v="2"/>
    <n v="24513"/>
    <n v="0"/>
    <x v="1360"/>
    <n v="5392.86"/>
    <s v="Cash on Delivery (COD)"/>
    <s v="Delivered"/>
    <x v="0"/>
    <s v="No Return"/>
  </r>
  <r>
    <x v="1439"/>
    <x v="302"/>
    <x v="1"/>
    <x v="4"/>
    <x v="4"/>
    <x v="3"/>
    <x v="18"/>
    <x v="18"/>
    <s v="TrueComRetail"/>
    <n v="1"/>
    <n v="1133"/>
    <n v="0.1"/>
    <x v="22"/>
    <n v="0"/>
    <s v="Credit Card"/>
    <s v="Cancelled"/>
    <x v="4"/>
    <s v="Not Applicable"/>
  </r>
  <r>
    <x v="1440"/>
    <x v="193"/>
    <x v="22"/>
    <x v="0"/>
    <x v="0"/>
    <x v="3"/>
    <x v="17"/>
    <x v="17"/>
    <s v="TrueComRetail"/>
    <n v="1"/>
    <n v="1281"/>
    <n v="0.1"/>
    <x v="1296"/>
    <n v="299.75400000000002"/>
    <s v="Net Banking"/>
    <s v="Delivered"/>
    <x v="0"/>
    <s v="No Return"/>
  </r>
  <r>
    <x v="1441"/>
    <x v="230"/>
    <x v="2"/>
    <x v="1"/>
    <x v="1"/>
    <x v="1"/>
    <x v="1"/>
    <x v="1"/>
    <s v="RetailNet"/>
    <n v="1"/>
    <n v="1231"/>
    <n v="0.1"/>
    <x v="1361"/>
    <n v="210.50100000000003"/>
    <s v="Net Banking"/>
    <s v="Delivered"/>
    <x v="3"/>
    <s v="No Return"/>
  </r>
  <r>
    <x v="1442"/>
    <x v="410"/>
    <x v="20"/>
    <x v="8"/>
    <x v="8"/>
    <x v="3"/>
    <x v="20"/>
    <x v="20"/>
    <s v="SuperComNet"/>
    <n v="1"/>
    <n v="3949"/>
    <n v="0.05"/>
    <x v="1362"/>
    <n v="750.31"/>
    <s v="UPI"/>
    <s v="Delivered"/>
    <x v="0"/>
    <s v="No Return"/>
  </r>
  <r>
    <x v="1443"/>
    <x v="61"/>
    <x v="11"/>
    <x v="7"/>
    <x v="7"/>
    <x v="0"/>
    <x v="14"/>
    <x v="14"/>
    <s v="RetailNet"/>
    <n v="1"/>
    <n v="43180"/>
    <n v="0.2"/>
    <x v="1363"/>
    <n v="7945.12"/>
    <s v="Credit Card"/>
    <s v="Delivered"/>
    <x v="3"/>
    <s v="No Return"/>
  </r>
  <r>
    <x v="1444"/>
    <x v="381"/>
    <x v="16"/>
    <x v="9"/>
    <x v="9"/>
    <x v="1"/>
    <x v="13"/>
    <x v="13"/>
    <s v="TrueComRetail"/>
    <n v="2"/>
    <n v="1237"/>
    <n v="0.05"/>
    <x v="1364"/>
    <n v="305.53899999999999"/>
    <s v="Debit Card"/>
    <s v="Delivered"/>
    <x v="3"/>
    <s v="No Return"/>
  </r>
  <r>
    <x v="1445"/>
    <x v="351"/>
    <x v="15"/>
    <x v="3"/>
    <x v="3"/>
    <x v="2"/>
    <x v="16"/>
    <x v="16"/>
    <s v="SaneRetails"/>
    <n v="1"/>
    <n v="5003"/>
    <n v="0.05"/>
    <x v="1365"/>
    <n v="617.87049999999999"/>
    <s v="UPI"/>
    <s v="Delivered"/>
    <x v="1"/>
    <s v="No Return"/>
  </r>
  <r>
    <x v="1446"/>
    <x v="184"/>
    <x v="22"/>
    <x v="9"/>
    <x v="9"/>
    <x v="3"/>
    <x v="15"/>
    <x v="15"/>
    <s v="TrueComRetail"/>
    <n v="1"/>
    <n v="3651"/>
    <n v="0"/>
    <x v="1366"/>
    <n v="876.24"/>
    <s v="Credit Card"/>
    <s v="Delivered"/>
    <x v="1"/>
    <s v="No Return"/>
  </r>
  <r>
    <x v="1447"/>
    <x v="156"/>
    <x v="15"/>
    <x v="11"/>
    <x v="11"/>
    <x v="3"/>
    <x v="20"/>
    <x v="20"/>
    <s v="TrueComRetail"/>
    <n v="3"/>
    <n v="3147"/>
    <n v="0.1"/>
    <x v="1367"/>
    <n v="849.69"/>
    <s v="Cash on Delivery (COD)"/>
    <s v="Delivered"/>
    <x v="3"/>
    <s v="No Return"/>
  </r>
  <r>
    <x v="1448"/>
    <x v="16"/>
    <x v="2"/>
    <x v="10"/>
    <x v="10"/>
    <x v="3"/>
    <x v="8"/>
    <x v="8"/>
    <s v="SuperComNet"/>
    <n v="1"/>
    <n v="1267"/>
    <n v="0.35"/>
    <x v="1368"/>
    <n v="156.47450000000001"/>
    <s v="Cash on Delivery (COD)"/>
    <s v="Delivered"/>
    <x v="3"/>
    <s v="No Return"/>
  </r>
  <r>
    <x v="1449"/>
    <x v="167"/>
    <x v="0"/>
    <x v="4"/>
    <x v="4"/>
    <x v="2"/>
    <x v="10"/>
    <x v="10"/>
    <s v="SaneRetails"/>
    <n v="2"/>
    <n v="4609"/>
    <n v="0.15"/>
    <x v="1369"/>
    <n v="1332.0010000000002"/>
    <s v="Cash on Delivery (COD)"/>
    <s v="Delivered"/>
    <x v="1"/>
    <s v="No Return"/>
  </r>
  <r>
    <x v="1450"/>
    <x v="433"/>
    <x v="7"/>
    <x v="14"/>
    <x v="3"/>
    <x v="1"/>
    <x v="9"/>
    <x v="9"/>
    <s v="TrueComRetail"/>
    <n v="1"/>
    <n v="1344"/>
    <n v="0.2"/>
    <x v="1370"/>
    <n v="279.55200000000002"/>
    <s v="UPI"/>
    <s v="Delivered"/>
    <x v="0"/>
    <s v="No Return"/>
  </r>
  <r>
    <x v="1451"/>
    <x v="223"/>
    <x v="24"/>
    <x v="12"/>
    <x v="12"/>
    <x v="0"/>
    <x v="0"/>
    <x v="0"/>
    <s v="RetailNet"/>
    <n v="1"/>
    <n v="2485"/>
    <n v="0.05"/>
    <x v="542"/>
    <n v="401.32750000000004"/>
    <s v="UPI"/>
    <s v="Delivered"/>
    <x v="1"/>
    <s v="No Return"/>
  </r>
  <r>
    <x v="1452"/>
    <x v="209"/>
    <x v="15"/>
    <x v="1"/>
    <x v="1"/>
    <x v="2"/>
    <x v="6"/>
    <x v="6"/>
    <s v="OmniTechRetail"/>
    <n v="1"/>
    <n v="2398"/>
    <n v="0.2"/>
    <x v="1371"/>
    <n v="441.23200000000003"/>
    <s v="Cash on Delivery (COD)"/>
    <s v="Delivered"/>
    <x v="1"/>
    <s v="No Return"/>
  </r>
  <r>
    <x v="1453"/>
    <x v="296"/>
    <x v="8"/>
    <x v="0"/>
    <x v="0"/>
    <x v="0"/>
    <x v="0"/>
    <x v="0"/>
    <s v="RetailNet"/>
    <n v="1"/>
    <n v="21784"/>
    <n v="0.15"/>
    <x v="1372"/>
    <n v="4629.0999999999995"/>
    <s v="Credit Card"/>
    <s v="Delivered"/>
    <x v="3"/>
    <s v="No Return"/>
  </r>
  <r>
    <x v="1454"/>
    <x v="135"/>
    <x v="1"/>
    <x v="2"/>
    <x v="2"/>
    <x v="0"/>
    <x v="0"/>
    <x v="0"/>
    <s v="RetailNet"/>
    <n v="1"/>
    <n v="48172"/>
    <n v="0.05"/>
    <x v="1373"/>
    <n v="11440.85"/>
    <s v="Credit Card"/>
    <s v="Delivered"/>
    <x v="1"/>
    <s v="No Return"/>
  </r>
  <r>
    <x v="1455"/>
    <x v="1"/>
    <x v="8"/>
    <x v="3"/>
    <x v="3"/>
    <x v="3"/>
    <x v="7"/>
    <x v="7"/>
    <s v="SuperComNet"/>
    <n v="1"/>
    <n v="454"/>
    <n v="0"/>
    <x v="1374"/>
    <n v="99.88"/>
    <s v="Credit Card"/>
    <s v="Delivered"/>
    <x v="1"/>
    <s v="No Return"/>
  </r>
  <r>
    <x v="1456"/>
    <x v="329"/>
    <x v="10"/>
    <x v="4"/>
    <x v="4"/>
    <x v="0"/>
    <x v="2"/>
    <x v="2"/>
    <s v="IndiFlashMart"/>
    <n v="1"/>
    <n v="41095"/>
    <n v="0.35"/>
    <x v="1375"/>
    <n v="6410.82"/>
    <s v="Debit Card"/>
    <s v="Delivered"/>
    <x v="0"/>
    <s v="No Return"/>
  </r>
  <r>
    <x v="1457"/>
    <x v="240"/>
    <x v="4"/>
    <x v="7"/>
    <x v="7"/>
    <x v="0"/>
    <x v="11"/>
    <x v="11"/>
    <s v="RetailNet"/>
    <n v="2"/>
    <n v="36904"/>
    <n v="0.05"/>
    <x v="1376"/>
    <n v="8414.1119999999992"/>
    <s v="Net Banking"/>
    <s v="Delivered"/>
    <x v="1"/>
    <s v="No Return"/>
  </r>
  <r>
    <x v="1458"/>
    <x v="187"/>
    <x v="14"/>
    <x v="8"/>
    <x v="8"/>
    <x v="2"/>
    <x v="3"/>
    <x v="3"/>
    <s v="OmniTechRetail"/>
    <n v="3"/>
    <n v="2610"/>
    <n v="0.05"/>
    <x v="1377"/>
    <n v="1190.1600000000001"/>
    <s v="Cash on Delivery (COD)"/>
    <s v="Delivered"/>
    <x v="1"/>
    <s v="No Return"/>
  </r>
  <r>
    <x v="1459"/>
    <x v="216"/>
    <x v="23"/>
    <x v="2"/>
    <x v="2"/>
    <x v="3"/>
    <x v="8"/>
    <x v="8"/>
    <s v="TrueComRetail"/>
    <n v="1"/>
    <n v="1063"/>
    <n v="0.15"/>
    <x v="1378"/>
    <n v="234.923"/>
    <s v="UPI"/>
    <s v="Delivered"/>
    <x v="1"/>
    <s v="No Return"/>
  </r>
  <r>
    <x v="1460"/>
    <x v="125"/>
    <x v="17"/>
    <x v="9"/>
    <x v="9"/>
    <x v="1"/>
    <x v="13"/>
    <x v="13"/>
    <s v="RetailNet"/>
    <n v="2"/>
    <n v="1274"/>
    <n v="0.05"/>
    <x v="1379"/>
    <n v="338.88400000000001"/>
    <s v="Cash on Delivery (COD)"/>
    <s v="Delivered"/>
    <x v="0"/>
    <s v="No Return"/>
  </r>
  <r>
    <x v="1461"/>
    <x v="43"/>
    <x v="22"/>
    <x v="10"/>
    <x v="10"/>
    <x v="1"/>
    <x v="5"/>
    <x v="5"/>
    <s v="RetailNet"/>
    <n v="1"/>
    <n v="2467"/>
    <n v="0"/>
    <x v="1380"/>
    <n v="271.37"/>
    <s v="Cash on Delivery (COD)"/>
    <s v="Delivered"/>
    <x v="1"/>
    <s v="No Return"/>
  </r>
  <r>
    <x v="1462"/>
    <x v="281"/>
    <x v="20"/>
    <x v="1"/>
    <x v="1"/>
    <x v="0"/>
    <x v="0"/>
    <x v="0"/>
    <s v="IndiFlashMart"/>
    <n v="1"/>
    <n v="3486"/>
    <n v="0.15"/>
    <x v="1381"/>
    <n v="474.096"/>
    <s v="Credit Card"/>
    <s v="Delivered"/>
    <x v="0"/>
    <s v="No Return"/>
  </r>
  <r>
    <x v="1463"/>
    <x v="43"/>
    <x v="16"/>
    <x v="14"/>
    <x v="3"/>
    <x v="3"/>
    <x v="8"/>
    <x v="8"/>
    <s v="TrueComRetail"/>
    <n v="2"/>
    <n v="3152"/>
    <n v="0.1"/>
    <x v="1382"/>
    <n v="567.36"/>
    <s v="Cash on Delivery (COD)"/>
    <s v="Delivered"/>
    <x v="1"/>
    <s v="No Return"/>
  </r>
  <r>
    <x v="1464"/>
    <x v="0"/>
    <x v="23"/>
    <x v="1"/>
    <x v="1"/>
    <x v="2"/>
    <x v="10"/>
    <x v="10"/>
    <s v="SaneRetails"/>
    <n v="2"/>
    <n v="1304"/>
    <n v="0.2"/>
    <x v="1383"/>
    <n v="250.36799999999999"/>
    <s v="UPI"/>
    <s v="Delivered"/>
    <x v="0"/>
    <s v="No Return"/>
  </r>
  <r>
    <x v="1465"/>
    <x v="403"/>
    <x v="3"/>
    <x v="13"/>
    <x v="13"/>
    <x v="0"/>
    <x v="0"/>
    <x v="0"/>
    <s v="RetailNet"/>
    <n v="1"/>
    <n v="26380"/>
    <n v="0.15"/>
    <x v="1384"/>
    <n v="3587.6800000000003"/>
    <s v="UPI"/>
    <s v="Delivered"/>
    <x v="1"/>
    <s v="No Return"/>
  </r>
  <r>
    <x v="1466"/>
    <x v="284"/>
    <x v="14"/>
    <x v="9"/>
    <x v="9"/>
    <x v="3"/>
    <x v="17"/>
    <x v="17"/>
    <s v="SuperComNet"/>
    <n v="1"/>
    <n v="1896"/>
    <n v="0"/>
    <x v="1385"/>
    <n v="379.20000000000005"/>
    <s v="Cash on Delivery (COD)"/>
    <s v="Delivered"/>
    <x v="0"/>
    <s v="No Return"/>
  </r>
  <r>
    <x v="1467"/>
    <x v="59"/>
    <x v="10"/>
    <x v="10"/>
    <x v="10"/>
    <x v="2"/>
    <x v="6"/>
    <x v="6"/>
    <s v="OmniTechRetail"/>
    <n v="1"/>
    <n v="5695"/>
    <n v="0"/>
    <x v="1386"/>
    <n v="911.2"/>
    <s v="Credit Card"/>
    <s v="Delivered"/>
    <x v="3"/>
    <s v="No Return"/>
  </r>
  <r>
    <x v="1468"/>
    <x v="117"/>
    <x v="9"/>
    <x v="14"/>
    <x v="3"/>
    <x v="0"/>
    <x v="22"/>
    <x v="21"/>
    <s v="IndiFlashMart"/>
    <n v="1"/>
    <n v="23808"/>
    <n v="0.15"/>
    <x v="1387"/>
    <n v="4047.36"/>
    <s v="Credit Card"/>
    <s v="Delivered"/>
    <x v="3"/>
    <s v="No Return"/>
  </r>
  <r>
    <x v="1469"/>
    <x v="181"/>
    <x v="9"/>
    <x v="11"/>
    <x v="11"/>
    <x v="2"/>
    <x v="16"/>
    <x v="16"/>
    <s v="OmniTechRetail"/>
    <n v="2"/>
    <n v="827"/>
    <n v="0.2"/>
    <x v="1388"/>
    <n v="344.03200000000004"/>
    <s v="Debit Card"/>
    <s v="Delivered"/>
    <x v="1"/>
    <s v="No Return"/>
  </r>
  <r>
    <x v="1470"/>
    <x v="21"/>
    <x v="10"/>
    <x v="12"/>
    <x v="12"/>
    <x v="2"/>
    <x v="16"/>
    <x v="16"/>
    <s v="OmniTechRetail"/>
    <n v="1"/>
    <n v="5847"/>
    <n v="0.1"/>
    <x v="1389"/>
    <n v="1052.46"/>
    <s v="Credit Card"/>
    <s v="Delivered"/>
    <x v="3"/>
    <s v="No Return"/>
  </r>
  <r>
    <x v="1471"/>
    <x v="224"/>
    <x v="5"/>
    <x v="4"/>
    <x v="4"/>
    <x v="1"/>
    <x v="1"/>
    <x v="1"/>
    <s v="RetailNet"/>
    <n v="3"/>
    <n v="1922"/>
    <n v="0"/>
    <x v="1390"/>
    <n v="691.92"/>
    <s v="Credit Card"/>
    <s v="Delivered"/>
    <x v="1"/>
    <s v="No Return"/>
  </r>
  <r>
    <x v="1472"/>
    <x v="425"/>
    <x v="10"/>
    <x v="8"/>
    <x v="8"/>
    <x v="2"/>
    <x v="6"/>
    <x v="6"/>
    <s v="OmniTechRetail"/>
    <n v="1"/>
    <n v="4340"/>
    <n v="0.05"/>
    <x v="1391"/>
    <n v="412.3"/>
    <s v="Credit Card"/>
    <s v="Delivered"/>
    <x v="1"/>
    <s v="No Return"/>
  </r>
  <r>
    <x v="1473"/>
    <x v="116"/>
    <x v="6"/>
    <x v="12"/>
    <x v="12"/>
    <x v="2"/>
    <x v="10"/>
    <x v="10"/>
    <s v="OmniTechRetail"/>
    <n v="2"/>
    <n v="4289"/>
    <n v="0.1"/>
    <x v="1392"/>
    <n v="1544.04"/>
    <s v="Cash on Delivery (COD)"/>
    <s v="Delivered"/>
    <x v="1"/>
    <s v="No Return"/>
  </r>
  <r>
    <x v="1474"/>
    <x v="37"/>
    <x v="7"/>
    <x v="4"/>
    <x v="4"/>
    <x v="3"/>
    <x v="18"/>
    <x v="18"/>
    <s v="TrueComRetail"/>
    <n v="2"/>
    <n v="4359"/>
    <n v="0.05"/>
    <x v="1393"/>
    <n v="1242.3150000000001"/>
    <s v="Debit Card"/>
    <s v="Delivered"/>
    <x v="3"/>
    <s v="No Return"/>
  </r>
  <r>
    <x v="1475"/>
    <x v="39"/>
    <x v="14"/>
    <x v="11"/>
    <x v="11"/>
    <x v="1"/>
    <x v="13"/>
    <x v="13"/>
    <s v="TrueComRetail"/>
    <n v="1"/>
    <n v="1570"/>
    <n v="0.15"/>
    <x v="1394"/>
    <n v="266.90000000000003"/>
    <s v="Cash on Delivery (COD)"/>
    <s v="Delivered"/>
    <x v="0"/>
    <s v="No Return"/>
  </r>
  <r>
    <x v="1476"/>
    <x v="204"/>
    <x v="7"/>
    <x v="8"/>
    <x v="8"/>
    <x v="0"/>
    <x v="2"/>
    <x v="2"/>
    <s v="IndiFlashMart"/>
    <n v="1"/>
    <n v="15277"/>
    <n v="0.1"/>
    <x v="1395"/>
    <n v="3437.3250000000003"/>
    <s v="Debit Card"/>
    <s v="Delivered"/>
    <x v="0"/>
    <s v="No Return"/>
  </r>
  <r>
    <x v="1477"/>
    <x v="205"/>
    <x v="20"/>
    <x v="7"/>
    <x v="7"/>
    <x v="3"/>
    <x v="17"/>
    <x v="17"/>
    <s v="TrueComRetail"/>
    <n v="1"/>
    <n v="1642"/>
    <n v="0.1"/>
    <x v="1396"/>
    <n v="147.78"/>
    <s v="Cash on Delivery (COD)"/>
    <s v="Delivered"/>
    <x v="3"/>
    <s v="No Return"/>
  </r>
  <r>
    <x v="1478"/>
    <x v="301"/>
    <x v="12"/>
    <x v="11"/>
    <x v="11"/>
    <x v="2"/>
    <x v="16"/>
    <x v="16"/>
    <s v="OmniTechRetail"/>
    <n v="3"/>
    <n v="4158"/>
    <n v="0.05"/>
    <x v="1397"/>
    <n v="1540.539"/>
    <s v="UPI"/>
    <s v="Delivered"/>
    <x v="3"/>
    <s v="No Return"/>
  </r>
  <r>
    <x v="1479"/>
    <x v="233"/>
    <x v="2"/>
    <x v="13"/>
    <x v="13"/>
    <x v="3"/>
    <x v="8"/>
    <x v="8"/>
    <s v="SuperComNet"/>
    <n v="3"/>
    <n v="381"/>
    <n v="0.15"/>
    <x v="1398"/>
    <n v="213.74099999999999"/>
    <s v="UPI"/>
    <s v="Delivered"/>
    <x v="0"/>
    <s v="No Return"/>
  </r>
  <r>
    <x v="1480"/>
    <x v="45"/>
    <x v="9"/>
    <x v="6"/>
    <x v="6"/>
    <x v="2"/>
    <x v="6"/>
    <x v="6"/>
    <s v="SaneRetails"/>
    <n v="3"/>
    <n v="2307"/>
    <n v="0.05"/>
    <x v="1399"/>
    <n v="1117.7415000000001"/>
    <s v="Net Banking"/>
    <s v="Delivered"/>
    <x v="3"/>
    <s v="No Return"/>
  </r>
  <r>
    <x v="1481"/>
    <x v="309"/>
    <x v="20"/>
    <x v="4"/>
    <x v="4"/>
    <x v="3"/>
    <x v="7"/>
    <x v="7"/>
    <s v="SuperComNet"/>
    <n v="5"/>
    <n v="2957"/>
    <n v="0"/>
    <x v="1400"/>
    <n v="2365.6"/>
    <s v="Net Banking"/>
    <s v="Delivered"/>
    <x v="3"/>
    <s v="No Return"/>
  </r>
  <r>
    <x v="1482"/>
    <x v="150"/>
    <x v="22"/>
    <x v="9"/>
    <x v="9"/>
    <x v="0"/>
    <x v="22"/>
    <x v="21"/>
    <s v="IndiFlashMart"/>
    <n v="2"/>
    <n v="20599"/>
    <n v="0.1"/>
    <x v="1401"/>
    <n v="4449.384"/>
    <s v="Debit Card"/>
    <s v="Delivered"/>
    <x v="3"/>
    <s v="No Return"/>
  </r>
  <r>
    <x v="1483"/>
    <x v="26"/>
    <x v="15"/>
    <x v="4"/>
    <x v="4"/>
    <x v="1"/>
    <x v="13"/>
    <x v="13"/>
    <s v="TrueComRetail"/>
    <n v="1"/>
    <n v="2265"/>
    <n v="0.2"/>
    <x v="1402"/>
    <n v="271.8"/>
    <s v="Cash on Delivery (COD)"/>
    <s v="Delivered"/>
    <x v="3"/>
    <s v="No Return"/>
  </r>
  <r>
    <x v="1484"/>
    <x v="432"/>
    <x v="5"/>
    <x v="3"/>
    <x v="3"/>
    <x v="2"/>
    <x v="3"/>
    <x v="3"/>
    <s v="OmniTechRetail"/>
    <n v="3"/>
    <n v="5568"/>
    <n v="0.05"/>
    <x v="1403"/>
    <n v="2062.944"/>
    <s v="UPI"/>
    <s v="Delivered"/>
    <x v="3"/>
    <s v="No Return"/>
  </r>
  <r>
    <x v="1485"/>
    <x v="37"/>
    <x v="18"/>
    <x v="4"/>
    <x v="4"/>
    <x v="1"/>
    <x v="5"/>
    <x v="5"/>
    <s v="RetailNet"/>
    <n v="2"/>
    <n v="2148"/>
    <n v="0.1"/>
    <x v="1404"/>
    <n v="695.952"/>
    <s v="Debit Card"/>
    <s v="Delivered"/>
    <x v="1"/>
    <s v="No Return"/>
  </r>
  <r>
    <x v="1486"/>
    <x v="218"/>
    <x v="20"/>
    <x v="8"/>
    <x v="8"/>
    <x v="1"/>
    <x v="12"/>
    <x v="12"/>
    <s v="TrueComRetail"/>
    <n v="1"/>
    <n v="1194"/>
    <n v="0"/>
    <x v="1405"/>
    <n v="143.28"/>
    <s v="Net Banking"/>
    <s v="Shipped"/>
    <x v="1"/>
    <s v="No Return"/>
  </r>
  <r>
    <x v="1487"/>
    <x v="218"/>
    <x v="9"/>
    <x v="5"/>
    <x v="5"/>
    <x v="3"/>
    <x v="20"/>
    <x v="20"/>
    <s v="TrueComRetail"/>
    <n v="1"/>
    <n v="412"/>
    <n v="0"/>
    <x v="291"/>
    <n v="70.040000000000006"/>
    <s v="Cash on Delivery (COD)"/>
    <s v="Delivered"/>
    <x v="0"/>
    <s v="No Return"/>
  </r>
  <r>
    <x v="1488"/>
    <x v="354"/>
    <x v="16"/>
    <x v="5"/>
    <x v="5"/>
    <x v="1"/>
    <x v="12"/>
    <x v="12"/>
    <s v="TrueComRetail"/>
    <n v="4"/>
    <n v="2299"/>
    <n v="0"/>
    <x v="1406"/>
    <n v="2023.1200000000001"/>
    <s v="Net Banking"/>
    <s v="Delivered"/>
    <x v="3"/>
    <s v="No Return"/>
  </r>
  <r>
    <x v="1489"/>
    <x v="263"/>
    <x v="9"/>
    <x v="13"/>
    <x v="13"/>
    <x v="2"/>
    <x v="6"/>
    <x v="6"/>
    <s v="OmniTechRetail"/>
    <n v="1"/>
    <n v="3044"/>
    <n v="0"/>
    <x v="1407"/>
    <n v="700.12"/>
    <s v="UPI"/>
    <s v="Delivered"/>
    <x v="1"/>
    <s v="No Return"/>
  </r>
  <r>
    <x v="1490"/>
    <x v="434"/>
    <x v="8"/>
    <x v="1"/>
    <x v="1"/>
    <x v="3"/>
    <x v="20"/>
    <x v="20"/>
    <s v="TrueComRetail"/>
    <n v="2"/>
    <n v="4380"/>
    <n v="0.05"/>
    <x v="1408"/>
    <n v="1664.4"/>
    <s v="Credit Card"/>
    <s v="Delivered"/>
    <x v="0"/>
    <s v="No Return"/>
  </r>
  <r>
    <x v="1491"/>
    <x v="171"/>
    <x v="2"/>
    <x v="3"/>
    <x v="3"/>
    <x v="2"/>
    <x v="10"/>
    <x v="10"/>
    <s v="OmniTechRetail"/>
    <n v="1"/>
    <n v="1139"/>
    <n v="0.1"/>
    <x v="1409"/>
    <n v="184.51800000000003"/>
    <s v="Net Banking"/>
    <s v="Delivered"/>
    <x v="1"/>
    <s v="No Return"/>
  </r>
  <r>
    <x v="1492"/>
    <x v="304"/>
    <x v="10"/>
    <x v="14"/>
    <x v="3"/>
    <x v="0"/>
    <x v="22"/>
    <x v="21"/>
    <s v="RetailNet"/>
    <n v="1"/>
    <n v="46661"/>
    <n v="0.2"/>
    <x v="1410"/>
    <n v="3732.8800000000006"/>
    <s v="Cash on Delivery (COD)"/>
    <s v="Delivered"/>
    <x v="1"/>
    <s v="No Return"/>
  </r>
  <r>
    <x v="1493"/>
    <x v="418"/>
    <x v="21"/>
    <x v="10"/>
    <x v="10"/>
    <x v="0"/>
    <x v="2"/>
    <x v="2"/>
    <s v="IndiFlashMart"/>
    <n v="2"/>
    <n v="14225"/>
    <n v="0.2"/>
    <x v="1411"/>
    <n v="3414"/>
    <s v="Net Banking"/>
    <s v="Delivered"/>
    <x v="1"/>
    <s v="No Return"/>
  </r>
  <r>
    <x v="1494"/>
    <x v="158"/>
    <x v="9"/>
    <x v="0"/>
    <x v="0"/>
    <x v="2"/>
    <x v="10"/>
    <x v="10"/>
    <s v="OmniTechRetail"/>
    <n v="2"/>
    <n v="3819"/>
    <n v="0"/>
    <x v="1412"/>
    <n v="1145.7"/>
    <s v="Cash on Delivery (COD)"/>
    <s v="Delivered"/>
    <x v="3"/>
    <s v="No Return"/>
  </r>
  <r>
    <x v="1495"/>
    <x v="124"/>
    <x v="16"/>
    <x v="3"/>
    <x v="3"/>
    <x v="0"/>
    <x v="11"/>
    <x v="11"/>
    <s v="RetailNet"/>
    <n v="2"/>
    <n v="7157"/>
    <n v="0.15"/>
    <x v="1413"/>
    <n v="1460.0279999999998"/>
    <s v="Cash on Delivery (COD)"/>
    <s v="Delivered"/>
    <x v="1"/>
    <s v="No Return"/>
  </r>
  <r>
    <x v="1496"/>
    <x v="222"/>
    <x v="14"/>
    <x v="1"/>
    <x v="1"/>
    <x v="0"/>
    <x v="14"/>
    <x v="14"/>
    <s v="IndiFlashMart"/>
    <n v="2"/>
    <n v="9734"/>
    <n v="0.15"/>
    <x v="1414"/>
    <n v="2647.6480000000001"/>
    <s v="Net Banking"/>
    <s v="Delivered"/>
    <x v="0"/>
    <s v="No Return"/>
  </r>
  <r>
    <x v="1497"/>
    <x v="142"/>
    <x v="23"/>
    <x v="3"/>
    <x v="3"/>
    <x v="0"/>
    <x v="2"/>
    <x v="2"/>
    <s v="RetailNet"/>
    <n v="1"/>
    <n v="25555"/>
    <n v="0"/>
    <x v="1415"/>
    <n v="5366.55"/>
    <s v="Net Banking"/>
    <s v="Delivered"/>
    <x v="0"/>
    <s v="No Return"/>
  </r>
  <r>
    <x v="1498"/>
    <x v="218"/>
    <x v="16"/>
    <x v="6"/>
    <x v="6"/>
    <x v="2"/>
    <x v="10"/>
    <x v="10"/>
    <s v="SaneRetails"/>
    <n v="2"/>
    <n v="1695"/>
    <n v="0.1"/>
    <x v="1416"/>
    <n v="579.69000000000005"/>
    <s v="Cash on Delivery (COD)"/>
    <s v="Shipped"/>
    <x v="3"/>
    <s v="No Return"/>
  </r>
  <r>
    <x v="1499"/>
    <x v="261"/>
    <x v="8"/>
    <x v="10"/>
    <x v="10"/>
    <x v="1"/>
    <x v="13"/>
    <x v="13"/>
    <s v="TrueComRetail"/>
    <n v="5"/>
    <n v="436"/>
    <n v="0.15"/>
    <x v="1417"/>
    <n v="222.35999999999999"/>
    <s v="Debit Card"/>
    <s v="Delivered"/>
    <x v="1"/>
    <s v="No Retur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D1796990001"/>
    <x v="0"/>
    <s v="Shilpa Shetty"/>
    <s v="Chennai"/>
    <x v="0"/>
    <s v="Electronics"/>
    <s v="Wireless Earbuds"/>
    <s v="boAt"/>
    <x v="0"/>
    <n v="4"/>
    <n v="40597"/>
    <n v="0.2"/>
    <n v="129910.40000000001"/>
    <n v="27281.184000000001"/>
    <x v="0"/>
    <x v="0"/>
    <n v="5"/>
    <x v="0"/>
  </r>
  <r>
    <s v="OD2267880002"/>
    <x v="1"/>
    <s v="Rohan Das"/>
    <s v="Chennai"/>
    <x v="0"/>
    <s v="Beauty &amp; Grooming"/>
    <s v="Face Wash"/>
    <s v="Nivea"/>
    <x v="0"/>
    <n v="4"/>
    <n v="546"/>
    <n v="0.2"/>
    <n v="1747.2"/>
    <n v="366.91199999999998"/>
    <x v="1"/>
    <x v="0"/>
    <n v="3"/>
    <x v="0"/>
  </r>
  <r>
    <s v="OD3554840003"/>
    <x v="2"/>
    <s v="Ananya Iyer"/>
    <s v="Kolkata"/>
    <x v="1"/>
    <s v="Electronics"/>
    <s v="Smartphone"/>
    <s v="Realme"/>
    <x v="0"/>
    <n v="2"/>
    <n v="17147"/>
    <n v="0.05"/>
    <n v="32579.3"/>
    <n v="7493.2390000000005"/>
    <x v="1"/>
    <x v="0"/>
    <n v="3"/>
    <x v="0"/>
  </r>
  <r>
    <s v="OD5817020004"/>
    <x v="3"/>
    <s v="Yash Wardhan"/>
    <s v="Kolkata"/>
    <x v="1"/>
    <s v="Electronics"/>
    <s v="Smartphone"/>
    <s v="Realme"/>
    <x v="0"/>
    <n v="1"/>
    <n v="5514"/>
    <n v="0"/>
    <n v="5514"/>
    <n v="992.52"/>
    <x v="0"/>
    <x v="0"/>
    <n v="5"/>
    <x v="0"/>
  </r>
  <r>
    <s v="OD7170960005"/>
    <x v="4"/>
    <s v="Divya Dutta"/>
    <s v="Bangalore"/>
    <x v="2"/>
    <s v="Electronics"/>
    <s v="Wireless Earbuds"/>
    <s v="boAt"/>
    <x v="1"/>
    <n v="1"/>
    <n v="56364"/>
    <n v="0.2"/>
    <n v="45091.200000000004"/>
    <n v="10370.976000000001"/>
    <x v="2"/>
    <x v="0"/>
    <n v="5"/>
    <x v="0"/>
  </r>
  <r>
    <s v="OD2893940006"/>
    <x v="5"/>
    <s v="Shilpa Shetty"/>
    <s v="Mumbai"/>
    <x v="3"/>
    <s v="Home &amp; Kitchen"/>
    <s v="Bedsheet Set"/>
    <s v="Bombay Dyeing"/>
    <x v="2"/>
    <n v="1"/>
    <n v="3192"/>
    <n v="0.15"/>
    <n v="2713.2"/>
    <n v="569.77199999999993"/>
    <x v="2"/>
    <x v="0"/>
    <n v="5"/>
    <x v="0"/>
  </r>
  <r>
    <s v="OD9199100007"/>
    <x v="6"/>
    <s v="Vikram Singh"/>
    <s v="Mumbai"/>
    <x v="3"/>
    <s v="Electronics"/>
    <s v="Smart TV"/>
    <s v="Samsung"/>
    <x v="1"/>
    <n v="1"/>
    <n v="43068"/>
    <n v="0.15"/>
    <n v="36607.799999999996"/>
    <n v="7321.5599999999995"/>
    <x v="3"/>
    <x v="0"/>
    <n v="3"/>
    <x v="0"/>
  </r>
  <r>
    <s v="OD9233690008"/>
    <x v="7"/>
    <s v="Shilpa Shetty"/>
    <s v="Guwahati"/>
    <x v="4"/>
    <s v="Home &amp; Kitchen"/>
    <s v="Bedsheet Set"/>
    <s v="Bombay Dyeing"/>
    <x v="3"/>
    <n v="2"/>
    <n v="359"/>
    <n v="0.05"/>
    <n v="682.1"/>
    <n v="102.315"/>
    <x v="1"/>
    <x v="0"/>
    <n v="5"/>
    <x v="0"/>
  </r>
  <r>
    <s v="OD6105490009"/>
    <x v="8"/>
    <s v="Rohan Das"/>
    <s v="Kochi"/>
    <x v="5"/>
    <s v="Beauty &amp; Grooming"/>
    <s v="Sunscreen"/>
    <s v="Neutrogena"/>
    <x v="4"/>
    <n v="4"/>
    <n v="201"/>
    <n v="0"/>
    <n v="804"/>
    <n v="-64.320000000000007"/>
    <x v="2"/>
    <x v="1"/>
    <n v="1"/>
    <x v="1"/>
  </r>
  <r>
    <s v="OD4288370010"/>
    <x v="9"/>
    <s v="Aditi Rao"/>
    <s v="Lucknow"/>
    <x v="6"/>
    <s v="Home &amp; Kitchen"/>
    <s v="Bedsheet Set"/>
    <s v="Bombay Dyeing"/>
    <x v="3"/>
    <n v="1"/>
    <n v="819"/>
    <n v="0.2"/>
    <n v="655.20000000000005"/>
    <n v="91.728000000000009"/>
    <x v="2"/>
    <x v="0"/>
    <n v="4"/>
    <x v="0"/>
  </r>
  <r>
    <s v="OD2389910011"/>
    <x v="10"/>
    <s v="Deepak Kumar"/>
    <s v="Chandigarh"/>
    <x v="7"/>
    <s v="Home &amp; Kitchen"/>
    <s v="Air Fryer"/>
    <s v="Kent"/>
    <x v="3"/>
    <n v="1"/>
    <n v="4017"/>
    <n v="0.15"/>
    <n v="3414.45"/>
    <n v="443.87849999999997"/>
    <x v="4"/>
    <x v="0"/>
    <n v="3"/>
    <x v="0"/>
  </r>
  <r>
    <s v="OD7594310012"/>
    <x v="11"/>
    <s v="Ananya Iyer"/>
    <s v="Guwahati"/>
    <x v="4"/>
    <s v="Clothing &amp; Fashion"/>
    <s v="Sports Shoes"/>
    <s v="Puma"/>
    <x v="5"/>
    <n v="1"/>
    <n v="1906"/>
    <n v="0"/>
    <n v="1906"/>
    <n v="419.32"/>
    <x v="2"/>
    <x v="0"/>
    <n v="5"/>
    <x v="0"/>
  </r>
  <r>
    <s v="OD1468310013"/>
    <x v="12"/>
    <s v="Kriti Malhotra"/>
    <s v="Mumbai"/>
    <x v="3"/>
    <s v="Electronics"/>
    <s v="Wireless Earbuds"/>
    <s v="boAt"/>
    <x v="0"/>
    <n v="1"/>
    <n v="32563"/>
    <n v="0.2"/>
    <n v="26050.400000000001"/>
    <n v="5210.0800000000008"/>
    <x v="4"/>
    <x v="0"/>
    <n v="3"/>
    <x v="0"/>
  </r>
  <r>
    <s v="OD7647860014"/>
    <x v="13"/>
    <s v="Deepak Kumar"/>
    <s v="Delhi"/>
    <x v="8"/>
    <s v="Home &amp; Kitchen"/>
    <s v="Air Fryer"/>
    <s v="Kent"/>
    <x v="2"/>
    <n v="1"/>
    <n v="5878"/>
    <n v="0.1"/>
    <n v="5290.2"/>
    <n v="1322.55"/>
    <x v="2"/>
    <x v="0"/>
    <n v="4"/>
    <x v="0"/>
  </r>
  <r>
    <s v="OD2519700015"/>
    <x v="14"/>
    <s v="Vikram Singh"/>
    <s v="Hyderabad"/>
    <x v="9"/>
    <s v="Clothing &amp; Fashion"/>
    <s v="Casual T-Shirt"/>
    <s v="Roadster"/>
    <x v="5"/>
    <n v="2"/>
    <n v="3941"/>
    <n v="0.1"/>
    <n v="7093.8"/>
    <n v="993.13200000000018"/>
    <x v="2"/>
    <x v="0"/>
    <n v="5"/>
    <x v="0"/>
  </r>
  <r>
    <s v="OD5762740016"/>
    <x v="15"/>
    <s v="Aarav Sharma"/>
    <s v="Patna"/>
    <x v="10"/>
    <s v="Clothing &amp; Fashion"/>
    <s v="Casual T-Shirt"/>
    <s v="Roadster"/>
    <x v="4"/>
    <n v="1"/>
    <n v="4389"/>
    <n v="0.05"/>
    <n v="4169.55"/>
    <n v="792.21450000000004"/>
    <x v="0"/>
    <x v="0"/>
    <n v="4"/>
    <x v="0"/>
  </r>
  <r>
    <s v="OD5863060017"/>
    <x v="16"/>
    <s v="Aditi Rao"/>
    <s v="Delhi"/>
    <x v="8"/>
    <s v="Beauty &amp; Grooming"/>
    <s v="Sunscreen"/>
    <s v="Neutrogena"/>
    <x v="0"/>
    <n v="2"/>
    <n v="192"/>
    <n v="0.15"/>
    <n v="326.39999999999998"/>
    <n v="68.543999999999997"/>
    <x v="4"/>
    <x v="0"/>
    <n v="4"/>
    <x v="0"/>
  </r>
  <r>
    <s v="OD2394080018"/>
    <x v="17"/>
    <s v="Vikram Singh"/>
    <s v="Kochi"/>
    <x v="5"/>
    <s v="Home &amp; Kitchen"/>
    <s v="Air Fryer"/>
    <s v="Kent"/>
    <x v="3"/>
    <n v="4"/>
    <n v="1168"/>
    <n v="0.05"/>
    <n v="4438.3999999999996"/>
    <n v="443.84"/>
    <x v="2"/>
    <x v="0"/>
    <n v="5"/>
    <x v="0"/>
  </r>
  <r>
    <s v="OD6689710019"/>
    <x v="18"/>
    <s v="Neha Gupta"/>
    <s v="Ahmedabad"/>
    <x v="11"/>
    <s v="Beauty &amp; Grooming"/>
    <s v="Beard Trimmer"/>
    <s v="L'Oreal"/>
    <x v="4"/>
    <n v="1"/>
    <n v="2374"/>
    <n v="0.05"/>
    <n v="2255.2999999999997"/>
    <n v="225.52999999999997"/>
    <x v="3"/>
    <x v="0"/>
    <n v="3"/>
    <x v="0"/>
  </r>
  <r>
    <s v="OD5164440020"/>
    <x v="19"/>
    <s v="Vivek Agnihotri"/>
    <s v="Bhopal"/>
    <x v="12"/>
    <s v="Home &amp; Kitchen"/>
    <s v="Non-Stick Pan"/>
    <s v="Hawkins"/>
    <x v="3"/>
    <n v="2"/>
    <n v="2406"/>
    <n v="0"/>
    <n v="4812"/>
    <n v="1203"/>
    <x v="1"/>
    <x v="0"/>
    <n v="3"/>
    <x v="0"/>
  </r>
  <r>
    <s v="OD7944860021"/>
    <x v="20"/>
    <s v="Neha Gupta"/>
    <s v="Lucknow"/>
    <x v="6"/>
    <s v="Beauty &amp; Grooming"/>
    <s v="Face Wash"/>
    <s v="Nivea"/>
    <x v="0"/>
    <n v="1"/>
    <n v="2163"/>
    <n v="0"/>
    <n v="2163"/>
    <n v="324.45"/>
    <x v="4"/>
    <x v="0"/>
    <n v="5"/>
    <x v="0"/>
  </r>
  <r>
    <s v="OD7028500022"/>
    <x v="21"/>
    <s v="Karan Johar"/>
    <s v="Chandigarh"/>
    <x v="7"/>
    <s v="Electronics"/>
    <s v="Power Bank"/>
    <s v="Mi"/>
    <x v="1"/>
    <n v="2"/>
    <n v="61585"/>
    <n v="0"/>
    <n v="123170"/>
    <n v="18475.5"/>
    <x v="2"/>
    <x v="0"/>
    <n v="4"/>
    <x v="0"/>
  </r>
  <r>
    <s v="OD4198650023"/>
    <x v="22"/>
    <s v="Amit Verma"/>
    <s v="Chandigarh"/>
    <x v="7"/>
    <s v="Beauty &amp; Grooming"/>
    <s v="Hair Dryer"/>
    <s v="Philips"/>
    <x v="4"/>
    <n v="1"/>
    <n v="1887"/>
    <n v="0.15"/>
    <n v="0"/>
    <n v="0"/>
    <x v="1"/>
    <x v="2"/>
    <m/>
    <x v="2"/>
  </r>
  <r>
    <s v="OD6063100024"/>
    <x v="23"/>
    <s v="Aarav Sharma"/>
    <s v="Chennai"/>
    <x v="0"/>
    <s v="Beauty &amp; Grooming"/>
    <s v="Perfume"/>
    <s v="Beardo"/>
    <x v="4"/>
    <n v="1"/>
    <n v="2261"/>
    <n v="0.15"/>
    <n v="1921.85"/>
    <n v="480.46249999999998"/>
    <x v="0"/>
    <x v="0"/>
    <n v="5"/>
    <x v="0"/>
  </r>
  <r>
    <s v="OD3902980025"/>
    <x v="24"/>
    <s v="Sunil Gavaskar"/>
    <s v="Mumbai"/>
    <x v="3"/>
    <s v="Electronics"/>
    <s v="Smartwatch"/>
    <s v="Noise"/>
    <x v="1"/>
    <n v="1"/>
    <n v="63361"/>
    <n v="0.05"/>
    <n v="60192.95"/>
    <n v="7825.0834999999997"/>
    <x v="4"/>
    <x v="0"/>
    <n v="4"/>
    <x v="0"/>
  </r>
  <r>
    <s v="OD3811000026"/>
    <x v="25"/>
    <s v="Divya Dutta"/>
    <s v="Ahmedabad"/>
    <x v="11"/>
    <s v="Beauty &amp; Grooming"/>
    <s v="Beard Trimmer"/>
    <s v="L'Oreal"/>
    <x v="4"/>
    <n v="1"/>
    <n v="2103"/>
    <n v="0.15"/>
    <n v="1787.55"/>
    <n v="393.26099999999997"/>
    <x v="3"/>
    <x v="0"/>
    <n v="5"/>
    <x v="0"/>
  </r>
  <r>
    <s v="OD6618100027"/>
    <x v="26"/>
    <s v="Priya Patel"/>
    <s v="Lucknow"/>
    <x v="6"/>
    <s v="Home &amp; Kitchen"/>
    <s v="Air Fryer"/>
    <s v="Kent"/>
    <x v="2"/>
    <n v="1"/>
    <n v="2433"/>
    <n v="0"/>
    <n v="2433"/>
    <n v="413.61"/>
    <x v="3"/>
    <x v="0"/>
    <n v="5"/>
    <x v="0"/>
  </r>
  <r>
    <s v="OD9237890028"/>
    <x v="27"/>
    <s v="Sunil Gavaskar"/>
    <s v="Bhopal"/>
    <x v="12"/>
    <s v="Home &amp; Kitchen"/>
    <s v="Non-Stick Pan"/>
    <s v="Hawkins"/>
    <x v="3"/>
    <n v="1"/>
    <n v="5318"/>
    <n v="0.05"/>
    <n v="5052.0999999999995"/>
    <n v="1212.5039999999999"/>
    <x v="3"/>
    <x v="0"/>
    <n v="4"/>
    <x v="0"/>
  </r>
  <r>
    <s v="OD6626240029"/>
    <x v="28"/>
    <s v="Meera Bai"/>
    <s v="Chandigarh"/>
    <x v="7"/>
    <s v="Electronics"/>
    <s v="Wireless Earbuds"/>
    <s v="boAt"/>
    <x v="0"/>
    <n v="1"/>
    <n v="27907"/>
    <n v="0.2"/>
    <n v="22325.600000000002"/>
    <n v="-1786.0480000000002"/>
    <x v="0"/>
    <x v="1"/>
    <n v="1"/>
    <x v="1"/>
  </r>
  <r>
    <s v="OD6855220030"/>
    <x v="1"/>
    <s v="Alok Nath"/>
    <s v="Delhi"/>
    <x v="8"/>
    <s v="Electronics"/>
    <s v="Smartphone"/>
    <s v="Realme"/>
    <x v="0"/>
    <n v="1"/>
    <n v="24250"/>
    <n v="0"/>
    <n v="24250"/>
    <n v="2425"/>
    <x v="3"/>
    <x v="0"/>
    <n v="3"/>
    <x v="0"/>
  </r>
  <r>
    <s v="OD2812950031"/>
    <x v="29"/>
    <s v="Amit Verma"/>
    <s v="Jaipur"/>
    <x v="13"/>
    <s v="Beauty &amp; Grooming"/>
    <s v="Face Wash"/>
    <s v="Nivea"/>
    <x v="4"/>
    <n v="1"/>
    <n v="2190"/>
    <n v="0.1"/>
    <n v="1971"/>
    <n v="295.64999999999998"/>
    <x v="3"/>
    <x v="0"/>
    <n v="5"/>
    <x v="0"/>
  </r>
  <r>
    <s v="OD8837560032"/>
    <x v="30"/>
    <s v="Karan Johar"/>
    <s v="Mumbai"/>
    <x v="3"/>
    <s v="Beauty &amp; Grooming"/>
    <s v="Sunscreen"/>
    <s v="Neutrogena"/>
    <x v="0"/>
    <n v="1"/>
    <n v="791"/>
    <n v="0.05"/>
    <n v="751.44999999999993"/>
    <n v="142.77549999999999"/>
    <x v="2"/>
    <x v="0"/>
    <n v="4"/>
    <x v="0"/>
  </r>
  <r>
    <s v="OD3323770033"/>
    <x v="31"/>
    <s v="Divya Dutta"/>
    <s v="Pune"/>
    <x v="3"/>
    <s v="Beauty &amp; Grooming"/>
    <s v="Hair Dryer"/>
    <s v="Philips"/>
    <x v="0"/>
    <n v="1"/>
    <n v="532"/>
    <n v="0.15"/>
    <n v="452.2"/>
    <n v="117.572"/>
    <x v="0"/>
    <x v="0"/>
    <n v="5"/>
    <x v="0"/>
  </r>
  <r>
    <s v="OD2702390034"/>
    <x v="32"/>
    <s v="Riya Sen"/>
    <s v="Delhi"/>
    <x v="8"/>
    <s v="Electronics"/>
    <s v="Smartwatch"/>
    <s v="Noise"/>
    <x v="0"/>
    <n v="1"/>
    <n v="62874"/>
    <n v="0"/>
    <n v="62874"/>
    <n v="13832.28"/>
    <x v="4"/>
    <x v="0"/>
    <n v="4"/>
    <x v="0"/>
  </r>
  <r>
    <s v="OD1865510035"/>
    <x v="33"/>
    <s v="Aarav Sharma"/>
    <s v="Jaipur"/>
    <x v="13"/>
    <s v="Beauty &amp; Grooming"/>
    <s v="Beard Trimmer"/>
    <s v="L'Oreal"/>
    <x v="4"/>
    <n v="2"/>
    <n v="408"/>
    <n v="0.05"/>
    <n v="775.19999999999993"/>
    <n v="193.79999999999998"/>
    <x v="2"/>
    <x v="0"/>
    <n v="4"/>
    <x v="0"/>
  </r>
  <r>
    <s v="OD3430780036"/>
    <x v="34"/>
    <s v="Pooja Nair"/>
    <s v="Jaipur"/>
    <x v="13"/>
    <s v="Electronics"/>
    <s v="Wireless Earbuds"/>
    <s v="boAt"/>
    <x v="0"/>
    <n v="2"/>
    <n v="24079"/>
    <n v="0.05"/>
    <n v="45750.1"/>
    <n v="10980.023999999999"/>
    <x v="2"/>
    <x v="0"/>
    <n v="5"/>
    <x v="0"/>
  </r>
  <r>
    <s v="OD1159150037"/>
    <x v="35"/>
    <s v="Priya Patel"/>
    <s v="Lucknow"/>
    <x v="6"/>
    <s v="Clothing &amp; Fashion"/>
    <s v="Leather Jacket"/>
    <s v="Zara"/>
    <x v="4"/>
    <n v="1"/>
    <n v="1891"/>
    <n v="0.15"/>
    <n v="1607.35"/>
    <n v="337.54349999999999"/>
    <x v="0"/>
    <x v="0"/>
    <n v="4"/>
    <x v="0"/>
  </r>
  <r>
    <s v="OD7371940038"/>
    <x v="36"/>
    <s v="Rohan Das"/>
    <s v="Mumbai"/>
    <x v="3"/>
    <s v="Electronics"/>
    <s v="Smart TV"/>
    <s v="Samsung"/>
    <x v="1"/>
    <n v="1"/>
    <n v="60770"/>
    <n v="0.2"/>
    <n v="48616"/>
    <n v="8264.7200000000012"/>
    <x v="3"/>
    <x v="0"/>
    <n v="4"/>
    <x v="0"/>
  </r>
  <r>
    <s v="OD8111680039"/>
    <x v="37"/>
    <s v="Jyoti Mishra"/>
    <s v="Lucknow"/>
    <x v="6"/>
    <s v="Beauty &amp; Grooming"/>
    <s v="Sunscreen"/>
    <s v="Neutrogena"/>
    <x v="4"/>
    <n v="1"/>
    <n v="888"/>
    <n v="0.1"/>
    <n v="799.2"/>
    <n v="135.864"/>
    <x v="2"/>
    <x v="0"/>
    <n v="5"/>
    <x v="0"/>
  </r>
  <r>
    <s v="OD4142790040"/>
    <x v="38"/>
    <s v="Rahul Joshi"/>
    <s v="Kolkata"/>
    <x v="1"/>
    <s v="Home &amp; Kitchen"/>
    <s v="Mixer Grinder"/>
    <s v="Prestige"/>
    <x v="3"/>
    <n v="1"/>
    <n v="5197"/>
    <n v="0.1"/>
    <n v="4677.3"/>
    <n v="1029.0060000000001"/>
    <x v="0"/>
    <x v="0"/>
    <n v="5"/>
    <x v="0"/>
  </r>
  <r>
    <s v="OD2949990041"/>
    <x v="39"/>
    <s v="Riya Sen"/>
    <s v="Kochi"/>
    <x v="5"/>
    <s v="Electronics"/>
    <s v="Power Bank"/>
    <s v="Mi"/>
    <x v="0"/>
    <n v="1"/>
    <n v="40625"/>
    <n v="0.15"/>
    <n v="0"/>
    <n v="0"/>
    <x v="0"/>
    <x v="2"/>
    <m/>
    <x v="2"/>
  </r>
  <r>
    <s v="OD6014580042"/>
    <x v="40"/>
    <s v="Jyoti Mishra"/>
    <s v="Lucknow"/>
    <x v="6"/>
    <s v="Beauty &amp; Grooming"/>
    <s v="Beard Trimmer"/>
    <s v="L'Oreal"/>
    <x v="4"/>
    <n v="2"/>
    <n v="1081"/>
    <n v="0.1"/>
    <n v="1945.8"/>
    <n v="252.95400000000001"/>
    <x v="3"/>
    <x v="0"/>
    <n v="4"/>
    <x v="0"/>
  </r>
  <r>
    <s v="OD2732200043"/>
    <x v="41"/>
    <s v="Meera Bai"/>
    <s v="Hyderabad"/>
    <x v="9"/>
    <s v="Clothing &amp; Fashion"/>
    <s v="Socks Pack"/>
    <s v="Peter England"/>
    <x v="5"/>
    <n v="4"/>
    <n v="2917"/>
    <n v="0"/>
    <n v="11668"/>
    <n v="1400.1599999999999"/>
    <x v="4"/>
    <x v="0"/>
    <n v="4"/>
    <x v="0"/>
  </r>
  <r>
    <s v="OD4645960044"/>
    <x v="42"/>
    <s v="Aditi Rao"/>
    <s v="Delhi"/>
    <x v="8"/>
    <s v="Clothing &amp; Fashion"/>
    <s v="Ethnic Kurta"/>
    <s v="Wrogn"/>
    <x v="4"/>
    <n v="1"/>
    <n v="4486"/>
    <n v="0.05"/>
    <n v="4261.7"/>
    <n v="554.02099999999996"/>
    <x v="4"/>
    <x v="0"/>
    <n v="3"/>
    <x v="0"/>
  </r>
  <r>
    <s v="OD7967230045"/>
    <x v="43"/>
    <s v="Sunil Gavaskar"/>
    <s v="Ahmedabad"/>
    <x v="11"/>
    <s v="Electronics"/>
    <s v="Smart TV"/>
    <s v="Samsung"/>
    <x v="0"/>
    <n v="3"/>
    <n v="18608"/>
    <n v="0.1"/>
    <n v="50241.599999999999"/>
    <n v="11053.152"/>
    <x v="0"/>
    <x v="0"/>
    <n v="5"/>
    <x v="0"/>
  </r>
  <r>
    <s v="OD1625380046"/>
    <x v="44"/>
    <s v="Sanjay Rao"/>
    <s v="Bhopal"/>
    <x v="12"/>
    <s v="Electronics"/>
    <s v="Smartwatch"/>
    <s v="Noise"/>
    <x v="0"/>
    <n v="1"/>
    <n v="44939"/>
    <n v="0.05"/>
    <n v="42692.049999999996"/>
    <n v="8965.3304999999982"/>
    <x v="3"/>
    <x v="0"/>
    <n v="3"/>
    <x v="0"/>
  </r>
  <r>
    <s v="OD1588080047"/>
    <x v="45"/>
    <s v="Ananya Iyer"/>
    <s v="Pune"/>
    <x v="3"/>
    <s v="Beauty &amp; Grooming"/>
    <s v="Face Wash"/>
    <s v="Nivea"/>
    <x v="4"/>
    <n v="2"/>
    <n v="1528"/>
    <n v="0"/>
    <n v="3056"/>
    <n v="611.20000000000005"/>
    <x v="4"/>
    <x v="0"/>
    <n v="5"/>
    <x v="0"/>
  </r>
  <r>
    <s v="OD4249890048"/>
    <x v="46"/>
    <s v="Sneha Reddy"/>
    <s v="Ahmedabad"/>
    <x v="11"/>
    <s v="Home &amp; Kitchen"/>
    <s v="Water Bottle"/>
    <s v="Milton"/>
    <x v="2"/>
    <n v="2"/>
    <n v="2625"/>
    <n v="0.1"/>
    <n v="4725"/>
    <n v="-378"/>
    <x v="2"/>
    <x v="1"/>
    <n v="1"/>
    <x v="1"/>
  </r>
  <r>
    <s v="OD7058170049"/>
    <x v="47"/>
    <s v="Ananya Iyer"/>
    <s v="Bangalore"/>
    <x v="2"/>
    <s v="Clothing &amp; Fashion"/>
    <s v="Sports Shoes"/>
    <s v="Puma"/>
    <x v="5"/>
    <n v="1"/>
    <n v="3130"/>
    <n v="0.1"/>
    <n v="2817"/>
    <n v="647.91000000000008"/>
    <x v="1"/>
    <x v="0"/>
    <n v="5"/>
    <x v="0"/>
  </r>
  <r>
    <s v="OD5530850050"/>
    <x v="48"/>
    <s v="Aarav Sharma"/>
    <s v="Lucknow"/>
    <x v="6"/>
    <s v="Home &amp; Kitchen"/>
    <s v="Bedsheet Set"/>
    <s v="Bombay Dyeing"/>
    <x v="3"/>
    <n v="2"/>
    <n v="1215"/>
    <n v="0.1"/>
    <n v="2187"/>
    <n v="328.05"/>
    <x v="1"/>
    <x v="0"/>
    <n v="5"/>
    <x v="0"/>
  </r>
  <r>
    <s v="OD5238750051"/>
    <x v="49"/>
    <s v="Divya Dutta"/>
    <s v="Ahmedabad"/>
    <x v="11"/>
    <s v="Clothing &amp; Fashion"/>
    <s v="Sports Shoes"/>
    <s v="Puma"/>
    <x v="5"/>
    <n v="1"/>
    <n v="304"/>
    <n v="0.05"/>
    <n v="288.8"/>
    <n v="75.088000000000008"/>
    <x v="2"/>
    <x v="0"/>
    <n v="5"/>
    <x v="0"/>
  </r>
  <r>
    <s v="OD9270570052"/>
    <x v="50"/>
    <s v="Amit Verma"/>
    <s v="Delhi"/>
    <x v="8"/>
    <s v="Electronics"/>
    <s v="Power Bank"/>
    <s v="Mi"/>
    <x v="0"/>
    <n v="1"/>
    <n v="54577"/>
    <n v="0.2"/>
    <n v="43661.600000000006"/>
    <n v="10478.784000000001"/>
    <x v="2"/>
    <x v="0"/>
    <n v="3"/>
    <x v="0"/>
  </r>
  <r>
    <s v="OD8029060053"/>
    <x v="51"/>
    <s v="Karan Johar"/>
    <s v="Guwahati"/>
    <x v="4"/>
    <s v="Beauty &amp; Grooming"/>
    <s v="Sunscreen"/>
    <s v="Neutrogena"/>
    <x v="0"/>
    <n v="1"/>
    <n v="1550"/>
    <n v="0.2"/>
    <n v="1240"/>
    <n v="-99.2"/>
    <x v="4"/>
    <x v="1"/>
    <n v="1"/>
    <x v="1"/>
  </r>
  <r>
    <s v="OD7651450054"/>
    <x v="52"/>
    <s v="Sanjay Rao"/>
    <s v="Mumbai"/>
    <x v="3"/>
    <s v="Clothing &amp; Fashion"/>
    <s v="Leather Jacket"/>
    <s v="Zara"/>
    <x v="5"/>
    <n v="3"/>
    <n v="3220"/>
    <n v="0"/>
    <n v="9660"/>
    <n v="2318.4"/>
    <x v="1"/>
    <x v="0"/>
    <n v="4"/>
    <x v="0"/>
  </r>
  <r>
    <s v="OD4922490055"/>
    <x v="53"/>
    <s v="Shilpa Shetty"/>
    <s v="Jaipur"/>
    <x v="13"/>
    <s v="Home &amp; Kitchen"/>
    <s v="Mixer Grinder"/>
    <s v="Prestige"/>
    <x v="3"/>
    <n v="1"/>
    <n v="3939"/>
    <n v="0.2"/>
    <n v="3151.2000000000003"/>
    <n v="378.14400000000001"/>
    <x v="3"/>
    <x v="0"/>
    <n v="4"/>
    <x v="0"/>
  </r>
  <r>
    <s v="OD4982880056"/>
    <x v="54"/>
    <s v="Neha Gupta"/>
    <s v="Delhi"/>
    <x v="8"/>
    <s v="Clothing &amp; Fashion"/>
    <s v="Socks Pack"/>
    <s v="Peter England"/>
    <x v="4"/>
    <n v="1"/>
    <n v="1734"/>
    <n v="0"/>
    <n v="1734"/>
    <n v="312.12"/>
    <x v="0"/>
    <x v="0"/>
    <n v="4"/>
    <x v="0"/>
  </r>
  <r>
    <s v="OD4395720057"/>
    <x v="55"/>
    <s v="Sanjay Rao"/>
    <s v="Mumbai"/>
    <x v="3"/>
    <s v="Home &amp; Kitchen"/>
    <s v="Non-Stick Pan"/>
    <s v="Hawkins"/>
    <x v="3"/>
    <n v="2"/>
    <n v="2913"/>
    <n v="0.05"/>
    <n v="5534.7"/>
    <n v="719.51099999999997"/>
    <x v="2"/>
    <x v="0"/>
    <n v="3"/>
    <x v="0"/>
  </r>
  <r>
    <s v="OD5257520058"/>
    <x v="56"/>
    <s v="Ananya Iyer"/>
    <s v="Bhopal"/>
    <x v="12"/>
    <s v="Beauty &amp; Grooming"/>
    <s v="Sunscreen"/>
    <s v="Neutrogena"/>
    <x v="0"/>
    <n v="1"/>
    <n v="2137"/>
    <n v="0"/>
    <n v="2137"/>
    <n v="235.07"/>
    <x v="4"/>
    <x v="0"/>
    <n v="5"/>
    <x v="0"/>
  </r>
  <r>
    <s v="OD1494750059"/>
    <x v="57"/>
    <s v="Jyoti Mishra"/>
    <s v="Bangalore"/>
    <x v="2"/>
    <s v="Electronics"/>
    <s v="Power Bank"/>
    <s v="Mi"/>
    <x v="1"/>
    <n v="1"/>
    <n v="44994"/>
    <n v="0.05"/>
    <n v="42744.299999999996"/>
    <n v="8548.8599999999988"/>
    <x v="0"/>
    <x v="0"/>
    <n v="3"/>
    <x v="0"/>
  </r>
  <r>
    <s v="OD6989060060"/>
    <x v="58"/>
    <s v="Sunil Gavaskar"/>
    <s v="Lucknow"/>
    <x v="6"/>
    <s v="Electronics"/>
    <s v="Smart TV"/>
    <s v="Samsung"/>
    <x v="0"/>
    <n v="1"/>
    <n v="9368"/>
    <n v="0"/>
    <n v="9368"/>
    <n v="1030.48"/>
    <x v="1"/>
    <x v="0"/>
    <n v="3"/>
    <x v="0"/>
  </r>
  <r>
    <s v="OD2126320061"/>
    <x v="59"/>
    <s v="Deepak Kumar"/>
    <s v="Hyderabad"/>
    <x v="9"/>
    <s v="Clothing &amp; Fashion"/>
    <s v="Casual T-Shirt"/>
    <s v="Roadster"/>
    <x v="4"/>
    <n v="1"/>
    <n v="3479"/>
    <n v="0.15"/>
    <n v="2957.15"/>
    <n v="473.14400000000001"/>
    <x v="0"/>
    <x v="0"/>
    <n v="5"/>
    <x v="0"/>
  </r>
  <r>
    <s v="OD9794430062"/>
    <x v="60"/>
    <s v="Rahul Joshi"/>
    <s v="Jaipur"/>
    <x v="13"/>
    <s v="Clothing &amp; Fashion"/>
    <s v="Socks Pack"/>
    <s v="Peter England"/>
    <x v="5"/>
    <n v="4"/>
    <n v="2872"/>
    <n v="0.15"/>
    <n v="9764.7999999999993"/>
    <n v="1464.7199999999998"/>
    <x v="4"/>
    <x v="0"/>
    <n v="5"/>
    <x v="0"/>
  </r>
  <r>
    <s v="OD3818050063"/>
    <x v="61"/>
    <s v="Vikram Singh"/>
    <s v="Hyderabad"/>
    <x v="9"/>
    <s v="Beauty &amp; Grooming"/>
    <s v="Face Wash"/>
    <s v="Nivea"/>
    <x v="0"/>
    <n v="1"/>
    <n v="2375"/>
    <n v="0.2"/>
    <n v="1900"/>
    <n v="228"/>
    <x v="2"/>
    <x v="0"/>
    <n v="5"/>
    <x v="0"/>
  </r>
  <r>
    <s v="OD7211880064"/>
    <x v="62"/>
    <s v="Pooja Nair"/>
    <s v="Lucknow"/>
    <x v="6"/>
    <s v="Clothing &amp; Fashion"/>
    <s v="Socks Pack"/>
    <s v="Peter England"/>
    <x v="5"/>
    <n v="4"/>
    <n v="4220"/>
    <n v="0.05"/>
    <n v="16036"/>
    <n v="3046.84"/>
    <x v="2"/>
    <x v="0"/>
    <n v="3"/>
    <x v="0"/>
  </r>
  <r>
    <s v="OD1836620065"/>
    <x v="63"/>
    <s v="Pooja Nair"/>
    <s v="Bhopal"/>
    <x v="12"/>
    <s v="Electronics"/>
    <s v="Power Bank"/>
    <s v="Mi"/>
    <x v="1"/>
    <n v="1"/>
    <n v="40086"/>
    <n v="0.15"/>
    <n v="34073.1"/>
    <n v="4429.5029999999997"/>
    <x v="0"/>
    <x v="0"/>
    <n v="3"/>
    <x v="0"/>
  </r>
  <r>
    <s v="OD8866030066"/>
    <x v="64"/>
    <s v="Amit Verma"/>
    <s v="Patna"/>
    <x v="10"/>
    <s v="Clothing &amp; Fashion"/>
    <s v="Sports Shoes"/>
    <s v="Puma"/>
    <x v="4"/>
    <n v="1"/>
    <n v="1261"/>
    <n v="0.05"/>
    <n v="1197.95"/>
    <n v="239.59000000000003"/>
    <x v="0"/>
    <x v="0"/>
    <n v="4"/>
    <x v="0"/>
  </r>
  <r>
    <s v="OD7144500067"/>
    <x v="65"/>
    <s v="Aarav Sharma"/>
    <s v="Kolkata"/>
    <x v="1"/>
    <s v="Beauty &amp; Grooming"/>
    <s v="Perfume"/>
    <s v="Beardo"/>
    <x v="4"/>
    <n v="1"/>
    <n v="519"/>
    <n v="0"/>
    <n v="519"/>
    <n v="108.99"/>
    <x v="4"/>
    <x v="0"/>
    <n v="4"/>
    <x v="0"/>
  </r>
  <r>
    <s v="OD3424540068"/>
    <x v="66"/>
    <s v="Shilpa Shetty"/>
    <s v="Pune"/>
    <x v="3"/>
    <s v="Electronics"/>
    <s v="Smartwatch"/>
    <s v="Noise"/>
    <x v="1"/>
    <n v="1"/>
    <n v="11611"/>
    <n v="0.15"/>
    <n v="9869.35"/>
    <n v="1677.7895000000001"/>
    <x v="4"/>
    <x v="0"/>
    <n v="3"/>
    <x v="0"/>
  </r>
  <r>
    <s v="OD5112500069"/>
    <x v="67"/>
    <s v="Aditi Rao"/>
    <s v="Pune"/>
    <x v="3"/>
    <s v="Clothing &amp; Fashion"/>
    <s v="Leather Jacket"/>
    <s v="Zara"/>
    <x v="5"/>
    <n v="2"/>
    <n v="569"/>
    <n v="0.05"/>
    <n v="1081.0999999999999"/>
    <n v="259.46399999999994"/>
    <x v="3"/>
    <x v="0"/>
    <n v="4"/>
    <x v="0"/>
  </r>
  <r>
    <s v="OD7059030070"/>
    <x v="24"/>
    <s v="Divya Dutta"/>
    <s v="Patna"/>
    <x v="10"/>
    <s v="Beauty &amp; Grooming"/>
    <s v="Beard Trimmer"/>
    <s v="L'Oreal"/>
    <x v="0"/>
    <n v="1"/>
    <n v="468"/>
    <n v="0.15"/>
    <n v="397.8"/>
    <n v="83.537999999999997"/>
    <x v="4"/>
    <x v="0"/>
    <n v="3"/>
    <x v="0"/>
  </r>
  <r>
    <s v="OD7799600071"/>
    <x v="38"/>
    <s v="Rohan Das"/>
    <s v="Hyderabad"/>
    <x v="9"/>
    <s v="Beauty &amp; Grooming"/>
    <s v="Perfume"/>
    <s v="Beardo"/>
    <x v="4"/>
    <n v="3"/>
    <n v="656"/>
    <n v="0.15"/>
    <n v="1672.8"/>
    <n v="284.37600000000003"/>
    <x v="2"/>
    <x v="0"/>
    <n v="3"/>
    <x v="0"/>
  </r>
  <r>
    <s v="OD3808990072"/>
    <x v="68"/>
    <s v="Meera Bai"/>
    <s v="Lucknow"/>
    <x v="6"/>
    <s v="Home &amp; Kitchen"/>
    <s v="Water Bottle"/>
    <s v="Milton"/>
    <x v="3"/>
    <n v="2"/>
    <n v="1022"/>
    <n v="0"/>
    <n v="2044"/>
    <n v="511"/>
    <x v="2"/>
    <x v="0"/>
    <n v="4"/>
    <x v="0"/>
  </r>
  <r>
    <s v="OD3620230073"/>
    <x v="69"/>
    <s v="Sanjay Rao"/>
    <s v="Patna"/>
    <x v="10"/>
    <s v="Beauty &amp; Grooming"/>
    <s v="Face Wash"/>
    <s v="Nivea"/>
    <x v="0"/>
    <n v="5"/>
    <n v="1286"/>
    <n v="0.2"/>
    <n v="5144"/>
    <n v="720.16000000000008"/>
    <x v="2"/>
    <x v="0"/>
    <n v="5"/>
    <x v="0"/>
  </r>
  <r>
    <s v="OD6977580074"/>
    <x v="70"/>
    <s v="Sanjay Rao"/>
    <s v="Patna"/>
    <x v="10"/>
    <s v="Electronics"/>
    <s v="Smart TV"/>
    <s v="Samsung"/>
    <x v="1"/>
    <n v="2"/>
    <n v="30446"/>
    <n v="0"/>
    <n v="60892"/>
    <n v="12178.400000000001"/>
    <x v="0"/>
    <x v="0"/>
    <n v="3"/>
    <x v="0"/>
  </r>
  <r>
    <s v="OD8697270075"/>
    <x v="71"/>
    <s v="Yash Wardhan"/>
    <s v="Kochi"/>
    <x v="5"/>
    <s v="Home &amp; Kitchen"/>
    <s v="Bedsheet Set"/>
    <s v="Bombay Dyeing"/>
    <x v="2"/>
    <n v="3"/>
    <n v="4394"/>
    <n v="0.05"/>
    <n v="12522.9"/>
    <n v="2003.664"/>
    <x v="3"/>
    <x v="0"/>
    <n v="5"/>
    <x v="0"/>
  </r>
  <r>
    <s v="OD1792830076"/>
    <x v="72"/>
    <s v="Pooja Nair"/>
    <s v="Patna"/>
    <x v="10"/>
    <s v="Beauty &amp; Grooming"/>
    <s v="Hair Dryer"/>
    <s v="Philips"/>
    <x v="4"/>
    <n v="1"/>
    <n v="2110"/>
    <n v="0"/>
    <n v="2110"/>
    <n v="443.09999999999997"/>
    <x v="1"/>
    <x v="0"/>
    <n v="4"/>
    <x v="0"/>
  </r>
  <r>
    <s v="OD1189280077"/>
    <x v="73"/>
    <s v="Riya Sen"/>
    <s v="Lucknow"/>
    <x v="6"/>
    <s v="Clothing &amp; Fashion"/>
    <s v="Ethnic Kurta"/>
    <s v="Wrogn"/>
    <x v="5"/>
    <n v="2"/>
    <n v="1359"/>
    <n v="0.2"/>
    <n v="2174.4"/>
    <n v="217.44000000000003"/>
    <x v="0"/>
    <x v="0"/>
    <n v="4"/>
    <x v="0"/>
  </r>
  <r>
    <s v="OD8320990078"/>
    <x v="74"/>
    <s v="Vivek Agnihotri"/>
    <s v="Chandigarh"/>
    <x v="7"/>
    <s v="Clothing &amp; Fashion"/>
    <s v="Casual T-Shirt"/>
    <s v="Roadster"/>
    <x v="4"/>
    <n v="1"/>
    <n v="587"/>
    <n v="0.05"/>
    <n v="557.65"/>
    <n v="55.765000000000001"/>
    <x v="0"/>
    <x v="0"/>
    <n v="5"/>
    <x v="0"/>
  </r>
  <r>
    <s v="OD4320150079"/>
    <x v="75"/>
    <s v="Sanjay Rao"/>
    <s v="Kochi"/>
    <x v="5"/>
    <s v="Clothing &amp; Fashion"/>
    <s v="Slim Fit Jeans"/>
    <s v="Levis"/>
    <x v="5"/>
    <n v="2"/>
    <n v="2261"/>
    <n v="0.35"/>
    <n v="2939.3"/>
    <n v="440.89500000000004"/>
    <x v="1"/>
    <x v="0"/>
    <n v="3"/>
    <x v="0"/>
  </r>
  <r>
    <s v="OD8161860080"/>
    <x v="76"/>
    <s v="Amit Verma"/>
    <s v="Patna"/>
    <x v="10"/>
    <s v="Home &amp; Kitchen"/>
    <s v="Air Fryer"/>
    <s v="Kent"/>
    <x v="2"/>
    <n v="4"/>
    <n v="3249"/>
    <n v="0.05"/>
    <n v="12346.199999999999"/>
    <n v="2222.3159999999998"/>
    <x v="2"/>
    <x v="0"/>
    <n v="4"/>
    <x v="0"/>
  </r>
  <r>
    <s v="OD3342810081"/>
    <x v="77"/>
    <s v="Meera Bai"/>
    <s v="Bangalore"/>
    <x v="2"/>
    <s v="Clothing &amp; Fashion"/>
    <s v="Casual T-Shirt"/>
    <s v="Roadster"/>
    <x v="5"/>
    <n v="1"/>
    <n v="1369"/>
    <n v="0.05"/>
    <n v="1300.55"/>
    <n v="260.11"/>
    <x v="2"/>
    <x v="0"/>
    <n v="5"/>
    <x v="0"/>
  </r>
  <r>
    <s v="OD5175080082"/>
    <x v="78"/>
    <s v="Neha Gupta"/>
    <s v="Bhopal"/>
    <x v="12"/>
    <s v="Clothing &amp; Fashion"/>
    <s v="Leather Jacket"/>
    <s v="Zara"/>
    <x v="4"/>
    <n v="1"/>
    <n v="2670"/>
    <n v="0.15"/>
    <n v="2269.5"/>
    <n v="567.375"/>
    <x v="1"/>
    <x v="0"/>
    <n v="4"/>
    <x v="0"/>
  </r>
  <r>
    <s v="OD6918370083"/>
    <x v="79"/>
    <s v="Deepak Kumar"/>
    <s v="Ahmedabad"/>
    <x v="11"/>
    <s v="Home &amp; Kitchen"/>
    <s v="Bedsheet Set"/>
    <s v="Bombay Dyeing"/>
    <x v="2"/>
    <n v="2"/>
    <n v="2074"/>
    <n v="0.35"/>
    <n v="2696.2000000000003"/>
    <n v="377.46800000000007"/>
    <x v="4"/>
    <x v="0"/>
    <n v="3"/>
    <x v="0"/>
  </r>
  <r>
    <s v="OD3115930084"/>
    <x v="80"/>
    <s v="Divya Dutta"/>
    <s v="Bangalore"/>
    <x v="2"/>
    <s v="Home &amp; Kitchen"/>
    <s v="LED Bulb"/>
    <s v="Philips"/>
    <x v="2"/>
    <n v="1"/>
    <n v="1743"/>
    <n v="0"/>
    <n v="1743"/>
    <n v="383.46"/>
    <x v="0"/>
    <x v="0"/>
    <n v="4"/>
    <x v="0"/>
  </r>
  <r>
    <s v="OD9793350085"/>
    <x v="81"/>
    <s v="Arjun Choudhury"/>
    <s v="Chennai"/>
    <x v="0"/>
    <s v="Electronics"/>
    <s v="Smart TV"/>
    <s v="Samsung"/>
    <x v="0"/>
    <n v="2"/>
    <n v="42591"/>
    <n v="0"/>
    <n v="85182"/>
    <n v="8518.2000000000007"/>
    <x v="4"/>
    <x v="0"/>
    <n v="5"/>
    <x v="0"/>
  </r>
  <r>
    <s v="OD6551780086"/>
    <x v="82"/>
    <s v="Ananya Iyer"/>
    <s v="Jaipur"/>
    <x v="13"/>
    <s v="Clothing &amp; Fashion"/>
    <s v="Socks Pack"/>
    <s v="Peter England"/>
    <x v="5"/>
    <n v="2"/>
    <n v="339"/>
    <n v="0.05"/>
    <n v="644.1"/>
    <n v="135.261"/>
    <x v="2"/>
    <x v="0"/>
    <n v="5"/>
    <x v="0"/>
  </r>
  <r>
    <s v="OD6348080087"/>
    <x v="83"/>
    <s v="Sneha Reddy"/>
    <s v="Bhopal"/>
    <x v="12"/>
    <s v="Electronics"/>
    <s v="Power Bank"/>
    <s v="Mi"/>
    <x v="1"/>
    <n v="3"/>
    <n v="50706"/>
    <n v="0.05"/>
    <n v="144512.1"/>
    <n v="20231.694000000003"/>
    <x v="1"/>
    <x v="0"/>
    <n v="3"/>
    <x v="0"/>
  </r>
  <r>
    <s v="OD5279870088"/>
    <x v="84"/>
    <s v="Riya Sen"/>
    <s v="Hyderabad"/>
    <x v="9"/>
    <s v="Beauty &amp; Grooming"/>
    <s v="Sunscreen"/>
    <s v="Neutrogena"/>
    <x v="4"/>
    <n v="5"/>
    <n v="195"/>
    <n v="0"/>
    <n v="975"/>
    <n v="195"/>
    <x v="3"/>
    <x v="0"/>
    <n v="5"/>
    <x v="0"/>
  </r>
  <r>
    <s v="OD4666690089"/>
    <x v="85"/>
    <s v="Pooja Nair"/>
    <s v="Guwahati"/>
    <x v="4"/>
    <s v="Beauty &amp; Grooming"/>
    <s v="Hair Dryer"/>
    <s v="Philips"/>
    <x v="0"/>
    <n v="2"/>
    <n v="330"/>
    <n v="0"/>
    <n v="660"/>
    <n v="85.8"/>
    <x v="3"/>
    <x v="0"/>
    <n v="3"/>
    <x v="0"/>
  </r>
  <r>
    <s v="OD8905620090"/>
    <x v="86"/>
    <s v="Yash Wardhan"/>
    <s v="Hyderabad"/>
    <x v="9"/>
    <s v="Electronics"/>
    <s v="Smart TV"/>
    <s v="Samsung"/>
    <x v="0"/>
    <n v="2"/>
    <n v="36827"/>
    <n v="0.05"/>
    <n v="69971.3"/>
    <n v="11895.121000000001"/>
    <x v="2"/>
    <x v="0"/>
    <n v="4"/>
    <x v="0"/>
  </r>
  <r>
    <s v="OD3833790091"/>
    <x v="87"/>
    <s v="Aarav Sharma"/>
    <s v="Mumbai"/>
    <x v="3"/>
    <s v="Electronics"/>
    <s v="Power Bank"/>
    <s v="Mi"/>
    <x v="0"/>
    <n v="1"/>
    <n v="36235"/>
    <n v="0.35"/>
    <n v="0"/>
    <n v="0"/>
    <x v="3"/>
    <x v="2"/>
    <m/>
    <x v="2"/>
  </r>
  <r>
    <s v="OD9288990092"/>
    <x v="88"/>
    <s v="Rahul Joshi"/>
    <s v="Jaipur"/>
    <x v="13"/>
    <s v="Home &amp; Kitchen"/>
    <s v="LED Bulb"/>
    <s v="Philips"/>
    <x v="3"/>
    <n v="1"/>
    <n v="4545"/>
    <n v="0.15"/>
    <n v="3863.25"/>
    <n v="656.75250000000005"/>
    <x v="3"/>
    <x v="0"/>
    <n v="5"/>
    <x v="0"/>
  </r>
  <r>
    <s v="OD9979890093"/>
    <x v="50"/>
    <s v="Sanjay Rao"/>
    <s v="Bangalore"/>
    <x v="2"/>
    <s v="Home &amp; Kitchen"/>
    <s v="LED Bulb"/>
    <s v="Philips"/>
    <x v="2"/>
    <n v="2"/>
    <n v="3922"/>
    <n v="0"/>
    <n v="7844"/>
    <n v="1411.9199999999998"/>
    <x v="0"/>
    <x v="0"/>
    <n v="5"/>
    <x v="0"/>
  </r>
  <r>
    <s v="OD8195520094"/>
    <x v="89"/>
    <s v="Arjun Choudhury"/>
    <s v="Chennai"/>
    <x v="0"/>
    <s v="Beauty &amp; Grooming"/>
    <s v="Sunscreen"/>
    <s v="Neutrogena"/>
    <x v="4"/>
    <n v="1"/>
    <n v="1806"/>
    <n v="0.15"/>
    <n v="1535.1"/>
    <n v="199.56299999999999"/>
    <x v="4"/>
    <x v="0"/>
    <n v="5"/>
    <x v="0"/>
  </r>
  <r>
    <s v="OD8417740095"/>
    <x v="87"/>
    <s v="Priya Patel"/>
    <s v="Pune"/>
    <x v="3"/>
    <s v="Clothing &amp; Fashion"/>
    <s v="Leather Jacket"/>
    <s v="Zara"/>
    <x v="4"/>
    <n v="2"/>
    <n v="1515"/>
    <n v="0.05"/>
    <n v="2878.5"/>
    <n v="316.63499999999999"/>
    <x v="1"/>
    <x v="0"/>
    <n v="4"/>
    <x v="0"/>
  </r>
  <r>
    <s v="OD4366200096"/>
    <x v="90"/>
    <s v="Sneha Reddy"/>
    <s v="Pune"/>
    <x v="3"/>
    <s v="Electronics"/>
    <s v="Wireless Earbuds"/>
    <s v="boAt"/>
    <x v="1"/>
    <n v="5"/>
    <n v="38292"/>
    <n v="0.2"/>
    <n v="153168"/>
    <n v="19911.84"/>
    <x v="1"/>
    <x v="0"/>
    <n v="3"/>
    <x v="0"/>
  </r>
  <r>
    <s v="OD7210180097"/>
    <x v="91"/>
    <s v="Yash Wardhan"/>
    <s v="Mumbai"/>
    <x v="3"/>
    <s v="Home &amp; Kitchen"/>
    <s v="Non-Stick Pan"/>
    <s v="Hawkins"/>
    <x v="2"/>
    <n v="1"/>
    <n v="1487"/>
    <n v="0"/>
    <n v="1487"/>
    <n v="356.88"/>
    <x v="4"/>
    <x v="0"/>
    <n v="5"/>
    <x v="0"/>
  </r>
  <r>
    <s v="OD7381210098"/>
    <x v="82"/>
    <s v="Neha Gupta"/>
    <s v="Ahmedabad"/>
    <x v="11"/>
    <s v="Beauty &amp; Grooming"/>
    <s v="Face Wash"/>
    <s v="Nivea"/>
    <x v="4"/>
    <n v="1"/>
    <n v="1953"/>
    <n v="0.05"/>
    <n v="1855.35"/>
    <n v="389.62349999999998"/>
    <x v="0"/>
    <x v="0"/>
    <n v="4"/>
    <x v="0"/>
  </r>
  <r>
    <s v="OD2678190099"/>
    <x v="21"/>
    <s v="Rahul Joshi"/>
    <s v="Bhopal"/>
    <x v="12"/>
    <s v="Beauty &amp; Grooming"/>
    <s v="Hair Dryer"/>
    <s v="Philips"/>
    <x v="4"/>
    <n v="1"/>
    <n v="901"/>
    <n v="0.15"/>
    <n v="765.85"/>
    <n v="107.21900000000001"/>
    <x v="0"/>
    <x v="0"/>
    <n v="3"/>
    <x v="0"/>
  </r>
  <r>
    <s v="OD5353630100"/>
    <x v="63"/>
    <s v="Alok Nath"/>
    <s v="Kochi"/>
    <x v="5"/>
    <s v="Home &amp; Kitchen"/>
    <s v="Air Fryer"/>
    <s v="Kent"/>
    <x v="3"/>
    <n v="3"/>
    <n v="3896"/>
    <n v="0.1"/>
    <n v="10519.2"/>
    <n v="2734.9920000000002"/>
    <x v="3"/>
    <x v="3"/>
    <n v="5"/>
    <x v="0"/>
  </r>
  <r>
    <s v="OD3257170101"/>
    <x v="92"/>
    <s v="Arjun Choudhury"/>
    <s v="Kolkata"/>
    <x v="1"/>
    <s v="Clothing &amp; Fashion"/>
    <s v="Casual T-Shirt"/>
    <s v="Roadster"/>
    <x v="5"/>
    <n v="1"/>
    <n v="1165"/>
    <n v="0"/>
    <n v="1165"/>
    <n v="198.05"/>
    <x v="4"/>
    <x v="0"/>
    <n v="4"/>
    <x v="0"/>
  </r>
  <r>
    <s v="OD1777450102"/>
    <x v="93"/>
    <s v="Yash Wardhan"/>
    <s v="Jaipur"/>
    <x v="13"/>
    <s v="Electronics"/>
    <s v="Smartwatch"/>
    <s v="Noise"/>
    <x v="0"/>
    <n v="1"/>
    <n v="36975"/>
    <n v="0.2"/>
    <n v="29580"/>
    <n v="6211.8"/>
    <x v="4"/>
    <x v="0"/>
    <n v="4"/>
    <x v="0"/>
  </r>
  <r>
    <s v="OD9648220103"/>
    <x v="94"/>
    <s v="Arjun Choudhury"/>
    <s v="Bangalore"/>
    <x v="2"/>
    <s v="Clothing &amp; Fashion"/>
    <s v="Slim Fit Jeans"/>
    <s v="Levis"/>
    <x v="5"/>
    <n v="1"/>
    <n v="4238"/>
    <n v="0"/>
    <n v="4238"/>
    <n v="550.94000000000005"/>
    <x v="1"/>
    <x v="0"/>
    <n v="4"/>
    <x v="0"/>
  </r>
  <r>
    <s v="OD9204130104"/>
    <x v="60"/>
    <s v="Priya Patel"/>
    <s v="Jaipur"/>
    <x v="13"/>
    <s v="Clothing &amp; Fashion"/>
    <s v="Ethnic Kurta"/>
    <s v="Wrogn"/>
    <x v="4"/>
    <n v="1"/>
    <n v="3615"/>
    <n v="0.2"/>
    <n v="2892"/>
    <n v="347.03999999999996"/>
    <x v="4"/>
    <x v="3"/>
    <n v="4"/>
    <x v="0"/>
  </r>
  <r>
    <s v="OD6393300105"/>
    <x v="13"/>
    <s v="Yash Wardhan"/>
    <s v="Bangalore"/>
    <x v="2"/>
    <s v="Beauty &amp; Grooming"/>
    <s v="Face Wash"/>
    <s v="Nivea"/>
    <x v="0"/>
    <n v="1"/>
    <n v="1769"/>
    <n v="0"/>
    <n v="1769"/>
    <n v="336.11"/>
    <x v="0"/>
    <x v="0"/>
    <n v="3"/>
    <x v="0"/>
  </r>
  <r>
    <s v="OD4810980106"/>
    <x v="95"/>
    <s v="Sneha Reddy"/>
    <s v="Chennai"/>
    <x v="0"/>
    <s v="Clothing &amp; Fashion"/>
    <s v="Sports Shoes"/>
    <s v="Puma"/>
    <x v="4"/>
    <n v="2"/>
    <n v="316"/>
    <n v="0"/>
    <n v="632"/>
    <n v="113.75999999999999"/>
    <x v="4"/>
    <x v="0"/>
    <n v="4"/>
    <x v="0"/>
  </r>
  <r>
    <s v="OD7892010107"/>
    <x v="96"/>
    <s v="Rahul Joshi"/>
    <s v="Chennai"/>
    <x v="0"/>
    <s v="Home &amp; Kitchen"/>
    <s v="Water Bottle"/>
    <s v="Milton"/>
    <x v="3"/>
    <n v="1"/>
    <n v="2005"/>
    <n v="0"/>
    <n v="2005"/>
    <n v="501.25"/>
    <x v="4"/>
    <x v="0"/>
    <n v="3"/>
    <x v="0"/>
  </r>
  <r>
    <s v="OD8175180108"/>
    <x v="97"/>
    <s v="Yash Wardhan"/>
    <s v="Delhi"/>
    <x v="8"/>
    <s v="Clothing &amp; Fashion"/>
    <s v="Socks Pack"/>
    <s v="Peter England"/>
    <x v="4"/>
    <n v="2"/>
    <n v="1783"/>
    <n v="0"/>
    <n v="3566"/>
    <n v="891.5"/>
    <x v="4"/>
    <x v="0"/>
    <n v="4"/>
    <x v="0"/>
  </r>
  <r>
    <s v="OD1540130109"/>
    <x v="98"/>
    <s v="Rohan Das"/>
    <s v="Kochi"/>
    <x v="5"/>
    <s v="Home &amp; Kitchen"/>
    <s v="LED Bulb"/>
    <s v="Philips"/>
    <x v="2"/>
    <n v="1"/>
    <n v="5797"/>
    <n v="0"/>
    <n v="5797"/>
    <n v="1101.43"/>
    <x v="1"/>
    <x v="0"/>
    <n v="5"/>
    <x v="0"/>
  </r>
  <r>
    <s v="OD2784820110"/>
    <x v="51"/>
    <s v="Deepak Kumar"/>
    <s v="Chennai"/>
    <x v="0"/>
    <s v="Electronics"/>
    <s v="Smartphone"/>
    <s v="Realme"/>
    <x v="1"/>
    <n v="1"/>
    <n v="45122"/>
    <n v="0.1"/>
    <n v="0"/>
    <n v="0"/>
    <x v="0"/>
    <x v="2"/>
    <m/>
    <x v="2"/>
  </r>
  <r>
    <s v="OD7986980111"/>
    <x v="99"/>
    <s v="Karan Johar"/>
    <s v="Bangalore"/>
    <x v="2"/>
    <s v="Clothing &amp; Fashion"/>
    <s v="Leather Jacket"/>
    <s v="Zara"/>
    <x v="4"/>
    <n v="1"/>
    <n v="3912"/>
    <n v="0.1"/>
    <n v="3520.8"/>
    <n v="739.36800000000005"/>
    <x v="0"/>
    <x v="0"/>
    <n v="4"/>
    <x v="0"/>
  </r>
  <r>
    <s v="OD1437050112"/>
    <x v="100"/>
    <s v="Vivek Agnihotri"/>
    <s v="Chennai"/>
    <x v="0"/>
    <s v="Clothing &amp; Fashion"/>
    <s v="Casual T-Shirt"/>
    <s v="Roadster"/>
    <x v="4"/>
    <n v="1"/>
    <n v="1958"/>
    <n v="0.05"/>
    <n v="1860.1"/>
    <n v="353.41899999999998"/>
    <x v="4"/>
    <x v="0"/>
    <n v="4"/>
    <x v="0"/>
  </r>
  <r>
    <s v="OD3862280113"/>
    <x v="52"/>
    <s v="Kriti Malhotra"/>
    <s v="Bangalore"/>
    <x v="2"/>
    <s v="Home &amp; Kitchen"/>
    <s v="Bedsheet Set"/>
    <s v="Bombay Dyeing"/>
    <x v="2"/>
    <n v="1"/>
    <n v="431"/>
    <n v="0"/>
    <n v="0"/>
    <n v="0"/>
    <x v="4"/>
    <x v="2"/>
    <m/>
    <x v="2"/>
  </r>
  <r>
    <s v="OD2893370114"/>
    <x v="101"/>
    <s v="Riya Sen"/>
    <s v="Bangalore"/>
    <x v="2"/>
    <s v="Beauty &amp; Grooming"/>
    <s v="Perfume"/>
    <s v="Beardo"/>
    <x v="4"/>
    <n v="1"/>
    <n v="1411"/>
    <n v="0.05"/>
    <n v="1340.45"/>
    <n v="-107.236"/>
    <x v="1"/>
    <x v="1"/>
    <n v="1"/>
    <x v="1"/>
  </r>
  <r>
    <s v="OD6546110115"/>
    <x v="76"/>
    <s v="Arjun Choudhury"/>
    <s v="Pune"/>
    <x v="3"/>
    <s v="Electronics"/>
    <s v="Smartphone"/>
    <s v="Realme"/>
    <x v="1"/>
    <n v="1"/>
    <n v="3580"/>
    <n v="0.15"/>
    <n v="3043"/>
    <n v="426.02000000000004"/>
    <x v="2"/>
    <x v="0"/>
    <n v="4"/>
    <x v="0"/>
  </r>
  <r>
    <s v="OD7062460116"/>
    <x v="102"/>
    <s v="Amit Verma"/>
    <s v="Ahmedabad"/>
    <x v="11"/>
    <s v="Clothing &amp; Fashion"/>
    <s v="Slim Fit Jeans"/>
    <s v="Levis"/>
    <x v="4"/>
    <n v="1"/>
    <n v="3659"/>
    <n v="0"/>
    <n v="3659"/>
    <n v="475.67"/>
    <x v="3"/>
    <x v="0"/>
    <n v="3"/>
    <x v="0"/>
  </r>
  <r>
    <s v="OD8582760117"/>
    <x v="103"/>
    <s v="Amit Verma"/>
    <s v="Lucknow"/>
    <x v="6"/>
    <s v="Home &amp; Kitchen"/>
    <s v="Mixer Grinder"/>
    <s v="Prestige"/>
    <x v="2"/>
    <n v="5"/>
    <n v="1366"/>
    <n v="0.1"/>
    <n v="6147"/>
    <n v="1044.99"/>
    <x v="2"/>
    <x v="0"/>
    <n v="5"/>
    <x v="0"/>
  </r>
  <r>
    <s v="OD1462460118"/>
    <x v="104"/>
    <s v="Alok Nath"/>
    <s v="Bangalore"/>
    <x v="2"/>
    <s v="Clothing &amp; Fashion"/>
    <s v="Leather Jacket"/>
    <s v="Zara"/>
    <x v="4"/>
    <n v="1"/>
    <n v="3329"/>
    <n v="0.15"/>
    <n v="2829.65"/>
    <n v="311.26150000000001"/>
    <x v="4"/>
    <x v="0"/>
    <n v="4"/>
    <x v="0"/>
  </r>
  <r>
    <s v="OD4311180119"/>
    <x v="105"/>
    <s v="Aditi Rao"/>
    <s v="Patna"/>
    <x v="10"/>
    <s v="Electronics"/>
    <s v="Laptop"/>
    <s v="Asus"/>
    <x v="1"/>
    <n v="1"/>
    <n v="27256"/>
    <n v="0"/>
    <n v="27256"/>
    <n v="4360.96"/>
    <x v="0"/>
    <x v="0"/>
    <n v="3"/>
    <x v="0"/>
  </r>
  <r>
    <s v="OD6384670120"/>
    <x v="106"/>
    <s v="Neha Gupta"/>
    <s v="Guwahati"/>
    <x v="4"/>
    <s v="Home &amp; Kitchen"/>
    <s v="Bedsheet Set"/>
    <s v="Bombay Dyeing"/>
    <x v="2"/>
    <n v="1"/>
    <n v="1717"/>
    <n v="0.15"/>
    <n v="1459.45"/>
    <n v="204.32300000000004"/>
    <x v="0"/>
    <x v="0"/>
    <n v="5"/>
    <x v="0"/>
  </r>
  <r>
    <s v="OD5502290121"/>
    <x v="107"/>
    <s v="Jyoti Mishra"/>
    <s v="Chandigarh"/>
    <x v="7"/>
    <s v="Electronics"/>
    <s v="Laptop"/>
    <s v="Asus"/>
    <x v="1"/>
    <n v="1"/>
    <n v="38784"/>
    <n v="0.15"/>
    <n v="32966.400000000001"/>
    <n v="6263.616"/>
    <x v="3"/>
    <x v="0"/>
    <n v="4"/>
    <x v="0"/>
  </r>
  <r>
    <s v="OD2086490122"/>
    <x v="108"/>
    <s v="Jyoti Mishra"/>
    <s v="Patna"/>
    <x v="10"/>
    <s v="Electronics"/>
    <s v="Wireless Earbuds"/>
    <s v="boAt"/>
    <x v="0"/>
    <n v="1"/>
    <n v="48350"/>
    <n v="0.1"/>
    <n v="43515"/>
    <n v="4786.6499999999996"/>
    <x v="2"/>
    <x v="0"/>
    <n v="4"/>
    <x v="0"/>
  </r>
  <r>
    <s v="OD5248300123"/>
    <x v="109"/>
    <s v="Sanjay Rao"/>
    <s v="Pune"/>
    <x v="3"/>
    <s v="Clothing &amp; Fashion"/>
    <s v="Socks Pack"/>
    <s v="Peter England"/>
    <x v="4"/>
    <n v="1"/>
    <n v="3442"/>
    <n v="0"/>
    <n v="3442"/>
    <n v="413.03999999999996"/>
    <x v="1"/>
    <x v="0"/>
    <n v="3"/>
    <x v="0"/>
  </r>
  <r>
    <s v="OD1385050124"/>
    <x v="110"/>
    <s v="Alok Nath"/>
    <s v="Lucknow"/>
    <x v="6"/>
    <s v="Electronics"/>
    <s v="Power Bank"/>
    <s v="Mi"/>
    <x v="1"/>
    <n v="3"/>
    <n v="21715"/>
    <n v="0.35"/>
    <n v="42344.25"/>
    <n v="8468.85"/>
    <x v="2"/>
    <x v="0"/>
    <n v="3"/>
    <x v="0"/>
  </r>
  <r>
    <s v="OD1931260125"/>
    <x v="111"/>
    <s v="Jyoti Mishra"/>
    <s v="Bangalore"/>
    <x v="2"/>
    <s v="Home &amp; Kitchen"/>
    <s v="Bedsheet Set"/>
    <s v="Bombay Dyeing"/>
    <x v="3"/>
    <n v="1"/>
    <n v="5956"/>
    <n v="0.05"/>
    <n v="5658.2"/>
    <n v="905.31200000000001"/>
    <x v="2"/>
    <x v="0"/>
    <n v="5"/>
    <x v="0"/>
  </r>
  <r>
    <s v="OD2240180126"/>
    <x v="9"/>
    <s v="Sunil Gavaskar"/>
    <s v="Bhopal"/>
    <x v="12"/>
    <s v="Electronics"/>
    <s v="Power Bank"/>
    <s v="Mi"/>
    <x v="0"/>
    <n v="2"/>
    <n v="29799"/>
    <n v="0.15"/>
    <n v="50658.299999999996"/>
    <n v="6585.5789999999997"/>
    <x v="4"/>
    <x v="0"/>
    <n v="5"/>
    <x v="0"/>
  </r>
  <r>
    <s v="OD7831580127"/>
    <x v="112"/>
    <s v="Ananya Iyer"/>
    <s v="Patna"/>
    <x v="10"/>
    <s v="Electronics"/>
    <s v="Power Bank"/>
    <s v="Mi"/>
    <x v="0"/>
    <n v="1"/>
    <n v="64503"/>
    <n v="0"/>
    <n v="64503"/>
    <n v="12900.6"/>
    <x v="0"/>
    <x v="0"/>
    <n v="4"/>
    <x v="0"/>
  </r>
  <r>
    <s v="OD8909230128"/>
    <x v="113"/>
    <s v="Sneha Reddy"/>
    <s v="Bhopal"/>
    <x v="12"/>
    <s v="Beauty &amp; Grooming"/>
    <s v="Sunscreen"/>
    <s v="Neutrogena"/>
    <x v="0"/>
    <n v="1"/>
    <n v="1675"/>
    <n v="0.05"/>
    <n v="1591.25"/>
    <n v="286.42500000000001"/>
    <x v="4"/>
    <x v="0"/>
    <n v="3"/>
    <x v="0"/>
  </r>
  <r>
    <s v="OD2530030129"/>
    <x v="114"/>
    <s v="Aditi Rao"/>
    <s v="Mumbai"/>
    <x v="3"/>
    <s v="Beauty &amp; Grooming"/>
    <s v="Perfume"/>
    <s v="Beardo"/>
    <x v="0"/>
    <n v="1"/>
    <n v="375"/>
    <n v="0.15"/>
    <n v="318.75"/>
    <n v="38.25"/>
    <x v="1"/>
    <x v="0"/>
    <n v="4"/>
    <x v="0"/>
  </r>
  <r>
    <s v="OD7742380130"/>
    <x v="21"/>
    <s v="Pooja Nair"/>
    <s v="Mumbai"/>
    <x v="3"/>
    <s v="Electronics"/>
    <s v="Smartwatch"/>
    <s v="Noise"/>
    <x v="0"/>
    <n v="1"/>
    <n v="16429"/>
    <n v="0.15"/>
    <n v="13964.65"/>
    <n v="3072.223"/>
    <x v="1"/>
    <x v="0"/>
    <n v="5"/>
    <x v="0"/>
  </r>
  <r>
    <s v="OD2802420131"/>
    <x v="115"/>
    <s v="Kriti Malhotra"/>
    <s v="Hyderabad"/>
    <x v="9"/>
    <s v="Clothing &amp; Fashion"/>
    <s v="Socks Pack"/>
    <s v="Peter England"/>
    <x v="5"/>
    <n v="1"/>
    <n v="3172"/>
    <n v="0.05"/>
    <n v="3013.3999999999996"/>
    <n v="331.47399999999999"/>
    <x v="2"/>
    <x v="0"/>
    <n v="3"/>
    <x v="0"/>
  </r>
  <r>
    <s v="OD3287910132"/>
    <x v="116"/>
    <s v="Aditi Rao"/>
    <s v="Patna"/>
    <x v="10"/>
    <s v="Clothing &amp; Fashion"/>
    <s v="Slim Fit Jeans"/>
    <s v="Levis"/>
    <x v="5"/>
    <n v="1"/>
    <n v="433"/>
    <n v="0.2"/>
    <n v="346.40000000000003"/>
    <n v="69.280000000000015"/>
    <x v="0"/>
    <x v="0"/>
    <n v="3"/>
    <x v="0"/>
  </r>
  <r>
    <s v="OD9509460133"/>
    <x v="117"/>
    <s v="Sneha Reddy"/>
    <s v="Mumbai"/>
    <x v="3"/>
    <s v="Electronics"/>
    <s v="Power Bank"/>
    <s v="Mi"/>
    <x v="0"/>
    <n v="2"/>
    <n v="49022"/>
    <n v="0"/>
    <n v="98044"/>
    <n v="14706.6"/>
    <x v="2"/>
    <x v="0"/>
    <n v="4"/>
    <x v="0"/>
  </r>
  <r>
    <s v="OD1311340134"/>
    <x v="118"/>
    <s v="Aarav Sharma"/>
    <s v="Hyderabad"/>
    <x v="9"/>
    <s v="Electronics"/>
    <s v="Smart TV"/>
    <s v="Samsung"/>
    <x v="0"/>
    <n v="1"/>
    <n v="7668"/>
    <n v="0.1"/>
    <n v="6901.2"/>
    <n v="1518.2639999999999"/>
    <x v="1"/>
    <x v="0"/>
    <n v="3"/>
    <x v="0"/>
  </r>
  <r>
    <s v="OD7612360135"/>
    <x v="119"/>
    <s v="Sanjay Rao"/>
    <s v="Pune"/>
    <x v="3"/>
    <s v="Home &amp; Kitchen"/>
    <s v="Mixer Grinder"/>
    <s v="Prestige"/>
    <x v="3"/>
    <n v="4"/>
    <n v="4764"/>
    <n v="0.15"/>
    <n v="16197.6"/>
    <n v="3725.4480000000003"/>
    <x v="2"/>
    <x v="0"/>
    <n v="5"/>
    <x v="0"/>
  </r>
  <r>
    <s v="OD7759290136"/>
    <x v="120"/>
    <s v="Meera Bai"/>
    <s v="Delhi"/>
    <x v="8"/>
    <s v="Beauty &amp; Grooming"/>
    <s v="Face Wash"/>
    <s v="Nivea"/>
    <x v="0"/>
    <n v="1"/>
    <n v="1319"/>
    <n v="0"/>
    <n v="1319"/>
    <n v="237.42"/>
    <x v="4"/>
    <x v="0"/>
    <n v="5"/>
    <x v="0"/>
  </r>
  <r>
    <s v="OD7028690137"/>
    <x v="121"/>
    <s v="Aditi Rao"/>
    <s v="Kochi"/>
    <x v="5"/>
    <s v="Clothing &amp; Fashion"/>
    <s v="Ethnic Kurta"/>
    <s v="Wrogn"/>
    <x v="5"/>
    <n v="3"/>
    <n v="2397"/>
    <n v="0.1"/>
    <n v="6471.9000000000005"/>
    <n v="-517.75200000000007"/>
    <x v="2"/>
    <x v="1"/>
    <n v="2"/>
    <x v="1"/>
  </r>
  <r>
    <s v="OD1989350138"/>
    <x v="122"/>
    <s v="Deepak Kumar"/>
    <s v="Lucknow"/>
    <x v="6"/>
    <s v="Home &amp; Kitchen"/>
    <s v="Air Fryer"/>
    <s v="Kent"/>
    <x v="2"/>
    <n v="3"/>
    <n v="4055"/>
    <n v="0.15"/>
    <n v="10340.25"/>
    <n v="1757.8425000000002"/>
    <x v="0"/>
    <x v="0"/>
    <n v="3"/>
    <x v="0"/>
  </r>
  <r>
    <s v="OD3827280139"/>
    <x v="123"/>
    <s v="Meera Bai"/>
    <s v="Kochi"/>
    <x v="5"/>
    <s v="Home &amp; Kitchen"/>
    <s v="LED Bulb"/>
    <s v="Philips"/>
    <x v="3"/>
    <n v="1"/>
    <n v="705"/>
    <n v="0"/>
    <n v="705"/>
    <n v="133.94999999999999"/>
    <x v="1"/>
    <x v="3"/>
    <n v="3"/>
    <x v="0"/>
  </r>
  <r>
    <s v="OD2630780140"/>
    <x v="37"/>
    <s v="Alok Nath"/>
    <s v="Pune"/>
    <x v="3"/>
    <s v="Home &amp; Kitchen"/>
    <s v="Air Fryer"/>
    <s v="Kent"/>
    <x v="2"/>
    <n v="1"/>
    <n v="1607"/>
    <n v="0.05"/>
    <n v="1526.6499999999999"/>
    <n v="274.79699999999997"/>
    <x v="0"/>
    <x v="0"/>
    <n v="5"/>
    <x v="0"/>
  </r>
  <r>
    <s v="OD1316650141"/>
    <x v="124"/>
    <s v="Alok Nath"/>
    <s v="Hyderabad"/>
    <x v="9"/>
    <s v="Beauty &amp; Grooming"/>
    <s v="Perfume"/>
    <s v="Beardo"/>
    <x v="0"/>
    <n v="1"/>
    <n v="1631"/>
    <n v="0"/>
    <n v="1631"/>
    <n v="212.03"/>
    <x v="3"/>
    <x v="0"/>
    <n v="3"/>
    <x v="0"/>
  </r>
  <r>
    <s v="OD2241270142"/>
    <x v="125"/>
    <s v="Shilpa Shetty"/>
    <s v="Patna"/>
    <x v="10"/>
    <s v="Clothing &amp; Fashion"/>
    <s v="Socks Pack"/>
    <s v="Peter England"/>
    <x v="5"/>
    <n v="1"/>
    <n v="845"/>
    <n v="0.1"/>
    <n v="760.5"/>
    <n v="98.865000000000009"/>
    <x v="3"/>
    <x v="0"/>
    <n v="3"/>
    <x v="0"/>
  </r>
  <r>
    <s v="OD6575190143"/>
    <x v="126"/>
    <s v="Yash Wardhan"/>
    <s v="Delhi"/>
    <x v="8"/>
    <s v="Electronics"/>
    <s v="Smartphone"/>
    <s v="Realme"/>
    <x v="0"/>
    <n v="2"/>
    <n v="22683"/>
    <n v="0"/>
    <n v="45366"/>
    <n v="7712.22"/>
    <x v="4"/>
    <x v="0"/>
    <n v="5"/>
    <x v="0"/>
  </r>
  <r>
    <s v="OD5252400144"/>
    <x v="36"/>
    <s v="Jyoti Mishra"/>
    <s v="Kochi"/>
    <x v="5"/>
    <s v="Beauty &amp; Grooming"/>
    <s v="Face Wash"/>
    <s v="Nivea"/>
    <x v="0"/>
    <n v="3"/>
    <n v="360"/>
    <n v="0"/>
    <n v="1080"/>
    <n v="162"/>
    <x v="1"/>
    <x v="0"/>
    <n v="5"/>
    <x v="0"/>
  </r>
  <r>
    <s v="OD2126350145"/>
    <x v="32"/>
    <s v="Aditi Rao"/>
    <s v="Kolkata"/>
    <x v="1"/>
    <s v="Home &amp; Kitchen"/>
    <s v="LED Bulb"/>
    <s v="Philips"/>
    <x v="3"/>
    <n v="1"/>
    <n v="1908"/>
    <n v="0"/>
    <n v="1908"/>
    <n v="324.36"/>
    <x v="2"/>
    <x v="0"/>
    <n v="4"/>
    <x v="0"/>
  </r>
  <r>
    <s v="OD7412150146"/>
    <x v="127"/>
    <s v="Alok Nath"/>
    <s v="Bhopal"/>
    <x v="12"/>
    <s v="Clothing &amp; Fashion"/>
    <s v="Slim Fit Jeans"/>
    <s v="Levis"/>
    <x v="4"/>
    <n v="1"/>
    <n v="2361"/>
    <n v="0.05"/>
    <n v="2242.9499999999998"/>
    <n v="471.01949999999994"/>
    <x v="0"/>
    <x v="0"/>
    <n v="4"/>
    <x v="0"/>
  </r>
  <r>
    <s v="OD7451810147"/>
    <x v="128"/>
    <s v="Neha Gupta"/>
    <s v="Mumbai"/>
    <x v="3"/>
    <s v="Clothing &amp; Fashion"/>
    <s v="Slim Fit Jeans"/>
    <s v="Levis"/>
    <x v="4"/>
    <n v="1"/>
    <n v="303"/>
    <n v="0"/>
    <n v="303"/>
    <n v="60.6"/>
    <x v="1"/>
    <x v="0"/>
    <n v="3"/>
    <x v="0"/>
  </r>
  <r>
    <s v="OD9994670148"/>
    <x v="44"/>
    <s v="Amit Verma"/>
    <s v="Patna"/>
    <x v="10"/>
    <s v="Home &amp; Kitchen"/>
    <s v="Non-Stick Pan"/>
    <s v="Hawkins"/>
    <x v="2"/>
    <n v="1"/>
    <n v="2105"/>
    <n v="0.15"/>
    <n v="1789.25"/>
    <n v="214.70999999999998"/>
    <x v="1"/>
    <x v="0"/>
    <n v="5"/>
    <x v="0"/>
  </r>
  <r>
    <s v="OD6438510149"/>
    <x v="45"/>
    <s v="Rohan Das"/>
    <s v="Mumbai"/>
    <x v="3"/>
    <s v="Home &amp; Kitchen"/>
    <s v="Bedsheet Set"/>
    <s v="Bombay Dyeing"/>
    <x v="3"/>
    <n v="2"/>
    <n v="1245"/>
    <n v="0"/>
    <n v="2490"/>
    <n v="498"/>
    <x v="3"/>
    <x v="0"/>
    <n v="4"/>
    <x v="0"/>
  </r>
  <r>
    <s v="OD7577810150"/>
    <x v="129"/>
    <s v="Rahul Joshi"/>
    <s v="Bangalore"/>
    <x v="2"/>
    <s v="Clothing &amp; Fashion"/>
    <s v="Ethnic Kurta"/>
    <s v="Wrogn"/>
    <x v="5"/>
    <n v="1"/>
    <n v="1676"/>
    <n v="0.05"/>
    <n v="1592.1999999999998"/>
    <n v="159.22"/>
    <x v="4"/>
    <x v="0"/>
    <n v="5"/>
    <x v="0"/>
  </r>
  <r>
    <s v="OD3563660151"/>
    <x v="130"/>
    <s v="Shilpa Shetty"/>
    <s v="Guwahati"/>
    <x v="4"/>
    <s v="Clothing &amp; Fashion"/>
    <s v="Slim Fit Jeans"/>
    <s v="Levis"/>
    <x v="5"/>
    <n v="2"/>
    <n v="2374"/>
    <n v="0.15"/>
    <n v="4035.7999999999997"/>
    <n v="1049.308"/>
    <x v="3"/>
    <x v="0"/>
    <n v="4"/>
    <x v="0"/>
  </r>
  <r>
    <s v="OD7963550152"/>
    <x v="131"/>
    <s v="Pooja Nair"/>
    <s v="Jaipur"/>
    <x v="13"/>
    <s v="Home &amp; Kitchen"/>
    <s v="Water Bottle"/>
    <s v="Milton"/>
    <x v="3"/>
    <n v="2"/>
    <n v="2749"/>
    <n v="0.05"/>
    <n v="5223.0999999999995"/>
    <n v="835.69599999999991"/>
    <x v="2"/>
    <x v="0"/>
    <n v="3"/>
    <x v="0"/>
  </r>
  <r>
    <s v="OD6691380153"/>
    <x v="132"/>
    <s v="Riya Sen"/>
    <s v="Chandigarh"/>
    <x v="7"/>
    <s v="Beauty &amp; Grooming"/>
    <s v="Perfume"/>
    <s v="Beardo"/>
    <x v="0"/>
    <n v="1"/>
    <n v="2463"/>
    <n v="0"/>
    <n v="2463"/>
    <n v="517.23"/>
    <x v="2"/>
    <x v="0"/>
    <n v="5"/>
    <x v="0"/>
  </r>
  <r>
    <s v="OD2744510154"/>
    <x v="133"/>
    <s v="Meera Bai"/>
    <s v="Chennai"/>
    <x v="0"/>
    <s v="Electronics"/>
    <s v="Smart TV"/>
    <s v="Samsung"/>
    <x v="1"/>
    <n v="1"/>
    <n v="3906"/>
    <n v="0"/>
    <n v="3906"/>
    <n v="546.84"/>
    <x v="4"/>
    <x v="0"/>
    <n v="4"/>
    <x v="0"/>
  </r>
  <r>
    <s v="OD3873240155"/>
    <x v="35"/>
    <s v="Arjun Choudhury"/>
    <s v="Lucknow"/>
    <x v="6"/>
    <s v="Beauty &amp; Grooming"/>
    <s v="Beard Trimmer"/>
    <s v="L'Oreal"/>
    <x v="0"/>
    <n v="3"/>
    <n v="959"/>
    <n v="0.1"/>
    <n v="2589.3000000000002"/>
    <n v="595.5390000000001"/>
    <x v="4"/>
    <x v="0"/>
    <n v="4"/>
    <x v="0"/>
  </r>
  <r>
    <s v="OD1072470156"/>
    <x v="134"/>
    <s v="Priya Patel"/>
    <s v="Bangalore"/>
    <x v="2"/>
    <s v="Clothing &amp; Fashion"/>
    <s v="Slim Fit Jeans"/>
    <s v="Levis"/>
    <x v="5"/>
    <n v="3"/>
    <n v="3028"/>
    <n v="0.1"/>
    <n v="8175.6"/>
    <n v="1798.6320000000001"/>
    <x v="0"/>
    <x v="0"/>
    <n v="4"/>
    <x v="0"/>
  </r>
  <r>
    <s v="OD6039080157"/>
    <x v="135"/>
    <s v="Karan Johar"/>
    <s v="Delhi"/>
    <x v="8"/>
    <s v="Home &amp; Kitchen"/>
    <s v="LED Bulb"/>
    <s v="Philips"/>
    <x v="3"/>
    <n v="1"/>
    <n v="5188"/>
    <n v="0.05"/>
    <n v="4928.5999999999995"/>
    <n v="936.43399999999986"/>
    <x v="2"/>
    <x v="0"/>
    <n v="5"/>
    <x v="0"/>
  </r>
  <r>
    <s v="OD9575040158"/>
    <x v="136"/>
    <s v="Karan Johar"/>
    <s v="Delhi"/>
    <x v="8"/>
    <s v="Home &amp; Kitchen"/>
    <s v="Mixer Grinder"/>
    <s v="Prestige"/>
    <x v="2"/>
    <n v="3"/>
    <n v="5985"/>
    <n v="0.05"/>
    <n v="17057.25"/>
    <n v="2558.5875000000001"/>
    <x v="0"/>
    <x v="0"/>
    <n v="3"/>
    <x v="0"/>
  </r>
  <r>
    <s v="OD2944570159"/>
    <x v="137"/>
    <s v="Pooja Nair"/>
    <s v="Mumbai"/>
    <x v="3"/>
    <s v="Home &amp; Kitchen"/>
    <s v="LED Bulb"/>
    <s v="Philips"/>
    <x v="3"/>
    <n v="1"/>
    <n v="4040"/>
    <n v="0.05"/>
    <n v="3838"/>
    <n v="460.56"/>
    <x v="4"/>
    <x v="0"/>
    <n v="3"/>
    <x v="0"/>
  </r>
  <r>
    <s v="OD7138260160"/>
    <x v="138"/>
    <s v="Amit Verma"/>
    <s v="Kochi"/>
    <x v="5"/>
    <s v="Clothing &amp; Fashion"/>
    <s v="Leather Jacket"/>
    <s v="Zara"/>
    <x v="5"/>
    <n v="1"/>
    <n v="3870"/>
    <n v="0"/>
    <n v="3870"/>
    <n v="503.1"/>
    <x v="1"/>
    <x v="0"/>
    <n v="3"/>
    <x v="0"/>
  </r>
  <r>
    <s v="OD6157870161"/>
    <x v="139"/>
    <s v="Vikram Singh"/>
    <s v="Mumbai"/>
    <x v="3"/>
    <s v="Clothing &amp; Fashion"/>
    <s v="Sports Shoes"/>
    <s v="Puma"/>
    <x v="5"/>
    <n v="2"/>
    <n v="2675"/>
    <n v="0"/>
    <n v="5350"/>
    <n v="695.5"/>
    <x v="2"/>
    <x v="0"/>
    <n v="4"/>
    <x v="0"/>
  </r>
  <r>
    <s v="OD3075900162"/>
    <x v="140"/>
    <s v="Kriti Malhotra"/>
    <s v="Delhi"/>
    <x v="8"/>
    <s v="Clothing &amp; Fashion"/>
    <s v="Ethnic Kurta"/>
    <s v="Wrogn"/>
    <x v="5"/>
    <n v="2"/>
    <n v="1402"/>
    <n v="0.15"/>
    <n v="2383.4"/>
    <n v="262.17400000000004"/>
    <x v="1"/>
    <x v="0"/>
    <n v="3"/>
    <x v="0"/>
  </r>
  <r>
    <s v="OD9235380163"/>
    <x v="141"/>
    <s v="Deepak Kumar"/>
    <s v="Guwahati"/>
    <x v="4"/>
    <s v="Home &amp; Kitchen"/>
    <s v="Water Bottle"/>
    <s v="Milton"/>
    <x v="3"/>
    <n v="1"/>
    <n v="587"/>
    <n v="0.2"/>
    <n v="469.6"/>
    <n v="98.616"/>
    <x v="1"/>
    <x v="0"/>
    <n v="5"/>
    <x v="0"/>
  </r>
  <r>
    <s v="OD5731690164"/>
    <x v="142"/>
    <s v="Rahul Joshi"/>
    <s v="Mumbai"/>
    <x v="3"/>
    <s v="Electronics"/>
    <s v="Smartphone"/>
    <s v="Realme"/>
    <x v="0"/>
    <n v="1"/>
    <n v="15830"/>
    <n v="0"/>
    <n v="15830"/>
    <n v="2216.2000000000003"/>
    <x v="4"/>
    <x v="3"/>
    <n v="3"/>
    <x v="0"/>
  </r>
  <r>
    <s v="OD6529660165"/>
    <x v="137"/>
    <s v="Sneha Reddy"/>
    <s v="Ahmedabad"/>
    <x v="11"/>
    <s v="Beauty &amp; Grooming"/>
    <s v="Sunscreen"/>
    <s v="Neutrogena"/>
    <x v="4"/>
    <n v="1"/>
    <n v="259"/>
    <n v="0.05"/>
    <n v="246.04999999999998"/>
    <n v="-19.683999999999997"/>
    <x v="1"/>
    <x v="1"/>
    <n v="1"/>
    <x v="1"/>
  </r>
  <r>
    <s v="OD1173150166"/>
    <x v="143"/>
    <s v="Rahul Joshi"/>
    <s v="Bangalore"/>
    <x v="2"/>
    <s v="Home &amp; Kitchen"/>
    <s v="Mixer Grinder"/>
    <s v="Prestige"/>
    <x v="2"/>
    <n v="1"/>
    <n v="794"/>
    <n v="0.2"/>
    <n v="635.20000000000005"/>
    <n v="120.68800000000002"/>
    <x v="1"/>
    <x v="0"/>
    <n v="3"/>
    <x v="0"/>
  </r>
  <r>
    <s v="OD1236120167"/>
    <x v="144"/>
    <s v="Yash Wardhan"/>
    <s v="Pune"/>
    <x v="3"/>
    <s v="Clothing &amp; Fashion"/>
    <s v="Socks Pack"/>
    <s v="Peter England"/>
    <x v="4"/>
    <n v="1"/>
    <n v="3048"/>
    <n v="0.15"/>
    <n v="2590.7999999999997"/>
    <n v="310.89599999999996"/>
    <x v="1"/>
    <x v="0"/>
    <n v="3"/>
    <x v="0"/>
  </r>
  <r>
    <s v="OD3787590168"/>
    <x v="145"/>
    <s v="Yash Wardhan"/>
    <s v="Lucknow"/>
    <x v="6"/>
    <s v="Home &amp; Kitchen"/>
    <s v="Water Bottle"/>
    <s v="Milton"/>
    <x v="2"/>
    <n v="2"/>
    <n v="2887"/>
    <n v="0"/>
    <n v="5774"/>
    <n v="1039.32"/>
    <x v="3"/>
    <x v="0"/>
    <n v="4"/>
    <x v="0"/>
  </r>
  <r>
    <s v="OD2549510169"/>
    <x v="146"/>
    <s v="Deepak Kumar"/>
    <s v="Patna"/>
    <x v="10"/>
    <s v="Clothing &amp; Fashion"/>
    <s v="Casual T-Shirt"/>
    <s v="Roadster"/>
    <x v="4"/>
    <n v="4"/>
    <n v="3039"/>
    <n v="0"/>
    <n v="12156"/>
    <n v="3160.56"/>
    <x v="3"/>
    <x v="0"/>
    <n v="4"/>
    <x v="0"/>
  </r>
  <r>
    <s v="OD9242690170"/>
    <x v="28"/>
    <s v="Arjun Choudhury"/>
    <s v="Guwahati"/>
    <x v="4"/>
    <s v="Beauty &amp; Grooming"/>
    <s v="Beard Trimmer"/>
    <s v="L'Oreal"/>
    <x v="4"/>
    <n v="2"/>
    <n v="195"/>
    <n v="0.15"/>
    <n v="331.5"/>
    <n v="49.725000000000001"/>
    <x v="0"/>
    <x v="0"/>
    <n v="4"/>
    <x v="0"/>
  </r>
  <r>
    <s v="OD3535060171"/>
    <x v="147"/>
    <s v="Riya Sen"/>
    <s v="Patna"/>
    <x v="10"/>
    <s v="Electronics"/>
    <s v="Power Bank"/>
    <s v="Mi"/>
    <x v="0"/>
    <n v="3"/>
    <n v="10414"/>
    <n v="0.15"/>
    <n v="26555.7"/>
    <n v="6107.8110000000006"/>
    <x v="4"/>
    <x v="0"/>
    <n v="5"/>
    <x v="0"/>
  </r>
  <r>
    <s v="OD8475340172"/>
    <x v="148"/>
    <s v="Meera Bai"/>
    <s v="Jaipur"/>
    <x v="13"/>
    <s v="Beauty &amp; Grooming"/>
    <s v="Hair Dryer"/>
    <s v="Philips"/>
    <x v="4"/>
    <n v="1"/>
    <n v="460"/>
    <n v="0.2"/>
    <n v="368"/>
    <n v="51.52"/>
    <x v="4"/>
    <x v="0"/>
    <n v="3"/>
    <x v="0"/>
  </r>
  <r>
    <s v="OD2754280173"/>
    <x v="149"/>
    <s v="Deepak Kumar"/>
    <s v="Patna"/>
    <x v="10"/>
    <s v="Clothing &amp; Fashion"/>
    <s v="Slim Fit Jeans"/>
    <s v="Levis"/>
    <x v="5"/>
    <n v="2"/>
    <n v="2196"/>
    <n v="0.05"/>
    <n v="4172.3999999999996"/>
    <n v="584.13599999999997"/>
    <x v="2"/>
    <x v="0"/>
    <n v="5"/>
    <x v="0"/>
  </r>
  <r>
    <s v="OD7549020174"/>
    <x v="7"/>
    <s v="Jyoti Mishra"/>
    <s v="Bangalore"/>
    <x v="2"/>
    <s v="Beauty &amp; Grooming"/>
    <s v="Perfume"/>
    <s v="Beardo"/>
    <x v="0"/>
    <n v="1"/>
    <n v="2248"/>
    <n v="0.05"/>
    <n v="2135.6"/>
    <n v="320.33999999999997"/>
    <x v="1"/>
    <x v="0"/>
    <n v="5"/>
    <x v="0"/>
  </r>
  <r>
    <s v="OD6786390175"/>
    <x v="150"/>
    <s v="Rahul Joshi"/>
    <s v="Chandigarh"/>
    <x v="7"/>
    <s v="Beauty &amp; Grooming"/>
    <s v="Perfume"/>
    <s v="Beardo"/>
    <x v="4"/>
    <n v="1"/>
    <n v="2177"/>
    <n v="0.1"/>
    <n v="1959.3"/>
    <n v="195.93"/>
    <x v="4"/>
    <x v="0"/>
    <n v="4"/>
    <x v="0"/>
  </r>
  <r>
    <s v="OD6884620176"/>
    <x v="151"/>
    <s v="Vivek Agnihotri"/>
    <s v="Patna"/>
    <x v="10"/>
    <s v="Home &amp; Kitchen"/>
    <s v="Bedsheet Set"/>
    <s v="Bombay Dyeing"/>
    <x v="2"/>
    <n v="2"/>
    <n v="3892"/>
    <n v="0.05"/>
    <n v="7394.7999999999993"/>
    <n v="961.32399999999996"/>
    <x v="1"/>
    <x v="0"/>
    <n v="4"/>
    <x v="0"/>
  </r>
  <r>
    <s v="OD4363260177"/>
    <x v="105"/>
    <s v="Aarav Sharma"/>
    <s v="Mumbai"/>
    <x v="3"/>
    <s v="Home &amp; Kitchen"/>
    <s v="Water Bottle"/>
    <s v="Milton"/>
    <x v="3"/>
    <n v="1"/>
    <n v="1343"/>
    <n v="0.2"/>
    <n v="1074.4000000000001"/>
    <n v="107.44000000000001"/>
    <x v="3"/>
    <x v="3"/>
    <n v="3"/>
    <x v="0"/>
  </r>
  <r>
    <s v="OD7593470178"/>
    <x v="152"/>
    <s v="Sunil Gavaskar"/>
    <s v="Ahmedabad"/>
    <x v="11"/>
    <s v="Clothing &amp; Fashion"/>
    <s v="Casual T-Shirt"/>
    <s v="Roadster"/>
    <x v="5"/>
    <n v="2"/>
    <n v="3129"/>
    <n v="0.05"/>
    <n v="5945.0999999999995"/>
    <n v="1426.8239999999998"/>
    <x v="1"/>
    <x v="0"/>
    <n v="4"/>
    <x v="0"/>
  </r>
  <r>
    <s v="OD2634290179"/>
    <x v="153"/>
    <s v="Ananya Iyer"/>
    <s v="Hyderabad"/>
    <x v="9"/>
    <s v="Clothing &amp; Fashion"/>
    <s v="Socks Pack"/>
    <s v="Peter England"/>
    <x v="4"/>
    <n v="1"/>
    <n v="2727"/>
    <n v="0"/>
    <n v="2727"/>
    <n v="490.85999999999996"/>
    <x v="4"/>
    <x v="0"/>
    <n v="5"/>
    <x v="0"/>
  </r>
  <r>
    <s v="OD4977690180"/>
    <x v="154"/>
    <s v="Priya Patel"/>
    <s v="Mumbai"/>
    <x v="3"/>
    <s v="Electronics"/>
    <s v="Wireless Earbuds"/>
    <s v="boAt"/>
    <x v="0"/>
    <n v="3"/>
    <n v="25991"/>
    <n v="0"/>
    <n v="77973"/>
    <n v="14814.87"/>
    <x v="3"/>
    <x v="0"/>
    <n v="4"/>
    <x v="0"/>
  </r>
  <r>
    <s v="OD1060890181"/>
    <x v="155"/>
    <s v="Divya Dutta"/>
    <s v="Jaipur"/>
    <x v="13"/>
    <s v="Clothing &amp; Fashion"/>
    <s v="Leather Jacket"/>
    <s v="Zara"/>
    <x v="4"/>
    <n v="2"/>
    <n v="1479"/>
    <n v="0.2"/>
    <n v="2366.4"/>
    <n v="591.6"/>
    <x v="1"/>
    <x v="3"/>
    <n v="4"/>
    <x v="0"/>
  </r>
  <r>
    <s v="OD5104180182"/>
    <x v="156"/>
    <s v="Rahul Joshi"/>
    <s v="Ahmedabad"/>
    <x v="11"/>
    <s v="Beauty &amp; Grooming"/>
    <s v="Beard Trimmer"/>
    <s v="L'Oreal"/>
    <x v="0"/>
    <n v="1"/>
    <n v="2471"/>
    <n v="0.1"/>
    <n v="2223.9"/>
    <n v="422.541"/>
    <x v="3"/>
    <x v="0"/>
    <n v="4"/>
    <x v="0"/>
  </r>
  <r>
    <s v="OD5549190183"/>
    <x v="134"/>
    <s v="Arjun Choudhury"/>
    <s v="Bhopal"/>
    <x v="12"/>
    <s v="Electronics"/>
    <s v="Laptop"/>
    <s v="Asus"/>
    <x v="0"/>
    <n v="2"/>
    <n v="36452"/>
    <n v="0"/>
    <n v="72904"/>
    <n v="8019.44"/>
    <x v="0"/>
    <x v="0"/>
    <n v="5"/>
    <x v="0"/>
  </r>
  <r>
    <s v="OD8555500184"/>
    <x v="99"/>
    <s v="Sneha Reddy"/>
    <s v="Kolkata"/>
    <x v="1"/>
    <s v="Home &amp; Kitchen"/>
    <s v="Air Fryer"/>
    <s v="Kent"/>
    <x v="2"/>
    <n v="1"/>
    <n v="3108"/>
    <n v="0.1"/>
    <n v="2797.2000000000003"/>
    <n v="559.44000000000005"/>
    <x v="4"/>
    <x v="0"/>
    <n v="5"/>
    <x v="0"/>
  </r>
  <r>
    <s v="OD7053280185"/>
    <x v="157"/>
    <s v="Vikram Singh"/>
    <s v="Patna"/>
    <x v="10"/>
    <s v="Beauty &amp; Grooming"/>
    <s v="Beard Trimmer"/>
    <s v="L'Oreal"/>
    <x v="0"/>
    <n v="1"/>
    <n v="761"/>
    <n v="0.1"/>
    <n v="684.9"/>
    <n v="150.678"/>
    <x v="0"/>
    <x v="3"/>
    <n v="3"/>
    <x v="0"/>
  </r>
  <r>
    <s v="OD7970450186"/>
    <x v="158"/>
    <s v="Sneha Reddy"/>
    <s v="Delhi"/>
    <x v="8"/>
    <s v="Electronics"/>
    <s v="Smart TV"/>
    <s v="Samsung"/>
    <x v="0"/>
    <n v="1"/>
    <n v="8952"/>
    <n v="0.1"/>
    <n v="8056.8"/>
    <n v="1208.52"/>
    <x v="3"/>
    <x v="0"/>
    <n v="4"/>
    <x v="0"/>
  </r>
  <r>
    <s v="OD9088520187"/>
    <x v="159"/>
    <s v="Rohan Das"/>
    <s v="Guwahati"/>
    <x v="4"/>
    <s v="Beauty &amp; Grooming"/>
    <s v="Perfume"/>
    <s v="Beardo"/>
    <x v="4"/>
    <n v="1"/>
    <n v="2302"/>
    <n v="0"/>
    <n v="2302"/>
    <n v="345.3"/>
    <x v="0"/>
    <x v="0"/>
    <n v="4"/>
    <x v="0"/>
  </r>
  <r>
    <s v="OD8259490188"/>
    <x v="160"/>
    <s v="Jyoti Mishra"/>
    <s v="Guwahati"/>
    <x v="4"/>
    <s v="Clothing &amp; Fashion"/>
    <s v="Casual T-Shirt"/>
    <s v="Roadster"/>
    <x v="4"/>
    <n v="2"/>
    <n v="4336"/>
    <n v="0"/>
    <n v="8672"/>
    <n v="1560.96"/>
    <x v="0"/>
    <x v="0"/>
    <n v="3"/>
    <x v="0"/>
  </r>
  <r>
    <s v="OD5159710189"/>
    <x v="48"/>
    <s v="Meera Bai"/>
    <s v="Kochi"/>
    <x v="5"/>
    <s v="Clothing &amp; Fashion"/>
    <s v="Leather Jacket"/>
    <s v="Zara"/>
    <x v="4"/>
    <n v="4"/>
    <n v="1916"/>
    <n v="0"/>
    <n v="7664"/>
    <n v="1839.36"/>
    <x v="2"/>
    <x v="0"/>
    <n v="3"/>
    <x v="0"/>
  </r>
  <r>
    <s v="OD3138200190"/>
    <x v="161"/>
    <s v="Vikram Singh"/>
    <s v="Guwahati"/>
    <x v="4"/>
    <s v="Clothing &amp; Fashion"/>
    <s v="Ethnic Kurta"/>
    <s v="Wrogn"/>
    <x v="4"/>
    <n v="1"/>
    <n v="3641"/>
    <n v="0.2"/>
    <n v="2912.8"/>
    <n v="524.30399999999997"/>
    <x v="4"/>
    <x v="0"/>
    <n v="4"/>
    <x v="0"/>
  </r>
  <r>
    <s v="OD5665270191"/>
    <x v="162"/>
    <s v="Vivek Agnihotri"/>
    <s v="Bhopal"/>
    <x v="12"/>
    <s v="Electronics"/>
    <s v="Wireless Earbuds"/>
    <s v="boAt"/>
    <x v="1"/>
    <n v="1"/>
    <n v="23673"/>
    <n v="0"/>
    <n v="23673"/>
    <n v="5918.25"/>
    <x v="1"/>
    <x v="0"/>
    <n v="4"/>
    <x v="0"/>
  </r>
  <r>
    <s v="OD3463020192"/>
    <x v="21"/>
    <s v="Sneha Reddy"/>
    <s v="Hyderabad"/>
    <x v="9"/>
    <s v="Clothing &amp; Fashion"/>
    <s v="Socks Pack"/>
    <s v="Peter England"/>
    <x v="4"/>
    <n v="1"/>
    <n v="698"/>
    <n v="0.2"/>
    <n v="558.4"/>
    <n v="94.927999999999997"/>
    <x v="1"/>
    <x v="0"/>
    <n v="4"/>
    <x v="0"/>
  </r>
  <r>
    <s v="OD6300920193"/>
    <x v="163"/>
    <s v="Aditi Rao"/>
    <s v="Kolkata"/>
    <x v="1"/>
    <s v="Beauty &amp; Grooming"/>
    <s v="Sunscreen"/>
    <s v="Neutrogena"/>
    <x v="0"/>
    <n v="1"/>
    <n v="2010"/>
    <n v="0.1"/>
    <n v="1809"/>
    <n v="-144.72"/>
    <x v="4"/>
    <x v="1"/>
    <n v="1"/>
    <x v="1"/>
  </r>
  <r>
    <s v="OD5086080194"/>
    <x v="164"/>
    <s v="Sanjay Rao"/>
    <s v="Delhi"/>
    <x v="8"/>
    <s v="Beauty &amp; Grooming"/>
    <s v="Hair Dryer"/>
    <s v="Philips"/>
    <x v="0"/>
    <n v="2"/>
    <n v="1859"/>
    <n v="0.15"/>
    <n v="3160.2999999999997"/>
    <n v="726.86899999999991"/>
    <x v="2"/>
    <x v="0"/>
    <n v="5"/>
    <x v="0"/>
  </r>
  <r>
    <s v="OD8569450195"/>
    <x v="10"/>
    <s v="Arjun Choudhury"/>
    <s v="Lucknow"/>
    <x v="6"/>
    <s v="Beauty &amp; Grooming"/>
    <s v="Sunscreen"/>
    <s v="Neutrogena"/>
    <x v="4"/>
    <n v="1"/>
    <n v="1192"/>
    <n v="0.5"/>
    <n v="596"/>
    <n v="95.36"/>
    <x v="1"/>
    <x v="0"/>
    <n v="5"/>
    <x v="0"/>
  </r>
  <r>
    <s v="OD9615450196"/>
    <x v="59"/>
    <s v="Sunil Gavaskar"/>
    <s v="Guwahati"/>
    <x v="4"/>
    <s v="Clothing &amp; Fashion"/>
    <s v="Ethnic Kurta"/>
    <s v="Wrogn"/>
    <x v="4"/>
    <n v="3"/>
    <n v="1968"/>
    <n v="0.05"/>
    <n v="5608.8"/>
    <n v="841.32"/>
    <x v="1"/>
    <x v="0"/>
    <n v="5"/>
    <x v="0"/>
  </r>
  <r>
    <s v="OD4422590197"/>
    <x v="165"/>
    <s v="Rahul Joshi"/>
    <s v="Chandigarh"/>
    <x v="7"/>
    <s v="Electronics"/>
    <s v="Laptop"/>
    <s v="Asus"/>
    <x v="1"/>
    <n v="1"/>
    <n v="43130"/>
    <n v="0.2"/>
    <n v="34504"/>
    <n v="4485.5200000000004"/>
    <x v="4"/>
    <x v="0"/>
    <n v="3"/>
    <x v="0"/>
  </r>
  <r>
    <s v="OD7071040198"/>
    <x v="166"/>
    <s v="Vikram Singh"/>
    <s v="Bhopal"/>
    <x v="12"/>
    <s v="Home &amp; Kitchen"/>
    <s v="Air Fryer"/>
    <s v="Kent"/>
    <x v="3"/>
    <n v="1"/>
    <n v="3320"/>
    <n v="0.15"/>
    <n v="2822"/>
    <n v="620.84"/>
    <x v="3"/>
    <x v="0"/>
    <n v="3"/>
    <x v="0"/>
  </r>
  <r>
    <s v="OD7406330199"/>
    <x v="167"/>
    <s v="Sunil Gavaskar"/>
    <s v="Ahmedabad"/>
    <x v="11"/>
    <s v="Clothing &amp; Fashion"/>
    <s v="Sports Shoes"/>
    <s v="Puma"/>
    <x v="4"/>
    <n v="1"/>
    <n v="802"/>
    <n v="0.1"/>
    <n v="721.80000000000007"/>
    <n v="93.834000000000017"/>
    <x v="4"/>
    <x v="0"/>
    <n v="4"/>
    <x v="0"/>
  </r>
  <r>
    <s v="OD3085100200"/>
    <x v="72"/>
    <s v="Aarav Sharma"/>
    <s v="Mumbai"/>
    <x v="3"/>
    <s v="Clothing &amp; Fashion"/>
    <s v="Socks Pack"/>
    <s v="Peter England"/>
    <x v="5"/>
    <n v="1"/>
    <n v="4499"/>
    <n v="0.5"/>
    <n v="2249.5"/>
    <n v="337.42500000000001"/>
    <x v="4"/>
    <x v="0"/>
    <n v="3"/>
    <x v="0"/>
  </r>
  <r>
    <s v="OD6455880201"/>
    <x v="109"/>
    <s v="Arjun Choudhury"/>
    <s v="Guwahati"/>
    <x v="4"/>
    <s v="Clothing &amp; Fashion"/>
    <s v="Slim Fit Jeans"/>
    <s v="Levis"/>
    <x v="4"/>
    <n v="2"/>
    <n v="2777"/>
    <n v="0.05"/>
    <n v="5276.3"/>
    <n v="896.97100000000012"/>
    <x v="3"/>
    <x v="0"/>
    <n v="3"/>
    <x v="0"/>
  </r>
  <r>
    <s v="OD2236910202"/>
    <x v="168"/>
    <s v="Karan Johar"/>
    <s v="Bhopal"/>
    <x v="12"/>
    <s v="Beauty &amp; Grooming"/>
    <s v="Face Wash"/>
    <s v="Nivea"/>
    <x v="0"/>
    <n v="1"/>
    <n v="1283"/>
    <n v="0.2"/>
    <n v="1026.4000000000001"/>
    <n v="246.33600000000001"/>
    <x v="4"/>
    <x v="0"/>
    <n v="5"/>
    <x v="0"/>
  </r>
  <r>
    <s v="OD6182090203"/>
    <x v="169"/>
    <s v="Sanjay Rao"/>
    <s v="Bhopal"/>
    <x v="12"/>
    <s v="Home &amp; Kitchen"/>
    <s v="Non-Stick Pan"/>
    <s v="Hawkins"/>
    <x v="3"/>
    <n v="1"/>
    <n v="476"/>
    <n v="0.1"/>
    <n v="428.40000000000003"/>
    <n v="-34.272000000000006"/>
    <x v="1"/>
    <x v="1"/>
    <n v="1"/>
    <x v="1"/>
  </r>
  <r>
    <s v="OD1353760204"/>
    <x v="64"/>
    <s v="Shilpa Shetty"/>
    <s v="Mumbai"/>
    <x v="3"/>
    <s v="Home &amp; Kitchen"/>
    <s v="LED Bulb"/>
    <s v="Philips"/>
    <x v="2"/>
    <n v="1"/>
    <n v="832"/>
    <n v="0.5"/>
    <n v="416"/>
    <n v="45.76"/>
    <x v="1"/>
    <x v="0"/>
    <n v="5"/>
    <x v="0"/>
  </r>
  <r>
    <s v="OD7158890205"/>
    <x v="30"/>
    <s v="Vikram Singh"/>
    <s v="Chennai"/>
    <x v="0"/>
    <s v="Clothing &amp; Fashion"/>
    <s v="Slim Fit Jeans"/>
    <s v="Levis"/>
    <x v="5"/>
    <n v="2"/>
    <n v="3269"/>
    <n v="0.05"/>
    <n v="6211.0999999999995"/>
    <n v="1117.9979999999998"/>
    <x v="1"/>
    <x v="0"/>
    <n v="5"/>
    <x v="0"/>
  </r>
  <r>
    <s v="OD4256880206"/>
    <x v="132"/>
    <s v="Kriti Malhotra"/>
    <s v="Chandigarh"/>
    <x v="7"/>
    <s v="Beauty &amp; Grooming"/>
    <s v="Sunscreen"/>
    <s v="Neutrogena"/>
    <x v="4"/>
    <n v="3"/>
    <n v="1816"/>
    <n v="0.05"/>
    <n v="5175.5999999999995"/>
    <n v="621.07199999999989"/>
    <x v="4"/>
    <x v="0"/>
    <n v="3"/>
    <x v="0"/>
  </r>
  <r>
    <s v="OD1815840207"/>
    <x v="170"/>
    <s v="Rahul Joshi"/>
    <s v="Guwahati"/>
    <x v="4"/>
    <s v="Electronics"/>
    <s v="Smartphone"/>
    <s v="Realme"/>
    <x v="0"/>
    <n v="1"/>
    <n v="34051"/>
    <n v="0.05"/>
    <n v="32348.449999999997"/>
    <n v="3881.8139999999994"/>
    <x v="2"/>
    <x v="0"/>
    <n v="3"/>
    <x v="0"/>
  </r>
  <r>
    <s v="OD6413710208"/>
    <x v="171"/>
    <s v="Deepak Kumar"/>
    <s v="Patna"/>
    <x v="10"/>
    <s v="Home &amp; Kitchen"/>
    <s v="Air Fryer"/>
    <s v="Kent"/>
    <x v="2"/>
    <n v="1"/>
    <n v="5093"/>
    <n v="0.05"/>
    <n v="4838.3499999999995"/>
    <n v="532.21849999999995"/>
    <x v="0"/>
    <x v="0"/>
    <n v="5"/>
    <x v="0"/>
  </r>
  <r>
    <s v="OD7923260209"/>
    <x v="143"/>
    <s v="Vikram Singh"/>
    <s v="Mumbai"/>
    <x v="3"/>
    <s v="Beauty &amp; Grooming"/>
    <s v="Sunscreen"/>
    <s v="Neutrogena"/>
    <x v="0"/>
    <n v="1"/>
    <n v="2204"/>
    <n v="0.1"/>
    <n v="1983.6000000000001"/>
    <n v="198.36"/>
    <x v="4"/>
    <x v="0"/>
    <n v="5"/>
    <x v="0"/>
  </r>
  <r>
    <s v="OD9948870210"/>
    <x v="20"/>
    <s v="Kriti Malhotra"/>
    <s v="Delhi"/>
    <x v="8"/>
    <s v="Electronics"/>
    <s v="Smart TV"/>
    <s v="Samsung"/>
    <x v="0"/>
    <n v="2"/>
    <n v="28875"/>
    <n v="0"/>
    <n v="57750"/>
    <n v="8085.0000000000009"/>
    <x v="4"/>
    <x v="0"/>
    <n v="5"/>
    <x v="0"/>
  </r>
  <r>
    <s v="OD7923720211"/>
    <x v="76"/>
    <s v="Sanjay Rao"/>
    <s v="Delhi"/>
    <x v="8"/>
    <s v="Home &amp; Kitchen"/>
    <s v="Mixer Grinder"/>
    <s v="Prestige"/>
    <x v="2"/>
    <n v="3"/>
    <n v="4722"/>
    <n v="0.05"/>
    <n v="13457.699999999999"/>
    <n v="1480.347"/>
    <x v="1"/>
    <x v="0"/>
    <n v="3"/>
    <x v="0"/>
  </r>
  <r>
    <s v="OD3894890212"/>
    <x v="136"/>
    <s v="Priya Patel"/>
    <s v="Bhopal"/>
    <x v="12"/>
    <s v="Home &amp; Kitchen"/>
    <s v="Air Fryer"/>
    <s v="Kent"/>
    <x v="3"/>
    <n v="1"/>
    <n v="4381"/>
    <n v="0.1"/>
    <n v="3942.9"/>
    <n v="433.71899999999999"/>
    <x v="1"/>
    <x v="0"/>
    <n v="4"/>
    <x v="0"/>
  </r>
  <r>
    <s v="OD7327720213"/>
    <x v="113"/>
    <s v="Shilpa Shetty"/>
    <s v="Patna"/>
    <x v="10"/>
    <s v="Electronics"/>
    <s v="Smartwatch"/>
    <s v="Noise"/>
    <x v="1"/>
    <n v="1"/>
    <n v="34585"/>
    <n v="0"/>
    <n v="34585"/>
    <n v="8992.1"/>
    <x v="4"/>
    <x v="0"/>
    <n v="3"/>
    <x v="0"/>
  </r>
  <r>
    <s v="OD8326650214"/>
    <x v="172"/>
    <s v="Aarav Sharma"/>
    <s v="Chennai"/>
    <x v="0"/>
    <s v="Beauty &amp; Grooming"/>
    <s v="Beard Trimmer"/>
    <s v="L'Oreal"/>
    <x v="0"/>
    <n v="2"/>
    <n v="503"/>
    <n v="0.15"/>
    <n v="855.1"/>
    <n v="102.61199999999999"/>
    <x v="3"/>
    <x v="0"/>
    <n v="4"/>
    <x v="0"/>
  </r>
  <r>
    <s v="OD1632970215"/>
    <x v="130"/>
    <s v="Arjun Choudhury"/>
    <s v="Patna"/>
    <x v="10"/>
    <s v="Clothing &amp; Fashion"/>
    <s v="Socks Pack"/>
    <s v="Peter England"/>
    <x v="4"/>
    <n v="3"/>
    <n v="2517"/>
    <n v="0.15"/>
    <n v="6418.3499999999995"/>
    <n v="1091.1195"/>
    <x v="4"/>
    <x v="0"/>
    <n v="5"/>
    <x v="0"/>
  </r>
  <r>
    <s v="OD3870590216"/>
    <x v="173"/>
    <s v="Ananya Iyer"/>
    <s v="Chennai"/>
    <x v="0"/>
    <s v="Electronics"/>
    <s v="Smart TV"/>
    <s v="Samsung"/>
    <x v="0"/>
    <n v="2"/>
    <n v="25749"/>
    <n v="0"/>
    <n v="51498"/>
    <n v="10299.6"/>
    <x v="1"/>
    <x v="0"/>
    <n v="3"/>
    <x v="0"/>
  </r>
  <r>
    <s v="OD8454000217"/>
    <x v="174"/>
    <s v="Priya Patel"/>
    <s v="Bangalore"/>
    <x v="2"/>
    <s v="Home &amp; Kitchen"/>
    <s v="Mixer Grinder"/>
    <s v="Prestige"/>
    <x v="3"/>
    <n v="1"/>
    <n v="3504"/>
    <n v="0"/>
    <n v="3504"/>
    <n v="700.80000000000007"/>
    <x v="1"/>
    <x v="0"/>
    <n v="3"/>
    <x v="0"/>
  </r>
  <r>
    <s v="OD5528900218"/>
    <x v="127"/>
    <s v="Rahul Joshi"/>
    <s v="Kochi"/>
    <x v="5"/>
    <s v="Home &amp; Kitchen"/>
    <s v="LED Bulb"/>
    <s v="Philips"/>
    <x v="3"/>
    <n v="1"/>
    <n v="5681"/>
    <n v="0.1"/>
    <n v="5112.9000000000005"/>
    <n v="664.67700000000013"/>
    <x v="0"/>
    <x v="0"/>
    <n v="3"/>
    <x v="0"/>
  </r>
  <r>
    <s v="OD3007760219"/>
    <x v="175"/>
    <s v="Aditi Rao"/>
    <s v="Hyderabad"/>
    <x v="9"/>
    <s v="Beauty &amp; Grooming"/>
    <s v="Sunscreen"/>
    <s v="Neutrogena"/>
    <x v="0"/>
    <n v="3"/>
    <n v="2073"/>
    <n v="0.05"/>
    <n v="5908.0499999999993"/>
    <n v="1004.3684999999999"/>
    <x v="1"/>
    <x v="0"/>
    <n v="5"/>
    <x v="0"/>
  </r>
  <r>
    <s v="OD6663490220"/>
    <x v="176"/>
    <s v="Pooja Nair"/>
    <s v="Chandigarh"/>
    <x v="7"/>
    <s v="Electronics"/>
    <s v="Power Bank"/>
    <s v="Mi"/>
    <x v="0"/>
    <n v="1"/>
    <n v="52938"/>
    <n v="0.2"/>
    <n v="42350.400000000001"/>
    <n v="5082.0479999999998"/>
    <x v="1"/>
    <x v="0"/>
    <n v="5"/>
    <x v="0"/>
  </r>
  <r>
    <s v="OD3650470221"/>
    <x v="159"/>
    <s v="Sanjay Rao"/>
    <s v="Bhopal"/>
    <x v="12"/>
    <s v="Beauty &amp; Grooming"/>
    <s v="Face Wash"/>
    <s v="Nivea"/>
    <x v="0"/>
    <n v="1"/>
    <n v="1119"/>
    <n v="0"/>
    <n v="1119"/>
    <n v="201.42"/>
    <x v="0"/>
    <x v="0"/>
    <n v="5"/>
    <x v="0"/>
  </r>
  <r>
    <s v="OD5254170222"/>
    <x v="159"/>
    <s v="Divya Dutta"/>
    <s v="Pune"/>
    <x v="3"/>
    <s v="Electronics"/>
    <s v="Power Bank"/>
    <s v="Mi"/>
    <x v="0"/>
    <n v="1"/>
    <n v="18593"/>
    <n v="0.05"/>
    <n v="17663.349999999999"/>
    <n v="2119.6019999999999"/>
    <x v="1"/>
    <x v="0"/>
    <n v="3"/>
    <x v="0"/>
  </r>
  <r>
    <s v="OD6961440223"/>
    <x v="177"/>
    <s v="Vikram Singh"/>
    <s v="Chennai"/>
    <x v="0"/>
    <s v="Electronics"/>
    <s v="Wireless Earbuds"/>
    <s v="boAt"/>
    <x v="0"/>
    <n v="2"/>
    <n v="19539"/>
    <n v="0.1"/>
    <n v="35170.200000000004"/>
    <n v="7034.0400000000009"/>
    <x v="0"/>
    <x v="0"/>
    <n v="5"/>
    <x v="0"/>
  </r>
  <r>
    <s v="OD7913720224"/>
    <x v="174"/>
    <s v="Yash Wardhan"/>
    <s v="Kochi"/>
    <x v="5"/>
    <s v="Electronics"/>
    <s v="Smartwatch"/>
    <s v="Noise"/>
    <x v="1"/>
    <n v="1"/>
    <n v="29342"/>
    <n v="0"/>
    <n v="29342"/>
    <n v="5574.9800000000005"/>
    <x v="1"/>
    <x v="0"/>
    <n v="4"/>
    <x v="0"/>
  </r>
  <r>
    <s v="OD8085420225"/>
    <x v="57"/>
    <s v="Priya Patel"/>
    <s v="Pune"/>
    <x v="3"/>
    <s v="Electronics"/>
    <s v="Power Bank"/>
    <s v="Mi"/>
    <x v="1"/>
    <n v="1"/>
    <n v="44304"/>
    <n v="0"/>
    <n v="44304"/>
    <n v="6645.5999999999995"/>
    <x v="2"/>
    <x v="0"/>
    <n v="3"/>
    <x v="0"/>
  </r>
  <r>
    <s v="OD4481800226"/>
    <x v="171"/>
    <s v="Sanjay Rao"/>
    <s v="Patna"/>
    <x v="10"/>
    <s v="Electronics"/>
    <s v="Smartwatch"/>
    <s v="Noise"/>
    <x v="0"/>
    <n v="1"/>
    <n v="53542"/>
    <n v="0.15"/>
    <n v="45510.7"/>
    <n v="7736.8190000000004"/>
    <x v="2"/>
    <x v="0"/>
    <n v="5"/>
    <x v="0"/>
  </r>
  <r>
    <s v="OD1794930227"/>
    <x v="178"/>
    <s v="Sneha Reddy"/>
    <s v="Bhopal"/>
    <x v="12"/>
    <s v="Clothing &amp; Fashion"/>
    <s v="Leather Jacket"/>
    <s v="Zara"/>
    <x v="5"/>
    <n v="1"/>
    <n v="2550"/>
    <n v="0.15"/>
    <n v="2167.5"/>
    <n v="303.45000000000005"/>
    <x v="0"/>
    <x v="0"/>
    <n v="3"/>
    <x v="0"/>
  </r>
  <r>
    <s v="OD8822040228"/>
    <x v="133"/>
    <s v="Yash Wardhan"/>
    <s v="Chennai"/>
    <x v="0"/>
    <s v="Clothing &amp; Fashion"/>
    <s v="Socks Pack"/>
    <s v="Peter England"/>
    <x v="4"/>
    <n v="1"/>
    <n v="2543"/>
    <n v="0.1"/>
    <n v="2288.7000000000003"/>
    <n v="434.85300000000007"/>
    <x v="4"/>
    <x v="0"/>
    <n v="4"/>
    <x v="0"/>
  </r>
  <r>
    <s v="OD8185630229"/>
    <x v="112"/>
    <s v="Jyoti Mishra"/>
    <s v="Chandigarh"/>
    <x v="7"/>
    <s v="Home &amp; Kitchen"/>
    <s v="Bedsheet Set"/>
    <s v="Bombay Dyeing"/>
    <x v="3"/>
    <n v="2"/>
    <n v="4844"/>
    <n v="0.05"/>
    <n v="9203.6"/>
    <n v="1104.432"/>
    <x v="1"/>
    <x v="0"/>
    <n v="5"/>
    <x v="0"/>
  </r>
  <r>
    <s v="OD2428760230"/>
    <x v="179"/>
    <s v="Aditi Rao"/>
    <s v="Jaipur"/>
    <x v="13"/>
    <s v="Electronics"/>
    <s v="Smartwatch"/>
    <s v="Noise"/>
    <x v="0"/>
    <n v="2"/>
    <n v="62741"/>
    <n v="0.2"/>
    <n v="100385.60000000001"/>
    <n v="-8030.8480000000009"/>
    <x v="0"/>
    <x v="1"/>
    <n v="1"/>
    <x v="1"/>
  </r>
  <r>
    <s v="OD6981120231"/>
    <x v="180"/>
    <s v="Neha Gupta"/>
    <s v="Kolkata"/>
    <x v="1"/>
    <s v="Beauty &amp; Grooming"/>
    <s v="Perfume"/>
    <s v="Beardo"/>
    <x v="0"/>
    <n v="3"/>
    <n v="581"/>
    <n v="0.2"/>
    <n v="1394.4"/>
    <n v="153.38400000000001"/>
    <x v="3"/>
    <x v="0"/>
    <n v="3"/>
    <x v="0"/>
  </r>
  <r>
    <s v="OD6750790232"/>
    <x v="170"/>
    <s v="Alok Nath"/>
    <s v="Chennai"/>
    <x v="0"/>
    <s v="Clothing &amp; Fashion"/>
    <s v="Sports Shoes"/>
    <s v="Puma"/>
    <x v="4"/>
    <n v="3"/>
    <n v="314"/>
    <n v="0"/>
    <n v="942"/>
    <n v="103.62"/>
    <x v="2"/>
    <x v="0"/>
    <n v="3"/>
    <x v="0"/>
  </r>
  <r>
    <s v="OD9471620233"/>
    <x v="181"/>
    <s v="Deepak Kumar"/>
    <s v="Delhi"/>
    <x v="8"/>
    <s v="Electronics"/>
    <s v="Smartwatch"/>
    <s v="Noise"/>
    <x v="0"/>
    <n v="1"/>
    <n v="44799"/>
    <n v="0"/>
    <n v="44799"/>
    <n v="7615.8300000000008"/>
    <x v="4"/>
    <x v="0"/>
    <n v="4"/>
    <x v="0"/>
  </r>
  <r>
    <s v="OD7134980234"/>
    <x v="182"/>
    <s v="Shilpa Shetty"/>
    <s v="Chandigarh"/>
    <x v="7"/>
    <s v="Home &amp; Kitchen"/>
    <s v="Non-Stick Pan"/>
    <s v="Hawkins"/>
    <x v="3"/>
    <n v="2"/>
    <n v="5460"/>
    <n v="0.05"/>
    <n v="10374"/>
    <n v="1037.4000000000001"/>
    <x v="3"/>
    <x v="0"/>
    <n v="4"/>
    <x v="0"/>
  </r>
  <r>
    <s v="OD6968150235"/>
    <x v="39"/>
    <s v="Sanjay Rao"/>
    <s v="Delhi"/>
    <x v="8"/>
    <s v="Beauty &amp; Grooming"/>
    <s v="Perfume"/>
    <s v="Beardo"/>
    <x v="4"/>
    <n v="1"/>
    <n v="220"/>
    <n v="0.15"/>
    <n v="187"/>
    <n v="39.269999999999996"/>
    <x v="3"/>
    <x v="0"/>
    <n v="5"/>
    <x v="0"/>
  </r>
  <r>
    <s v="OD8006600236"/>
    <x v="183"/>
    <s v="Shilpa Shetty"/>
    <s v="Chandigarh"/>
    <x v="7"/>
    <s v="Beauty &amp; Grooming"/>
    <s v="Sunscreen"/>
    <s v="Neutrogena"/>
    <x v="4"/>
    <n v="1"/>
    <n v="2378"/>
    <n v="0.1"/>
    <n v="2140.2000000000003"/>
    <n v="363.83400000000006"/>
    <x v="4"/>
    <x v="0"/>
    <n v="3"/>
    <x v="0"/>
  </r>
  <r>
    <s v="OD1382370237"/>
    <x v="20"/>
    <s v="Shilpa Shetty"/>
    <s v="Patna"/>
    <x v="10"/>
    <s v="Clothing &amp; Fashion"/>
    <s v="Leather Jacket"/>
    <s v="Zara"/>
    <x v="5"/>
    <n v="1"/>
    <n v="3870"/>
    <n v="0.05"/>
    <n v="3676.5"/>
    <n v="919.125"/>
    <x v="3"/>
    <x v="0"/>
    <n v="5"/>
    <x v="0"/>
  </r>
  <r>
    <s v="OD6980700238"/>
    <x v="42"/>
    <s v="Divya Dutta"/>
    <s v="Guwahati"/>
    <x v="4"/>
    <s v="Electronics"/>
    <s v="Laptop"/>
    <s v="Asus"/>
    <x v="1"/>
    <n v="1"/>
    <n v="51353"/>
    <n v="0.2"/>
    <n v="41082.400000000001"/>
    <n v="5340.7120000000004"/>
    <x v="0"/>
    <x v="0"/>
    <n v="4"/>
    <x v="0"/>
  </r>
  <r>
    <s v="OD2880620239"/>
    <x v="184"/>
    <s v="Yash Wardhan"/>
    <s v="Bhopal"/>
    <x v="12"/>
    <s v="Home &amp; Kitchen"/>
    <s v="Non-Stick Pan"/>
    <s v="Hawkins"/>
    <x v="2"/>
    <n v="1"/>
    <n v="742"/>
    <n v="0.35"/>
    <n v="482.3"/>
    <n v="77.168000000000006"/>
    <x v="2"/>
    <x v="0"/>
    <n v="5"/>
    <x v="0"/>
  </r>
  <r>
    <s v="OD2259700240"/>
    <x v="185"/>
    <s v="Rahul Joshi"/>
    <s v="Hyderabad"/>
    <x v="9"/>
    <s v="Electronics"/>
    <s v="Smartwatch"/>
    <s v="Noise"/>
    <x v="0"/>
    <n v="2"/>
    <n v="14736"/>
    <n v="0.1"/>
    <n v="26524.799999999999"/>
    <n v="5835.4560000000001"/>
    <x v="1"/>
    <x v="0"/>
    <n v="3"/>
    <x v="0"/>
  </r>
  <r>
    <s v="OD9245770241"/>
    <x v="55"/>
    <s v="Sneha Reddy"/>
    <s v="Kochi"/>
    <x v="5"/>
    <s v="Clothing &amp; Fashion"/>
    <s v="Casual T-Shirt"/>
    <s v="Roadster"/>
    <x v="4"/>
    <n v="1"/>
    <n v="316"/>
    <n v="0"/>
    <n v="316"/>
    <n v="69.52"/>
    <x v="2"/>
    <x v="0"/>
    <n v="4"/>
    <x v="0"/>
  </r>
  <r>
    <s v="OD7161410242"/>
    <x v="186"/>
    <s v="Arjun Choudhury"/>
    <s v="Lucknow"/>
    <x v="6"/>
    <s v="Beauty &amp; Grooming"/>
    <s v="Hair Dryer"/>
    <s v="Philips"/>
    <x v="4"/>
    <n v="1"/>
    <n v="1855"/>
    <n v="0"/>
    <n v="1855"/>
    <n v="352.45"/>
    <x v="1"/>
    <x v="0"/>
    <n v="5"/>
    <x v="0"/>
  </r>
  <r>
    <s v="OD3437330243"/>
    <x v="171"/>
    <s v="Yash Wardhan"/>
    <s v="Bangalore"/>
    <x v="2"/>
    <s v="Clothing &amp; Fashion"/>
    <s v="Casual T-Shirt"/>
    <s v="Roadster"/>
    <x v="5"/>
    <n v="1"/>
    <n v="1797"/>
    <n v="0.15"/>
    <n v="1527.45"/>
    <n v="-122.19600000000001"/>
    <x v="1"/>
    <x v="1"/>
    <n v="1"/>
    <x v="1"/>
  </r>
  <r>
    <s v="OD6911940244"/>
    <x v="187"/>
    <s v="Meera Bai"/>
    <s v="Ahmedabad"/>
    <x v="11"/>
    <s v="Beauty &amp; Grooming"/>
    <s v="Perfume"/>
    <s v="Beardo"/>
    <x v="4"/>
    <n v="2"/>
    <n v="1320"/>
    <n v="0"/>
    <n v="2640"/>
    <n v="501.6"/>
    <x v="3"/>
    <x v="0"/>
    <n v="4"/>
    <x v="0"/>
  </r>
  <r>
    <s v="OD7948620245"/>
    <x v="24"/>
    <s v="Priya Patel"/>
    <s v="Kolkata"/>
    <x v="1"/>
    <s v="Beauty &amp; Grooming"/>
    <s v="Sunscreen"/>
    <s v="Neutrogena"/>
    <x v="0"/>
    <n v="1"/>
    <n v="1878"/>
    <n v="0"/>
    <n v="0"/>
    <n v="0"/>
    <x v="3"/>
    <x v="2"/>
    <m/>
    <x v="2"/>
  </r>
  <r>
    <s v="OD2540630246"/>
    <x v="188"/>
    <s v="Karan Johar"/>
    <s v="Delhi"/>
    <x v="8"/>
    <s v="Beauty &amp; Grooming"/>
    <s v="Sunscreen"/>
    <s v="Neutrogena"/>
    <x v="4"/>
    <n v="1"/>
    <n v="1932"/>
    <n v="0"/>
    <n v="1932"/>
    <n v="193.20000000000002"/>
    <x v="4"/>
    <x v="0"/>
    <n v="4"/>
    <x v="0"/>
  </r>
  <r>
    <s v="OD6964820247"/>
    <x v="189"/>
    <s v="Deepak Kumar"/>
    <s v="Bangalore"/>
    <x v="2"/>
    <s v="Electronics"/>
    <s v="Power Bank"/>
    <s v="Mi"/>
    <x v="0"/>
    <n v="1"/>
    <n v="6341"/>
    <n v="0"/>
    <n v="6341"/>
    <n v="1458.43"/>
    <x v="0"/>
    <x v="0"/>
    <n v="4"/>
    <x v="0"/>
  </r>
  <r>
    <s v="OD1242920248"/>
    <x v="16"/>
    <s v="Vikram Singh"/>
    <s v="Mumbai"/>
    <x v="3"/>
    <s v="Electronics"/>
    <s v="Power Bank"/>
    <s v="Mi"/>
    <x v="1"/>
    <n v="1"/>
    <n v="9482"/>
    <n v="0.15"/>
    <n v="8059.7"/>
    <n v="1047.761"/>
    <x v="3"/>
    <x v="0"/>
    <n v="5"/>
    <x v="0"/>
  </r>
  <r>
    <s v="OD1650180249"/>
    <x v="169"/>
    <s v="Pooja Nair"/>
    <s v="Mumbai"/>
    <x v="3"/>
    <s v="Home &amp; Kitchen"/>
    <s v="LED Bulb"/>
    <s v="Philips"/>
    <x v="3"/>
    <n v="3"/>
    <n v="1259"/>
    <n v="0.05"/>
    <n v="3588.1499999999996"/>
    <n v="502.34100000000001"/>
    <x v="2"/>
    <x v="0"/>
    <n v="5"/>
    <x v="0"/>
  </r>
  <r>
    <s v="OD5564740250"/>
    <x v="190"/>
    <s v="Neha Gupta"/>
    <s v="Bhopal"/>
    <x v="12"/>
    <s v="Beauty &amp; Grooming"/>
    <s v="Sunscreen"/>
    <s v="Neutrogena"/>
    <x v="4"/>
    <n v="1"/>
    <n v="1452"/>
    <n v="0.2"/>
    <n v="1161.6000000000001"/>
    <n v="139.39200000000002"/>
    <x v="0"/>
    <x v="0"/>
    <n v="5"/>
    <x v="0"/>
  </r>
  <r>
    <s v="OD4217430251"/>
    <x v="165"/>
    <s v="Kriti Malhotra"/>
    <s v="Hyderabad"/>
    <x v="9"/>
    <s v="Beauty &amp; Grooming"/>
    <s v="Hair Dryer"/>
    <s v="Philips"/>
    <x v="0"/>
    <n v="5"/>
    <n v="1884"/>
    <n v="0.15"/>
    <n v="8007"/>
    <n v="2001.75"/>
    <x v="0"/>
    <x v="0"/>
    <n v="5"/>
    <x v="0"/>
  </r>
  <r>
    <s v="OD1903810252"/>
    <x v="191"/>
    <s v="Meera Bai"/>
    <s v="Guwahati"/>
    <x v="4"/>
    <s v="Clothing &amp; Fashion"/>
    <s v="Sports Shoes"/>
    <s v="Puma"/>
    <x v="4"/>
    <n v="2"/>
    <n v="2625"/>
    <n v="0.05"/>
    <n v="4987.5"/>
    <n v="798"/>
    <x v="4"/>
    <x v="0"/>
    <n v="5"/>
    <x v="0"/>
  </r>
  <r>
    <s v="OD9766460253"/>
    <x v="189"/>
    <s v="Aditi Rao"/>
    <s v="Bhopal"/>
    <x v="12"/>
    <s v="Beauty &amp; Grooming"/>
    <s v="Beard Trimmer"/>
    <s v="L'Oreal"/>
    <x v="4"/>
    <n v="1"/>
    <n v="1672"/>
    <n v="0"/>
    <n v="1672"/>
    <n v="250.79999999999998"/>
    <x v="2"/>
    <x v="0"/>
    <n v="5"/>
    <x v="0"/>
  </r>
  <r>
    <s v="OD7877810254"/>
    <x v="192"/>
    <s v="Aarav Sharma"/>
    <s v="Mumbai"/>
    <x v="3"/>
    <s v="Home &amp; Kitchen"/>
    <s v="Non-Stick Pan"/>
    <s v="Hawkins"/>
    <x v="2"/>
    <n v="1"/>
    <n v="3012"/>
    <n v="0.1"/>
    <n v="2710.8"/>
    <n v="623.48400000000004"/>
    <x v="4"/>
    <x v="0"/>
    <n v="3"/>
    <x v="0"/>
  </r>
  <r>
    <s v="OD6307990255"/>
    <x v="151"/>
    <s v="Jyoti Mishra"/>
    <s v="Ahmedabad"/>
    <x v="11"/>
    <s v="Electronics"/>
    <s v="Smartphone"/>
    <s v="Realme"/>
    <x v="0"/>
    <n v="2"/>
    <n v="5872"/>
    <n v="0.1"/>
    <n v="10569.6"/>
    <n v="1691.1360000000002"/>
    <x v="3"/>
    <x v="0"/>
    <n v="4"/>
    <x v="0"/>
  </r>
  <r>
    <s v="OD4361240256"/>
    <x v="193"/>
    <s v="Priya Patel"/>
    <s v="Lucknow"/>
    <x v="6"/>
    <s v="Beauty &amp; Grooming"/>
    <s v="Perfume"/>
    <s v="Beardo"/>
    <x v="0"/>
    <n v="2"/>
    <n v="1582"/>
    <n v="0.1"/>
    <n v="0"/>
    <n v="0"/>
    <x v="4"/>
    <x v="2"/>
    <m/>
    <x v="2"/>
  </r>
  <r>
    <s v="OD3702700257"/>
    <x v="169"/>
    <s v="Arjun Choudhury"/>
    <s v="Ahmedabad"/>
    <x v="11"/>
    <s v="Electronics"/>
    <s v="Smartphone"/>
    <s v="Realme"/>
    <x v="0"/>
    <n v="2"/>
    <n v="33274"/>
    <n v="0.5"/>
    <n v="33274"/>
    <n v="5989.32"/>
    <x v="4"/>
    <x v="0"/>
    <n v="4"/>
    <x v="0"/>
  </r>
  <r>
    <s v="OD7131910258"/>
    <x v="194"/>
    <s v="Pooja Nair"/>
    <s v="Patna"/>
    <x v="10"/>
    <s v="Home &amp; Kitchen"/>
    <s v="Non-Stick Pan"/>
    <s v="Hawkins"/>
    <x v="3"/>
    <n v="3"/>
    <n v="5929"/>
    <n v="0.15"/>
    <n v="15118.949999999999"/>
    <n v="2116.6530000000002"/>
    <x v="3"/>
    <x v="0"/>
    <n v="3"/>
    <x v="0"/>
  </r>
  <r>
    <s v="OD7223810259"/>
    <x v="195"/>
    <s v="Sneha Reddy"/>
    <s v="Ahmedabad"/>
    <x v="11"/>
    <s v="Beauty &amp; Grooming"/>
    <s v="Beard Trimmer"/>
    <s v="L'Oreal"/>
    <x v="0"/>
    <n v="1"/>
    <n v="2158"/>
    <n v="0.35"/>
    <n v="1402.7"/>
    <n v="238.45900000000003"/>
    <x v="1"/>
    <x v="0"/>
    <n v="5"/>
    <x v="0"/>
  </r>
  <r>
    <s v="OD5929320260"/>
    <x v="196"/>
    <s v="Karan Johar"/>
    <s v="Mumbai"/>
    <x v="3"/>
    <s v="Clothing &amp; Fashion"/>
    <s v="Sports Shoes"/>
    <s v="Puma"/>
    <x v="4"/>
    <n v="1"/>
    <n v="3889"/>
    <n v="0.35"/>
    <n v="2527.85"/>
    <n v="631.96249999999998"/>
    <x v="4"/>
    <x v="0"/>
    <n v="3"/>
    <x v="0"/>
  </r>
  <r>
    <s v="OD8374410261"/>
    <x v="197"/>
    <s v="Aarav Sharma"/>
    <s v="Mumbai"/>
    <x v="3"/>
    <s v="Clothing &amp; Fashion"/>
    <s v="Ethnic Kurta"/>
    <s v="Wrogn"/>
    <x v="5"/>
    <n v="1"/>
    <n v="1559"/>
    <n v="0.1"/>
    <n v="1403.1000000000001"/>
    <n v="280.62000000000006"/>
    <x v="3"/>
    <x v="0"/>
    <n v="4"/>
    <x v="0"/>
  </r>
  <r>
    <s v="OD3813420262"/>
    <x v="198"/>
    <s v="Deepak Kumar"/>
    <s v="Pune"/>
    <x v="3"/>
    <s v="Clothing &amp; Fashion"/>
    <s v="Ethnic Kurta"/>
    <s v="Wrogn"/>
    <x v="5"/>
    <n v="1"/>
    <n v="2268"/>
    <n v="0.1"/>
    <n v="2041.2"/>
    <n v="428.65199999999999"/>
    <x v="1"/>
    <x v="0"/>
    <n v="4"/>
    <x v="0"/>
  </r>
  <r>
    <s v="OD1589590263"/>
    <x v="192"/>
    <s v="Kriti Malhotra"/>
    <s v="Kochi"/>
    <x v="5"/>
    <s v="Electronics"/>
    <s v="Power Bank"/>
    <s v="Mi"/>
    <x v="1"/>
    <n v="1"/>
    <n v="38423"/>
    <n v="0.05"/>
    <n v="36501.85"/>
    <n v="4745.2404999999999"/>
    <x v="2"/>
    <x v="3"/>
    <n v="3"/>
    <x v="0"/>
  </r>
  <r>
    <s v="OD6450270264"/>
    <x v="199"/>
    <s v="Deepak Kumar"/>
    <s v="Ahmedabad"/>
    <x v="11"/>
    <s v="Clothing &amp; Fashion"/>
    <s v="Sports Shoes"/>
    <s v="Puma"/>
    <x v="5"/>
    <n v="1"/>
    <n v="4352"/>
    <n v="0.2"/>
    <n v="3481.6000000000004"/>
    <n v="870.40000000000009"/>
    <x v="0"/>
    <x v="0"/>
    <n v="3"/>
    <x v="0"/>
  </r>
  <r>
    <s v="OD7236850265"/>
    <x v="200"/>
    <s v="Riya Sen"/>
    <s v="Kochi"/>
    <x v="5"/>
    <s v="Home &amp; Kitchen"/>
    <s v="Air Fryer"/>
    <s v="Kent"/>
    <x v="2"/>
    <n v="1"/>
    <n v="2924"/>
    <n v="0"/>
    <n v="0"/>
    <n v="0"/>
    <x v="4"/>
    <x v="2"/>
    <m/>
    <x v="2"/>
  </r>
  <r>
    <s v="OD6000600266"/>
    <x v="201"/>
    <s v="Sanjay Rao"/>
    <s v="Guwahati"/>
    <x v="4"/>
    <s v="Home &amp; Kitchen"/>
    <s v="Bedsheet Set"/>
    <s v="Bombay Dyeing"/>
    <x v="3"/>
    <n v="2"/>
    <n v="4284"/>
    <n v="0"/>
    <n v="0"/>
    <n v="0"/>
    <x v="1"/>
    <x v="2"/>
    <m/>
    <x v="2"/>
  </r>
  <r>
    <s v="OD8582110267"/>
    <x v="202"/>
    <s v="Yash Wardhan"/>
    <s v="Delhi"/>
    <x v="8"/>
    <s v="Beauty &amp; Grooming"/>
    <s v="Sunscreen"/>
    <s v="Neutrogena"/>
    <x v="4"/>
    <n v="3"/>
    <n v="1684"/>
    <n v="0"/>
    <n v="5052"/>
    <n v="606.24"/>
    <x v="4"/>
    <x v="0"/>
    <n v="3"/>
    <x v="0"/>
  </r>
  <r>
    <s v="OD1815150268"/>
    <x v="0"/>
    <s v="Rohan Das"/>
    <s v="Ahmedabad"/>
    <x v="11"/>
    <s v="Beauty &amp; Grooming"/>
    <s v="Sunscreen"/>
    <s v="Neutrogena"/>
    <x v="0"/>
    <n v="3"/>
    <n v="1143"/>
    <n v="0"/>
    <n v="3429"/>
    <n v="548.64"/>
    <x v="4"/>
    <x v="0"/>
    <n v="3"/>
    <x v="0"/>
  </r>
  <r>
    <s v="OD4024100269"/>
    <x v="203"/>
    <s v="Yash Wardhan"/>
    <s v="Hyderabad"/>
    <x v="9"/>
    <s v="Home &amp; Kitchen"/>
    <s v="Air Fryer"/>
    <s v="Kent"/>
    <x v="2"/>
    <n v="1"/>
    <n v="736"/>
    <n v="0.1"/>
    <n v="662.4"/>
    <n v="165.6"/>
    <x v="1"/>
    <x v="0"/>
    <n v="3"/>
    <x v="0"/>
  </r>
  <r>
    <s v="OD4891210270"/>
    <x v="204"/>
    <s v="Rohan Das"/>
    <s v="Kolkata"/>
    <x v="1"/>
    <s v="Beauty &amp; Grooming"/>
    <s v="Sunscreen"/>
    <s v="Neutrogena"/>
    <x v="0"/>
    <n v="1"/>
    <n v="1864"/>
    <n v="0.05"/>
    <n v="1770.8"/>
    <n v="247.91200000000001"/>
    <x v="1"/>
    <x v="0"/>
    <n v="4"/>
    <x v="0"/>
  </r>
  <r>
    <s v="OD2119340271"/>
    <x v="74"/>
    <s v="Rohan Das"/>
    <s v="Pune"/>
    <x v="3"/>
    <s v="Beauty &amp; Grooming"/>
    <s v="Hair Dryer"/>
    <s v="Philips"/>
    <x v="4"/>
    <n v="1"/>
    <n v="1417"/>
    <n v="0"/>
    <n v="1417"/>
    <n v="141.70000000000002"/>
    <x v="0"/>
    <x v="0"/>
    <n v="5"/>
    <x v="0"/>
  </r>
  <r>
    <s v="OD8186070272"/>
    <x v="54"/>
    <s v="Deepak Kumar"/>
    <s v="Kolkata"/>
    <x v="1"/>
    <s v="Beauty &amp; Grooming"/>
    <s v="Hair Dryer"/>
    <s v="Philips"/>
    <x v="0"/>
    <n v="1"/>
    <n v="954"/>
    <n v="0"/>
    <n v="954"/>
    <n v="181.26"/>
    <x v="4"/>
    <x v="0"/>
    <n v="5"/>
    <x v="0"/>
  </r>
  <r>
    <s v="OD2966140273"/>
    <x v="205"/>
    <s v="Riya Sen"/>
    <s v="Bhopal"/>
    <x v="12"/>
    <s v="Electronics"/>
    <s v="Smart TV"/>
    <s v="Samsung"/>
    <x v="1"/>
    <n v="3"/>
    <n v="33959"/>
    <n v="0"/>
    <n v="101877"/>
    <n v="12225.24"/>
    <x v="0"/>
    <x v="0"/>
    <n v="5"/>
    <x v="0"/>
  </r>
  <r>
    <s v="OD4265170274"/>
    <x v="89"/>
    <s v="Alok Nath"/>
    <s v="Jaipur"/>
    <x v="13"/>
    <s v="Beauty &amp; Grooming"/>
    <s v="Perfume"/>
    <s v="Beardo"/>
    <x v="0"/>
    <n v="3"/>
    <n v="1088"/>
    <n v="0.1"/>
    <n v="2937.6"/>
    <n v="470.01600000000002"/>
    <x v="4"/>
    <x v="0"/>
    <n v="3"/>
    <x v="0"/>
  </r>
  <r>
    <s v="OD6864180275"/>
    <x v="76"/>
    <s v="Sanjay Rao"/>
    <s v="Hyderabad"/>
    <x v="9"/>
    <s v="Beauty &amp; Grooming"/>
    <s v="Hair Dryer"/>
    <s v="Philips"/>
    <x v="0"/>
    <n v="2"/>
    <n v="575"/>
    <n v="0.1"/>
    <n v="1035"/>
    <n v="207"/>
    <x v="0"/>
    <x v="0"/>
    <n v="4"/>
    <x v="0"/>
  </r>
  <r>
    <s v="OD8954260276"/>
    <x v="128"/>
    <s v="Rohan Das"/>
    <s v="Chennai"/>
    <x v="0"/>
    <s v="Clothing &amp; Fashion"/>
    <s v="Casual T-Shirt"/>
    <s v="Roadster"/>
    <x v="4"/>
    <n v="5"/>
    <n v="2489"/>
    <n v="0.05"/>
    <n v="11822.75"/>
    <n v="1655.1850000000002"/>
    <x v="2"/>
    <x v="0"/>
    <n v="3"/>
    <x v="0"/>
  </r>
  <r>
    <s v="OD6553240277"/>
    <x v="108"/>
    <s v="Riya Sen"/>
    <s v="Mumbai"/>
    <x v="3"/>
    <s v="Electronics"/>
    <s v="Power Bank"/>
    <s v="Mi"/>
    <x v="0"/>
    <n v="1"/>
    <n v="34947"/>
    <n v="0"/>
    <n v="34947"/>
    <n v="5591.52"/>
    <x v="0"/>
    <x v="0"/>
    <n v="4"/>
    <x v="0"/>
  </r>
  <r>
    <s v="OD6597870278"/>
    <x v="206"/>
    <s v="Jyoti Mishra"/>
    <s v="Mumbai"/>
    <x v="3"/>
    <s v="Electronics"/>
    <s v="Laptop"/>
    <s v="Asus"/>
    <x v="1"/>
    <n v="1"/>
    <n v="15123"/>
    <n v="0"/>
    <n v="15123"/>
    <n v="2419.6799999999998"/>
    <x v="1"/>
    <x v="0"/>
    <n v="4"/>
    <x v="0"/>
  </r>
  <r>
    <s v="OD3360220279"/>
    <x v="82"/>
    <s v="Rahul Joshi"/>
    <s v="Mumbai"/>
    <x v="3"/>
    <s v="Home &amp; Kitchen"/>
    <s v="LED Bulb"/>
    <s v="Philips"/>
    <x v="3"/>
    <n v="1"/>
    <n v="4017"/>
    <n v="0"/>
    <n v="4017"/>
    <n v="401.70000000000005"/>
    <x v="4"/>
    <x v="0"/>
    <n v="3"/>
    <x v="0"/>
  </r>
  <r>
    <s v="OD5432460280"/>
    <x v="207"/>
    <s v="Aditi Rao"/>
    <s v="Chandigarh"/>
    <x v="7"/>
    <s v="Beauty &amp; Grooming"/>
    <s v="Perfume"/>
    <s v="Beardo"/>
    <x v="0"/>
    <n v="1"/>
    <n v="1884"/>
    <n v="0.2"/>
    <n v="1507.2"/>
    <n v="301.44"/>
    <x v="3"/>
    <x v="0"/>
    <n v="4"/>
    <x v="0"/>
  </r>
  <r>
    <s v="OD8388460281"/>
    <x v="23"/>
    <s v="Arjun Choudhury"/>
    <s v="Guwahati"/>
    <x v="4"/>
    <s v="Electronics"/>
    <s v="Laptop"/>
    <s v="Asus"/>
    <x v="1"/>
    <n v="1"/>
    <n v="62096"/>
    <n v="0.05"/>
    <n v="58991.199999999997"/>
    <n v="7668.8559999999998"/>
    <x v="2"/>
    <x v="0"/>
    <n v="4"/>
    <x v="0"/>
  </r>
  <r>
    <s v="OD8501740282"/>
    <x v="208"/>
    <s v="Pooja Nair"/>
    <s v="Chandigarh"/>
    <x v="7"/>
    <s v="Beauty &amp; Grooming"/>
    <s v="Face Wash"/>
    <s v="Nivea"/>
    <x v="4"/>
    <n v="1"/>
    <n v="1333"/>
    <n v="0.05"/>
    <n v="1266.3499999999999"/>
    <n v="202.61599999999999"/>
    <x v="1"/>
    <x v="0"/>
    <n v="3"/>
    <x v="0"/>
  </r>
  <r>
    <s v="OD7750120283"/>
    <x v="205"/>
    <s v="Ananya Iyer"/>
    <s v="Delhi"/>
    <x v="8"/>
    <s v="Clothing &amp; Fashion"/>
    <s v="Ethnic Kurta"/>
    <s v="Wrogn"/>
    <x v="5"/>
    <n v="2"/>
    <n v="2672"/>
    <n v="0.2"/>
    <n v="4275.2"/>
    <n v="769.53599999999994"/>
    <x v="4"/>
    <x v="0"/>
    <n v="5"/>
    <x v="0"/>
  </r>
  <r>
    <s v="OD4688720284"/>
    <x v="209"/>
    <s v="Divya Dutta"/>
    <s v="Guwahati"/>
    <x v="4"/>
    <s v="Clothing &amp; Fashion"/>
    <s v="Ethnic Kurta"/>
    <s v="Wrogn"/>
    <x v="4"/>
    <n v="2"/>
    <n v="4363"/>
    <n v="0.15"/>
    <n v="0"/>
    <n v="0"/>
    <x v="0"/>
    <x v="2"/>
    <m/>
    <x v="2"/>
  </r>
  <r>
    <s v="OD4259140285"/>
    <x v="157"/>
    <s v="Ananya Iyer"/>
    <s v="Kolkata"/>
    <x v="1"/>
    <s v="Electronics"/>
    <s v="Smartphone"/>
    <s v="Realme"/>
    <x v="1"/>
    <n v="1"/>
    <n v="6908"/>
    <n v="0"/>
    <n v="6908"/>
    <n v="1174.3600000000001"/>
    <x v="0"/>
    <x v="3"/>
    <n v="4"/>
    <x v="0"/>
  </r>
  <r>
    <s v="OD3929220286"/>
    <x v="210"/>
    <s v="Alok Nath"/>
    <s v="Mumbai"/>
    <x v="3"/>
    <s v="Beauty &amp; Grooming"/>
    <s v="Beard Trimmer"/>
    <s v="L'Oreal"/>
    <x v="0"/>
    <n v="1"/>
    <n v="446"/>
    <n v="0.15"/>
    <n v="379.09999999999997"/>
    <n v="41.700999999999993"/>
    <x v="0"/>
    <x v="0"/>
    <n v="4"/>
    <x v="0"/>
  </r>
  <r>
    <s v="OD1459850287"/>
    <x v="123"/>
    <s v="Priya Patel"/>
    <s v="Lucknow"/>
    <x v="6"/>
    <s v="Clothing &amp; Fashion"/>
    <s v="Ethnic Kurta"/>
    <s v="Wrogn"/>
    <x v="4"/>
    <n v="1"/>
    <n v="375"/>
    <n v="0.05"/>
    <n v="356.25"/>
    <n v="81.9375"/>
    <x v="0"/>
    <x v="0"/>
    <n v="4"/>
    <x v="0"/>
  </r>
  <r>
    <s v="OD1615290288"/>
    <x v="124"/>
    <s v="Priya Patel"/>
    <s v="Ahmedabad"/>
    <x v="11"/>
    <s v="Home &amp; Kitchen"/>
    <s v="LED Bulb"/>
    <s v="Philips"/>
    <x v="2"/>
    <n v="2"/>
    <n v="5580"/>
    <n v="0"/>
    <n v="11160"/>
    <n v="2566.8000000000002"/>
    <x v="2"/>
    <x v="0"/>
    <n v="5"/>
    <x v="0"/>
  </r>
  <r>
    <s v="OD4341180289"/>
    <x v="211"/>
    <s v="Yash Wardhan"/>
    <s v="Kochi"/>
    <x v="5"/>
    <s v="Clothing &amp; Fashion"/>
    <s v="Sports Shoes"/>
    <s v="Puma"/>
    <x v="5"/>
    <n v="1"/>
    <n v="1290"/>
    <n v="0.2"/>
    <n v="1032"/>
    <n v="247.67999999999998"/>
    <x v="0"/>
    <x v="0"/>
    <n v="5"/>
    <x v="0"/>
  </r>
  <r>
    <s v="OD3183400290"/>
    <x v="212"/>
    <s v="Karan Johar"/>
    <s v="Kochi"/>
    <x v="5"/>
    <s v="Beauty &amp; Grooming"/>
    <s v="Perfume"/>
    <s v="Beardo"/>
    <x v="0"/>
    <n v="3"/>
    <n v="1431"/>
    <n v="0"/>
    <n v="4293"/>
    <n v="944.46"/>
    <x v="4"/>
    <x v="0"/>
    <n v="4"/>
    <x v="0"/>
  </r>
  <r>
    <s v="OD2705910291"/>
    <x v="57"/>
    <s v="Aditi Rao"/>
    <s v="Lucknow"/>
    <x v="6"/>
    <s v="Home &amp; Kitchen"/>
    <s v="Non-Stick Pan"/>
    <s v="Hawkins"/>
    <x v="3"/>
    <n v="3"/>
    <n v="3830"/>
    <n v="0"/>
    <n v="11490"/>
    <n v="2987.4"/>
    <x v="3"/>
    <x v="0"/>
    <n v="5"/>
    <x v="0"/>
  </r>
  <r>
    <s v="OD8923030292"/>
    <x v="213"/>
    <s v="Neha Gupta"/>
    <s v="Patna"/>
    <x v="10"/>
    <s v="Clothing &amp; Fashion"/>
    <s v="Casual T-Shirt"/>
    <s v="Roadster"/>
    <x v="4"/>
    <n v="2"/>
    <n v="3934"/>
    <n v="0.1"/>
    <n v="7081.2"/>
    <n v="920.55600000000004"/>
    <x v="2"/>
    <x v="0"/>
    <n v="5"/>
    <x v="0"/>
  </r>
  <r>
    <s v="OD5855160293"/>
    <x v="214"/>
    <s v="Meera Bai"/>
    <s v="Kochi"/>
    <x v="5"/>
    <s v="Beauty &amp; Grooming"/>
    <s v="Sunscreen"/>
    <s v="Neutrogena"/>
    <x v="4"/>
    <n v="2"/>
    <n v="792"/>
    <n v="0.2"/>
    <n v="1267.2"/>
    <n v="202.75200000000001"/>
    <x v="4"/>
    <x v="0"/>
    <n v="3"/>
    <x v="0"/>
  </r>
  <r>
    <s v="OD3858040294"/>
    <x v="79"/>
    <s v="Aarav Sharma"/>
    <s v="Pune"/>
    <x v="3"/>
    <s v="Home &amp; Kitchen"/>
    <s v="Mixer Grinder"/>
    <s v="Prestige"/>
    <x v="3"/>
    <n v="2"/>
    <n v="2207"/>
    <n v="0.05"/>
    <n v="4193.3"/>
    <n v="419.33000000000004"/>
    <x v="4"/>
    <x v="0"/>
    <n v="4"/>
    <x v="0"/>
  </r>
  <r>
    <s v="OD9560090295"/>
    <x v="215"/>
    <s v="Karan Johar"/>
    <s v="Chandigarh"/>
    <x v="7"/>
    <s v="Clothing &amp; Fashion"/>
    <s v="Socks Pack"/>
    <s v="Peter England"/>
    <x v="5"/>
    <n v="1"/>
    <n v="475"/>
    <n v="0"/>
    <n v="0"/>
    <n v="0"/>
    <x v="0"/>
    <x v="2"/>
    <m/>
    <x v="2"/>
  </r>
  <r>
    <s v="OD9510960296"/>
    <x v="216"/>
    <s v="Sunil Gavaskar"/>
    <s v="Ahmedabad"/>
    <x v="11"/>
    <s v="Home &amp; Kitchen"/>
    <s v="Mixer Grinder"/>
    <s v="Prestige"/>
    <x v="3"/>
    <n v="2"/>
    <n v="3507"/>
    <n v="0"/>
    <n v="7014"/>
    <n v="1402.8000000000002"/>
    <x v="0"/>
    <x v="0"/>
    <n v="4"/>
    <x v="0"/>
  </r>
  <r>
    <s v="OD8040820297"/>
    <x v="8"/>
    <s v="Yash Wardhan"/>
    <s v="Delhi"/>
    <x v="8"/>
    <s v="Electronics"/>
    <s v="Smart TV"/>
    <s v="Samsung"/>
    <x v="0"/>
    <n v="3"/>
    <n v="49927"/>
    <n v="0.05"/>
    <n v="0"/>
    <n v="0"/>
    <x v="2"/>
    <x v="2"/>
    <m/>
    <x v="2"/>
  </r>
  <r>
    <s v="OD6345200298"/>
    <x v="217"/>
    <s v="Jyoti Mishra"/>
    <s v="Lucknow"/>
    <x v="6"/>
    <s v="Electronics"/>
    <s v="Smart TV"/>
    <s v="Samsung"/>
    <x v="0"/>
    <n v="1"/>
    <n v="6300"/>
    <n v="0.2"/>
    <n v="5040"/>
    <n v="1008"/>
    <x v="1"/>
    <x v="0"/>
    <n v="4"/>
    <x v="0"/>
  </r>
  <r>
    <s v="OD4410960299"/>
    <x v="218"/>
    <s v="Priya Patel"/>
    <s v="Ahmedabad"/>
    <x v="11"/>
    <s v="Electronics"/>
    <s v="Smartphone"/>
    <s v="Realme"/>
    <x v="1"/>
    <n v="1"/>
    <n v="34078"/>
    <n v="0.15"/>
    <n v="0"/>
    <n v="0"/>
    <x v="3"/>
    <x v="2"/>
    <m/>
    <x v="2"/>
  </r>
  <r>
    <s v="OD6539750300"/>
    <x v="219"/>
    <s v="Sunil Gavaskar"/>
    <s v="Kochi"/>
    <x v="5"/>
    <s v="Beauty &amp; Grooming"/>
    <s v="Perfume"/>
    <s v="Beardo"/>
    <x v="0"/>
    <n v="3"/>
    <n v="575"/>
    <n v="0.05"/>
    <n v="1638.75"/>
    <n v="278.58750000000003"/>
    <x v="2"/>
    <x v="0"/>
    <n v="3"/>
    <x v="0"/>
  </r>
  <r>
    <s v="OD1335910301"/>
    <x v="220"/>
    <s v="Aarav Sharma"/>
    <s v="Jaipur"/>
    <x v="13"/>
    <s v="Home &amp; Kitchen"/>
    <s v="LED Bulb"/>
    <s v="Philips"/>
    <x v="2"/>
    <n v="4"/>
    <n v="3239"/>
    <n v="0"/>
    <n v="12956"/>
    <n v="1295.6000000000001"/>
    <x v="3"/>
    <x v="0"/>
    <n v="5"/>
    <x v="0"/>
  </r>
  <r>
    <s v="OD7587700302"/>
    <x v="79"/>
    <s v="Vikram Singh"/>
    <s v="Ahmedabad"/>
    <x v="11"/>
    <s v="Beauty &amp; Grooming"/>
    <s v="Beard Trimmer"/>
    <s v="L'Oreal"/>
    <x v="0"/>
    <n v="1"/>
    <n v="1104"/>
    <n v="0.05"/>
    <n v="1048.8"/>
    <n v="241.22399999999999"/>
    <x v="2"/>
    <x v="0"/>
    <n v="5"/>
    <x v="0"/>
  </r>
  <r>
    <s v="OD6744500303"/>
    <x v="221"/>
    <s v="Arjun Choudhury"/>
    <s v="Jaipur"/>
    <x v="13"/>
    <s v="Clothing &amp; Fashion"/>
    <s v="Leather Jacket"/>
    <s v="Zara"/>
    <x v="4"/>
    <n v="1"/>
    <n v="805"/>
    <n v="0.35"/>
    <n v="523.25"/>
    <n v="88.952500000000001"/>
    <x v="4"/>
    <x v="0"/>
    <n v="4"/>
    <x v="0"/>
  </r>
  <r>
    <s v="OD9059480304"/>
    <x v="222"/>
    <s v="Shilpa Shetty"/>
    <s v="Ahmedabad"/>
    <x v="11"/>
    <s v="Beauty &amp; Grooming"/>
    <s v="Sunscreen"/>
    <s v="Neutrogena"/>
    <x v="4"/>
    <n v="1"/>
    <n v="515"/>
    <n v="0.2"/>
    <n v="412"/>
    <n v="49.44"/>
    <x v="1"/>
    <x v="0"/>
    <n v="4"/>
    <x v="0"/>
  </r>
  <r>
    <s v="OD1653130305"/>
    <x v="3"/>
    <s v="Yash Wardhan"/>
    <s v="Chennai"/>
    <x v="0"/>
    <s v="Home &amp; Kitchen"/>
    <s v="Bedsheet Set"/>
    <s v="Bombay Dyeing"/>
    <x v="3"/>
    <n v="1"/>
    <n v="627"/>
    <n v="0.35"/>
    <n v="407.55"/>
    <n v="-32.603999999999999"/>
    <x v="2"/>
    <x v="1"/>
    <n v="2"/>
    <x v="1"/>
  </r>
  <r>
    <s v="OD2547550306"/>
    <x v="223"/>
    <s v="Arjun Choudhury"/>
    <s v="Hyderabad"/>
    <x v="9"/>
    <s v="Beauty &amp; Grooming"/>
    <s v="Beard Trimmer"/>
    <s v="L'Oreal"/>
    <x v="4"/>
    <n v="2"/>
    <n v="650"/>
    <n v="0.15"/>
    <n v="1105"/>
    <n v="165.75"/>
    <x v="0"/>
    <x v="0"/>
    <n v="5"/>
    <x v="0"/>
  </r>
  <r>
    <s v="OD1789230307"/>
    <x v="76"/>
    <s v="Sanjay Rao"/>
    <s v="Ahmedabad"/>
    <x v="11"/>
    <s v="Clothing &amp; Fashion"/>
    <s v="Socks Pack"/>
    <s v="Peter England"/>
    <x v="4"/>
    <n v="1"/>
    <n v="3161"/>
    <n v="0"/>
    <n v="3161"/>
    <n v="568.98"/>
    <x v="3"/>
    <x v="0"/>
    <n v="4"/>
    <x v="0"/>
  </r>
  <r>
    <s v="OD8539180308"/>
    <x v="224"/>
    <s v="Meera Bai"/>
    <s v="Mumbai"/>
    <x v="3"/>
    <s v="Electronics"/>
    <s v="Smartwatch"/>
    <s v="Noise"/>
    <x v="0"/>
    <n v="3"/>
    <n v="10889"/>
    <n v="0.1"/>
    <n v="29400.3"/>
    <n v="5292.0540000000001"/>
    <x v="0"/>
    <x v="0"/>
    <n v="4"/>
    <x v="0"/>
  </r>
  <r>
    <s v="OD7498450309"/>
    <x v="142"/>
    <s v="Karan Johar"/>
    <s v="Kolkata"/>
    <x v="1"/>
    <s v="Clothing &amp; Fashion"/>
    <s v="Casual T-Shirt"/>
    <s v="Roadster"/>
    <x v="4"/>
    <n v="1"/>
    <n v="2070"/>
    <n v="0"/>
    <n v="2070"/>
    <n v="269.10000000000002"/>
    <x v="0"/>
    <x v="0"/>
    <n v="5"/>
    <x v="0"/>
  </r>
  <r>
    <s v="OD9827080310"/>
    <x v="32"/>
    <s v="Arjun Choudhury"/>
    <s v="Chennai"/>
    <x v="0"/>
    <s v="Home &amp; Kitchen"/>
    <s v="Mixer Grinder"/>
    <s v="Prestige"/>
    <x v="2"/>
    <n v="1"/>
    <n v="956"/>
    <n v="0.1"/>
    <n v="860.4"/>
    <n v="180.684"/>
    <x v="4"/>
    <x v="0"/>
    <n v="3"/>
    <x v="0"/>
  </r>
  <r>
    <s v="OD5292560311"/>
    <x v="109"/>
    <s v="Neha Gupta"/>
    <s v="Bangalore"/>
    <x v="2"/>
    <s v="Home &amp; Kitchen"/>
    <s v="LED Bulb"/>
    <s v="Philips"/>
    <x v="3"/>
    <n v="1"/>
    <n v="1761"/>
    <n v="0"/>
    <n v="1761"/>
    <n v="457.86"/>
    <x v="0"/>
    <x v="0"/>
    <n v="3"/>
    <x v="0"/>
  </r>
  <r>
    <s v="OD4617190312"/>
    <x v="225"/>
    <s v="Vivek Agnihotri"/>
    <s v="Ahmedabad"/>
    <x v="11"/>
    <s v="Home &amp; Kitchen"/>
    <s v="Non-Stick Pan"/>
    <s v="Hawkins"/>
    <x v="3"/>
    <n v="2"/>
    <n v="4149"/>
    <n v="0.2"/>
    <n v="6638.4000000000005"/>
    <n v="929.3760000000002"/>
    <x v="3"/>
    <x v="0"/>
    <n v="3"/>
    <x v="0"/>
  </r>
  <r>
    <s v="OD2680240313"/>
    <x v="226"/>
    <s v="Sunil Gavaskar"/>
    <s v="Patna"/>
    <x v="10"/>
    <s v="Clothing &amp; Fashion"/>
    <s v="Casual T-Shirt"/>
    <s v="Roadster"/>
    <x v="4"/>
    <n v="1"/>
    <n v="636"/>
    <n v="0"/>
    <n v="636"/>
    <n v="95.399999999999991"/>
    <x v="2"/>
    <x v="0"/>
    <n v="3"/>
    <x v="0"/>
  </r>
  <r>
    <s v="OD8605000314"/>
    <x v="54"/>
    <s v="Riya Sen"/>
    <s v="Jaipur"/>
    <x v="13"/>
    <s v="Home &amp; Kitchen"/>
    <s v="Mixer Grinder"/>
    <s v="Prestige"/>
    <x v="2"/>
    <n v="1"/>
    <n v="2465"/>
    <n v="0"/>
    <n v="2465"/>
    <n v="246.5"/>
    <x v="4"/>
    <x v="0"/>
    <n v="4"/>
    <x v="0"/>
  </r>
  <r>
    <s v="OD2502270315"/>
    <x v="227"/>
    <s v="Vikram Singh"/>
    <s v="Bhopal"/>
    <x v="12"/>
    <s v="Clothing &amp; Fashion"/>
    <s v="Slim Fit Jeans"/>
    <s v="Levis"/>
    <x v="4"/>
    <n v="2"/>
    <n v="3377"/>
    <n v="0.1"/>
    <n v="6078.6"/>
    <n v="1337.2920000000001"/>
    <x v="0"/>
    <x v="0"/>
    <n v="5"/>
    <x v="0"/>
  </r>
  <r>
    <s v="OD8547820316"/>
    <x v="228"/>
    <s v="Vikram Singh"/>
    <s v="Mumbai"/>
    <x v="3"/>
    <s v="Clothing &amp; Fashion"/>
    <s v="Ethnic Kurta"/>
    <s v="Wrogn"/>
    <x v="4"/>
    <n v="2"/>
    <n v="2463"/>
    <n v="0.1"/>
    <n v="4433.4000000000005"/>
    <n v="931.01400000000012"/>
    <x v="0"/>
    <x v="0"/>
    <n v="4"/>
    <x v="0"/>
  </r>
  <r>
    <s v="OD5843880317"/>
    <x v="139"/>
    <s v="Pooja Nair"/>
    <s v="Jaipur"/>
    <x v="13"/>
    <s v="Electronics"/>
    <s v="Smartphone"/>
    <s v="Realme"/>
    <x v="1"/>
    <n v="2"/>
    <n v="18545"/>
    <n v="0"/>
    <n v="37090"/>
    <n v="8530.7000000000007"/>
    <x v="3"/>
    <x v="0"/>
    <n v="5"/>
    <x v="0"/>
  </r>
  <r>
    <s v="OD9655150318"/>
    <x v="119"/>
    <s v="Karan Johar"/>
    <s v="Kolkata"/>
    <x v="1"/>
    <s v="Beauty &amp; Grooming"/>
    <s v="Sunscreen"/>
    <s v="Neutrogena"/>
    <x v="4"/>
    <n v="2"/>
    <n v="2297"/>
    <n v="0"/>
    <n v="4594"/>
    <n v="643.16000000000008"/>
    <x v="1"/>
    <x v="0"/>
    <n v="3"/>
    <x v="0"/>
  </r>
  <r>
    <s v="OD4939720319"/>
    <x v="229"/>
    <s v="Aarav Sharma"/>
    <s v="Delhi"/>
    <x v="8"/>
    <s v="Electronics"/>
    <s v="Smartphone"/>
    <s v="Realme"/>
    <x v="0"/>
    <n v="1"/>
    <n v="48113"/>
    <n v="0.1"/>
    <n v="43301.700000000004"/>
    <n v="9959.3910000000014"/>
    <x v="0"/>
    <x v="0"/>
    <n v="3"/>
    <x v="0"/>
  </r>
  <r>
    <s v="OD2456810320"/>
    <x v="230"/>
    <s v="Sunil Gavaskar"/>
    <s v="Chennai"/>
    <x v="0"/>
    <s v="Beauty &amp; Grooming"/>
    <s v="Hair Dryer"/>
    <s v="Philips"/>
    <x v="0"/>
    <n v="2"/>
    <n v="426"/>
    <n v="0.15"/>
    <n v="724.19999999999993"/>
    <n v="152.08199999999999"/>
    <x v="0"/>
    <x v="0"/>
    <n v="4"/>
    <x v="0"/>
  </r>
  <r>
    <s v="OD8623720321"/>
    <x v="231"/>
    <s v="Rahul Joshi"/>
    <s v="Bhopal"/>
    <x v="12"/>
    <s v="Home &amp; Kitchen"/>
    <s v="Bedsheet Set"/>
    <s v="Bombay Dyeing"/>
    <x v="2"/>
    <n v="2"/>
    <n v="5574"/>
    <n v="0"/>
    <n v="11148"/>
    <n v="2452.56"/>
    <x v="2"/>
    <x v="0"/>
    <n v="4"/>
    <x v="0"/>
  </r>
  <r>
    <s v="OD2266500322"/>
    <x v="232"/>
    <s v="Sneha Reddy"/>
    <s v="Mumbai"/>
    <x v="3"/>
    <s v="Home &amp; Kitchen"/>
    <s v="Air Fryer"/>
    <s v="Kent"/>
    <x v="2"/>
    <n v="1"/>
    <n v="3659"/>
    <n v="0.05"/>
    <n v="3476.0499999999997"/>
    <n v="799.49149999999997"/>
    <x v="4"/>
    <x v="0"/>
    <n v="3"/>
    <x v="0"/>
  </r>
  <r>
    <s v="OD9172590323"/>
    <x v="233"/>
    <s v="Aarav Sharma"/>
    <s v="Hyderabad"/>
    <x v="9"/>
    <s v="Home &amp; Kitchen"/>
    <s v="Mixer Grinder"/>
    <s v="Prestige"/>
    <x v="3"/>
    <n v="1"/>
    <n v="4407"/>
    <n v="0.2"/>
    <n v="3525.6000000000004"/>
    <n v="810.88800000000015"/>
    <x v="4"/>
    <x v="0"/>
    <n v="3"/>
    <x v="0"/>
  </r>
  <r>
    <s v="OD7067540324"/>
    <x v="100"/>
    <s v="Vivek Agnihotri"/>
    <s v="Bhopal"/>
    <x v="12"/>
    <s v="Clothing &amp; Fashion"/>
    <s v="Casual T-Shirt"/>
    <s v="Roadster"/>
    <x v="5"/>
    <n v="1"/>
    <n v="3765"/>
    <n v="0"/>
    <n v="3765"/>
    <n v="753"/>
    <x v="2"/>
    <x v="0"/>
    <n v="4"/>
    <x v="0"/>
  </r>
  <r>
    <s v="OD2910330325"/>
    <x v="234"/>
    <s v="Karan Johar"/>
    <s v="Lucknow"/>
    <x v="6"/>
    <s v="Home &amp; Kitchen"/>
    <s v="Air Fryer"/>
    <s v="Kent"/>
    <x v="3"/>
    <n v="1"/>
    <n v="3590"/>
    <n v="0.2"/>
    <n v="2872"/>
    <n v="488.24"/>
    <x v="2"/>
    <x v="0"/>
    <n v="5"/>
    <x v="0"/>
  </r>
  <r>
    <s v="OD2351820326"/>
    <x v="235"/>
    <s v="Neha Gupta"/>
    <s v="Bhopal"/>
    <x v="12"/>
    <s v="Beauty &amp; Grooming"/>
    <s v="Face Wash"/>
    <s v="Nivea"/>
    <x v="0"/>
    <n v="5"/>
    <n v="164"/>
    <n v="0.15"/>
    <n v="697"/>
    <n v="174.25"/>
    <x v="3"/>
    <x v="0"/>
    <n v="4"/>
    <x v="0"/>
  </r>
  <r>
    <s v="OD9062090327"/>
    <x v="236"/>
    <s v="Aarav Sharma"/>
    <s v="Bhopal"/>
    <x v="12"/>
    <s v="Clothing &amp; Fashion"/>
    <s v="Slim Fit Jeans"/>
    <s v="Levis"/>
    <x v="4"/>
    <n v="1"/>
    <n v="4463"/>
    <n v="0.35"/>
    <n v="2900.9500000000003"/>
    <n v="696.22800000000007"/>
    <x v="2"/>
    <x v="0"/>
    <n v="3"/>
    <x v="0"/>
  </r>
  <r>
    <s v="OD2193540328"/>
    <x v="237"/>
    <s v="Sneha Reddy"/>
    <s v="Kochi"/>
    <x v="5"/>
    <s v="Clothing &amp; Fashion"/>
    <s v="Leather Jacket"/>
    <s v="Zara"/>
    <x v="5"/>
    <n v="1"/>
    <n v="3096"/>
    <n v="0.35"/>
    <n v="2012.4"/>
    <n v="402.48"/>
    <x v="4"/>
    <x v="0"/>
    <n v="5"/>
    <x v="0"/>
  </r>
  <r>
    <s v="OD6022210329"/>
    <x v="88"/>
    <s v="Sneha Reddy"/>
    <s v="Patna"/>
    <x v="10"/>
    <s v="Clothing &amp; Fashion"/>
    <s v="Leather Jacket"/>
    <s v="Zara"/>
    <x v="5"/>
    <n v="1"/>
    <n v="840"/>
    <n v="0.1"/>
    <n v="756"/>
    <n v="143.64000000000001"/>
    <x v="3"/>
    <x v="0"/>
    <n v="3"/>
    <x v="0"/>
  </r>
  <r>
    <s v="OD6140910330"/>
    <x v="18"/>
    <s v="Neha Gupta"/>
    <s v="Chandigarh"/>
    <x v="7"/>
    <s v="Clothing &amp; Fashion"/>
    <s v="Socks Pack"/>
    <s v="Peter England"/>
    <x v="5"/>
    <n v="1"/>
    <n v="637"/>
    <n v="0"/>
    <n v="637"/>
    <n v="101.92"/>
    <x v="3"/>
    <x v="0"/>
    <n v="5"/>
    <x v="0"/>
  </r>
  <r>
    <s v="OD8772510331"/>
    <x v="139"/>
    <s v="Kriti Malhotra"/>
    <s v="Guwahati"/>
    <x v="4"/>
    <s v="Beauty &amp; Grooming"/>
    <s v="Hair Dryer"/>
    <s v="Philips"/>
    <x v="4"/>
    <n v="1"/>
    <n v="1062"/>
    <n v="0"/>
    <n v="1062"/>
    <n v="276.12"/>
    <x v="4"/>
    <x v="0"/>
    <n v="5"/>
    <x v="0"/>
  </r>
  <r>
    <s v="OD2753180332"/>
    <x v="238"/>
    <s v="Rahul Joshi"/>
    <s v="Guwahati"/>
    <x v="4"/>
    <s v="Clothing &amp; Fashion"/>
    <s v="Slim Fit Jeans"/>
    <s v="Levis"/>
    <x v="4"/>
    <n v="1"/>
    <n v="3977"/>
    <n v="0.1"/>
    <n v="3579.3"/>
    <n v="644.274"/>
    <x v="1"/>
    <x v="0"/>
    <n v="3"/>
    <x v="0"/>
  </r>
  <r>
    <s v="OD9665340333"/>
    <x v="132"/>
    <s v="Sneha Reddy"/>
    <s v="Chennai"/>
    <x v="0"/>
    <s v="Electronics"/>
    <s v="Power Bank"/>
    <s v="Mi"/>
    <x v="1"/>
    <n v="1"/>
    <n v="52437"/>
    <n v="0.15"/>
    <n v="44571.45"/>
    <n v="5794.2884999999997"/>
    <x v="1"/>
    <x v="0"/>
    <n v="3"/>
    <x v="0"/>
  </r>
  <r>
    <s v="OD9713620334"/>
    <x v="68"/>
    <s v="Sneha Reddy"/>
    <s v="Chandigarh"/>
    <x v="7"/>
    <s v="Beauty &amp; Grooming"/>
    <s v="Face Wash"/>
    <s v="Nivea"/>
    <x v="0"/>
    <n v="2"/>
    <n v="1440"/>
    <n v="0.15"/>
    <n v="2448"/>
    <n v="514.07999999999993"/>
    <x v="3"/>
    <x v="0"/>
    <n v="5"/>
    <x v="0"/>
  </r>
  <r>
    <s v="OD6174640335"/>
    <x v="114"/>
    <s v="Sanjay Rao"/>
    <s v="Kochi"/>
    <x v="5"/>
    <s v="Electronics"/>
    <s v="Wireless Earbuds"/>
    <s v="boAt"/>
    <x v="0"/>
    <n v="1"/>
    <n v="57456"/>
    <n v="0.1"/>
    <n v="51710.400000000001"/>
    <n v="6722.3520000000008"/>
    <x v="1"/>
    <x v="0"/>
    <n v="5"/>
    <x v="0"/>
  </r>
  <r>
    <s v="OD1730170336"/>
    <x v="239"/>
    <s v="Arjun Choudhury"/>
    <s v="Jaipur"/>
    <x v="13"/>
    <s v="Home &amp; Kitchen"/>
    <s v="Water Bottle"/>
    <s v="Milton"/>
    <x v="2"/>
    <n v="1"/>
    <n v="3633"/>
    <n v="0"/>
    <n v="3633"/>
    <n v="762.93"/>
    <x v="0"/>
    <x v="0"/>
    <n v="4"/>
    <x v="0"/>
  </r>
  <r>
    <s v="OD8140730337"/>
    <x v="240"/>
    <s v="Pooja Nair"/>
    <s v="Bhopal"/>
    <x v="12"/>
    <s v="Electronics"/>
    <s v="Wireless Earbuds"/>
    <s v="boAt"/>
    <x v="1"/>
    <n v="1"/>
    <n v="4500"/>
    <n v="0"/>
    <n v="4500"/>
    <n v="585"/>
    <x v="1"/>
    <x v="0"/>
    <n v="5"/>
    <x v="0"/>
  </r>
  <r>
    <s v="OD3903760338"/>
    <x v="241"/>
    <s v="Aditi Rao"/>
    <s v="Kochi"/>
    <x v="5"/>
    <s v="Clothing &amp; Fashion"/>
    <s v="Casual T-Shirt"/>
    <s v="Roadster"/>
    <x v="5"/>
    <n v="2"/>
    <n v="346"/>
    <n v="0.1"/>
    <n v="622.80000000000007"/>
    <n v="112.10400000000001"/>
    <x v="4"/>
    <x v="0"/>
    <n v="5"/>
    <x v="0"/>
  </r>
  <r>
    <s v="OD5596460339"/>
    <x v="242"/>
    <s v="Alok Nath"/>
    <s v="Guwahati"/>
    <x v="4"/>
    <s v="Clothing &amp; Fashion"/>
    <s v="Casual T-Shirt"/>
    <s v="Roadster"/>
    <x v="5"/>
    <n v="2"/>
    <n v="4083"/>
    <n v="0"/>
    <n v="8166"/>
    <n v="2041.5"/>
    <x v="0"/>
    <x v="0"/>
    <n v="3"/>
    <x v="0"/>
  </r>
  <r>
    <s v="OD6483490340"/>
    <x v="22"/>
    <s v="Neha Gupta"/>
    <s v="Ahmedabad"/>
    <x v="11"/>
    <s v="Home &amp; Kitchen"/>
    <s v="Mixer Grinder"/>
    <s v="Prestige"/>
    <x v="3"/>
    <n v="1"/>
    <n v="3609"/>
    <n v="0"/>
    <n v="3609"/>
    <n v="830.07"/>
    <x v="3"/>
    <x v="0"/>
    <n v="3"/>
    <x v="0"/>
  </r>
  <r>
    <s v="OD1278680341"/>
    <x v="9"/>
    <s v="Sunil Gavaskar"/>
    <s v="Mumbai"/>
    <x v="3"/>
    <s v="Clothing &amp; Fashion"/>
    <s v="Socks Pack"/>
    <s v="Peter England"/>
    <x v="4"/>
    <n v="2"/>
    <n v="1920"/>
    <n v="0.05"/>
    <n v="3648"/>
    <n v="693.12"/>
    <x v="1"/>
    <x v="3"/>
    <n v="5"/>
    <x v="0"/>
  </r>
  <r>
    <s v="OD7554790342"/>
    <x v="226"/>
    <s v="Pooja Nair"/>
    <s v="Jaipur"/>
    <x v="13"/>
    <s v="Beauty &amp; Grooming"/>
    <s v="Beard Trimmer"/>
    <s v="L'Oreal"/>
    <x v="0"/>
    <n v="1"/>
    <n v="1999"/>
    <n v="0.05"/>
    <n v="1899.05"/>
    <n v="436.78149999999999"/>
    <x v="1"/>
    <x v="0"/>
    <n v="5"/>
    <x v="0"/>
  </r>
  <r>
    <s v="OD2192310343"/>
    <x v="148"/>
    <s v="Sanjay Rao"/>
    <s v="Delhi"/>
    <x v="8"/>
    <s v="Beauty &amp; Grooming"/>
    <s v="Perfume"/>
    <s v="Beardo"/>
    <x v="0"/>
    <n v="2"/>
    <n v="840"/>
    <n v="0"/>
    <n v="1680"/>
    <n v="302.39999999999998"/>
    <x v="0"/>
    <x v="0"/>
    <n v="5"/>
    <x v="0"/>
  </r>
  <r>
    <s v="OD9143990344"/>
    <x v="243"/>
    <s v="Rahul Joshi"/>
    <s v="Mumbai"/>
    <x v="3"/>
    <s v="Clothing &amp; Fashion"/>
    <s v="Casual T-Shirt"/>
    <s v="Roadster"/>
    <x v="4"/>
    <n v="2"/>
    <n v="1306"/>
    <n v="0"/>
    <n v="2612"/>
    <n v="365.68"/>
    <x v="1"/>
    <x v="3"/>
    <n v="3"/>
    <x v="0"/>
  </r>
  <r>
    <s v="OD8477690345"/>
    <x v="26"/>
    <s v="Meera Bai"/>
    <s v="Chandigarh"/>
    <x v="7"/>
    <s v="Beauty &amp; Grooming"/>
    <s v="Perfume"/>
    <s v="Beardo"/>
    <x v="0"/>
    <n v="1"/>
    <n v="2110"/>
    <n v="0.15"/>
    <n v="1793.5"/>
    <n v="358.70000000000005"/>
    <x v="2"/>
    <x v="0"/>
    <n v="5"/>
    <x v="0"/>
  </r>
  <r>
    <s v="OD1073900346"/>
    <x v="244"/>
    <s v="Sunil Gavaskar"/>
    <s v="Lucknow"/>
    <x v="6"/>
    <s v="Beauty &amp; Grooming"/>
    <s v="Perfume"/>
    <s v="Beardo"/>
    <x v="0"/>
    <n v="1"/>
    <n v="531"/>
    <n v="0.15"/>
    <n v="451.34999999999997"/>
    <n v="94.783499999999989"/>
    <x v="2"/>
    <x v="0"/>
    <n v="3"/>
    <x v="0"/>
  </r>
  <r>
    <s v="OD4446660347"/>
    <x v="185"/>
    <s v="Riya Sen"/>
    <s v="Chandigarh"/>
    <x v="7"/>
    <s v="Clothing &amp; Fashion"/>
    <s v="Sports Shoes"/>
    <s v="Puma"/>
    <x v="5"/>
    <n v="4"/>
    <n v="1370"/>
    <n v="0"/>
    <n v="5480"/>
    <n v="1096"/>
    <x v="3"/>
    <x v="0"/>
    <n v="3"/>
    <x v="0"/>
  </r>
  <r>
    <s v="OD3267620348"/>
    <x v="148"/>
    <s v="Meera Bai"/>
    <s v="Guwahati"/>
    <x v="4"/>
    <s v="Clothing &amp; Fashion"/>
    <s v="Casual T-Shirt"/>
    <s v="Roadster"/>
    <x v="4"/>
    <n v="1"/>
    <n v="355"/>
    <n v="0.1"/>
    <n v="319.5"/>
    <n v="44.730000000000004"/>
    <x v="2"/>
    <x v="0"/>
    <n v="4"/>
    <x v="0"/>
  </r>
  <r>
    <s v="OD7816230349"/>
    <x v="88"/>
    <s v="Kriti Malhotra"/>
    <s v="Pune"/>
    <x v="3"/>
    <s v="Home &amp; Kitchen"/>
    <s v="Bedsheet Set"/>
    <s v="Bombay Dyeing"/>
    <x v="3"/>
    <n v="4"/>
    <n v="1117"/>
    <n v="0"/>
    <n v="4468"/>
    <n v="625.5200000000001"/>
    <x v="2"/>
    <x v="0"/>
    <n v="5"/>
    <x v="0"/>
  </r>
  <r>
    <s v="OD1831300350"/>
    <x v="200"/>
    <s v="Priya Patel"/>
    <s v="Pune"/>
    <x v="3"/>
    <s v="Clothing &amp; Fashion"/>
    <s v="Sports Shoes"/>
    <s v="Puma"/>
    <x v="4"/>
    <n v="1"/>
    <n v="2063"/>
    <n v="0.05"/>
    <n v="1959.85"/>
    <n v="470.36399999999998"/>
    <x v="2"/>
    <x v="0"/>
    <n v="5"/>
    <x v="0"/>
  </r>
  <r>
    <s v="OD7662340351"/>
    <x v="99"/>
    <s v="Amit Verma"/>
    <s v="Chandigarh"/>
    <x v="7"/>
    <s v="Clothing &amp; Fashion"/>
    <s v="Ethnic Kurta"/>
    <s v="Wrogn"/>
    <x v="5"/>
    <n v="5"/>
    <n v="905"/>
    <n v="0.1"/>
    <n v="4072.5"/>
    <n v="407.25"/>
    <x v="1"/>
    <x v="0"/>
    <n v="3"/>
    <x v="0"/>
  </r>
  <r>
    <s v="OD5754600352"/>
    <x v="245"/>
    <s v="Sneha Reddy"/>
    <s v="Jaipur"/>
    <x v="13"/>
    <s v="Electronics"/>
    <s v="Smartwatch"/>
    <s v="Noise"/>
    <x v="0"/>
    <n v="1"/>
    <n v="22059"/>
    <n v="0.05"/>
    <n v="20956.05"/>
    <n v="3352.9679999999998"/>
    <x v="3"/>
    <x v="0"/>
    <n v="3"/>
    <x v="0"/>
  </r>
  <r>
    <s v="OD5269490353"/>
    <x v="13"/>
    <s v="Meera Bai"/>
    <s v="Kochi"/>
    <x v="5"/>
    <s v="Electronics"/>
    <s v="Wireless Earbuds"/>
    <s v="boAt"/>
    <x v="0"/>
    <n v="2"/>
    <n v="23918"/>
    <n v="0"/>
    <n v="47836"/>
    <n v="11959"/>
    <x v="2"/>
    <x v="0"/>
    <n v="5"/>
    <x v="0"/>
  </r>
  <r>
    <s v="OD7192360354"/>
    <x v="174"/>
    <s v="Ananya Iyer"/>
    <s v="Mumbai"/>
    <x v="3"/>
    <s v="Beauty &amp; Grooming"/>
    <s v="Hair Dryer"/>
    <s v="Philips"/>
    <x v="4"/>
    <n v="1"/>
    <n v="467"/>
    <n v="0.05"/>
    <n v="443.65"/>
    <n v="97.602999999999994"/>
    <x v="1"/>
    <x v="0"/>
    <n v="4"/>
    <x v="0"/>
  </r>
  <r>
    <s v="OD7721820355"/>
    <x v="246"/>
    <s v="Jyoti Mishra"/>
    <s v="Chandigarh"/>
    <x v="7"/>
    <s v="Electronics"/>
    <s v="Smartphone"/>
    <s v="Realme"/>
    <x v="1"/>
    <n v="1"/>
    <n v="31492"/>
    <n v="0.2"/>
    <n v="25193.600000000002"/>
    <n v="3023.232"/>
    <x v="4"/>
    <x v="0"/>
    <n v="5"/>
    <x v="0"/>
  </r>
  <r>
    <s v="OD4554400356"/>
    <x v="200"/>
    <s v="Sunil Gavaskar"/>
    <s v="Pune"/>
    <x v="3"/>
    <s v="Beauty &amp; Grooming"/>
    <s v="Face Wash"/>
    <s v="Nivea"/>
    <x v="0"/>
    <n v="1"/>
    <n v="1232"/>
    <n v="0"/>
    <n v="1232"/>
    <n v="135.52000000000001"/>
    <x v="1"/>
    <x v="0"/>
    <n v="4"/>
    <x v="0"/>
  </r>
  <r>
    <s v="OD8526100357"/>
    <x v="209"/>
    <s v="Rahul Joshi"/>
    <s v="Bangalore"/>
    <x v="2"/>
    <s v="Electronics"/>
    <s v="Laptop"/>
    <s v="Asus"/>
    <x v="0"/>
    <n v="1"/>
    <n v="10830"/>
    <n v="0"/>
    <n v="10830"/>
    <n v="1841.1000000000001"/>
    <x v="2"/>
    <x v="0"/>
    <n v="5"/>
    <x v="0"/>
  </r>
  <r>
    <s v="OD1372800358"/>
    <x v="247"/>
    <s v="Sneha Reddy"/>
    <s v="Kolkata"/>
    <x v="1"/>
    <s v="Electronics"/>
    <s v="Smartphone"/>
    <s v="Realme"/>
    <x v="1"/>
    <n v="1"/>
    <n v="17184"/>
    <n v="0"/>
    <n v="17184"/>
    <n v="2749.44"/>
    <x v="0"/>
    <x v="0"/>
    <n v="4"/>
    <x v="0"/>
  </r>
  <r>
    <s v="OD6543420359"/>
    <x v="248"/>
    <s v="Rohan Das"/>
    <s v="Jaipur"/>
    <x v="13"/>
    <s v="Electronics"/>
    <s v="Smartwatch"/>
    <s v="Noise"/>
    <x v="0"/>
    <n v="2"/>
    <n v="32834"/>
    <n v="0.05"/>
    <n v="62384.6"/>
    <n v="13724.611999999999"/>
    <x v="1"/>
    <x v="0"/>
    <n v="3"/>
    <x v="0"/>
  </r>
  <r>
    <s v="OD2045000360"/>
    <x v="96"/>
    <s v="Sunil Gavaskar"/>
    <s v="Patna"/>
    <x v="10"/>
    <s v="Electronics"/>
    <s v="Wireless Earbuds"/>
    <s v="boAt"/>
    <x v="1"/>
    <n v="3"/>
    <n v="49273"/>
    <n v="0.05"/>
    <n v="140428.04999999999"/>
    <n v="35107.012499999997"/>
    <x v="1"/>
    <x v="3"/>
    <n v="5"/>
    <x v="0"/>
  </r>
  <r>
    <s v="OD3750370361"/>
    <x v="249"/>
    <s v="Arjun Choudhury"/>
    <s v="Bangalore"/>
    <x v="2"/>
    <s v="Beauty &amp; Grooming"/>
    <s v="Perfume"/>
    <s v="Beardo"/>
    <x v="0"/>
    <n v="1"/>
    <n v="2201"/>
    <n v="0"/>
    <n v="2201"/>
    <n v="418.19"/>
    <x v="2"/>
    <x v="0"/>
    <n v="5"/>
    <x v="0"/>
  </r>
  <r>
    <s v="OD3548520362"/>
    <x v="250"/>
    <s v="Shilpa Shetty"/>
    <s v="Bangalore"/>
    <x v="2"/>
    <s v="Clothing &amp; Fashion"/>
    <s v="Casual T-Shirt"/>
    <s v="Roadster"/>
    <x v="4"/>
    <n v="2"/>
    <n v="3669"/>
    <n v="0"/>
    <n v="7338"/>
    <n v="1614.36"/>
    <x v="2"/>
    <x v="0"/>
    <n v="5"/>
    <x v="0"/>
  </r>
  <r>
    <s v="OD3151530363"/>
    <x v="163"/>
    <s v="Ananya Iyer"/>
    <s v="Jaipur"/>
    <x v="13"/>
    <s v="Home &amp; Kitchen"/>
    <s v="Mixer Grinder"/>
    <s v="Prestige"/>
    <x v="2"/>
    <n v="1"/>
    <n v="5039"/>
    <n v="0.05"/>
    <n v="4787.05"/>
    <n v="909.53950000000009"/>
    <x v="4"/>
    <x v="0"/>
    <n v="3"/>
    <x v="0"/>
  </r>
  <r>
    <s v="OD8798170364"/>
    <x v="204"/>
    <s v="Ananya Iyer"/>
    <s v="Ahmedabad"/>
    <x v="11"/>
    <s v="Electronics"/>
    <s v="Smart TV"/>
    <s v="Samsung"/>
    <x v="0"/>
    <n v="1"/>
    <n v="40753"/>
    <n v="0.05"/>
    <n v="38715.35"/>
    <n v="3871.5349999999999"/>
    <x v="3"/>
    <x v="0"/>
    <n v="5"/>
    <x v="0"/>
  </r>
  <r>
    <s v="OD5997500365"/>
    <x v="251"/>
    <s v="Deepak Kumar"/>
    <s v="Bhopal"/>
    <x v="12"/>
    <s v="Home &amp; Kitchen"/>
    <s v="Air Fryer"/>
    <s v="Kent"/>
    <x v="2"/>
    <n v="1"/>
    <n v="5093"/>
    <n v="0"/>
    <n v="5093"/>
    <n v="916.74"/>
    <x v="2"/>
    <x v="0"/>
    <n v="5"/>
    <x v="0"/>
  </r>
  <r>
    <s v="OD6609200366"/>
    <x v="252"/>
    <s v="Vivek Agnihotri"/>
    <s v="Guwahati"/>
    <x v="4"/>
    <s v="Clothing &amp; Fashion"/>
    <s v="Leather Jacket"/>
    <s v="Zara"/>
    <x v="4"/>
    <n v="5"/>
    <n v="2954"/>
    <n v="0.35"/>
    <n v="9600.5"/>
    <n v="2112.11"/>
    <x v="1"/>
    <x v="0"/>
    <n v="3"/>
    <x v="0"/>
  </r>
  <r>
    <s v="OD3812330367"/>
    <x v="253"/>
    <s v="Jyoti Mishra"/>
    <s v="Guwahati"/>
    <x v="4"/>
    <s v="Electronics"/>
    <s v="Smartphone"/>
    <s v="Realme"/>
    <x v="1"/>
    <n v="2"/>
    <n v="2861"/>
    <n v="0.15"/>
    <n v="4863.7"/>
    <n v="1070.0139999999999"/>
    <x v="1"/>
    <x v="0"/>
    <n v="4"/>
    <x v="0"/>
  </r>
  <r>
    <s v="OD9524410368"/>
    <x v="254"/>
    <s v="Amit Verma"/>
    <s v="Pune"/>
    <x v="3"/>
    <s v="Home &amp; Kitchen"/>
    <s v="Air Fryer"/>
    <s v="Kent"/>
    <x v="3"/>
    <n v="1"/>
    <n v="4790"/>
    <n v="0"/>
    <n v="4790"/>
    <n v="814.30000000000007"/>
    <x v="1"/>
    <x v="0"/>
    <n v="5"/>
    <x v="0"/>
  </r>
  <r>
    <s v="OD7232530369"/>
    <x v="90"/>
    <s v="Meera Bai"/>
    <s v="Guwahati"/>
    <x v="4"/>
    <s v="Clothing &amp; Fashion"/>
    <s v="Ethnic Kurta"/>
    <s v="Wrogn"/>
    <x v="5"/>
    <n v="1"/>
    <n v="908"/>
    <n v="0.35"/>
    <n v="590.20000000000005"/>
    <n v="64.922000000000011"/>
    <x v="2"/>
    <x v="0"/>
    <n v="3"/>
    <x v="0"/>
  </r>
  <r>
    <s v="OD9322010370"/>
    <x v="11"/>
    <s v="Riya Sen"/>
    <s v="Bhopal"/>
    <x v="12"/>
    <s v="Home &amp; Kitchen"/>
    <s v="Mixer Grinder"/>
    <s v="Prestige"/>
    <x v="2"/>
    <n v="1"/>
    <n v="1105"/>
    <n v="0"/>
    <n v="1105"/>
    <n v="221"/>
    <x v="1"/>
    <x v="0"/>
    <n v="5"/>
    <x v="0"/>
  </r>
  <r>
    <s v="OD3025870371"/>
    <x v="178"/>
    <s v="Vivek Agnihotri"/>
    <s v="Mumbai"/>
    <x v="3"/>
    <s v="Clothing &amp; Fashion"/>
    <s v="Ethnic Kurta"/>
    <s v="Wrogn"/>
    <x v="4"/>
    <n v="2"/>
    <n v="3242"/>
    <n v="0.05"/>
    <n v="6159.7999999999993"/>
    <n v="1539.9499999999998"/>
    <x v="0"/>
    <x v="0"/>
    <n v="5"/>
    <x v="0"/>
  </r>
  <r>
    <s v="OD6696560372"/>
    <x v="42"/>
    <s v="Vivek Agnihotri"/>
    <s v="Jaipur"/>
    <x v="13"/>
    <s v="Home &amp; Kitchen"/>
    <s v="Mixer Grinder"/>
    <s v="Prestige"/>
    <x v="3"/>
    <n v="1"/>
    <n v="5243"/>
    <n v="0"/>
    <n v="5243"/>
    <n v="576.73"/>
    <x v="0"/>
    <x v="0"/>
    <n v="4"/>
    <x v="0"/>
  </r>
  <r>
    <s v="OD9540600373"/>
    <x v="255"/>
    <s v="Deepak Kumar"/>
    <s v="Pune"/>
    <x v="3"/>
    <s v="Electronics"/>
    <s v="Wireless Earbuds"/>
    <s v="boAt"/>
    <x v="0"/>
    <n v="1"/>
    <n v="47300"/>
    <n v="0"/>
    <n v="47300"/>
    <n v="9460"/>
    <x v="2"/>
    <x v="0"/>
    <n v="4"/>
    <x v="0"/>
  </r>
  <r>
    <s v="OD6079290374"/>
    <x v="256"/>
    <s v="Sanjay Rao"/>
    <s v="Ahmedabad"/>
    <x v="11"/>
    <s v="Electronics"/>
    <s v="Wireless Earbuds"/>
    <s v="boAt"/>
    <x v="1"/>
    <n v="1"/>
    <n v="18836"/>
    <n v="0.05"/>
    <n v="17894.2"/>
    <n v="3220.9560000000001"/>
    <x v="0"/>
    <x v="0"/>
    <n v="4"/>
    <x v="0"/>
  </r>
  <r>
    <s v="OD2678900375"/>
    <x v="257"/>
    <s v="Divya Dutta"/>
    <s v="Kochi"/>
    <x v="5"/>
    <s v="Home &amp; Kitchen"/>
    <s v="LED Bulb"/>
    <s v="Philips"/>
    <x v="2"/>
    <n v="2"/>
    <n v="3138"/>
    <n v="0.05"/>
    <n v="5962.2"/>
    <n v="1132.818"/>
    <x v="4"/>
    <x v="0"/>
    <n v="3"/>
    <x v="0"/>
  </r>
  <r>
    <s v="OD8267880376"/>
    <x v="258"/>
    <s v="Deepak Kumar"/>
    <s v="Guwahati"/>
    <x v="4"/>
    <s v="Beauty &amp; Grooming"/>
    <s v="Beard Trimmer"/>
    <s v="L'Oreal"/>
    <x v="4"/>
    <n v="1"/>
    <n v="474"/>
    <n v="0.05"/>
    <n v="450.29999999999995"/>
    <n v="81.053999999999988"/>
    <x v="4"/>
    <x v="0"/>
    <n v="4"/>
    <x v="0"/>
  </r>
  <r>
    <s v="OD8206350377"/>
    <x v="259"/>
    <s v="Shilpa Shetty"/>
    <s v="Lucknow"/>
    <x v="6"/>
    <s v="Home &amp; Kitchen"/>
    <s v="Water Bottle"/>
    <s v="Milton"/>
    <x v="3"/>
    <n v="3"/>
    <n v="525"/>
    <n v="0.2"/>
    <n v="1260"/>
    <n v="138.6"/>
    <x v="4"/>
    <x v="0"/>
    <n v="3"/>
    <x v="0"/>
  </r>
  <r>
    <s v="OD8134210378"/>
    <x v="260"/>
    <s v="Amit Verma"/>
    <s v="Lucknow"/>
    <x v="6"/>
    <s v="Clothing &amp; Fashion"/>
    <s v="Socks Pack"/>
    <s v="Peter England"/>
    <x v="5"/>
    <n v="2"/>
    <n v="4092"/>
    <n v="0"/>
    <n v="8184"/>
    <n v="1554.96"/>
    <x v="1"/>
    <x v="0"/>
    <n v="3"/>
    <x v="0"/>
  </r>
  <r>
    <s v="OD2970720379"/>
    <x v="261"/>
    <s v="Yash Wardhan"/>
    <s v="Pune"/>
    <x v="3"/>
    <s v="Electronics"/>
    <s v="Power Bank"/>
    <s v="Mi"/>
    <x v="1"/>
    <n v="1"/>
    <n v="64894"/>
    <n v="0.1"/>
    <n v="58404.6"/>
    <n v="14601.15"/>
    <x v="4"/>
    <x v="0"/>
    <n v="5"/>
    <x v="0"/>
  </r>
  <r>
    <s v="OD6407050380"/>
    <x v="234"/>
    <s v="Riya Sen"/>
    <s v="Pune"/>
    <x v="3"/>
    <s v="Beauty &amp; Grooming"/>
    <s v="Beard Trimmer"/>
    <s v="L'Oreal"/>
    <x v="0"/>
    <n v="1"/>
    <n v="543"/>
    <n v="0"/>
    <n v="543"/>
    <n v="92.31"/>
    <x v="4"/>
    <x v="0"/>
    <n v="3"/>
    <x v="0"/>
  </r>
  <r>
    <s v="OD8768530381"/>
    <x v="65"/>
    <s v="Aarav Sharma"/>
    <s v="Patna"/>
    <x v="10"/>
    <s v="Beauty &amp; Grooming"/>
    <s v="Perfume"/>
    <s v="Beardo"/>
    <x v="0"/>
    <n v="3"/>
    <n v="1738"/>
    <n v="0.2"/>
    <n v="4171.2"/>
    <n v="458.83199999999999"/>
    <x v="2"/>
    <x v="0"/>
    <n v="5"/>
    <x v="0"/>
  </r>
  <r>
    <s v="OD5749710382"/>
    <x v="26"/>
    <s v="Vivek Agnihotri"/>
    <s v="Guwahati"/>
    <x v="4"/>
    <s v="Clothing &amp; Fashion"/>
    <s v="Casual T-Shirt"/>
    <s v="Roadster"/>
    <x v="5"/>
    <n v="1"/>
    <n v="1861"/>
    <n v="0"/>
    <n v="1861"/>
    <n v="334.97999999999996"/>
    <x v="3"/>
    <x v="0"/>
    <n v="3"/>
    <x v="0"/>
  </r>
  <r>
    <s v="OD2893970383"/>
    <x v="58"/>
    <s v="Kriti Malhotra"/>
    <s v="Jaipur"/>
    <x v="13"/>
    <s v="Clothing &amp; Fashion"/>
    <s v="Socks Pack"/>
    <s v="Peter England"/>
    <x v="4"/>
    <n v="1"/>
    <n v="2013"/>
    <n v="0.05"/>
    <n v="1912.35"/>
    <n v="286.85249999999996"/>
    <x v="0"/>
    <x v="0"/>
    <n v="4"/>
    <x v="0"/>
  </r>
  <r>
    <s v="OD4082820384"/>
    <x v="118"/>
    <s v="Shilpa Shetty"/>
    <s v="Lucknow"/>
    <x v="6"/>
    <s v="Clothing &amp; Fashion"/>
    <s v="Socks Pack"/>
    <s v="Peter England"/>
    <x v="4"/>
    <n v="1"/>
    <n v="3826"/>
    <n v="0"/>
    <n v="3826"/>
    <n v="420.86"/>
    <x v="3"/>
    <x v="0"/>
    <n v="4"/>
    <x v="0"/>
  </r>
  <r>
    <s v="OD3441960385"/>
    <x v="159"/>
    <s v="Sunil Gavaskar"/>
    <s v="Bhopal"/>
    <x v="12"/>
    <s v="Electronics"/>
    <s v="Power Bank"/>
    <s v="Mi"/>
    <x v="1"/>
    <n v="1"/>
    <n v="44893"/>
    <n v="0"/>
    <n v="44893"/>
    <n v="7631.81"/>
    <x v="1"/>
    <x v="0"/>
    <n v="3"/>
    <x v="0"/>
  </r>
  <r>
    <s v="OD4838940386"/>
    <x v="262"/>
    <s v="Riya Sen"/>
    <s v="Pune"/>
    <x v="3"/>
    <s v="Electronics"/>
    <s v="Smartphone"/>
    <s v="Realme"/>
    <x v="1"/>
    <n v="1"/>
    <n v="57824"/>
    <n v="0"/>
    <n v="57824"/>
    <n v="6938.88"/>
    <x v="1"/>
    <x v="0"/>
    <n v="4"/>
    <x v="0"/>
  </r>
  <r>
    <s v="OD3215560387"/>
    <x v="234"/>
    <s v="Deepak Kumar"/>
    <s v="Chennai"/>
    <x v="0"/>
    <s v="Electronics"/>
    <s v="Smartwatch"/>
    <s v="Noise"/>
    <x v="0"/>
    <n v="3"/>
    <n v="2019"/>
    <n v="0.1"/>
    <n v="5451.3"/>
    <n v="1199.2860000000001"/>
    <x v="1"/>
    <x v="0"/>
    <n v="5"/>
    <x v="0"/>
  </r>
  <r>
    <s v="OD5303540388"/>
    <x v="263"/>
    <s v="Alok Nath"/>
    <s v="Patna"/>
    <x v="10"/>
    <s v="Home &amp; Kitchen"/>
    <s v="Air Fryer"/>
    <s v="Kent"/>
    <x v="3"/>
    <n v="1"/>
    <n v="3912"/>
    <n v="0.1"/>
    <n v="3520.8"/>
    <n v="809.78400000000011"/>
    <x v="2"/>
    <x v="0"/>
    <n v="4"/>
    <x v="0"/>
  </r>
  <r>
    <s v="OD1330090389"/>
    <x v="57"/>
    <s v="Pooja Nair"/>
    <s v="Delhi"/>
    <x v="8"/>
    <s v="Electronics"/>
    <s v="Smart TV"/>
    <s v="Samsung"/>
    <x v="1"/>
    <n v="1"/>
    <n v="27568"/>
    <n v="0"/>
    <n v="0"/>
    <n v="0"/>
    <x v="1"/>
    <x v="2"/>
    <m/>
    <x v="2"/>
  </r>
  <r>
    <s v="OD9862450390"/>
    <x v="200"/>
    <s v="Karan Johar"/>
    <s v="Bhopal"/>
    <x v="12"/>
    <s v="Electronics"/>
    <s v="Power Bank"/>
    <s v="Mi"/>
    <x v="1"/>
    <n v="1"/>
    <n v="50006"/>
    <n v="0.1"/>
    <n v="45005.4"/>
    <n v="11701.404"/>
    <x v="4"/>
    <x v="3"/>
    <n v="4"/>
    <x v="0"/>
  </r>
  <r>
    <s v="OD2089080391"/>
    <x v="100"/>
    <s v="Yash Wardhan"/>
    <s v="Delhi"/>
    <x v="8"/>
    <s v="Electronics"/>
    <s v="Smartwatch"/>
    <s v="Noise"/>
    <x v="0"/>
    <n v="1"/>
    <n v="62601"/>
    <n v="0.1"/>
    <n v="56340.9"/>
    <n v="10704.771000000001"/>
    <x v="0"/>
    <x v="0"/>
    <n v="4"/>
    <x v="0"/>
  </r>
  <r>
    <s v="OD8063230392"/>
    <x v="264"/>
    <s v="Kriti Malhotra"/>
    <s v="Chandigarh"/>
    <x v="7"/>
    <s v="Clothing &amp; Fashion"/>
    <s v="Sports Shoes"/>
    <s v="Puma"/>
    <x v="5"/>
    <n v="1"/>
    <n v="4362"/>
    <n v="0"/>
    <n v="4362"/>
    <n v="1003.26"/>
    <x v="0"/>
    <x v="0"/>
    <n v="3"/>
    <x v="0"/>
  </r>
  <r>
    <s v="OD2574010393"/>
    <x v="20"/>
    <s v="Vivek Agnihotri"/>
    <s v="Patna"/>
    <x v="10"/>
    <s v="Clothing &amp; Fashion"/>
    <s v="Ethnic Kurta"/>
    <s v="Wrogn"/>
    <x v="5"/>
    <n v="1"/>
    <n v="1023"/>
    <n v="0.05"/>
    <n v="971.84999999999991"/>
    <n v="242.96249999999998"/>
    <x v="4"/>
    <x v="0"/>
    <n v="5"/>
    <x v="0"/>
  </r>
  <r>
    <s v="OD7975580394"/>
    <x v="265"/>
    <s v="Sneha Reddy"/>
    <s v="Bhopal"/>
    <x v="12"/>
    <s v="Home &amp; Kitchen"/>
    <s v="Non-Stick Pan"/>
    <s v="Hawkins"/>
    <x v="2"/>
    <n v="1"/>
    <n v="345"/>
    <n v="0"/>
    <n v="345"/>
    <n v="75.900000000000006"/>
    <x v="2"/>
    <x v="0"/>
    <n v="3"/>
    <x v="0"/>
  </r>
  <r>
    <s v="OD8608290395"/>
    <x v="111"/>
    <s v="Karan Johar"/>
    <s v="Guwahati"/>
    <x v="4"/>
    <s v="Home &amp; Kitchen"/>
    <s v="Bedsheet Set"/>
    <s v="Bombay Dyeing"/>
    <x v="2"/>
    <n v="2"/>
    <n v="3261"/>
    <n v="0.1"/>
    <n v="5869.8"/>
    <n v="1408.752"/>
    <x v="4"/>
    <x v="0"/>
    <n v="5"/>
    <x v="0"/>
  </r>
  <r>
    <s v="OD7856990396"/>
    <x v="88"/>
    <s v="Jyoti Mishra"/>
    <s v="Delhi"/>
    <x v="8"/>
    <s v="Home &amp; Kitchen"/>
    <s v="Mixer Grinder"/>
    <s v="Prestige"/>
    <x v="2"/>
    <n v="4"/>
    <n v="3521"/>
    <n v="0"/>
    <n v="14084"/>
    <n v="1971.7600000000002"/>
    <x v="1"/>
    <x v="0"/>
    <n v="3"/>
    <x v="0"/>
  </r>
  <r>
    <s v="OD1961710397"/>
    <x v="263"/>
    <s v="Meera Bai"/>
    <s v="Mumbai"/>
    <x v="3"/>
    <s v="Electronics"/>
    <s v="Smartwatch"/>
    <s v="Noise"/>
    <x v="0"/>
    <n v="1"/>
    <n v="51424"/>
    <n v="0"/>
    <n v="51424"/>
    <n v="8742.08"/>
    <x v="1"/>
    <x v="0"/>
    <n v="5"/>
    <x v="0"/>
  </r>
  <r>
    <s v="OD7834960398"/>
    <x v="266"/>
    <s v="Arjun Choudhury"/>
    <s v="Kochi"/>
    <x v="5"/>
    <s v="Home &amp; Kitchen"/>
    <s v="Water Bottle"/>
    <s v="Milton"/>
    <x v="2"/>
    <n v="1"/>
    <n v="4119"/>
    <n v="0.05"/>
    <n v="3913.0499999999997"/>
    <n v="978.26249999999993"/>
    <x v="0"/>
    <x v="0"/>
    <n v="4"/>
    <x v="0"/>
  </r>
  <r>
    <s v="OD5089500399"/>
    <x v="184"/>
    <s v="Amit Verma"/>
    <s v="Delhi"/>
    <x v="8"/>
    <s v="Home &amp; Kitchen"/>
    <s v="Water Bottle"/>
    <s v="Milton"/>
    <x v="3"/>
    <n v="1"/>
    <n v="2473"/>
    <n v="0"/>
    <n v="2473"/>
    <n v="420.41"/>
    <x v="4"/>
    <x v="3"/>
    <n v="5"/>
    <x v="0"/>
  </r>
  <r>
    <s v="OD2221010400"/>
    <x v="267"/>
    <s v="Jyoti Mishra"/>
    <s v="Chennai"/>
    <x v="0"/>
    <s v="Electronics"/>
    <s v="Smartphone"/>
    <s v="Realme"/>
    <x v="0"/>
    <n v="2"/>
    <n v="58937"/>
    <n v="0.15"/>
    <n v="100192.9"/>
    <n v="20038.580000000002"/>
    <x v="3"/>
    <x v="0"/>
    <n v="4"/>
    <x v="0"/>
  </r>
  <r>
    <s v="OD7442170401"/>
    <x v="268"/>
    <s v="Neha Gupta"/>
    <s v="Bhopal"/>
    <x v="12"/>
    <s v="Clothing &amp; Fashion"/>
    <s v="Sports Shoes"/>
    <s v="Puma"/>
    <x v="5"/>
    <n v="2"/>
    <n v="1699"/>
    <n v="0.2"/>
    <n v="2718.4"/>
    <n v="353.392"/>
    <x v="3"/>
    <x v="0"/>
    <n v="5"/>
    <x v="0"/>
  </r>
  <r>
    <s v="OD8511950402"/>
    <x v="77"/>
    <s v="Yash Wardhan"/>
    <s v="Patna"/>
    <x v="10"/>
    <s v="Electronics"/>
    <s v="Power Bank"/>
    <s v="Mi"/>
    <x v="0"/>
    <n v="2"/>
    <n v="1520"/>
    <n v="0.05"/>
    <n v="2888"/>
    <n v="606.48"/>
    <x v="3"/>
    <x v="0"/>
    <n v="5"/>
    <x v="0"/>
  </r>
  <r>
    <s v="OD7316910403"/>
    <x v="269"/>
    <s v="Rahul Joshi"/>
    <s v="Jaipur"/>
    <x v="13"/>
    <s v="Beauty &amp; Grooming"/>
    <s v="Sunscreen"/>
    <s v="Neutrogena"/>
    <x v="4"/>
    <n v="2"/>
    <n v="2369"/>
    <n v="0.15"/>
    <n v="4027.2999999999997"/>
    <n v="966.55199999999991"/>
    <x v="3"/>
    <x v="0"/>
    <n v="5"/>
    <x v="0"/>
  </r>
  <r>
    <s v="OD6630540404"/>
    <x v="77"/>
    <s v="Aarav Sharma"/>
    <s v="Delhi"/>
    <x v="8"/>
    <s v="Home &amp; Kitchen"/>
    <s v="Mixer Grinder"/>
    <s v="Prestige"/>
    <x v="3"/>
    <n v="1"/>
    <n v="1870"/>
    <n v="0.15"/>
    <n v="1589.5"/>
    <n v="333.79500000000002"/>
    <x v="2"/>
    <x v="0"/>
    <n v="3"/>
    <x v="0"/>
  </r>
  <r>
    <s v="OD5622910405"/>
    <x v="112"/>
    <s v="Vikram Singh"/>
    <s v="Bhopal"/>
    <x v="12"/>
    <s v="Clothing &amp; Fashion"/>
    <s v="Casual T-Shirt"/>
    <s v="Roadster"/>
    <x v="5"/>
    <n v="1"/>
    <n v="718"/>
    <n v="0.15"/>
    <n v="610.29999999999995"/>
    <n v="152.57499999999999"/>
    <x v="3"/>
    <x v="3"/>
    <n v="4"/>
    <x v="0"/>
  </r>
  <r>
    <s v="OD4427080406"/>
    <x v="255"/>
    <s v="Karan Johar"/>
    <s v="Kolkata"/>
    <x v="1"/>
    <s v="Clothing &amp; Fashion"/>
    <s v="Leather Jacket"/>
    <s v="Zara"/>
    <x v="5"/>
    <n v="2"/>
    <n v="2380"/>
    <n v="0.05"/>
    <n v="4522"/>
    <n v="497.42"/>
    <x v="3"/>
    <x v="0"/>
    <n v="3"/>
    <x v="0"/>
  </r>
  <r>
    <s v="OD8984290407"/>
    <x v="223"/>
    <s v="Rohan Das"/>
    <s v="Jaipur"/>
    <x v="13"/>
    <s v="Home &amp; Kitchen"/>
    <s v="Non-Stick Pan"/>
    <s v="Hawkins"/>
    <x v="2"/>
    <n v="2"/>
    <n v="1598"/>
    <n v="0.1"/>
    <n v="2876.4"/>
    <n v="719.1"/>
    <x v="1"/>
    <x v="0"/>
    <n v="5"/>
    <x v="0"/>
  </r>
  <r>
    <s v="OD3869090408"/>
    <x v="270"/>
    <s v="Yash Wardhan"/>
    <s v="Kolkata"/>
    <x v="1"/>
    <s v="Home &amp; Kitchen"/>
    <s v="LED Bulb"/>
    <s v="Philips"/>
    <x v="3"/>
    <n v="1"/>
    <n v="5330"/>
    <n v="0.1"/>
    <n v="4797"/>
    <n v="1007.37"/>
    <x v="3"/>
    <x v="0"/>
    <n v="5"/>
    <x v="0"/>
  </r>
  <r>
    <s v="OD2416440409"/>
    <x v="271"/>
    <s v="Vivek Agnihotri"/>
    <s v="Bangalore"/>
    <x v="2"/>
    <s v="Home &amp; Kitchen"/>
    <s v="Water Bottle"/>
    <s v="Milton"/>
    <x v="2"/>
    <n v="1"/>
    <n v="2698"/>
    <n v="0"/>
    <n v="2698"/>
    <n v="674.5"/>
    <x v="3"/>
    <x v="0"/>
    <n v="5"/>
    <x v="0"/>
  </r>
  <r>
    <s v="OD6722610410"/>
    <x v="272"/>
    <s v="Vivek Agnihotri"/>
    <s v="Pune"/>
    <x v="3"/>
    <s v="Clothing &amp; Fashion"/>
    <s v="Slim Fit Jeans"/>
    <s v="Levis"/>
    <x v="4"/>
    <n v="5"/>
    <n v="3512"/>
    <n v="0.2"/>
    <n v="14048"/>
    <n v="3231.04"/>
    <x v="2"/>
    <x v="0"/>
    <n v="3"/>
    <x v="0"/>
  </r>
  <r>
    <s v="OD9296250411"/>
    <x v="47"/>
    <s v="Amit Verma"/>
    <s v="Kolkata"/>
    <x v="1"/>
    <s v="Home &amp; Kitchen"/>
    <s v="Air Fryer"/>
    <s v="Kent"/>
    <x v="3"/>
    <n v="1"/>
    <n v="5995"/>
    <n v="0.35"/>
    <n v="3896.75"/>
    <n v="740.38250000000005"/>
    <x v="0"/>
    <x v="0"/>
    <n v="3"/>
    <x v="0"/>
  </r>
  <r>
    <s v="OD9973940412"/>
    <x v="208"/>
    <s v="Riya Sen"/>
    <s v="Pune"/>
    <x v="3"/>
    <s v="Electronics"/>
    <s v="Laptop"/>
    <s v="Asus"/>
    <x v="1"/>
    <n v="2"/>
    <n v="7559"/>
    <n v="0.05"/>
    <n v="14362.099999999999"/>
    <n v="2441.5569999999998"/>
    <x v="2"/>
    <x v="0"/>
    <n v="3"/>
    <x v="0"/>
  </r>
  <r>
    <s v="OD3192110413"/>
    <x v="273"/>
    <s v="Neha Gupta"/>
    <s v="Delhi"/>
    <x v="8"/>
    <s v="Home &amp; Kitchen"/>
    <s v="LED Bulb"/>
    <s v="Philips"/>
    <x v="2"/>
    <n v="2"/>
    <n v="5874"/>
    <n v="0.05"/>
    <n v="11160.6"/>
    <n v="1450.8780000000002"/>
    <x v="2"/>
    <x v="0"/>
    <n v="5"/>
    <x v="0"/>
  </r>
  <r>
    <s v="OD8524910414"/>
    <x v="274"/>
    <s v="Sunil Gavaskar"/>
    <s v="Lucknow"/>
    <x v="6"/>
    <s v="Home &amp; Kitchen"/>
    <s v="Air Fryer"/>
    <s v="Kent"/>
    <x v="3"/>
    <n v="4"/>
    <n v="5649"/>
    <n v="0.15"/>
    <n v="19206.599999999999"/>
    <n v="3457.1879999999996"/>
    <x v="1"/>
    <x v="0"/>
    <n v="5"/>
    <x v="0"/>
  </r>
  <r>
    <s v="OD4312620415"/>
    <x v="275"/>
    <s v="Aarav Sharma"/>
    <s v="Patna"/>
    <x v="10"/>
    <s v="Beauty &amp; Grooming"/>
    <s v="Hair Dryer"/>
    <s v="Philips"/>
    <x v="0"/>
    <n v="2"/>
    <n v="2172"/>
    <n v="0.2"/>
    <n v="3475.2000000000003"/>
    <n v="903.55200000000013"/>
    <x v="2"/>
    <x v="0"/>
    <n v="4"/>
    <x v="0"/>
  </r>
  <r>
    <s v="OD9197790416"/>
    <x v="254"/>
    <s v="Deepak Kumar"/>
    <s v="Kochi"/>
    <x v="5"/>
    <s v="Electronics"/>
    <s v="Laptop"/>
    <s v="Asus"/>
    <x v="1"/>
    <n v="1"/>
    <n v="39751"/>
    <n v="0.05"/>
    <n v="37763.449999999997"/>
    <n v="7175.0554999999995"/>
    <x v="1"/>
    <x v="0"/>
    <n v="3"/>
    <x v="0"/>
  </r>
  <r>
    <s v="OD5490570417"/>
    <x v="276"/>
    <s v="Amit Verma"/>
    <s v="Ahmedabad"/>
    <x v="11"/>
    <s v="Electronics"/>
    <s v="Wireless Earbuds"/>
    <s v="boAt"/>
    <x v="0"/>
    <n v="2"/>
    <n v="28896"/>
    <n v="0.15"/>
    <n v="49123.199999999997"/>
    <n v="5894.7839999999997"/>
    <x v="3"/>
    <x v="0"/>
    <n v="5"/>
    <x v="0"/>
  </r>
  <r>
    <s v="OD6248630418"/>
    <x v="96"/>
    <s v="Yash Wardhan"/>
    <s v="Chandigarh"/>
    <x v="7"/>
    <s v="Beauty &amp; Grooming"/>
    <s v="Face Wash"/>
    <s v="Nivea"/>
    <x v="4"/>
    <n v="4"/>
    <n v="2203"/>
    <n v="0.15"/>
    <n v="7490.2"/>
    <n v="1348.2359999999999"/>
    <x v="3"/>
    <x v="0"/>
    <n v="4"/>
    <x v="0"/>
  </r>
  <r>
    <s v="OD3314360419"/>
    <x v="184"/>
    <s v="Sanjay Rao"/>
    <s v="Ahmedabad"/>
    <x v="11"/>
    <s v="Home &amp; Kitchen"/>
    <s v="Water Bottle"/>
    <s v="Milton"/>
    <x v="3"/>
    <n v="2"/>
    <n v="1468"/>
    <n v="0.1"/>
    <n v="2642.4"/>
    <n v="317.08800000000002"/>
    <x v="2"/>
    <x v="3"/>
    <n v="3"/>
    <x v="0"/>
  </r>
  <r>
    <s v="OD2910890420"/>
    <x v="13"/>
    <s v="Neha Gupta"/>
    <s v="Mumbai"/>
    <x v="3"/>
    <s v="Clothing &amp; Fashion"/>
    <s v="Leather Jacket"/>
    <s v="Zara"/>
    <x v="5"/>
    <n v="2"/>
    <n v="1498"/>
    <n v="0.2"/>
    <n v="2396.8000000000002"/>
    <n v="383.48800000000006"/>
    <x v="1"/>
    <x v="0"/>
    <n v="4"/>
    <x v="0"/>
  </r>
  <r>
    <s v="OD2969170421"/>
    <x v="277"/>
    <s v="Ananya Iyer"/>
    <s v="Bangalore"/>
    <x v="2"/>
    <s v="Clothing &amp; Fashion"/>
    <s v="Socks Pack"/>
    <s v="Peter England"/>
    <x v="5"/>
    <n v="1"/>
    <n v="4359"/>
    <n v="0.15"/>
    <n v="3705.15"/>
    <n v="889.23599999999999"/>
    <x v="3"/>
    <x v="0"/>
    <n v="3"/>
    <x v="0"/>
  </r>
  <r>
    <s v="OD6587680422"/>
    <x v="80"/>
    <s v="Vikram Singh"/>
    <s v="Delhi"/>
    <x v="8"/>
    <s v="Electronics"/>
    <s v="Smartwatch"/>
    <s v="Noise"/>
    <x v="0"/>
    <n v="1"/>
    <n v="6739"/>
    <n v="0.2"/>
    <n v="5391.2000000000007"/>
    <n v="1024.3280000000002"/>
    <x v="0"/>
    <x v="0"/>
    <n v="3"/>
    <x v="0"/>
  </r>
  <r>
    <s v="OD6011210423"/>
    <x v="278"/>
    <s v="Amit Verma"/>
    <s v="Chandigarh"/>
    <x v="7"/>
    <s v="Beauty &amp; Grooming"/>
    <s v="Beard Trimmer"/>
    <s v="L'Oreal"/>
    <x v="4"/>
    <n v="1"/>
    <n v="341"/>
    <n v="0"/>
    <n v="341"/>
    <n v="40.92"/>
    <x v="2"/>
    <x v="0"/>
    <n v="3"/>
    <x v="0"/>
  </r>
  <r>
    <s v="OD6188030424"/>
    <x v="250"/>
    <s v="Shilpa Shetty"/>
    <s v="Pune"/>
    <x v="3"/>
    <s v="Beauty &amp; Grooming"/>
    <s v="Perfume"/>
    <s v="Beardo"/>
    <x v="0"/>
    <n v="1"/>
    <n v="1951"/>
    <n v="0"/>
    <n v="1951"/>
    <n v="292.64999999999998"/>
    <x v="0"/>
    <x v="0"/>
    <n v="3"/>
    <x v="0"/>
  </r>
  <r>
    <s v="OD4529530425"/>
    <x v="266"/>
    <s v="Pooja Nair"/>
    <s v="Chandigarh"/>
    <x v="7"/>
    <s v="Home &amp; Kitchen"/>
    <s v="Bedsheet Set"/>
    <s v="Bombay Dyeing"/>
    <x v="3"/>
    <n v="2"/>
    <n v="3245"/>
    <n v="0.1"/>
    <n v="5841"/>
    <n v="934.56000000000006"/>
    <x v="0"/>
    <x v="0"/>
    <n v="4"/>
    <x v="0"/>
  </r>
  <r>
    <s v="OD9058200426"/>
    <x v="81"/>
    <s v="Sanjay Rao"/>
    <s v="Jaipur"/>
    <x v="13"/>
    <s v="Beauty &amp; Grooming"/>
    <s v="Perfume"/>
    <s v="Beardo"/>
    <x v="0"/>
    <n v="1"/>
    <n v="548"/>
    <n v="0.15"/>
    <n v="465.8"/>
    <n v="102.476"/>
    <x v="2"/>
    <x v="0"/>
    <n v="5"/>
    <x v="0"/>
  </r>
  <r>
    <s v="OD5158090427"/>
    <x v="271"/>
    <s v="Aarav Sharma"/>
    <s v="Hyderabad"/>
    <x v="9"/>
    <s v="Home &amp; Kitchen"/>
    <s v="Water Bottle"/>
    <s v="Milton"/>
    <x v="3"/>
    <n v="1"/>
    <n v="5806"/>
    <n v="0.1"/>
    <n v="5225.4000000000005"/>
    <n v="888.31800000000021"/>
    <x v="0"/>
    <x v="0"/>
    <n v="3"/>
    <x v="0"/>
  </r>
  <r>
    <s v="OD6726900428"/>
    <x v="254"/>
    <s v="Alok Nath"/>
    <s v="Bangalore"/>
    <x v="2"/>
    <s v="Home &amp; Kitchen"/>
    <s v="Bedsheet Set"/>
    <s v="Bombay Dyeing"/>
    <x v="2"/>
    <n v="5"/>
    <n v="5938"/>
    <n v="0.2"/>
    <n v="23752"/>
    <n v="4512.88"/>
    <x v="1"/>
    <x v="0"/>
    <n v="3"/>
    <x v="0"/>
  </r>
  <r>
    <s v="OD1865710429"/>
    <x v="260"/>
    <s v="Sanjay Rao"/>
    <s v="Patna"/>
    <x v="10"/>
    <s v="Clothing &amp; Fashion"/>
    <s v="Sports Shoes"/>
    <s v="Puma"/>
    <x v="4"/>
    <n v="2"/>
    <n v="4083"/>
    <n v="0.1"/>
    <n v="7349.4000000000005"/>
    <n v="881.928"/>
    <x v="3"/>
    <x v="0"/>
    <n v="5"/>
    <x v="0"/>
  </r>
  <r>
    <s v="OD6212580430"/>
    <x v="279"/>
    <s v="Vivek Agnihotri"/>
    <s v="Guwahati"/>
    <x v="4"/>
    <s v="Home &amp; Kitchen"/>
    <s v="Mixer Grinder"/>
    <s v="Prestige"/>
    <x v="3"/>
    <n v="1"/>
    <n v="2643"/>
    <n v="0.1"/>
    <n v="2378.7000000000003"/>
    <n v="428.16600000000005"/>
    <x v="4"/>
    <x v="0"/>
    <n v="3"/>
    <x v="0"/>
  </r>
  <r>
    <s v="OD8634260431"/>
    <x v="254"/>
    <s v="Jyoti Mishra"/>
    <s v="Bhopal"/>
    <x v="12"/>
    <s v="Electronics"/>
    <s v="Power Bank"/>
    <s v="Mi"/>
    <x v="0"/>
    <n v="1"/>
    <n v="21317"/>
    <n v="0.1"/>
    <n v="19185.3"/>
    <n v="4412.6189999999997"/>
    <x v="1"/>
    <x v="0"/>
    <n v="5"/>
    <x v="0"/>
  </r>
  <r>
    <s v="OD5063740432"/>
    <x v="280"/>
    <s v="Aarav Sharma"/>
    <s v="Delhi"/>
    <x v="8"/>
    <s v="Home &amp; Kitchen"/>
    <s v="Non-Stick Pan"/>
    <s v="Hawkins"/>
    <x v="3"/>
    <n v="1"/>
    <n v="991"/>
    <n v="0"/>
    <n v="991"/>
    <n v="138.74"/>
    <x v="3"/>
    <x v="0"/>
    <n v="4"/>
    <x v="0"/>
  </r>
  <r>
    <s v="OD9843930433"/>
    <x v="19"/>
    <s v="Karan Johar"/>
    <s v="Chandigarh"/>
    <x v="7"/>
    <s v="Beauty &amp; Grooming"/>
    <s v="Sunscreen"/>
    <s v="Neutrogena"/>
    <x v="0"/>
    <n v="1"/>
    <n v="1749"/>
    <n v="0.35"/>
    <n v="1136.8500000000001"/>
    <n v="159.15900000000002"/>
    <x v="3"/>
    <x v="0"/>
    <n v="3"/>
    <x v="0"/>
  </r>
  <r>
    <s v="OD3938390434"/>
    <x v="125"/>
    <s v="Yash Wardhan"/>
    <s v="Chennai"/>
    <x v="0"/>
    <s v="Clothing &amp; Fashion"/>
    <s v="Sports Shoes"/>
    <s v="Puma"/>
    <x v="5"/>
    <n v="1"/>
    <n v="638"/>
    <n v="0.05"/>
    <n v="606.1"/>
    <n v="103.03700000000001"/>
    <x v="0"/>
    <x v="0"/>
    <n v="5"/>
    <x v="0"/>
  </r>
  <r>
    <s v="OD8877290435"/>
    <x v="70"/>
    <s v="Aarav Sharma"/>
    <s v="Chandigarh"/>
    <x v="7"/>
    <s v="Clothing &amp; Fashion"/>
    <s v="Casual T-Shirt"/>
    <s v="Roadster"/>
    <x v="4"/>
    <n v="1"/>
    <n v="1981"/>
    <n v="0.05"/>
    <n v="1881.9499999999998"/>
    <n v="451.66799999999995"/>
    <x v="4"/>
    <x v="0"/>
    <n v="4"/>
    <x v="0"/>
  </r>
  <r>
    <s v="OD8278400436"/>
    <x v="281"/>
    <s v="Yash Wardhan"/>
    <s v="Jaipur"/>
    <x v="13"/>
    <s v="Clothing &amp; Fashion"/>
    <s v="Casual T-Shirt"/>
    <s v="Roadster"/>
    <x v="5"/>
    <n v="1"/>
    <n v="1228"/>
    <n v="0.5"/>
    <n v="614"/>
    <n v="98.240000000000009"/>
    <x v="4"/>
    <x v="0"/>
    <n v="5"/>
    <x v="0"/>
  </r>
  <r>
    <s v="OD1430910437"/>
    <x v="65"/>
    <s v="Vivek Agnihotri"/>
    <s v="Hyderabad"/>
    <x v="9"/>
    <s v="Beauty &amp; Grooming"/>
    <s v="Beard Trimmer"/>
    <s v="L'Oreal"/>
    <x v="4"/>
    <n v="1"/>
    <n v="169"/>
    <n v="0"/>
    <n v="169"/>
    <n v="37.18"/>
    <x v="2"/>
    <x v="0"/>
    <n v="3"/>
    <x v="0"/>
  </r>
  <r>
    <s v="OD6391150438"/>
    <x v="51"/>
    <s v="Arjun Choudhury"/>
    <s v="Kolkata"/>
    <x v="1"/>
    <s v="Clothing &amp; Fashion"/>
    <s v="Casual T-Shirt"/>
    <s v="Roadster"/>
    <x v="5"/>
    <n v="3"/>
    <n v="1456"/>
    <n v="0"/>
    <n v="4368"/>
    <n v="960.96"/>
    <x v="4"/>
    <x v="0"/>
    <n v="4"/>
    <x v="0"/>
  </r>
  <r>
    <s v="OD3080500439"/>
    <x v="12"/>
    <s v="Sunil Gavaskar"/>
    <s v="Delhi"/>
    <x v="8"/>
    <s v="Home &amp; Kitchen"/>
    <s v="Bedsheet Set"/>
    <s v="Bombay Dyeing"/>
    <x v="2"/>
    <n v="1"/>
    <n v="3005"/>
    <n v="0"/>
    <n v="3005"/>
    <n v="390.65000000000003"/>
    <x v="0"/>
    <x v="0"/>
    <n v="5"/>
    <x v="0"/>
  </r>
  <r>
    <s v="OD9469290440"/>
    <x v="116"/>
    <s v="Karan Johar"/>
    <s v="Bhopal"/>
    <x v="12"/>
    <s v="Beauty &amp; Grooming"/>
    <s v="Sunscreen"/>
    <s v="Neutrogena"/>
    <x v="4"/>
    <n v="1"/>
    <n v="950"/>
    <n v="0.1"/>
    <n v="855"/>
    <n v="213.75"/>
    <x v="1"/>
    <x v="0"/>
    <n v="5"/>
    <x v="0"/>
  </r>
  <r>
    <s v="OD7812840441"/>
    <x v="282"/>
    <s v="Sunil Gavaskar"/>
    <s v="Kolkata"/>
    <x v="1"/>
    <s v="Clothing &amp; Fashion"/>
    <s v="Slim Fit Jeans"/>
    <s v="Levis"/>
    <x v="4"/>
    <n v="1"/>
    <n v="2729"/>
    <n v="0.1"/>
    <n v="2456.1"/>
    <n v="491.22"/>
    <x v="2"/>
    <x v="0"/>
    <n v="5"/>
    <x v="0"/>
  </r>
  <r>
    <s v="OD6382960442"/>
    <x v="283"/>
    <s v="Kriti Malhotra"/>
    <s v="Bangalore"/>
    <x v="2"/>
    <s v="Clothing &amp; Fashion"/>
    <s v="Socks Pack"/>
    <s v="Peter England"/>
    <x v="4"/>
    <n v="1"/>
    <n v="1355"/>
    <n v="0.1"/>
    <n v="1219.5"/>
    <n v="170.73000000000002"/>
    <x v="0"/>
    <x v="0"/>
    <n v="3"/>
    <x v="0"/>
  </r>
  <r>
    <s v="OD3829440443"/>
    <x v="229"/>
    <s v="Alok Nath"/>
    <s v="Kochi"/>
    <x v="5"/>
    <s v="Beauty &amp; Grooming"/>
    <s v="Face Wash"/>
    <s v="Nivea"/>
    <x v="4"/>
    <n v="3"/>
    <n v="1585"/>
    <n v="0"/>
    <n v="4755"/>
    <n v="665.7"/>
    <x v="1"/>
    <x v="0"/>
    <n v="5"/>
    <x v="0"/>
  </r>
  <r>
    <s v="OD1365240444"/>
    <x v="284"/>
    <s v="Sanjay Rao"/>
    <s v="Kochi"/>
    <x v="5"/>
    <s v="Beauty &amp; Grooming"/>
    <s v="Perfume"/>
    <s v="Beardo"/>
    <x v="4"/>
    <n v="1"/>
    <n v="173"/>
    <n v="0.05"/>
    <n v="164.35"/>
    <n v="26.295999999999999"/>
    <x v="3"/>
    <x v="0"/>
    <n v="4"/>
    <x v="0"/>
  </r>
  <r>
    <s v="OD7550040445"/>
    <x v="63"/>
    <s v="Meera Bai"/>
    <s v="Pune"/>
    <x v="3"/>
    <s v="Clothing &amp; Fashion"/>
    <s v="Casual T-Shirt"/>
    <s v="Roadster"/>
    <x v="5"/>
    <n v="1"/>
    <n v="1323"/>
    <n v="0.05"/>
    <n v="1256.8499999999999"/>
    <n v="276.50700000000001"/>
    <x v="3"/>
    <x v="0"/>
    <n v="5"/>
    <x v="0"/>
  </r>
  <r>
    <s v="OD4282750446"/>
    <x v="222"/>
    <s v="Kriti Malhotra"/>
    <s v="Hyderabad"/>
    <x v="9"/>
    <s v="Home &amp; Kitchen"/>
    <s v="Bedsheet Set"/>
    <s v="Bombay Dyeing"/>
    <x v="3"/>
    <n v="1"/>
    <n v="259"/>
    <n v="0.1"/>
    <n v="233.1"/>
    <n v="37.295999999999999"/>
    <x v="1"/>
    <x v="0"/>
    <n v="3"/>
    <x v="0"/>
  </r>
  <r>
    <s v="OD3253950447"/>
    <x v="70"/>
    <s v="Shilpa Shetty"/>
    <s v="Kochi"/>
    <x v="5"/>
    <s v="Clothing &amp; Fashion"/>
    <s v="Leather Jacket"/>
    <s v="Zara"/>
    <x v="5"/>
    <n v="4"/>
    <n v="2161"/>
    <n v="0.05"/>
    <n v="8211.7999999999993"/>
    <n v="1888.7139999999999"/>
    <x v="1"/>
    <x v="0"/>
    <n v="4"/>
    <x v="0"/>
  </r>
  <r>
    <s v="OD6720240448"/>
    <x v="75"/>
    <s v="Yash Wardhan"/>
    <s v="Bhopal"/>
    <x v="12"/>
    <s v="Clothing &amp; Fashion"/>
    <s v="Casual T-Shirt"/>
    <s v="Roadster"/>
    <x v="5"/>
    <n v="2"/>
    <n v="3675"/>
    <n v="0"/>
    <n v="7350"/>
    <n v="1176"/>
    <x v="4"/>
    <x v="0"/>
    <n v="5"/>
    <x v="0"/>
  </r>
  <r>
    <s v="OD5592810449"/>
    <x v="285"/>
    <s v="Aditi Rao"/>
    <s v="Ahmedabad"/>
    <x v="11"/>
    <s v="Home &amp; Kitchen"/>
    <s v="Mixer Grinder"/>
    <s v="Prestige"/>
    <x v="3"/>
    <n v="1"/>
    <n v="5045"/>
    <n v="0"/>
    <n v="5045"/>
    <n v="1311.7"/>
    <x v="2"/>
    <x v="0"/>
    <n v="3"/>
    <x v="0"/>
  </r>
  <r>
    <s v="OD9898830450"/>
    <x v="92"/>
    <s v="Pooja Nair"/>
    <s v="Jaipur"/>
    <x v="13"/>
    <s v="Beauty &amp; Grooming"/>
    <s v="Perfume"/>
    <s v="Beardo"/>
    <x v="0"/>
    <n v="3"/>
    <n v="687"/>
    <n v="0.1"/>
    <n v="1854.9"/>
    <n v="296.78400000000005"/>
    <x v="2"/>
    <x v="0"/>
    <n v="3"/>
    <x v="0"/>
  </r>
  <r>
    <s v="OD1926590451"/>
    <x v="286"/>
    <s v="Vivek Agnihotri"/>
    <s v="Mumbai"/>
    <x v="3"/>
    <s v="Beauty &amp; Grooming"/>
    <s v="Perfume"/>
    <s v="Beardo"/>
    <x v="4"/>
    <n v="1"/>
    <n v="2348"/>
    <n v="0"/>
    <n v="2348"/>
    <n v="493.08"/>
    <x v="1"/>
    <x v="0"/>
    <n v="3"/>
    <x v="0"/>
  </r>
  <r>
    <s v="OD5506750452"/>
    <x v="287"/>
    <s v="Yash Wardhan"/>
    <s v="Kochi"/>
    <x v="5"/>
    <s v="Home &amp; Kitchen"/>
    <s v="Bedsheet Set"/>
    <s v="Bombay Dyeing"/>
    <x v="3"/>
    <n v="2"/>
    <n v="5144"/>
    <n v="0.1"/>
    <n v="0"/>
    <n v="0"/>
    <x v="0"/>
    <x v="2"/>
    <m/>
    <x v="2"/>
  </r>
  <r>
    <s v="OD3561320453"/>
    <x v="273"/>
    <s v="Yash Wardhan"/>
    <s v="Guwahati"/>
    <x v="4"/>
    <s v="Beauty &amp; Grooming"/>
    <s v="Sunscreen"/>
    <s v="Neutrogena"/>
    <x v="0"/>
    <n v="2"/>
    <n v="1927"/>
    <n v="0"/>
    <n v="3854"/>
    <n v="693.72"/>
    <x v="2"/>
    <x v="0"/>
    <n v="4"/>
    <x v="0"/>
  </r>
  <r>
    <s v="OD2355480454"/>
    <x v="181"/>
    <s v="Aditi Rao"/>
    <s v="Chennai"/>
    <x v="0"/>
    <s v="Clothing &amp; Fashion"/>
    <s v="Casual T-Shirt"/>
    <s v="Roadster"/>
    <x v="5"/>
    <n v="3"/>
    <n v="543"/>
    <n v="0.2"/>
    <n v="1303.2"/>
    <n v="325.8"/>
    <x v="4"/>
    <x v="0"/>
    <n v="5"/>
    <x v="0"/>
  </r>
  <r>
    <s v="OD9651990455"/>
    <x v="58"/>
    <s v="Priya Patel"/>
    <s v="Hyderabad"/>
    <x v="9"/>
    <s v="Beauty &amp; Grooming"/>
    <s v="Beard Trimmer"/>
    <s v="L'Oreal"/>
    <x v="0"/>
    <n v="2"/>
    <n v="154"/>
    <n v="0.1"/>
    <n v="277.2"/>
    <n v="-22.175999999999998"/>
    <x v="1"/>
    <x v="1"/>
    <n v="2"/>
    <x v="1"/>
  </r>
  <r>
    <s v="OD4104460456"/>
    <x v="288"/>
    <s v="Rohan Das"/>
    <s v="Guwahati"/>
    <x v="4"/>
    <s v="Electronics"/>
    <s v="Power Bank"/>
    <s v="Mi"/>
    <x v="1"/>
    <n v="1"/>
    <n v="38914"/>
    <n v="0.35"/>
    <n v="25294.100000000002"/>
    <n v="5817.6430000000009"/>
    <x v="4"/>
    <x v="0"/>
    <n v="4"/>
    <x v="0"/>
  </r>
  <r>
    <s v="OD9180050457"/>
    <x v="76"/>
    <s v="Deepak Kumar"/>
    <s v="Bhopal"/>
    <x v="12"/>
    <s v="Electronics"/>
    <s v="Smartwatch"/>
    <s v="Noise"/>
    <x v="0"/>
    <n v="1"/>
    <n v="29554"/>
    <n v="0.15"/>
    <n v="25120.899999999998"/>
    <n v="3265.7169999999996"/>
    <x v="1"/>
    <x v="0"/>
    <n v="5"/>
    <x v="0"/>
  </r>
  <r>
    <s v="OD5630680458"/>
    <x v="289"/>
    <s v="Vikram Singh"/>
    <s v="Mumbai"/>
    <x v="3"/>
    <s v="Home &amp; Kitchen"/>
    <s v="Water Bottle"/>
    <s v="Milton"/>
    <x v="2"/>
    <n v="1"/>
    <n v="4980"/>
    <n v="0.35"/>
    <n v="3237"/>
    <n v="453.18000000000006"/>
    <x v="1"/>
    <x v="0"/>
    <n v="5"/>
    <x v="0"/>
  </r>
  <r>
    <s v="OD8973320459"/>
    <x v="290"/>
    <s v="Alok Nath"/>
    <s v="Delhi"/>
    <x v="8"/>
    <s v="Beauty &amp; Grooming"/>
    <s v="Perfume"/>
    <s v="Beardo"/>
    <x v="4"/>
    <n v="1"/>
    <n v="2141"/>
    <n v="0.05"/>
    <n v="2033.9499999999998"/>
    <n v="508.48749999999995"/>
    <x v="3"/>
    <x v="0"/>
    <n v="3"/>
    <x v="0"/>
  </r>
  <r>
    <s v="OD6471000460"/>
    <x v="291"/>
    <s v="Shilpa Shetty"/>
    <s v="Mumbai"/>
    <x v="3"/>
    <s v="Beauty &amp; Grooming"/>
    <s v="Perfume"/>
    <s v="Beardo"/>
    <x v="4"/>
    <n v="1"/>
    <n v="797"/>
    <n v="0"/>
    <n v="797"/>
    <n v="199.25"/>
    <x v="2"/>
    <x v="0"/>
    <n v="3"/>
    <x v="0"/>
  </r>
  <r>
    <s v="OD8176450461"/>
    <x v="292"/>
    <s v="Alok Nath"/>
    <s v="Guwahati"/>
    <x v="4"/>
    <s v="Beauty &amp; Grooming"/>
    <s v="Perfume"/>
    <s v="Beardo"/>
    <x v="0"/>
    <n v="1"/>
    <n v="2201"/>
    <n v="0.15"/>
    <n v="1870.85"/>
    <n v="467.71249999999998"/>
    <x v="0"/>
    <x v="0"/>
    <n v="4"/>
    <x v="0"/>
  </r>
  <r>
    <s v="OD1367580462"/>
    <x v="236"/>
    <s v="Meera Bai"/>
    <s v="Kolkata"/>
    <x v="1"/>
    <s v="Home &amp; Kitchen"/>
    <s v="Water Bottle"/>
    <s v="Milton"/>
    <x v="3"/>
    <n v="1"/>
    <n v="2517"/>
    <n v="0.15"/>
    <n v="2139.4499999999998"/>
    <n v="320.91749999999996"/>
    <x v="0"/>
    <x v="0"/>
    <n v="3"/>
    <x v="0"/>
  </r>
  <r>
    <s v="OD3109310463"/>
    <x v="293"/>
    <s v="Neha Gupta"/>
    <s v="Kolkata"/>
    <x v="1"/>
    <s v="Electronics"/>
    <s v="Wireless Earbuds"/>
    <s v="boAt"/>
    <x v="0"/>
    <n v="1"/>
    <n v="45745"/>
    <n v="0"/>
    <n v="45745"/>
    <n v="9606.4499999999989"/>
    <x v="2"/>
    <x v="0"/>
    <n v="4"/>
    <x v="0"/>
  </r>
  <r>
    <s v="OD4387530464"/>
    <x v="17"/>
    <s v="Vivek Agnihotri"/>
    <s v="Guwahati"/>
    <x v="4"/>
    <s v="Clothing &amp; Fashion"/>
    <s v="Sports Shoes"/>
    <s v="Puma"/>
    <x v="5"/>
    <n v="3"/>
    <n v="361"/>
    <n v="0.15"/>
    <n v="920.55"/>
    <n v="128.87700000000001"/>
    <x v="4"/>
    <x v="0"/>
    <n v="5"/>
    <x v="0"/>
  </r>
  <r>
    <s v="OD2671120465"/>
    <x v="294"/>
    <s v="Rahul Joshi"/>
    <s v="Kolkata"/>
    <x v="1"/>
    <s v="Home &amp; Kitchen"/>
    <s v="Bedsheet Set"/>
    <s v="Bombay Dyeing"/>
    <x v="3"/>
    <n v="1"/>
    <n v="5989"/>
    <n v="0.05"/>
    <n v="5689.55"/>
    <n v="853.4325"/>
    <x v="2"/>
    <x v="0"/>
    <n v="5"/>
    <x v="0"/>
  </r>
  <r>
    <s v="OD9973930466"/>
    <x v="295"/>
    <s v="Sneha Reddy"/>
    <s v="Bangalore"/>
    <x v="2"/>
    <s v="Beauty &amp; Grooming"/>
    <s v="Perfume"/>
    <s v="Beardo"/>
    <x v="4"/>
    <n v="1"/>
    <n v="2025"/>
    <n v="0.35"/>
    <n v="1316.25"/>
    <n v="144.78749999999999"/>
    <x v="2"/>
    <x v="0"/>
    <n v="3"/>
    <x v="0"/>
  </r>
  <r>
    <s v="OD4398500467"/>
    <x v="296"/>
    <s v="Aditi Rao"/>
    <s v="Hyderabad"/>
    <x v="9"/>
    <s v="Beauty &amp; Grooming"/>
    <s v="Face Wash"/>
    <s v="Nivea"/>
    <x v="0"/>
    <n v="2"/>
    <n v="2082"/>
    <n v="0.05"/>
    <n v="3955.7999999999997"/>
    <n v="514.25400000000002"/>
    <x v="4"/>
    <x v="0"/>
    <n v="4"/>
    <x v="0"/>
  </r>
  <r>
    <s v="OD2865410468"/>
    <x v="212"/>
    <s v="Kriti Malhotra"/>
    <s v="Patna"/>
    <x v="10"/>
    <s v="Home &amp; Kitchen"/>
    <s v="Bedsheet Set"/>
    <s v="Bombay Dyeing"/>
    <x v="2"/>
    <n v="2"/>
    <n v="4397"/>
    <n v="0.2"/>
    <n v="7035.2000000000007"/>
    <n v="984.92800000000022"/>
    <x v="4"/>
    <x v="0"/>
    <n v="4"/>
    <x v="0"/>
  </r>
  <r>
    <s v="OD7246420469"/>
    <x v="261"/>
    <s v="Vikram Singh"/>
    <s v="Delhi"/>
    <x v="8"/>
    <s v="Home &amp; Kitchen"/>
    <s v="Air Fryer"/>
    <s v="Kent"/>
    <x v="2"/>
    <n v="1"/>
    <n v="2773"/>
    <n v="0.2"/>
    <n v="2218.4"/>
    <n v="532.41600000000005"/>
    <x v="3"/>
    <x v="0"/>
    <n v="3"/>
    <x v="0"/>
  </r>
  <r>
    <s v="OD1649110470"/>
    <x v="159"/>
    <s v="Ananya Iyer"/>
    <s v="Mumbai"/>
    <x v="3"/>
    <s v="Beauty &amp; Grooming"/>
    <s v="Perfume"/>
    <s v="Beardo"/>
    <x v="4"/>
    <n v="3"/>
    <n v="657"/>
    <n v="0.2"/>
    <n v="1576.8000000000002"/>
    <n v="204.98400000000004"/>
    <x v="0"/>
    <x v="0"/>
    <n v="4"/>
    <x v="0"/>
  </r>
  <r>
    <s v="OD4207300471"/>
    <x v="5"/>
    <s v="Divya Dutta"/>
    <s v="Patna"/>
    <x v="10"/>
    <s v="Beauty &amp; Grooming"/>
    <s v="Perfume"/>
    <s v="Beardo"/>
    <x v="4"/>
    <n v="1"/>
    <n v="2290"/>
    <n v="0.05"/>
    <n v="2175.5"/>
    <n v="413.34500000000003"/>
    <x v="1"/>
    <x v="0"/>
    <n v="3"/>
    <x v="0"/>
  </r>
  <r>
    <s v="OD2288030472"/>
    <x v="297"/>
    <s v="Divya Dutta"/>
    <s v="Jaipur"/>
    <x v="13"/>
    <s v="Clothing &amp; Fashion"/>
    <s v="Casual T-Shirt"/>
    <s v="Roadster"/>
    <x v="5"/>
    <n v="1"/>
    <n v="1352"/>
    <n v="0.05"/>
    <n v="1284.3999999999999"/>
    <n v="269.72399999999999"/>
    <x v="0"/>
    <x v="0"/>
    <n v="5"/>
    <x v="0"/>
  </r>
  <r>
    <s v="OD5329550473"/>
    <x v="254"/>
    <s v="Shilpa Shetty"/>
    <s v="Bhopal"/>
    <x v="12"/>
    <s v="Home &amp; Kitchen"/>
    <s v="Non-Stick Pan"/>
    <s v="Hawkins"/>
    <x v="3"/>
    <n v="2"/>
    <n v="4633"/>
    <n v="0.05"/>
    <n v="8802.6999999999989"/>
    <n v="1408.4319999999998"/>
    <x v="3"/>
    <x v="0"/>
    <n v="3"/>
    <x v="0"/>
  </r>
  <r>
    <s v="OD3277490474"/>
    <x v="298"/>
    <s v="Kriti Malhotra"/>
    <s v="Hyderabad"/>
    <x v="9"/>
    <s v="Beauty &amp; Grooming"/>
    <s v="Sunscreen"/>
    <s v="Neutrogena"/>
    <x v="0"/>
    <n v="1"/>
    <n v="2159"/>
    <n v="0.15"/>
    <n v="1835.1499999999999"/>
    <n v="183.51499999999999"/>
    <x v="0"/>
    <x v="0"/>
    <n v="5"/>
    <x v="0"/>
  </r>
  <r>
    <s v="OD3936890475"/>
    <x v="230"/>
    <s v="Shilpa Shetty"/>
    <s v="Mumbai"/>
    <x v="3"/>
    <s v="Clothing &amp; Fashion"/>
    <s v="Socks Pack"/>
    <s v="Peter England"/>
    <x v="5"/>
    <n v="1"/>
    <n v="763"/>
    <n v="0.1"/>
    <n v="686.7"/>
    <n v="137.34"/>
    <x v="0"/>
    <x v="0"/>
    <n v="4"/>
    <x v="0"/>
  </r>
  <r>
    <s v="OD6312780476"/>
    <x v="230"/>
    <s v="Pooja Nair"/>
    <s v="Chennai"/>
    <x v="0"/>
    <s v="Beauty &amp; Grooming"/>
    <s v="Sunscreen"/>
    <s v="Neutrogena"/>
    <x v="4"/>
    <n v="2"/>
    <n v="1082"/>
    <n v="0.1"/>
    <n v="1947.6000000000001"/>
    <n v="428.47200000000004"/>
    <x v="1"/>
    <x v="0"/>
    <n v="5"/>
    <x v="0"/>
  </r>
  <r>
    <s v="OD4845710477"/>
    <x v="95"/>
    <s v="Vivek Agnihotri"/>
    <s v="Pune"/>
    <x v="3"/>
    <s v="Clothing &amp; Fashion"/>
    <s v="Socks Pack"/>
    <s v="Peter England"/>
    <x v="5"/>
    <n v="2"/>
    <n v="2679"/>
    <n v="0.35"/>
    <n v="3482.7000000000003"/>
    <n v="731.36700000000008"/>
    <x v="1"/>
    <x v="0"/>
    <n v="5"/>
    <x v="0"/>
  </r>
  <r>
    <s v="OD7460020478"/>
    <x v="112"/>
    <s v="Shilpa Shetty"/>
    <s v="Pune"/>
    <x v="3"/>
    <s v="Clothing &amp; Fashion"/>
    <s v="Socks Pack"/>
    <s v="Peter England"/>
    <x v="5"/>
    <n v="3"/>
    <n v="2606"/>
    <n v="0.15"/>
    <n v="6645.3"/>
    <n v="1528.4190000000001"/>
    <x v="0"/>
    <x v="0"/>
    <n v="5"/>
    <x v="0"/>
  </r>
  <r>
    <s v="OD4471870479"/>
    <x v="249"/>
    <s v="Sneha Reddy"/>
    <s v="Ahmedabad"/>
    <x v="11"/>
    <s v="Beauty &amp; Grooming"/>
    <s v="Hair Dryer"/>
    <s v="Philips"/>
    <x v="0"/>
    <n v="1"/>
    <n v="802"/>
    <n v="0"/>
    <n v="802"/>
    <n v="208.52"/>
    <x v="2"/>
    <x v="0"/>
    <n v="4"/>
    <x v="0"/>
  </r>
  <r>
    <s v="OD5291150480"/>
    <x v="299"/>
    <s v="Kriti Malhotra"/>
    <s v="Bhopal"/>
    <x v="12"/>
    <s v="Beauty &amp; Grooming"/>
    <s v="Hair Dryer"/>
    <s v="Philips"/>
    <x v="4"/>
    <n v="1"/>
    <n v="432"/>
    <n v="0.5"/>
    <n v="216"/>
    <n v="36.720000000000006"/>
    <x v="4"/>
    <x v="0"/>
    <n v="4"/>
    <x v="0"/>
  </r>
  <r>
    <s v="OD9241360481"/>
    <x v="281"/>
    <s v="Aditi Rao"/>
    <s v="Pune"/>
    <x v="3"/>
    <s v="Home &amp; Kitchen"/>
    <s v="Non-Stick Pan"/>
    <s v="Hawkins"/>
    <x v="3"/>
    <n v="1"/>
    <n v="670"/>
    <n v="0"/>
    <n v="670"/>
    <n v="73.7"/>
    <x v="2"/>
    <x v="0"/>
    <n v="5"/>
    <x v="0"/>
  </r>
  <r>
    <s v="OD5575760482"/>
    <x v="300"/>
    <s v="Shilpa Shetty"/>
    <s v="Kolkata"/>
    <x v="1"/>
    <s v="Beauty &amp; Grooming"/>
    <s v="Perfume"/>
    <s v="Beardo"/>
    <x v="0"/>
    <n v="1"/>
    <n v="2303"/>
    <n v="0.05"/>
    <n v="2187.85"/>
    <n v="415.69149999999996"/>
    <x v="3"/>
    <x v="0"/>
    <n v="4"/>
    <x v="0"/>
  </r>
  <r>
    <s v="OD4643520483"/>
    <x v="63"/>
    <s v="Rohan Das"/>
    <s v="Kolkata"/>
    <x v="1"/>
    <s v="Clothing &amp; Fashion"/>
    <s v="Slim Fit Jeans"/>
    <s v="Levis"/>
    <x v="5"/>
    <n v="2"/>
    <n v="4363"/>
    <n v="0.05"/>
    <n v="8289.6999999999989"/>
    <n v="1077.6609999999998"/>
    <x v="0"/>
    <x v="0"/>
    <n v="5"/>
    <x v="0"/>
  </r>
  <r>
    <s v="OD4322760484"/>
    <x v="301"/>
    <s v="Riya Sen"/>
    <s v="Kochi"/>
    <x v="5"/>
    <s v="Beauty &amp; Grooming"/>
    <s v="Sunscreen"/>
    <s v="Neutrogena"/>
    <x v="0"/>
    <n v="2"/>
    <n v="1115"/>
    <n v="0"/>
    <n v="2230"/>
    <n v="468.29999999999995"/>
    <x v="3"/>
    <x v="0"/>
    <n v="5"/>
    <x v="0"/>
  </r>
  <r>
    <s v="OD8905370485"/>
    <x v="251"/>
    <s v="Amit Verma"/>
    <s v="Jaipur"/>
    <x v="13"/>
    <s v="Beauty &amp; Grooming"/>
    <s v="Sunscreen"/>
    <s v="Neutrogena"/>
    <x v="0"/>
    <n v="1"/>
    <n v="2226"/>
    <n v="0.2"/>
    <n v="1780.8000000000002"/>
    <n v="356.16000000000008"/>
    <x v="0"/>
    <x v="0"/>
    <n v="5"/>
    <x v="0"/>
  </r>
  <r>
    <s v="OD4590210486"/>
    <x v="97"/>
    <s v="Vikram Singh"/>
    <s v="Bangalore"/>
    <x v="2"/>
    <s v="Beauty &amp; Grooming"/>
    <s v="Hair Dryer"/>
    <s v="Philips"/>
    <x v="4"/>
    <n v="2"/>
    <n v="694"/>
    <n v="0.35"/>
    <n v="902.2"/>
    <n v="189.46199999999999"/>
    <x v="1"/>
    <x v="0"/>
    <n v="5"/>
    <x v="0"/>
  </r>
  <r>
    <s v="OD1909320487"/>
    <x v="281"/>
    <s v="Ananya Iyer"/>
    <s v="Mumbai"/>
    <x v="3"/>
    <s v="Beauty &amp; Grooming"/>
    <s v="Face Wash"/>
    <s v="Nivea"/>
    <x v="4"/>
    <n v="3"/>
    <n v="1205"/>
    <n v="0.1"/>
    <n v="3253.5"/>
    <n v="390.41999999999996"/>
    <x v="2"/>
    <x v="0"/>
    <n v="3"/>
    <x v="0"/>
  </r>
  <r>
    <s v="OD1193290488"/>
    <x v="211"/>
    <s v="Priya Patel"/>
    <s v="Patna"/>
    <x v="10"/>
    <s v="Clothing &amp; Fashion"/>
    <s v="Slim Fit Jeans"/>
    <s v="Levis"/>
    <x v="5"/>
    <n v="1"/>
    <n v="2127"/>
    <n v="0.2"/>
    <n v="1701.6000000000001"/>
    <n v="187.17600000000002"/>
    <x v="4"/>
    <x v="0"/>
    <n v="3"/>
    <x v="0"/>
  </r>
  <r>
    <s v="OD7951610489"/>
    <x v="141"/>
    <s v="Divya Dutta"/>
    <s v="Jaipur"/>
    <x v="13"/>
    <s v="Clothing &amp; Fashion"/>
    <s v="Ethnic Kurta"/>
    <s v="Wrogn"/>
    <x v="5"/>
    <n v="2"/>
    <n v="3748"/>
    <n v="0"/>
    <n v="7496"/>
    <n v="-599.68000000000006"/>
    <x v="3"/>
    <x v="1"/>
    <n v="1"/>
    <x v="1"/>
  </r>
  <r>
    <s v="OD3924680490"/>
    <x v="302"/>
    <s v="Priya Patel"/>
    <s v="Bangalore"/>
    <x v="2"/>
    <s v="Clothing &amp; Fashion"/>
    <s v="Socks Pack"/>
    <s v="Peter England"/>
    <x v="4"/>
    <n v="1"/>
    <n v="2941"/>
    <n v="0"/>
    <n v="2941"/>
    <n v="382.33000000000004"/>
    <x v="1"/>
    <x v="0"/>
    <n v="4"/>
    <x v="0"/>
  </r>
  <r>
    <s v="OD7496630491"/>
    <x v="149"/>
    <s v="Divya Dutta"/>
    <s v="Mumbai"/>
    <x v="3"/>
    <s v="Clothing &amp; Fashion"/>
    <s v="Socks Pack"/>
    <s v="Peter England"/>
    <x v="5"/>
    <n v="2"/>
    <n v="949"/>
    <n v="0.2"/>
    <n v="1518.4"/>
    <n v="151.84"/>
    <x v="3"/>
    <x v="0"/>
    <n v="5"/>
    <x v="0"/>
  </r>
  <r>
    <s v="OD9894800492"/>
    <x v="214"/>
    <s v="Ananya Iyer"/>
    <s v="Kochi"/>
    <x v="5"/>
    <s v="Clothing &amp; Fashion"/>
    <s v="Casual T-Shirt"/>
    <s v="Roadster"/>
    <x v="5"/>
    <n v="2"/>
    <n v="3501"/>
    <n v="0.1"/>
    <n v="6301.8"/>
    <n v="1386.396"/>
    <x v="1"/>
    <x v="0"/>
    <n v="3"/>
    <x v="0"/>
  </r>
  <r>
    <s v="OD5191400493"/>
    <x v="142"/>
    <s v="Neha Gupta"/>
    <s v="Ahmedabad"/>
    <x v="11"/>
    <s v="Home &amp; Kitchen"/>
    <s v="LED Bulb"/>
    <s v="Philips"/>
    <x v="2"/>
    <n v="3"/>
    <n v="1103"/>
    <n v="0"/>
    <n v="3309"/>
    <n v="661.80000000000007"/>
    <x v="0"/>
    <x v="0"/>
    <n v="5"/>
    <x v="0"/>
  </r>
  <r>
    <s v="OD9855700494"/>
    <x v="303"/>
    <s v="Jyoti Mishra"/>
    <s v="Mumbai"/>
    <x v="3"/>
    <s v="Home &amp; Kitchen"/>
    <s v="Mixer Grinder"/>
    <s v="Prestige"/>
    <x v="2"/>
    <n v="2"/>
    <n v="4258"/>
    <n v="0.1"/>
    <n v="7664.4000000000005"/>
    <n v="1609.5240000000001"/>
    <x v="1"/>
    <x v="0"/>
    <n v="4"/>
    <x v="0"/>
  </r>
  <r>
    <s v="OD5930930495"/>
    <x v="63"/>
    <s v="Karan Johar"/>
    <s v="Pune"/>
    <x v="3"/>
    <s v="Clothing &amp; Fashion"/>
    <s v="Ethnic Kurta"/>
    <s v="Wrogn"/>
    <x v="5"/>
    <n v="1"/>
    <n v="2394"/>
    <n v="0.1"/>
    <n v="2154.6"/>
    <n v="517.10399999999993"/>
    <x v="4"/>
    <x v="0"/>
    <n v="5"/>
    <x v="0"/>
  </r>
  <r>
    <s v="OD4516550496"/>
    <x v="120"/>
    <s v="Pooja Nair"/>
    <s v="Lucknow"/>
    <x v="6"/>
    <s v="Home &amp; Kitchen"/>
    <s v="Bedsheet Set"/>
    <s v="Bombay Dyeing"/>
    <x v="3"/>
    <n v="1"/>
    <n v="998"/>
    <n v="0.15"/>
    <n v="848.3"/>
    <n v="135.72800000000001"/>
    <x v="1"/>
    <x v="0"/>
    <n v="3"/>
    <x v="0"/>
  </r>
  <r>
    <s v="OD4330490497"/>
    <x v="226"/>
    <s v="Arjun Choudhury"/>
    <s v="Kochi"/>
    <x v="5"/>
    <s v="Beauty &amp; Grooming"/>
    <s v="Sunscreen"/>
    <s v="Neutrogena"/>
    <x v="0"/>
    <n v="2"/>
    <n v="1430"/>
    <n v="0.1"/>
    <n v="2574"/>
    <n v="411.84000000000003"/>
    <x v="4"/>
    <x v="0"/>
    <n v="4"/>
    <x v="0"/>
  </r>
  <r>
    <s v="OD9269810498"/>
    <x v="304"/>
    <s v="Priya Patel"/>
    <s v="Bangalore"/>
    <x v="2"/>
    <s v="Home &amp; Kitchen"/>
    <s v="Bedsheet Set"/>
    <s v="Bombay Dyeing"/>
    <x v="3"/>
    <n v="3"/>
    <n v="3245"/>
    <n v="0"/>
    <n v="9735"/>
    <n v="1557.6000000000001"/>
    <x v="1"/>
    <x v="0"/>
    <n v="3"/>
    <x v="0"/>
  </r>
  <r>
    <s v="OD9012410499"/>
    <x v="6"/>
    <s v="Karan Johar"/>
    <s v="Mumbai"/>
    <x v="3"/>
    <s v="Home &amp; Kitchen"/>
    <s v="Bedsheet Set"/>
    <s v="Bombay Dyeing"/>
    <x v="3"/>
    <n v="1"/>
    <n v="4373"/>
    <n v="0.05"/>
    <n v="4154.3499999999995"/>
    <n v="498.52199999999993"/>
    <x v="3"/>
    <x v="0"/>
    <n v="4"/>
    <x v="0"/>
  </r>
  <r>
    <s v="OD3510740500"/>
    <x v="32"/>
    <s v="Rahul Joshi"/>
    <s v="Kochi"/>
    <x v="5"/>
    <s v="Electronics"/>
    <s v="Power Bank"/>
    <s v="Mi"/>
    <x v="0"/>
    <n v="1"/>
    <n v="38367"/>
    <n v="0.1"/>
    <n v="34530.300000000003"/>
    <n v="5179.5450000000001"/>
    <x v="2"/>
    <x v="0"/>
    <n v="3"/>
    <x v="0"/>
  </r>
  <r>
    <s v="OD8590270501"/>
    <x v="61"/>
    <s v="Shilpa Shetty"/>
    <s v="Bhopal"/>
    <x v="12"/>
    <s v="Home &amp; Kitchen"/>
    <s v="Water Bottle"/>
    <s v="Milton"/>
    <x v="3"/>
    <n v="1"/>
    <n v="5220"/>
    <n v="0"/>
    <n v="5220"/>
    <n v="1305"/>
    <x v="0"/>
    <x v="0"/>
    <n v="4"/>
    <x v="0"/>
  </r>
  <r>
    <s v="OD5342160502"/>
    <x v="305"/>
    <s v="Arjun Choudhury"/>
    <s v="Lucknow"/>
    <x v="6"/>
    <s v="Clothing &amp; Fashion"/>
    <s v="Socks Pack"/>
    <s v="Peter England"/>
    <x v="4"/>
    <n v="1"/>
    <n v="659"/>
    <n v="0.05"/>
    <n v="626.04999999999995"/>
    <n v="75.125999999999991"/>
    <x v="3"/>
    <x v="0"/>
    <n v="4"/>
    <x v="0"/>
  </r>
  <r>
    <s v="OD4729460503"/>
    <x v="306"/>
    <s v="Rohan Das"/>
    <s v="Kochi"/>
    <x v="5"/>
    <s v="Electronics"/>
    <s v="Smartphone"/>
    <s v="Realme"/>
    <x v="1"/>
    <n v="3"/>
    <n v="7934"/>
    <n v="0"/>
    <n v="23802"/>
    <n v="4284.3599999999997"/>
    <x v="1"/>
    <x v="0"/>
    <n v="4"/>
    <x v="0"/>
  </r>
  <r>
    <s v="OD3130580504"/>
    <x v="307"/>
    <s v="Pooja Nair"/>
    <s v="Bhopal"/>
    <x v="12"/>
    <s v="Home &amp; Kitchen"/>
    <s v="Mixer Grinder"/>
    <s v="Prestige"/>
    <x v="3"/>
    <n v="1"/>
    <n v="3086"/>
    <n v="0.05"/>
    <n v="2931.7"/>
    <n v="527.7059999999999"/>
    <x v="1"/>
    <x v="0"/>
    <n v="3"/>
    <x v="0"/>
  </r>
  <r>
    <s v="OD3687660505"/>
    <x v="264"/>
    <s v="Amit Verma"/>
    <s v="Hyderabad"/>
    <x v="9"/>
    <s v="Clothing &amp; Fashion"/>
    <s v="Slim Fit Jeans"/>
    <s v="Levis"/>
    <x v="4"/>
    <n v="1"/>
    <n v="3783"/>
    <n v="0.15"/>
    <n v="3215.5499999999997"/>
    <n v="610.95449999999994"/>
    <x v="2"/>
    <x v="0"/>
    <n v="5"/>
    <x v="0"/>
  </r>
  <r>
    <s v="OD8734100506"/>
    <x v="208"/>
    <s v="Shilpa Shetty"/>
    <s v="Chandigarh"/>
    <x v="7"/>
    <s v="Beauty &amp; Grooming"/>
    <s v="Sunscreen"/>
    <s v="Neutrogena"/>
    <x v="0"/>
    <n v="1"/>
    <n v="1044"/>
    <n v="0.1"/>
    <n v="939.6"/>
    <n v="122.14800000000001"/>
    <x v="0"/>
    <x v="0"/>
    <n v="4"/>
    <x v="0"/>
  </r>
  <r>
    <s v="OD6252480507"/>
    <x v="35"/>
    <s v="Riya Sen"/>
    <s v="Chennai"/>
    <x v="0"/>
    <s v="Beauty &amp; Grooming"/>
    <s v="Sunscreen"/>
    <s v="Neutrogena"/>
    <x v="4"/>
    <n v="2"/>
    <n v="1452"/>
    <n v="0"/>
    <n v="0"/>
    <n v="0"/>
    <x v="0"/>
    <x v="2"/>
    <m/>
    <x v="2"/>
  </r>
  <r>
    <s v="OD1756050508"/>
    <x v="102"/>
    <s v="Neha Gupta"/>
    <s v="Bhopal"/>
    <x v="12"/>
    <s v="Electronics"/>
    <s v="Smartphone"/>
    <s v="Realme"/>
    <x v="0"/>
    <n v="1"/>
    <n v="10269"/>
    <n v="0.15"/>
    <n v="8728.65"/>
    <n v="1222.011"/>
    <x v="0"/>
    <x v="0"/>
    <n v="4"/>
    <x v="0"/>
  </r>
  <r>
    <s v="OD7386700509"/>
    <x v="77"/>
    <s v="Neha Gupta"/>
    <s v="Chennai"/>
    <x v="0"/>
    <s v="Electronics"/>
    <s v="Power Bank"/>
    <s v="Mi"/>
    <x v="1"/>
    <n v="2"/>
    <n v="34020"/>
    <n v="0.1"/>
    <n v="61236"/>
    <n v="8573.0400000000009"/>
    <x v="3"/>
    <x v="0"/>
    <n v="5"/>
    <x v="0"/>
  </r>
  <r>
    <s v="OD4570680510"/>
    <x v="136"/>
    <s v="Aditi Rao"/>
    <s v="Guwahati"/>
    <x v="4"/>
    <s v="Home &amp; Kitchen"/>
    <s v="Air Fryer"/>
    <s v="Kent"/>
    <x v="2"/>
    <n v="1"/>
    <n v="5967"/>
    <n v="0"/>
    <n v="5967"/>
    <n v="716.04"/>
    <x v="1"/>
    <x v="0"/>
    <n v="4"/>
    <x v="0"/>
  </r>
  <r>
    <s v="OD9912060511"/>
    <x v="308"/>
    <s v="Meera Bai"/>
    <s v="Guwahati"/>
    <x v="4"/>
    <s v="Electronics"/>
    <s v="Smart TV"/>
    <s v="Samsung"/>
    <x v="1"/>
    <n v="1"/>
    <n v="18850"/>
    <n v="0.2"/>
    <n v="15080"/>
    <n v="2412.8000000000002"/>
    <x v="2"/>
    <x v="0"/>
    <n v="3"/>
    <x v="0"/>
  </r>
  <r>
    <s v="OD9242150512"/>
    <x v="91"/>
    <s v="Rahul Joshi"/>
    <s v="Patna"/>
    <x v="10"/>
    <s v="Clothing &amp; Fashion"/>
    <s v="Leather Jacket"/>
    <s v="Zara"/>
    <x v="5"/>
    <n v="2"/>
    <n v="1378"/>
    <n v="0.05"/>
    <n v="2618.1999999999998"/>
    <n v="366.548"/>
    <x v="4"/>
    <x v="0"/>
    <n v="5"/>
    <x v="0"/>
  </r>
  <r>
    <s v="OD6860730513"/>
    <x v="77"/>
    <s v="Meera Bai"/>
    <s v="Mumbai"/>
    <x v="3"/>
    <s v="Beauty &amp; Grooming"/>
    <s v="Beard Trimmer"/>
    <s v="L'Oreal"/>
    <x v="0"/>
    <n v="2"/>
    <n v="1542"/>
    <n v="0.05"/>
    <n v="2929.7999999999997"/>
    <n v="351.57599999999996"/>
    <x v="1"/>
    <x v="0"/>
    <n v="4"/>
    <x v="0"/>
  </r>
  <r>
    <s v="OD3404510514"/>
    <x v="294"/>
    <s v="Divya Dutta"/>
    <s v="Chandigarh"/>
    <x v="7"/>
    <s v="Home &amp; Kitchen"/>
    <s v="Water Bottle"/>
    <s v="Milton"/>
    <x v="2"/>
    <n v="1"/>
    <n v="3205"/>
    <n v="0.1"/>
    <n v="2884.5"/>
    <n v="374.98500000000001"/>
    <x v="0"/>
    <x v="0"/>
    <n v="4"/>
    <x v="0"/>
  </r>
  <r>
    <s v="OD8274600515"/>
    <x v="309"/>
    <s v="Vivek Agnihotri"/>
    <s v="Chandigarh"/>
    <x v="7"/>
    <s v="Home &amp; Kitchen"/>
    <s v="Bedsheet Set"/>
    <s v="Bombay Dyeing"/>
    <x v="2"/>
    <n v="1"/>
    <n v="3776"/>
    <n v="0"/>
    <n v="3776"/>
    <n v="944"/>
    <x v="3"/>
    <x v="0"/>
    <n v="5"/>
    <x v="0"/>
  </r>
  <r>
    <s v="OD6938470516"/>
    <x v="310"/>
    <s v="Neha Gupta"/>
    <s v="Bhopal"/>
    <x v="12"/>
    <s v="Clothing &amp; Fashion"/>
    <s v="Slim Fit Jeans"/>
    <s v="Levis"/>
    <x v="5"/>
    <n v="1"/>
    <n v="2975"/>
    <n v="0.05"/>
    <n v="2826.25"/>
    <n v="706.5625"/>
    <x v="1"/>
    <x v="0"/>
    <n v="3"/>
    <x v="0"/>
  </r>
  <r>
    <s v="OD7060130517"/>
    <x v="240"/>
    <s v="Meera Bai"/>
    <s v="Kochi"/>
    <x v="5"/>
    <s v="Beauty &amp; Grooming"/>
    <s v="Sunscreen"/>
    <s v="Neutrogena"/>
    <x v="0"/>
    <n v="1"/>
    <n v="1080"/>
    <n v="0.1"/>
    <n v="972"/>
    <n v="-77.760000000000005"/>
    <x v="4"/>
    <x v="1"/>
    <n v="2"/>
    <x v="1"/>
  </r>
  <r>
    <s v="OD7658820518"/>
    <x v="311"/>
    <s v="Aditi Rao"/>
    <s v="Lucknow"/>
    <x v="6"/>
    <s v="Electronics"/>
    <s v="Smartwatch"/>
    <s v="Noise"/>
    <x v="1"/>
    <n v="1"/>
    <n v="23608"/>
    <n v="0.05"/>
    <n v="22427.599999999999"/>
    <n v="2915.5879999999997"/>
    <x v="2"/>
    <x v="0"/>
    <n v="3"/>
    <x v="0"/>
  </r>
  <r>
    <s v="OD7176140519"/>
    <x v="312"/>
    <s v="Sneha Reddy"/>
    <s v="Bangalore"/>
    <x v="2"/>
    <s v="Clothing &amp; Fashion"/>
    <s v="Leather Jacket"/>
    <s v="Zara"/>
    <x v="4"/>
    <n v="1"/>
    <n v="4027"/>
    <n v="0.1"/>
    <n v="3624.3"/>
    <n v="579.88800000000003"/>
    <x v="0"/>
    <x v="0"/>
    <n v="4"/>
    <x v="0"/>
  </r>
  <r>
    <s v="OD3640180520"/>
    <x v="313"/>
    <s v="Karan Johar"/>
    <s v="Ahmedabad"/>
    <x v="11"/>
    <s v="Clothing &amp; Fashion"/>
    <s v="Casual T-Shirt"/>
    <s v="Roadster"/>
    <x v="5"/>
    <n v="1"/>
    <n v="3133"/>
    <n v="0.15"/>
    <n v="2663.0499999999997"/>
    <n v="479.34899999999993"/>
    <x v="2"/>
    <x v="0"/>
    <n v="5"/>
    <x v="0"/>
  </r>
  <r>
    <s v="OD4667260521"/>
    <x v="314"/>
    <s v="Priya Patel"/>
    <s v="Bangalore"/>
    <x v="2"/>
    <s v="Clothing &amp; Fashion"/>
    <s v="Sports Shoes"/>
    <s v="Puma"/>
    <x v="4"/>
    <n v="3"/>
    <n v="3701"/>
    <n v="0.1"/>
    <n v="9992.7000000000007"/>
    <n v="2198.3940000000002"/>
    <x v="1"/>
    <x v="0"/>
    <n v="5"/>
    <x v="0"/>
  </r>
  <r>
    <s v="OD9440580522"/>
    <x v="53"/>
    <s v="Ananya Iyer"/>
    <s v="Patna"/>
    <x v="10"/>
    <s v="Home &amp; Kitchen"/>
    <s v="Air Fryer"/>
    <s v="Kent"/>
    <x v="3"/>
    <n v="2"/>
    <n v="4943"/>
    <n v="0.15"/>
    <n v="8403.1"/>
    <n v="1344.4960000000001"/>
    <x v="1"/>
    <x v="0"/>
    <n v="3"/>
    <x v="0"/>
  </r>
  <r>
    <s v="OD1186330523"/>
    <x v="315"/>
    <s v="Yash Wardhan"/>
    <s v="Chennai"/>
    <x v="0"/>
    <s v="Beauty &amp; Grooming"/>
    <s v="Perfume"/>
    <s v="Beardo"/>
    <x v="0"/>
    <n v="1"/>
    <n v="1497"/>
    <n v="0.1"/>
    <n v="0"/>
    <n v="0"/>
    <x v="1"/>
    <x v="2"/>
    <m/>
    <x v="2"/>
  </r>
  <r>
    <s v="OD3108470524"/>
    <x v="316"/>
    <s v="Riya Sen"/>
    <s v="Bangalore"/>
    <x v="2"/>
    <s v="Home &amp; Kitchen"/>
    <s v="Bedsheet Set"/>
    <s v="Bombay Dyeing"/>
    <x v="3"/>
    <n v="5"/>
    <n v="3648"/>
    <n v="0"/>
    <n v="18240"/>
    <n v="2918.4"/>
    <x v="2"/>
    <x v="0"/>
    <n v="5"/>
    <x v="0"/>
  </r>
  <r>
    <s v="OD8713480525"/>
    <x v="275"/>
    <s v="Ananya Iyer"/>
    <s v="Bangalore"/>
    <x v="2"/>
    <s v="Electronics"/>
    <s v="Power Bank"/>
    <s v="Mi"/>
    <x v="1"/>
    <n v="1"/>
    <n v="11657"/>
    <n v="0.1"/>
    <n v="10491.300000000001"/>
    <n v="2308.0860000000002"/>
    <x v="4"/>
    <x v="3"/>
    <n v="4"/>
    <x v="0"/>
  </r>
  <r>
    <s v="OD9406680526"/>
    <x v="230"/>
    <s v="Meera Bai"/>
    <s v="Bangalore"/>
    <x v="2"/>
    <s v="Home &amp; Kitchen"/>
    <s v="Mixer Grinder"/>
    <s v="Prestige"/>
    <x v="2"/>
    <n v="2"/>
    <n v="2120"/>
    <n v="0.05"/>
    <n v="4028"/>
    <n v="765.32"/>
    <x v="4"/>
    <x v="0"/>
    <n v="4"/>
    <x v="0"/>
  </r>
  <r>
    <s v="OD3391550527"/>
    <x v="57"/>
    <s v="Aditi Rao"/>
    <s v="Delhi"/>
    <x v="8"/>
    <s v="Home &amp; Kitchen"/>
    <s v="LED Bulb"/>
    <s v="Philips"/>
    <x v="2"/>
    <n v="1"/>
    <n v="5346"/>
    <n v="0.05"/>
    <n v="5078.7"/>
    <n v="812.59199999999998"/>
    <x v="1"/>
    <x v="0"/>
    <n v="3"/>
    <x v="0"/>
  </r>
  <r>
    <s v="OD7359010528"/>
    <x v="163"/>
    <s v="Vikram Singh"/>
    <s v="Chennai"/>
    <x v="0"/>
    <s v="Home &amp; Kitchen"/>
    <s v="Air Fryer"/>
    <s v="Kent"/>
    <x v="2"/>
    <n v="2"/>
    <n v="384"/>
    <n v="0.05"/>
    <n v="729.59999999999991"/>
    <n v="109.43999999999998"/>
    <x v="4"/>
    <x v="0"/>
    <n v="5"/>
    <x v="0"/>
  </r>
  <r>
    <s v="OD7318440529"/>
    <x v="126"/>
    <s v="Rohan Das"/>
    <s v="Kochi"/>
    <x v="5"/>
    <s v="Clothing &amp; Fashion"/>
    <s v="Sports Shoes"/>
    <s v="Puma"/>
    <x v="5"/>
    <n v="1"/>
    <n v="411"/>
    <n v="0.1"/>
    <n v="369.90000000000003"/>
    <n v="85.077000000000012"/>
    <x v="3"/>
    <x v="0"/>
    <n v="4"/>
    <x v="0"/>
  </r>
  <r>
    <s v="OD1835450530"/>
    <x v="275"/>
    <s v="Shilpa Shetty"/>
    <s v="Guwahati"/>
    <x v="4"/>
    <s v="Home &amp; Kitchen"/>
    <s v="Bedsheet Set"/>
    <s v="Bombay Dyeing"/>
    <x v="3"/>
    <n v="1"/>
    <n v="3127"/>
    <n v="0.05"/>
    <n v="2970.6499999999996"/>
    <n v="356.47799999999995"/>
    <x v="1"/>
    <x v="0"/>
    <n v="3"/>
    <x v="0"/>
  </r>
  <r>
    <s v="OD3394500531"/>
    <x v="219"/>
    <s v="Arjun Choudhury"/>
    <s v="Pune"/>
    <x v="3"/>
    <s v="Clothing &amp; Fashion"/>
    <s v="Slim Fit Jeans"/>
    <s v="Levis"/>
    <x v="4"/>
    <n v="1"/>
    <n v="4157"/>
    <n v="0"/>
    <n v="4157"/>
    <n v="498.84"/>
    <x v="3"/>
    <x v="3"/>
    <n v="4"/>
    <x v="0"/>
  </r>
  <r>
    <s v="OD5437880532"/>
    <x v="162"/>
    <s v="Neha Gupta"/>
    <s v="Lucknow"/>
    <x v="6"/>
    <s v="Clothing &amp; Fashion"/>
    <s v="Sports Shoes"/>
    <s v="Puma"/>
    <x v="4"/>
    <n v="3"/>
    <n v="3424"/>
    <n v="0.1"/>
    <n v="9244.8000000000011"/>
    <n v="2033.8560000000002"/>
    <x v="4"/>
    <x v="0"/>
    <n v="4"/>
    <x v="0"/>
  </r>
  <r>
    <s v="OD3777800533"/>
    <x v="131"/>
    <s v="Alok Nath"/>
    <s v="Jaipur"/>
    <x v="13"/>
    <s v="Home &amp; Kitchen"/>
    <s v="LED Bulb"/>
    <s v="Philips"/>
    <x v="2"/>
    <n v="1"/>
    <n v="4004"/>
    <n v="0.1"/>
    <n v="3603.6"/>
    <n v="864.86399999999992"/>
    <x v="1"/>
    <x v="0"/>
    <n v="3"/>
    <x v="0"/>
  </r>
  <r>
    <s v="OD2316640534"/>
    <x v="317"/>
    <s v="Aditi Rao"/>
    <s v="Delhi"/>
    <x v="8"/>
    <s v="Electronics"/>
    <s v="Wireless Earbuds"/>
    <s v="boAt"/>
    <x v="1"/>
    <n v="2"/>
    <n v="52575"/>
    <n v="0.5"/>
    <n v="0"/>
    <n v="0"/>
    <x v="1"/>
    <x v="2"/>
    <m/>
    <x v="2"/>
  </r>
  <r>
    <s v="OD3580190535"/>
    <x v="318"/>
    <s v="Rohan Das"/>
    <s v="Chandigarh"/>
    <x v="7"/>
    <s v="Clothing &amp; Fashion"/>
    <s v="Leather Jacket"/>
    <s v="Zara"/>
    <x v="5"/>
    <n v="1"/>
    <n v="1084"/>
    <n v="0"/>
    <n v="1084"/>
    <n v="162.6"/>
    <x v="2"/>
    <x v="0"/>
    <n v="5"/>
    <x v="0"/>
  </r>
  <r>
    <s v="OD7717930536"/>
    <x v="224"/>
    <s v="Priya Patel"/>
    <s v="Patna"/>
    <x v="10"/>
    <s v="Clothing &amp; Fashion"/>
    <s v="Leather Jacket"/>
    <s v="Zara"/>
    <x v="5"/>
    <n v="1"/>
    <n v="4132"/>
    <n v="0.05"/>
    <n v="3925.3999999999996"/>
    <n v="392.53999999999996"/>
    <x v="1"/>
    <x v="0"/>
    <n v="3"/>
    <x v="0"/>
  </r>
  <r>
    <s v="OD4853480537"/>
    <x v="126"/>
    <s v="Shilpa Shetty"/>
    <s v="Jaipur"/>
    <x v="13"/>
    <s v="Electronics"/>
    <s v="Smartphone"/>
    <s v="Realme"/>
    <x v="1"/>
    <n v="1"/>
    <n v="46055"/>
    <n v="0"/>
    <n v="46055"/>
    <n v="11974.300000000001"/>
    <x v="2"/>
    <x v="0"/>
    <n v="4"/>
    <x v="0"/>
  </r>
  <r>
    <s v="OD5814580538"/>
    <x v="129"/>
    <s v="Priya Patel"/>
    <s v="Delhi"/>
    <x v="8"/>
    <s v="Electronics"/>
    <s v="Smartwatch"/>
    <s v="Noise"/>
    <x v="1"/>
    <n v="1"/>
    <n v="26834"/>
    <n v="0"/>
    <n v="26834"/>
    <n v="2683.4"/>
    <x v="1"/>
    <x v="0"/>
    <n v="3"/>
    <x v="0"/>
  </r>
  <r>
    <s v="OD6611580539"/>
    <x v="48"/>
    <s v="Vivek Agnihotri"/>
    <s v="Kochi"/>
    <x v="5"/>
    <s v="Electronics"/>
    <s v="Smartwatch"/>
    <s v="Noise"/>
    <x v="0"/>
    <n v="2"/>
    <n v="7988"/>
    <n v="0.15"/>
    <n v="13579.6"/>
    <n v="2580.1240000000003"/>
    <x v="2"/>
    <x v="0"/>
    <n v="4"/>
    <x v="0"/>
  </r>
  <r>
    <s v="OD8254680540"/>
    <x v="315"/>
    <s v="Divya Dutta"/>
    <s v="Jaipur"/>
    <x v="13"/>
    <s v="Home &amp; Kitchen"/>
    <s v="LED Bulb"/>
    <s v="Philips"/>
    <x v="3"/>
    <n v="2"/>
    <n v="1031"/>
    <n v="0.1"/>
    <n v="1855.8"/>
    <n v="185.58"/>
    <x v="3"/>
    <x v="0"/>
    <n v="5"/>
    <x v="0"/>
  </r>
  <r>
    <s v="OD8812540541"/>
    <x v="91"/>
    <s v="Amit Verma"/>
    <s v="Lucknow"/>
    <x v="6"/>
    <s v="Electronics"/>
    <s v="Smart TV"/>
    <s v="Samsung"/>
    <x v="1"/>
    <n v="1"/>
    <n v="14487"/>
    <n v="0"/>
    <n v="14487"/>
    <n v="2462.79"/>
    <x v="1"/>
    <x v="0"/>
    <n v="4"/>
    <x v="0"/>
  </r>
  <r>
    <s v="OD1692010542"/>
    <x v="319"/>
    <s v="Vikram Singh"/>
    <s v="Mumbai"/>
    <x v="3"/>
    <s v="Clothing &amp; Fashion"/>
    <s v="Slim Fit Jeans"/>
    <s v="Levis"/>
    <x v="5"/>
    <n v="1"/>
    <n v="3101"/>
    <n v="0.1"/>
    <n v="2790.9"/>
    <n v="334.90800000000002"/>
    <x v="4"/>
    <x v="0"/>
    <n v="4"/>
    <x v="0"/>
  </r>
  <r>
    <s v="OD6607930543"/>
    <x v="200"/>
    <s v="Vikram Singh"/>
    <s v="Ahmedabad"/>
    <x v="11"/>
    <s v="Electronics"/>
    <s v="Laptop"/>
    <s v="Asus"/>
    <x v="1"/>
    <n v="1"/>
    <n v="27773"/>
    <n v="0.35"/>
    <n v="18052.45"/>
    <n v="2346.8185000000003"/>
    <x v="4"/>
    <x v="0"/>
    <n v="3"/>
    <x v="0"/>
  </r>
  <r>
    <s v="OD4985940544"/>
    <x v="77"/>
    <s v="Amit Verma"/>
    <s v="Ahmedabad"/>
    <x v="11"/>
    <s v="Home &amp; Kitchen"/>
    <s v="LED Bulb"/>
    <s v="Philips"/>
    <x v="3"/>
    <n v="1"/>
    <n v="5031"/>
    <n v="0.05"/>
    <n v="4779.45"/>
    <n v="860.30099999999993"/>
    <x v="2"/>
    <x v="0"/>
    <n v="5"/>
    <x v="0"/>
  </r>
  <r>
    <s v="OD1292460545"/>
    <x v="83"/>
    <s v="Karan Johar"/>
    <s v="Ahmedabad"/>
    <x v="11"/>
    <s v="Clothing &amp; Fashion"/>
    <s v="Leather Jacket"/>
    <s v="Zara"/>
    <x v="5"/>
    <n v="1"/>
    <n v="2343"/>
    <n v="0.1"/>
    <n v="2108.7000000000003"/>
    <n v="548.26200000000006"/>
    <x v="0"/>
    <x v="0"/>
    <n v="3"/>
    <x v="0"/>
  </r>
  <r>
    <s v="OD5367000546"/>
    <x v="299"/>
    <s v="Arjun Choudhury"/>
    <s v="Pune"/>
    <x v="3"/>
    <s v="Home &amp; Kitchen"/>
    <s v="Air Fryer"/>
    <s v="Kent"/>
    <x v="2"/>
    <n v="2"/>
    <n v="2575"/>
    <n v="0.2"/>
    <n v="4120"/>
    <n v="906.4"/>
    <x v="3"/>
    <x v="0"/>
    <n v="5"/>
    <x v="0"/>
  </r>
  <r>
    <s v="OD8279380547"/>
    <x v="36"/>
    <s v="Neha Gupta"/>
    <s v="Chandigarh"/>
    <x v="7"/>
    <s v="Electronics"/>
    <s v="Wireless Earbuds"/>
    <s v="boAt"/>
    <x v="0"/>
    <n v="1"/>
    <n v="38301"/>
    <n v="0.1"/>
    <n v="34470.9"/>
    <n v="8273.0159999999996"/>
    <x v="1"/>
    <x v="0"/>
    <n v="5"/>
    <x v="0"/>
  </r>
  <r>
    <s v="OD7607250548"/>
    <x v="299"/>
    <s v="Rahul Joshi"/>
    <s v="Lucknow"/>
    <x v="6"/>
    <s v="Electronics"/>
    <s v="Wireless Earbuds"/>
    <s v="boAt"/>
    <x v="0"/>
    <n v="1"/>
    <n v="57932"/>
    <n v="0.05"/>
    <n v="55035.399999999994"/>
    <n v="9906.3719999999994"/>
    <x v="1"/>
    <x v="0"/>
    <n v="5"/>
    <x v="0"/>
  </r>
  <r>
    <s v="OD4495630549"/>
    <x v="320"/>
    <s v="Vikram Singh"/>
    <s v="Patna"/>
    <x v="10"/>
    <s v="Clothing &amp; Fashion"/>
    <s v="Casual T-Shirt"/>
    <s v="Roadster"/>
    <x v="5"/>
    <n v="1"/>
    <n v="2805"/>
    <n v="0.1"/>
    <n v="2524.5"/>
    <n v="631.125"/>
    <x v="2"/>
    <x v="0"/>
    <n v="5"/>
    <x v="0"/>
  </r>
  <r>
    <s v="OD2149630550"/>
    <x v="321"/>
    <s v="Alok Nath"/>
    <s v="Chandigarh"/>
    <x v="7"/>
    <s v="Electronics"/>
    <s v="Smartphone"/>
    <s v="Realme"/>
    <x v="1"/>
    <n v="3"/>
    <n v="54230"/>
    <n v="0.05"/>
    <n v="154555.5"/>
    <n v="35547.764999999999"/>
    <x v="3"/>
    <x v="0"/>
    <n v="5"/>
    <x v="0"/>
  </r>
  <r>
    <s v="OD6979380551"/>
    <x v="64"/>
    <s v="Vikram Singh"/>
    <s v="Patna"/>
    <x v="10"/>
    <s v="Home &amp; Kitchen"/>
    <s v="Bedsheet Set"/>
    <s v="Bombay Dyeing"/>
    <x v="3"/>
    <n v="2"/>
    <n v="1739"/>
    <n v="0"/>
    <n v="3478"/>
    <n v="417.35999999999996"/>
    <x v="3"/>
    <x v="0"/>
    <n v="4"/>
    <x v="0"/>
  </r>
  <r>
    <s v="OD8464890552"/>
    <x v="322"/>
    <s v="Rahul Joshi"/>
    <s v="Ahmedabad"/>
    <x v="11"/>
    <s v="Clothing &amp; Fashion"/>
    <s v="Sports Shoes"/>
    <s v="Puma"/>
    <x v="4"/>
    <n v="3"/>
    <n v="2327"/>
    <n v="0.1"/>
    <n v="6282.9000000000005"/>
    <n v="1570.7250000000001"/>
    <x v="0"/>
    <x v="0"/>
    <n v="5"/>
    <x v="0"/>
  </r>
  <r>
    <s v="OD3526750553"/>
    <x v="134"/>
    <s v="Divya Dutta"/>
    <s v="Pune"/>
    <x v="3"/>
    <s v="Home &amp; Kitchen"/>
    <s v="Bedsheet Set"/>
    <s v="Bombay Dyeing"/>
    <x v="2"/>
    <n v="3"/>
    <n v="4359"/>
    <n v="0.1"/>
    <n v="11769.300000000001"/>
    <n v="2236.1670000000004"/>
    <x v="1"/>
    <x v="0"/>
    <n v="5"/>
    <x v="0"/>
  </r>
  <r>
    <s v="OD8082470554"/>
    <x v="323"/>
    <s v="Vikram Singh"/>
    <s v="Kochi"/>
    <x v="5"/>
    <s v="Electronics"/>
    <s v="Smartwatch"/>
    <s v="Noise"/>
    <x v="0"/>
    <n v="1"/>
    <n v="33253"/>
    <n v="0.05"/>
    <n v="31590.35"/>
    <n v="6633.9734999999991"/>
    <x v="2"/>
    <x v="0"/>
    <n v="3"/>
    <x v="0"/>
  </r>
  <r>
    <s v="OD4109490555"/>
    <x v="324"/>
    <s v="Aditi Rao"/>
    <s v="Hyderabad"/>
    <x v="9"/>
    <s v="Clothing &amp; Fashion"/>
    <s v="Sports Shoes"/>
    <s v="Puma"/>
    <x v="5"/>
    <n v="2"/>
    <n v="2830"/>
    <n v="0.05"/>
    <n v="5377"/>
    <n v="591.47"/>
    <x v="4"/>
    <x v="3"/>
    <n v="3"/>
    <x v="0"/>
  </r>
  <r>
    <s v="OD3295660556"/>
    <x v="325"/>
    <s v="Arjun Choudhury"/>
    <s v="Bangalore"/>
    <x v="2"/>
    <s v="Clothing &amp; Fashion"/>
    <s v="Socks Pack"/>
    <s v="Peter England"/>
    <x v="5"/>
    <n v="1"/>
    <n v="1886"/>
    <n v="0.15"/>
    <n v="1603.1"/>
    <n v="208.40299999999999"/>
    <x v="2"/>
    <x v="0"/>
    <n v="4"/>
    <x v="0"/>
  </r>
  <r>
    <s v="OD1024800557"/>
    <x v="182"/>
    <s v="Divya Dutta"/>
    <s v="Kochi"/>
    <x v="5"/>
    <s v="Electronics"/>
    <s v="Smartwatch"/>
    <s v="Noise"/>
    <x v="1"/>
    <n v="3"/>
    <n v="40818"/>
    <n v="0"/>
    <n v="122454"/>
    <n v="22041.719999999998"/>
    <x v="1"/>
    <x v="0"/>
    <n v="5"/>
    <x v="0"/>
  </r>
  <r>
    <s v="OD6980150558"/>
    <x v="153"/>
    <s v="Riya Sen"/>
    <s v="Pune"/>
    <x v="3"/>
    <s v="Electronics"/>
    <s v="Smartwatch"/>
    <s v="Noise"/>
    <x v="1"/>
    <n v="1"/>
    <n v="8060"/>
    <n v="0.15"/>
    <n v="6851"/>
    <n v="1781.26"/>
    <x v="3"/>
    <x v="0"/>
    <n v="4"/>
    <x v="0"/>
  </r>
  <r>
    <s v="OD5181840559"/>
    <x v="39"/>
    <s v="Deepak Kumar"/>
    <s v="Ahmedabad"/>
    <x v="11"/>
    <s v="Clothing &amp; Fashion"/>
    <s v="Socks Pack"/>
    <s v="Peter England"/>
    <x v="5"/>
    <n v="1"/>
    <n v="1357"/>
    <n v="0.05"/>
    <n v="1289.1499999999999"/>
    <n v="283.613"/>
    <x v="0"/>
    <x v="0"/>
    <n v="3"/>
    <x v="0"/>
  </r>
  <r>
    <s v="OD3420250560"/>
    <x v="152"/>
    <s v="Rahul Joshi"/>
    <s v="Ahmedabad"/>
    <x v="11"/>
    <s v="Home &amp; Kitchen"/>
    <s v="Water Bottle"/>
    <s v="Milton"/>
    <x v="2"/>
    <n v="1"/>
    <n v="5331"/>
    <n v="0.05"/>
    <n v="5064.45"/>
    <n v="557.08949999999993"/>
    <x v="1"/>
    <x v="0"/>
    <n v="4"/>
    <x v="0"/>
  </r>
  <r>
    <s v="OD9098470561"/>
    <x v="326"/>
    <s v="Vikram Singh"/>
    <s v="Mumbai"/>
    <x v="3"/>
    <s v="Clothing &amp; Fashion"/>
    <s v="Sports Shoes"/>
    <s v="Puma"/>
    <x v="4"/>
    <n v="1"/>
    <n v="3344"/>
    <n v="0.2"/>
    <n v="2675.2000000000003"/>
    <n v="454.78400000000011"/>
    <x v="4"/>
    <x v="0"/>
    <n v="3"/>
    <x v="0"/>
  </r>
  <r>
    <s v="OD4006820562"/>
    <x v="154"/>
    <s v="Deepak Kumar"/>
    <s v="Lucknow"/>
    <x v="6"/>
    <s v="Home &amp; Kitchen"/>
    <s v="Water Bottle"/>
    <s v="Milton"/>
    <x v="2"/>
    <n v="1"/>
    <n v="2485"/>
    <n v="0.05"/>
    <n v="2360.75"/>
    <n v="448.54250000000002"/>
    <x v="2"/>
    <x v="0"/>
    <n v="4"/>
    <x v="0"/>
  </r>
  <r>
    <s v="OD5520870563"/>
    <x v="77"/>
    <s v="Vivek Agnihotri"/>
    <s v="Guwahati"/>
    <x v="4"/>
    <s v="Electronics"/>
    <s v="Power Bank"/>
    <s v="Mi"/>
    <x v="1"/>
    <n v="3"/>
    <n v="45307"/>
    <n v="0.1"/>
    <n v="122328.90000000001"/>
    <n v="15902.757000000001"/>
    <x v="3"/>
    <x v="0"/>
    <n v="3"/>
    <x v="0"/>
  </r>
  <r>
    <s v="OD9259980564"/>
    <x v="17"/>
    <s v="Riya Sen"/>
    <s v="Ahmedabad"/>
    <x v="11"/>
    <s v="Beauty &amp; Grooming"/>
    <s v="Face Wash"/>
    <s v="Nivea"/>
    <x v="0"/>
    <n v="1"/>
    <n v="789"/>
    <n v="0"/>
    <n v="789"/>
    <n v="110.46000000000001"/>
    <x v="1"/>
    <x v="0"/>
    <n v="5"/>
    <x v="0"/>
  </r>
  <r>
    <s v="OD8470210565"/>
    <x v="36"/>
    <s v="Aditi Rao"/>
    <s v="Hyderabad"/>
    <x v="9"/>
    <s v="Clothing &amp; Fashion"/>
    <s v="Ethnic Kurta"/>
    <s v="Wrogn"/>
    <x v="5"/>
    <n v="1"/>
    <n v="2402"/>
    <n v="0"/>
    <n v="2402"/>
    <n v="336.28000000000003"/>
    <x v="2"/>
    <x v="0"/>
    <n v="3"/>
    <x v="0"/>
  </r>
  <r>
    <s v="OD5226840566"/>
    <x v="327"/>
    <s v="Priya Patel"/>
    <s v="Pune"/>
    <x v="3"/>
    <s v="Home &amp; Kitchen"/>
    <s v="Non-Stick Pan"/>
    <s v="Hawkins"/>
    <x v="3"/>
    <n v="4"/>
    <n v="4319"/>
    <n v="0.15"/>
    <n v="14684.6"/>
    <n v="2643.2280000000001"/>
    <x v="2"/>
    <x v="0"/>
    <n v="3"/>
    <x v="0"/>
  </r>
  <r>
    <s v="OD9094540567"/>
    <x v="286"/>
    <s v="Sanjay Rao"/>
    <s v="Chandigarh"/>
    <x v="7"/>
    <s v="Electronics"/>
    <s v="Smart TV"/>
    <s v="Samsung"/>
    <x v="1"/>
    <n v="1"/>
    <n v="19897"/>
    <n v="0"/>
    <n v="0"/>
    <n v="0"/>
    <x v="2"/>
    <x v="2"/>
    <m/>
    <x v="2"/>
  </r>
  <r>
    <s v="OD7004350568"/>
    <x v="216"/>
    <s v="Karan Johar"/>
    <s v="Delhi"/>
    <x v="8"/>
    <s v="Clothing &amp; Fashion"/>
    <s v="Ethnic Kurta"/>
    <s v="Wrogn"/>
    <x v="4"/>
    <n v="1"/>
    <n v="2400"/>
    <n v="0.1"/>
    <n v="2160"/>
    <n v="518.4"/>
    <x v="2"/>
    <x v="0"/>
    <n v="3"/>
    <x v="0"/>
  </r>
  <r>
    <s v="OD2134860569"/>
    <x v="144"/>
    <s v="Sneha Reddy"/>
    <s v="Guwahati"/>
    <x v="4"/>
    <s v="Beauty &amp; Grooming"/>
    <s v="Face Wash"/>
    <s v="Nivea"/>
    <x v="4"/>
    <n v="1"/>
    <n v="1515"/>
    <n v="0.15"/>
    <n v="1287.75"/>
    <n v="128.77500000000001"/>
    <x v="3"/>
    <x v="0"/>
    <n v="3"/>
    <x v="0"/>
  </r>
  <r>
    <s v="OD8538700570"/>
    <x v="297"/>
    <s v="Ananya Iyer"/>
    <s v="Guwahati"/>
    <x v="4"/>
    <s v="Electronics"/>
    <s v="Smartphone"/>
    <s v="Realme"/>
    <x v="0"/>
    <n v="2"/>
    <n v="32253"/>
    <n v="0.2"/>
    <n v="51604.800000000003"/>
    <n v="6192.576"/>
    <x v="1"/>
    <x v="0"/>
    <n v="4"/>
    <x v="0"/>
  </r>
  <r>
    <s v="OD9782830571"/>
    <x v="57"/>
    <s v="Aditi Rao"/>
    <s v="Chandigarh"/>
    <x v="7"/>
    <s v="Electronics"/>
    <s v="Smartphone"/>
    <s v="Realme"/>
    <x v="1"/>
    <n v="2"/>
    <n v="30762"/>
    <n v="0.15"/>
    <n v="52295.4"/>
    <n v="6798.402"/>
    <x v="4"/>
    <x v="0"/>
    <n v="4"/>
    <x v="0"/>
  </r>
  <r>
    <s v="OD1692400572"/>
    <x v="328"/>
    <s v="Rahul Joshi"/>
    <s v="Delhi"/>
    <x v="8"/>
    <s v="Clothing &amp; Fashion"/>
    <s v="Slim Fit Jeans"/>
    <s v="Levis"/>
    <x v="4"/>
    <n v="3"/>
    <n v="3759"/>
    <n v="0.1"/>
    <n v="10149.300000000001"/>
    <n v="2131.3530000000001"/>
    <x v="4"/>
    <x v="0"/>
    <n v="5"/>
    <x v="0"/>
  </r>
  <r>
    <s v="OD7209470573"/>
    <x v="246"/>
    <s v="Ananya Iyer"/>
    <s v="Mumbai"/>
    <x v="3"/>
    <s v="Clothing &amp; Fashion"/>
    <s v="Ethnic Kurta"/>
    <s v="Wrogn"/>
    <x v="5"/>
    <n v="1"/>
    <n v="2943"/>
    <n v="0.05"/>
    <n v="2795.85"/>
    <n v="363.46050000000002"/>
    <x v="4"/>
    <x v="0"/>
    <n v="4"/>
    <x v="0"/>
  </r>
  <r>
    <s v="OD6880250574"/>
    <x v="329"/>
    <s v="Rahul Joshi"/>
    <s v="Patna"/>
    <x v="10"/>
    <s v="Electronics"/>
    <s v="Smartwatch"/>
    <s v="Noise"/>
    <x v="1"/>
    <n v="1"/>
    <n v="23484"/>
    <n v="0.05"/>
    <n v="22309.8"/>
    <n v="4685.058"/>
    <x v="0"/>
    <x v="0"/>
    <n v="3"/>
    <x v="0"/>
  </r>
  <r>
    <s v="OD7262230575"/>
    <x v="330"/>
    <s v="Sanjay Rao"/>
    <s v="Kolkata"/>
    <x v="1"/>
    <s v="Clothing &amp; Fashion"/>
    <s v="Socks Pack"/>
    <s v="Peter England"/>
    <x v="4"/>
    <n v="1"/>
    <n v="3388"/>
    <n v="0"/>
    <n v="3388"/>
    <n v="508.2"/>
    <x v="3"/>
    <x v="3"/>
    <n v="3"/>
    <x v="0"/>
  </r>
  <r>
    <s v="OD1267390576"/>
    <x v="55"/>
    <s v="Jyoti Mishra"/>
    <s v="Bhopal"/>
    <x v="12"/>
    <s v="Electronics"/>
    <s v="Smartphone"/>
    <s v="Realme"/>
    <x v="0"/>
    <n v="1"/>
    <n v="20761"/>
    <n v="0"/>
    <n v="20761"/>
    <n v="2076.1"/>
    <x v="0"/>
    <x v="0"/>
    <n v="5"/>
    <x v="0"/>
  </r>
  <r>
    <s v="OD4580410577"/>
    <x v="194"/>
    <s v="Deepak Kumar"/>
    <s v="Bangalore"/>
    <x v="2"/>
    <s v="Electronics"/>
    <s v="Power Bank"/>
    <s v="Mi"/>
    <x v="1"/>
    <n v="2"/>
    <n v="60581"/>
    <n v="0.15"/>
    <n v="102987.7"/>
    <n v="19567.663"/>
    <x v="2"/>
    <x v="0"/>
    <n v="5"/>
    <x v="0"/>
  </r>
  <r>
    <s v="OD1179570578"/>
    <x v="321"/>
    <s v="Aditi Rao"/>
    <s v="Guwahati"/>
    <x v="4"/>
    <s v="Home &amp; Kitchen"/>
    <s v="LED Bulb"/>
    <s v="Philips"/>
    <x v="2"/>
    <n v="1"/>
    <n v="1147"/>
    <n v="0.1"/>
    <n v="1032.3"/>
    <n v="227.10599999999999"/>
    <x v="4"/>
    <x v="0"/>
    <n v="4"/>
    <x v="0"/>
  </r>
  <r>
    <s v="OD5578670579"/>
    <x v="257"/>
    <s v="Divya Dutta"/>
    <s v="Pune"/>
    <x v="3"/>
    <s v="Electronics"/>
    <s v="Wireless Earbuds"/>
    <s v="boAt"/>
    <x v="0"/>
    <n v="1"/>
    <n v="9860"/>
    <n v="0.05"/>
    <n v="9367"/>
    <n v="936.7"/>
    <x v="4"/>
    <x v="0"/>
    <n v="3"/>
    <x v="0"/>
  </r>
  <r>
    <s v="OD9453720580"/>
    <x v="331"/>
    <s v="Pooja Nair"/>
    <s v="Chennai"/>
    <x v="0"/>
    <s v="Beauty &amp; Grooming"/>
    <s v="Sunscreen"/>
    <s v="Neutrogena"/>
    <x v="0"/>
    <n v="1"/>
    <n v="2316"/>
    <n v="0.05"/>
    <n v="2200.1999999999998"/>
    <n v="550.04999999999995"/>
    <x v="1"/>
    <x v="0"/>
    <n v="5"/>
    <x v="0"/>
  </r>
  <r>
    <s v="OD2099830581"/>
    <x v="332"/>
    <s v="Pooja Nair"/>
    <s v="Lucknow"/>
    <x v="6"/>
    <s v="Beauty &amp; Grooming"/>
    <s v="Beard Trimmer"/>
    <s v="L'Oreal"/>
    <x v="0"/>
    <n v="2"/>
    <n v="985"/>
    <n v="0.15"/>
    <n v="1674.5"/>
    <n v="351.64499999999998"/>
    <x v="2"/>
    <x v="0"/>
    <n v="4"/>
    <x v="0"/>
  </r>
  <r>
    <s v="OD6401120582"/>
    <x v="202"/>
    <s v="Aarav Sharma"/>
    <s v="Bangalore"/>
    <x v="2"/>
    <s v="Clothing &amp; Fashion"/>
    <s v="Ethnic Kurta"/>
    <s v="Wrogn"/>
    <x v="4"/>
    <n v="1"/>
    <n v="4301"/>
    <n v="0.05"/>
    <n v="4085.95"/>
    <n v="572.03300000000002"/>
    <x v="1"/>
    <x v="0"/>
    <n v="3"/>
    <x v="0"/>
  </r>
  <r>
    <s v="OD4338790583"/>
    <x v="249"/>
    <s v="Sneha Reddy"/>
    <s v="Ahmedabad"/>
    <x v="11"/>
    <s v="Home &amp; Kitchen"/>
    <s v="Non-Stick Pan"/>
    <s v="Hawkins"/>
    <x v="3"/>
    <n v="2"/>
    <n v="5657"/>
    <n v="0"/>
    <n v="0"/>
    <n v="0"/>
    <x v="4"/>
    <x v="2"/>
    <m/>
    <x v="2"/>
  </r>
  <r>
    <s v="OD7143300584"/>
    <x v="190"/>
    <s v="Priya Patel"/>
    <s v="Bangalore"/>
    <x v="2"/>
    <s v="Beauty &amp; Grooming"/>
    <s v="Perfume"/>
    <s v="Beardo"/>
    <x v="4"/>
    <n v="1"/>
    <n v="1800"/>
    <n v="0.05"/>
    <n v="0"/>
    <n v="0"/>
    <x v="3"/>
    <x v="2"/>
    <m/>
    <x v="2"/>
  </r>
  <r>
    <s v="OD5780170585"/>
    <x v="122"/>
    <s v="Rahul Joshi"/>
    <s v="Hyderabad"/>
    <x v="9"/>
    <s v="Electronics"/>
    <s v="Laptop"/>
    <s v="Asus"/>
    <x v="1"/>
    <n v="2"/>
    <n v="32909"/>
    <n v="0"/>
    <n v="65818"/>
    <n v="9872.6999999999989"/>
    <x v="1"/>
    <x v="0"/>
    <n v="4"/>
    <x v="0"/>
  </r>
  <r>
    <s v="OD5505990586"/>
    <x v="333"/>
    <s v="Divya Dutta"/>
    <s v="Kolkata"/>
    <x v="1"/>
    <s v="Beauty &amp; Grooming"/>
    <s v="Face Wash"/>
    <s v="Nivea"/>
    <x v="0"/>
    <n v="3"/>
    <n v="1746"/>
    <n v="0.2"/>
    <n v="4190.4000000000005"/>
    <n v="670.46400000000006"/>
    <x v="0"/>
    <x v="0"/>
    <n v="3"/>
    <x v="0"/>
  </r>
  <r>
    <s v="OD7929530587"/>
    <x v="50"/>
    <s v="Aarav Sharma"/>
    <s v="Kochi"/>
    <x v="5"/>
    <s v="Electronics"/>
    <s v="Smart TV"/>
    <s v="Samsung"/>
    <x v="1"/>
    <n v="1"/>
    <n v="53073"/>
    <n v="0"/>
    <n v="53073"/>
    <n v="5307.3"/>
    <x v="4"/>
    <x v="0"/>
    <n v="4"/>
    <x v="0"/>
  </r>
  <r>
    <s v="OD6009050588"/>
    <x v="334"/>
    <s v="Rahul Joshi"/>
    <s v="Bhopal"/>
    <x v="12"/>
    <s v="Electronics"/>
    <s v="Wireless Earbuds"/>
    <s v="boAt"/>
    <x v="0"/>
    <n v="2"/>
    <n v="33608"/>
    <n v="0"/>
    <n v="67216"/>
    <n v="14787.52"/>
    <x v="1"/>
    <x v="0"/>
    <n v="5"/>
    <x v="0"/>
  </r>
  <r>
    <s v="OD6709250589"/>
    <x v="102"/>
    <s v="Vikram Singh"/>
    <s v="Guwahati"/>
    <x v="4"/>
    <s v="Beauty &amp; Grooming"/>
    <s v="Perfume"/>
    <s v="Beardo"/>
    <x v="0"/>
    <n v="1"/>
    <n v="679"/>
    <n v="0"/>
    <n v="679"/>
    <n v="149.38"/>
    <x v="4"/>
    <x v="3"/>
    <n v="4"/>
    <x v="0"/>
  </r>
  <r>
    <s v="OD6403090590"/>
    <x v="158"/>
    <s v="Neha Gupta"/>
    <s v="Delhi"/>
    <x v="8"/>
    <s v="Clothing &amp; Fashion"/>
    <s v="Slim Fit Jeans"/>
    <s v="Levis"/>
    <x v="5"/>
    <n v="1"/>
    <n v="1378"/>
    <n v="0.05"/>
    <n v="1309.0999999999999"/>
    <n v="183.274"/>
    <x v="3"/>
    <x v="0"/>
    <n v="3"/>
    <x v="0"/>
  </r>
  <r>
    <s v="OD2658820591"/>
    <x v="14"/>
    <s v="Yash Wardhan"/>
    <s v="Kochi"/>
    <x v="5"/>
    <s v="Electronics"/>
    <s v="Smartphone"/>
    <s v="Realme"/>
    <x v="1"/>
    <n v="2"/>
    <n v="36129"/>
    <n v="0.05"/>
    <n v="68645.099999999991"/>
    <n v="16474.823999999997"/>
    <x v="4"/>
    <x v="0"/>
    <n v="5"/>
    <x v="0"/>
  </r>
  <r>
    <s v="OD3655270592"/>
    <x v="43"/>
    <s v="Aditi Rao"/>
    <s v="Chandigarh"/>
    <x v="7"/>
    <s v="Beauty &amp; Grooming"/>
    <s v="Beard Trimmer"/>
    <s v="L'Oreal"/>
    <x v="4"/>
    <n v="1"/>
    <n v="1908"/>
    <n v="0"/>
    <n v="1908"/>
    <n v="286.2"/>
    <x v="2"/>
    <x v="0"/>
    <n v="5"/>
    <x v="0"/>
  </r>
  <r>
    <s v="OD8151950593"/>
    <x v="216"/>
    <s v="Riya Sen"/>
    <s v="Delhi"/>
    <x v="8"/>
    <s v="Home &amp; Kitchen"/>
    <s v="Air Fryer"/>
    <s v="Kent"/>
    <x v="3"/>
    <n v="2"/>
    <n v="2524"/>
    <n v="0.15"/>
    <n v="4290.8"/>
    <n v="686.52800000000002"/>
    <x v="2"/>
    <x v="0"/>
    <n v="5"/>
    <x v="0"/>
  </r>
  <r>
    <s v="OD7887810594"/>
    <x v="267"/>
    <s v="Vikram Singh"/>
    <s v="Kolkata"/>
    <x v="1"/>
    <s v="Home &amp; Kitchen"/>
    <s v="Water Bottle"/>
    <s v="Milton"/>
    <x v="2"/>
    <n v="1"/>
    <n v="5841"/>
    <n v="0.1"/>
    <n v="5256.9000000000005"/>
    <n v="525.69000000000005"/>
    <x v="2"/>
    <x v="0"/>
    <n v="4"/>
    <x v="0"/>
  </r>
  <r>
    <s v="OD9566340595"/>
    <x v="16"/>
    <s v="Shilpa Shetty"/>
    <s v="Ahmedabad"/>
    <x v="11"/>
    <s v="Home &amp; Kitchen"/>
    <s v="LED Bulb"/>
    <s v="Philips"/>
    <x v="2"/>
    <n v="1"/>
    <n v="3453"/>
    <n v="0.15"/>
    <n v="2935.0499999999997"/>
    <n v="645.7109999999999"/>
    <x v="2"/>
    <x v="0"/>
    <n v="5"/>
    <x v="0"/>
  </r>
  <r>
    <s v="OD8711260596"/>
    <x v="269"/>
    <s v="Jyoti Mishra"/>
    <s v="Pune"/>
    <x v="3"/>
    <s v="Clothing &amp; Fashion"/>
    <s v="Ethnic Kurta"/>
    <s v="Wrogn"/>
    <x v="5"/>
    <n v="1"/>
    <n v="4062"/>
    <n v="0.1"/>
    <n v="3655.8"/>
    <n v="438.69600000000003"/>
    <x v="2"/>
    <x v="0"/>
    <n v="5"/>
    <x v="0"/>
  </r>
  <r>
    <s v="OD3413100597"/>
    <x v="110"/>
    <s v="Divya Dutta"/>
    <s v="Ahmedabad"/>
    <x v="11"/>
    <s v="Clothing &amp; Fashion"/>
    <s v="Slim Fit Jeans"/>
    <s v="Levis"/>
    <x v="4"/>
    <n v="1"/>
    <n v="1735"/>
    <n v="0"/>
    <n v="1735"/>
    <n v="190.85"/>
    <x v="2"/>
    <x v="0"/>
    <n v="4"/>
    <x v="0"/>
  </r>
  <r>
    <s v="OD2705400598"/>
    <x v="151"/>
    <s v="Rahul Joshi"/>
    <s v="Patna"/>
    <x v="10"/>
    <s v="Electronics"/>
    <s v="Smartphone"/>
    <s v="Realme"/>
    <x v="0"/>
    <n v="1"/>
    <n v="1927"/>
    <n v="0.15"/>
    <n v="1637.95"/>
    <n v="212.93350000000001"/>
    <x v="2"/>
    <x v="0"/>
    <n v="5"/>
    <x v="0"/>
  </r>
  <r>
    <s v="OD9865370599"/>
    <x v="18"/>
    <s v="Priya Patel"/>
    <s v="Bangalore"/>
    <x v="2"/>
    <s v="Beauty &amp; Grooming"/>
    <s v="Face Wash"/>
    <s v="Nivea"/>
    <x v="4"/>
    <n v="1"/>
    <n v="2312"/>
    <n v="0.15"/>
    <n v="1965.2"/>
    <n v="471.64799999999997"/>
    <x v="2"/>
    <x v="0"/>
    <n v="4"/>
    <x v="0"/>
  </r>
  <r>
    <s v="OD6395770600"/>
    <x v="96"/>
    <s v="Jyoti Mishra"/>
    <s v="Mumbai"/>
    <x v="3"/>
    <s v="Home &amp; Kitchen"/>
    <s v="LED Bulb"/>
    <s v="Philips"/>
    <x v="2"/>
    <n v="2"/>
    <n v="2388"/>
    <n v="0.2"/>
    <n v="3820.8"/>
    <n v="725.952"/>
    <x v="0"/>
    <x v="0"/>
    <n v="4"/>
    <x v="0"/>
  </r>
  <r>
    <s v="OD7005490601"/>
    <x v="185"/>
    <s v="Jyoti Mishra"/>
    <s v="Chandigarh"/>
    <x v="7"/>
    <s v="Electronics"/>
    <s v="Laptop"/>
    <s v="Asus"/>
    <x v="0"/>
    <n v="2"/>
    <n v="42443"/>
    <n v="0.2"/>
    <n v="67908.800000000003"/>
    <n v="9507.2320000000018"/>
    <x v="3"/>
    <x v="0"/>
    <n v="3"/>
    <x v="0"/>
  </r>
  <r>
    <s v="OD5345400602"/>
    <x v="261"/>
    <s v="Priya Patel"/>
    <s v="Pune"/>
    <x v="3"/>
    <s v="Beauty &amp; Grooming"/>
    <s v="Beard Trimmer"/>
    <s v="L'Oreal"/>
    <x v="4"/>
    <n v="2"/>
    <n v="2217"/>
    <n v="0.2"/>
    <n v="3547.2000000000003"/>
    <n v="886.80000000000007"/>
    <x v="0"/>
    <x v="0"/>
    <n v="3"/>
    <x v="0"/>
  </r>
  <r>
    <s v="OD3303040603"/>
    <x v="192"/>
    <s v="Amit Verma"/>
    <s v="Pune"/>
    <x v="3"/>
    <s v="Home &amp; Kitchen"/>
    <s v="Bedsheet Set"/>
    <s v="Bombay Dyeing"/>
    <x v="3"/>
    <n v="1"/>
    <n v="1374"/>
    <n v="0.35"/>
    <n v="893.1"/>
    <n v="98.241"/>
    <x v="1"/>
    <x v="0"/>
    <n v="5"/>
    <x v="0"/>
  </r>
  <r>
    <s v="OD1775510604"/>
    <x v="258"/>
    <s v="Neha Gupta"/>
    <s v="Kochi"/>
    <x v="5"/>
    <s v="Beauty &amp; Grooming"/>
    <s v="Face Wash"/>
    <s v="Nivea"/>
    <x v="0"/>
    <n v="1"/>
    <n v="981"/>
    <n v="0.5"/>
    <n v="490.5"/>
    <n v="107.91"/>
    <x v="1"/>
    <x v="0"/>
    <n v="4"/>
    <x v="0"/>
  </r>
  <r>
    <s v="OD2153060605"/>
    <x v="3"/>
    <s v="Aarav Sharma"/>
    <s v="Kolkata"/>
    <x v="1"/>
    <s v="Electronics"/>
    <s v="Power Bank"/>
    <s v="Mi"/>
    <x v="1"/>
    <n v="2"/>
    <n v="10495"/>
    <n v="0.1"/>
    <n v="18891"/>
    <n v="4156.0200000000004"/>
    <x v="2"/>
    <x v="0"/>
    <n v="4"/>
    <x v="0"/>
  </r>
  <r>
    <s v="OD4095200606"/>
    <x v="59"/>
    <s v="Karan Johar"/>
    <s v="Chandigarh"/>
    <x v="7"/>
    <s v="Beauty &amp; Grooming"/>
    <s v="Face Wash"/>
    <s v="Nivea"/>
    <x v="0"/>
    <n v="1"/>
    <n v="2379"/>
    <n v="0.15"/>
    <n v="2022.1499999999999"/>
    <n v="465.09449999999998"/>
    <x v="3"/>
    <x v="0"/>
    <n v="5"/>
    <x v="0"/>
  </r>
  <r>
    <s v="OD5397350607"/>
    <x v="106"/>
    <s v="Alok Nath"/>
    <s v="Bhopal"/>
    <x v="12"/>
    <s v="Clothing &amp; Fashion"/>
    <s v="Slim Fit Jeans"/>
    <s v="Levis"/>
    <x v="4"/>
    <n v="3"/>
    <n v="2961"/>
    <n v="0"/>
    <n v="8883"/>
    <n v="977.13"/>
    <x v="1"/>
    <x v="0"/>
    <n v="5"/>
    <x v="0"/>
  </r>
  <r>
    <s v="OD2014810608"/>
    <x v="123"/>
    <s v="Neha Gupta"/>
    <s v="Chandigarh"/>
    <x v="7"/>
    <s v="Beauty &amp; Grooming"/>
    <s v="Sunscreen"/>
    <s v="Neutrogena"/>
    <x v="4"/>
    <n v="2"/>
    <n v="2493"/>
    <n v="0.35"/>
    <n v="3240.9"/>
    <n v="745.40700000000004"/>
    <x v="0"/>
    <x v="0"/>
    <n v="3"/>
    <x v="0"/>
  </r>
  <r>
    <s v="OD6519920609"/>
    <x v="335"/>
    <s v="Aditi Rao"/>
    <s v="Ahmedabad"/>
    <x v="11"/>
    <s v="Home &amp; Kitchen"/>
    <s v="Water Bottle"/>
    <s v="Milton"/>
    <x v="2"/>
    <n v="1"/>
    <n v="3416"/>
    <n v="0.05"/>
    <n v="3245.2"/>
    <n v="746.39599999999996"/>
    <x v="4"/>
    <x v="0"/>
    <n v="5"/>
    <x v="0"/>
  </r>
  <r>
    <s v="OD3487160610"/>
    <x v="307"/>
    <s v="Divya Dutta"/>
    <s v="Mumbai"/>
    <x v="3"/>
    <s v="Clothing &amp; Fashion"/>
    <s v="Slim Fit Jeans"/>
    <s v="Levis"/>
    <x v="5"/>
    <n v="1"/>
    <n v="2212"/>
    <n v="0.1"/>
    <n v="0"/>
    <n v="0"/>
    <x v="1"/>
    <x v="2"/>
    <m/>
    <x v="2"/>
  </r>
  <r>
    <s v="OD9976400611"/>
    <x v="221"/>
    <s v="Sanjay Rao"/>
    <s v="Guwahati"/>
    <x v="4"/>
    <s v="Electronics"/>
    <s v="Smart TV"/>
    <s v="Samsung"/>
    <x v="0"/>
    <n v="4"/>
    <n v="62198"/>
    <n v="0.15"/>
    <n v="211473.19999999998"/>
    <n v="52868.299999999996"/>
    <x v="3"/>
    <x v="3"/>
    <n v="5"/>
    <x v="0"/>
  </r>
  <r>
    <s v="OD6161230612"/>
    <x v="336"/>
    <s v="Karan Johar"/>
    <s v="Chennai"/>
    <x v="0"/>
    <s v="Electronics"/>
    <s v="Smartphone"/>
    <s v="Realme"/>
    <x v="0"/>
    <n v="2"/>
    <n v="17561"/>
    <n v="0.2"/>
    <n v="28097.600000000002"/>
    <n v="3371.712"/>
    <x v="3"/>
    <x v="0"/>
    <n v="4"/>
    <x v="0"/>
  </r>
  <r>
    <s v="OD7012830613"/>
    <x v="337"/>
    <s v="Karan Johar"/>
    <s v="Kolkata"/>
    <x v="1"/>
    <s v="Beauty &amp; Grooming"/>
    <s v="Hair Dryer"/>
    <s v="Philips"/>
    <x v="0"/>
    <n v="2"/>
    <n v="534"/>
    <n v="0.2"/>
    <n v="854.40000000000009"/>
    <n v="222.14400000000003"/>
    <x v="4"/>
    <x v="0"/>
    <n v="3"/>
    <x v="0"/>
  </r>
  <r>
    <s v="OD2801810614"/>
    <x v="338"/>
    <s v="Vikram Singh"/>
    <s v="Ahmedabad"/>
    <x v="11"/>
    <s v="Clothing &amp; Fashion"/>
    <s v="Casual T-Shirt"/>
    <s v="Roadster"/>
    <x v="5"/>
    <n v="1"/>
    <n v="3689"/>
    <n v="0.05"/>
    <n v="3504.5499999999997"/>
    <n v="841.09199999999987"/>
    <x v="2"/>
    <x v="0"/>
    <n v="3"/>
    <x v="0"/>
  </r>
  <r>
    <s v="OD9363280615"/>
    <x v="339"/>
    <s v="Kriti Malhotra"/>
    <s v="Pune"/>
    <x v="3"/>
    <s v="Home &amp; Kitchen"/>
    <s v="Non-Stick Pan"/>
    <s v="Hawkins"/>
    <x v="3"/>
    <n v="1"/>
    <n v="1233"/>
    <n v="0.15"/>
    <n v="1048.05"/>
    <n v="220.09049999999999"/>
    <x v="0"/>
    <x v="0"/>
    <n v="4"/>
    <x v="0"/>
  </r>
  <r>
    <s v="OD8320200616"/>
    <x v="107"/>
    <s v="Kriti Malhotra"/>
    <s v="Pune"/>
    <x v="3"/>
    <s v="Home &amp; Kitchen"/>
    <s v="Bedsheet Set"/>
    <s v="Bombay Dyeing"/>
    <x v="2"/>
    <n v="1"/>
    <n v="3424"/>
    <n v="0.15"/>
    <n v="2910.4"/>
    <n v="611.18399999999997"/>
    <x v="1"/>
    <x v="0"/>
    <n v="4"/>
    <x v="0"/>
  </r>
  <r>
    <s v="OD3004350617"/>
    <x v="340"/>
    <s v="Rohan Das"/>
    <s v="Lucknow"/>
    <x v="6"/>
    <s v="Clothing &amp; Fashion"/>
    <s v="Leather Jacket"/>
    <s v="Zara"/>
    <x v="5"/>
    <n v="3"/>
    <n v="3614"/>
    <n v="0.05"/>
    <n v="10299.9"/>
    <n v="2368.9769999999999"/>
    <x v="2"/>
    <x v="0"/>
    <n v="4"/>
    <x v="0"/>
  </r>
  <r>
    <s v="OD2841280618"/>
    <x v="257"/>
    <s v="Priya Patel"/>
    <s v="Chandigarh"/>
    <x v="7"/>
    <s v="Home &amp; Kitchen"/>
    <s v="Mixer Grinder"/>
    <s v="Prestige"/>
    <x v="2"/>
    <n v="4"/>
    <n v="5064"/>
    <n v="0"/>
    <n v="20256"/>
    <n v="4861.4399999999996"/>
    <x v="1"/>
    <x v="0"/>
    <n v="4"/>
    <x v="0"/>
  </r>
  <r>
    <s v="OD3802850619"/>
    <x v="341"/>
    <s v="Aarav Sharma"/>
    <s v="Guwahati"/>
    <x v="4"/>
    <s v="Electronics"/>
    <s v="Laptop"/>
    <s v="Asus"/>
    <x v="1"/>
    <n v="1"/>
    <n v="39352"/>
    <n v="0.05"/>
    <n v="37384.400000000001"/>
    <n v="4112.2840000000006"/>
    <x v="1"/>
    <x v="0"/>
    <n v="4"/>
    <x v="0"/>
  </r>
  <r>
    <s v="OD3239460620"/>
    <x v="32"/>
    <s v="Divya Dutta"/>
    <s v="Hyderabad"/>
    <x v="9"/>
    <s v="Clothing &amp; Fashion"/>
    <s v="Sports Shoes"/>
    <s v="Puma"/>
    <x v="5"/>
    <n v="1"/>
    <n v="2620"/>
    <n v="0.05"/>
    <n v="2489"/>
    <n v="423.13000000000005"/>
    <x v="2"/>
    <x v="0"/>
    <n v="4"/>
    <x v="0"/>
  </r>
  <r>
    <s v="OD1751940621"/>
    <x v="117"/>
    <s v="Karan Johar"/>
    <s v="Pune"/>
    <x v="3"/>
    <s v="Clothing &amp; Fashion"/>
    <s v="Slim Fit Jeans"/>
    <s v="Levis"/>
    <x v="4"/>
    <n v="1"/>
    <n v="2157"/>
    <n v="0.1"/>
    <n v="1941.3"/>
    <n v="310.608"/>
    <x v="4"/>
    <x v="0"/>
    <n v="3"/>
    <x v="0"/>
  </r>
  <r>
    <s v="OD7422510622"/>
    <x v="324"/>
    <s v="Sanjay Rao"/>
    <s v="Bangalore"/>
    <x v="2"/>
    <s v="Beauty &amp; Grooming"/>
    <s v="Beard Trimmer"/>
    <s v="L'Oreal"/>
    <x v="0"/>
    <n v="1"/>
    <n v="1925"/>
    <n v="0.05"/>
    <n v="1828.75"/>
    <n v="329.17500000000001"/>
    <x v="0"/>
    <x v="0"/>
    <n v="5"/>
    <x v="0"/>
  </r>
  <r>
    <s v="OD7326180623"/>
    <x v="319"/>
    <s v="Pooja Nair"/>
    <s v="Bhopal"/>
    <x v="12"/>
    <s v="Electronics"/>
    <s v="Wireless Earbuds"/>
    <s v="boAt"/>
    <x v="1"/>
    <n v="4"/>
    <n v="27700"/>
    <n v="0.35"/>
    <n v="72020"/>
    <n v="13683.8"/>
    <x v="4"/>
    <x v="0"/>
    <n v="4"/>
    <x v="0"/>
  </r>
  <r>
    <s v="OD1155470624"/>
    <x v="322"/>
    <s v="Kriti Malhotra"/>
    <s v="Lucknow"/>
    <x v="6"/>
    <s v="Clothing &amp; Fashion"/>
    <s v="Socks Pack"/>
    <s v="Peter England"/>
    <x v="5"/>
    <n v="2"/>
    <n v="3873"/>
    <n v="0.05"/>
    <n v="7358.7"/>
    <n v="1692.501"/>
    <x v="4"/>
    <x v="0"/>
    <n v="5"/>
    <x v="0"/>
  </r>
  <r>
    <s v="OD9279590625"/>
    <x v="88"/>
    <s v="Sneha Reddy"/>
    <s v="Bhopal"/>
    <x v="12"/>
    <s v="Beauty &amp; Grooming"/>
    <s v="Sunscreen"/>
    <s v="Neutrogena"/>
    <x v="4"/>
    <n v="1"/>
    <n v="1675"/>
    <n v="0"/>
    <n v="1675"/>
    <n v="217.75"/>
    <x v="1"/>
    <x v="0"/>
    <n v="3"/>
    <x v="0"/>
  </r>
  <r>
    <s v="OD8814090626"/>
    <x v="342"/>
    <s v="Neha Gupta"/>
    <s v="Bangalore"/>
    <x v="2"/>
    <s v="Electronics"/>
    <s v="Power Bank"/>
    <s v="Mi"/>
    <x v="0"/>
    <n v="1"/>
    <n v="19065"/>
    <n v="0.05"/>
    <n v="18111.75"/>
    <n v="4165.7025000000003"/>
    <x v="3"/>
    <x v="0"/>
    <n v="3"/>
    <x v="0"/>
  </r>
  <r>
    <s v="OD3025160627"/>
    <x v="251"/>
    <s v="Vikram Singh"/>
    <s v="Hyderabad"/>
    <x v="9"/>
    <s v="Home &amp; Kitchen"/>
    <s v="Bedsheet Set"/>
    <s v="Bombay Dyeing"/>
    <x v="2"/>
    <n v="1"/>
    <n v="4454"/>
    <n v="0.1"/>
    <n v="4008.6"/>
    <n v="801.72"/>
    <x v="3"/>
    <x v="0"/>
    <n v="3"/>
    <x v="0"/>
  </r>
  <r>
    <s v="OD5967240628"/>
    <x v="340"/>
    <s v="Yash Wardhan"/>
    <s v="Bangalore"/>
    <x v="2"/>
    <s v="Beauty &amp; Grooming"/>
    <s v="Beard Trimmer"/>
    <s v="L'Oreal"/>
    <x v="4"/>
    <n v="2"/>
    <n v="1765"/>
    <n v="0.35"/>
    <n v="2294.5"/>
    <n v="344.17500000000001"/>
    <x v="3"/>
    <x v="0"/>
    <n v="5"/>
    <x v="0"/>
  </r>
  <r>
    <s v="OD2661340629"/>
    <x v="201"/>
    <s v="Karan Johar"/>
    <s v="Patna"/>
    <x v="10"/>
    <s v="Electronics"/>
    <s v="Laptop"/>
    <s v="Asus"/>
    <x v="0"/>
    <n v="2"/>
    <n v="44211"/>
    <n v="0.2"/>
    <n v="70737.600000000006"/>
    <n v="14147.520000000002"/>
    <x v="0"/>
    <x v="0"/>
    <n v="5"/>
    <x v="0"/>
  </r>
  <r>
    <s v="OD1528930630"/>
    <x v="343"/>
    <s v="Sunil Gavaskar"/>
    <s v="Guwahati"/>
    <x v="4"/>
    <s v="Electronics"/>
    <s v="Smartwatch"/>
    <s v="Noise"/>
    <x v="1"/>
    <n v="1"/>
    <n v="50144"/>
    <n v="0.1"/>
    <n v="45129.599999999999"/>
    <n v="10831.103999999999"/>
    <x v="3"/>
    <x v="0"/>
    <n v="3"/>
    <x v="0"/>
  </r>
  <r>
    <s v="OD9594140631"/>
    <x v="333"/>
    <s v="Neha Gupta"/>
    <s v="Guwahati"/>
    <x v="4"/>
    <s v="Beauty &amp; Grooming"/>
    <s v="Beard Trimmer"/>
    <s v="L'Oreal"/>
    <x v="4"/>
    <n v="3"/>
    <n v="1708"/>
    <n v="0"/>
    <n v="5124"/>
    <n v="1332.24"/>
    <x v="2"/>
    <x v="0"/>
    <n v="5"/>
    <x v="0"/>
  </r>
  <r>
    <s v="OD2318960632"/>
    <x v="259"/>
    <s v="Deepak Kumar"/>
    <s v="Ahmedabad"/>
    <x v="11"/>
    <s v="Clothing &amp; Fashion"/>
    <s v="Ethnic Kurta"/>
    <s v="Wrogn"/>
    <x v="4"/>
    <n v="1"/>
    <n v="2390"/>
    <n v="0.1"/>
    <n v="2151"/>
    <n v="430.20000000000005"/>
    <x v="3"/>
    <x v="0"/>
    <n v="3"/>
    <x v="0"/>
  </r>
  <r>
    <s v="OD2084930633"/>
    <x v="343"/>
    <s v="Rohan Das"/>
    <s v="Mumbai"/>
    <x v="3"/>
    <s v="Beauty &amp; Grooming"/>
    <s v="Sunscreen"/>
    <s v="Neutrogena"/>
    <x v="0"/>
    <n v="2"/>
    <n v="1012"/>
    <n v="0.15"/>
    <n v="1720.3999999999999"/>
    <n v="430.09999999999997"/>
    <x v="0"/>
    <x v="0"/>
    <n v="3"/>
    <x v="0"/>
  </r>
  <r>
    <s v="OD8467780634"/>
    <x v="344"/>
    <s v="Rahul Joshi"/>
    <s v="Hyderabad"/>
    <x v="9"/>
    <s v="Clothing &amp; Fashion"/>
    <s v="Slim Fit Jeans"/>
    <s v="Levis"/>
    <x v="5"/>
    <n v="1"/>
    <n v="3772"/>
    <n v="0.15"/>
    <n v="3206.2"/>
    <n v="673.30199999999991"/>
    <x v="1"/>
    <x v="0"/>
    <n v="4"/>
    <x v="0"/>
  </r>
  <r>
    <s v="OD8150760635"/>
    <x v="106"/>
    <s v="Pooja Nair"/>
    <s v="Hyderabad"/>
    <x v="9"/>
    <s v="Electronics"/>
    <s v="Smart TV"/>
    <s v="Samsung"/>
    <x v="0"/>
    <n v="1"/>
    <n v="4525"/>
    <n v="0"/>
    <n v="4525"/>
    <n v="633.50000000000011"/>
    <x v="3"/>
    <x v="0"/>
    <n v="3"/>
    <x v="0"/>
  </r>
  <r>
    <s v="OD8524020636"/>
    <x v="345"/>
    <s v="Sunil Gavaskar"/>
    <s v="Jaipur"/>
    <x v="13"/>
    <s v="Beauty &amp; Grooming"/>
    <s v="Face Wash"/>
    <s v="Nivea"/>
    <x v="0"/>
    <n v="1"/>
    <n v="1210"/>
    <n v="0.1"/>
    <n v="1089"/>
    <n v="-87.12"/>
    <x v="0"/>
    <x v="1"/>
    <n v="1"/>
    <x v="1"/>
  </r>
  <r>
    <s v="OD9603890637"/>
    <x v="282"/>
    <s v="Divya Dutta"/>
    <s v="Guwahati"/>
    <x v="4"/>
    <s v="Home &amp; Kitchen"/>
    <s v="Water Bottle"/>
    <s v="Milton"/>
    <x v="2"/>
    <n v="1"/>
    <n v="4273"/>
    <n v="0"/>
    <n v="4273"/>
    <n v="897.32999999999993"/>
    <x v="0"/>
    <x v="0"/>
    <n v="4"/>
    <x v="0"/>
  </r>
  <r>
    <s v="OD5794810638"/>
    <x v="326"/>
    <s v="Sneha Reddy"/>
    <s v="Pune"/>
    <x v="3"/>
    <s v="Electronics"/>
    <s v="Power Bank"/>
    <s v="Mi"/>
    <x v="0"/>
    <n v="1"/>
    <n v="23100"/>
    <n v="0.5"/>
    <n v="11550"/>
    <n v="2656.5"/>
    <x v="3"/>
    <x v="0"/>
    <n v="5"/>
    <x v="0"/>
  </r>
  <r>
    <s v="OD4286710639"/>
    <x v="211"/>
    <s v="Neha Gupta"/>
    <s v="Patna"/>
    <x v="10"/>
    <s v="Home &amp; Kitchen"/>
    <s v="LED Bulb"/>
    <s v="Philips"/>
    <x v="3"/>
    <n v="1"/>
    <n v="2469"/>
    <n v="0.5"/>
    <n v="1234.5"/>
    <n v="209.86500000000001"/>
    <x v="1"/>
    <x v="0"/>
    <n v="5"/>
    <x v="0"/>
  </r>
  <r>
    <s v="OD2226880640"/>
    <x v="197"/>
    <s v="Riya Sen"/>
    <s v="Bhopal"/>
    <x v="12"/>
    <s v="Electronics"/>
    <s v="Smartphone"/>
    <s v="Realme"/>
    <x v="1"/>
    <n v="1"/>
    <n v="55666"/>
    <n v="0.05"/>
    <n v="52882.7"/>
    <n v="11105.366999999998"/>
    <x v="2"/>
    <x v="0"/>
    <n v="3"/>
    <x v="0"/>
  </r>
  <r>
    <s v="OD2307950641"/>
    <x v="91"/>
    <s v="Aditi Rao"/>
    <s v="Pune"/>
    <x v="3"/>
    <s v="Clothing &amp; Fashion"/>
    <s v="Sports Shoes"/>
    <s v="Puma"/>
    <x v="5"/>
    <n v="1"/>
    <n v="836"/>
    <n v="0.35"/>
    <n v="543.4"/>
    <n v="81.509999999999991"/>
    <x v="1"/>
    <x v="0"/>
    <n v="4"/>
    <x v="0"/>
  </r>
  <r>
    <s v="OD8982830642"/>
    <x v="173"/>
    <s v="Aditi Rao"/>
    <s v="Guwahati"/>
    <x v="4"/>
    <s v="Home &amp; Kitchen"/>
    <s v="Water Bottle"/>
    <s v="Milton"/>
    <x v="2"/>
    <n v="1"/>
    <n v="3463"/>
    <n v="0.1"/>
    <n v="3116.7000000000003"/>
    <n v="716.84100000000012"/>
    <x v="2"/>
    <x v="0"/>
    <n v="5"/>
    <x v="0"/>
  </r>
  <r>
    <s v="OD3752280643"/>
    <x v="12"/>
    <s v="Ananya Iyer"/>
    <s v="Bangalore"/>
    <x v="2"/>
    <s v="Beauty &amp; Grooming"/>
    <s v="Face Wash"/>
    <s v="Nivea"/>
    <x v="0"/>
    <n v="1"/>
    <n v="329"/>
    <n v="0.2"/>
    <n v="0"/>
    <n v="0"/>
    <x v="4"/>
    <x v="2"/>
    <m/>
    <x v="2"/>
  </r>
  <r>
    <s v="OD2700680644"/>
    <x v="346"/>
    <s v="Vikram Singh"/>
    <s v="Bangalore"/>
    <x v="2"/>
    <s v="Electronics"/>
    <s v="Smartphone"/>
    <s v="Realme"/>
    <x v="0"/>
    <n v="1"/>
    <n v="30281"/>
    <n v="0.15"/>
    <n v="25738.85"/>
    <n v="4632.9929999999995"/>
    <x v="2"/>
    <x v="0"/>
    <n v="5"/>
    <x v="0"/>
  </r>
  <r>
    <s v="OD1034160645"/>
    <x v="347"/>
    <s v="Ananya Iyer"/>
    <s v="Patna"/>
    <x v="10"/>
    <s v="Beauty &amp; Grooming"/>
    <s v="Face Wash"/>
    <s v="Nivea"/>
    <x v="4"/>
    <n v="1"/>
    <n v="983"/>
    <n v="0.1"/>
    <n v="884.7"/>
    <n v="168.09300000000002"/>
    <x v="1"/>
    <x v="0"/>
    <n v="5"/>
    <x v="0"/>
  </r>
  <r>
    <s v="OD5507110646"/>
    <x v="203"/>
    <s v="Aarav Sharma"/>
    <s v="Jaipur"/>
    <x v="13"/>
    <s v="Electronics"/>
    <s v="Power Bank"/>
    <s v="Mi"/>
    <x v="0"/>
    <n v="1"/>
    <n v="7582"/>
    <n v="0"/>
    <n v="7582"/>
    <n v="1743.8600000000001"/>
    <x v="4"/>
    <x v="0"/>
    <n v="4"/>
    <x v="0"/>
  </r>
  <r>
    <s v="OD7469830647"/>
    <x v="7"/>
    <s v="Amit Verma"/>
    <s v="Patna"/>
    <x v="10"/>
    <s v="Electronics"/>
    <s v="Smartwatch"/>
    <s v="Noise"/>
    <x v="0"/>
    <n v="2"/>
    <n v="52399"/>
    <n v="0.05"/>
    <n v="99558.099999999991"/>
    <n v="21902.781999999999"/>
    <x v="2"/>
    <x v="0"/>
    <n v="4"/>
    <x v="0"/>
  </r>
  <r>
    <s v="OD9179330648"/>
    <x v="238"/>
    <s v="Jyoti Mishra"/>
    <s v="Kochi"/>
    <x v="5"/>
    <s v="Clothing &amp; Fashion"/>
    <s v="Ethnic Kurta"/>
    <s v="Wrogn"/>
    <x v="5"/>
    <n v="1"/>
    <n v="3929"/>
    <n v="0"/>
    <n v="3929"/>
    <n v="471.47999999999996"/>
    <x v="4"/>
    <x v="0"/>
    <n v="4"/>
    <x v="0"/>
  </r>
  <r>
    <s v="OD9101290649"/>
    <x v="63"/>
    <s v="Sunil Gavaskar"/>
    <s v="Pune"/>
    <x v="3"/>
    <s v="Beauty &amp; Grooming"/>
    <s v="Sunscreen"/>
    <s v="Neutrogena"/>
    <x v="0"/>
    <n v="3"/>
    <n v="1378"/>
    <n v="0"/>
    <n v="4134"/>
    <n v="661.44"/>
    <x v="3"/>
    <x v="0"/>
    <n v="4"/>
    <x v="0"/>
  </r>
  <r>
    <s v="OD1243670650"/>
    <x v="49"/>
    <s v="Aditi Rao"/>
    <s v="Ahmedabad"/>
    <x v="11"/>
    <s v="Electronics"/>
    <s v="Wireless Earbuds"/>
    <s v="boAt"/>
    <x v="1"/>
    <n v="2"/>
    <n v="53505"/>
    <n v="0.15"/>
    <n v="90958.5"/>
    <n v="22739.625"/>
    <x v="4"/>
    <x v="0"/>
    <n v="3"/>
    <x v="0"/>
  </r>
  <r>
    <s v="OD7405420651"/>
    <x v="181"/>
    <s v="Alok Nath"/>
    <s v="Lucknow"/>
    <x v="6"/>
    <s v="Beauty &amp; Grooming"/>
    <s v="Face Wash"/>
    <s v="Nivea"/>
    <x v="4"/>
    <n v="1"/>
    <n v="1787"/>
    <n v="0.5"/>
    <n v="893.5"/>
    <n v="178.70000000000002"/>
    <x v="2"/>
    <x v="0"/>
    <n v="4"/>
    <x v="0"/>
  </r>
  <r>
    <s v="OD9045680652"/>
    <x v="348"/>
    <s v="Vikram Singh"/>
    <s v="Mumbai"/>
    <x v="3"/>
    <s v="Electronics"/>
    <s v="Laptop"/>
    <s v="Asus"/>
    <x v="0"/>
    <n v="1"/>
    <n v="14400"/>
    <n v="0.15"/>
    <n v="12240"/>
    <n v="1713.6000000000001"/>
    <x v="2"/>
    <x v="0"/>
    <n v="3"/>
    <x v="0"/>
  </r>
  <r>
    <s v="OD9538530653"/>
    <x v="165"/>
    <s v="Alok Nath"/>
    <s v="Chennai"/>
    <x v="0"/>
    <s v="Electronics"/>
    <s v="Smartwatch"/>
    <s v="Noise"/>
    <x v="0"/>
    <n v="1"/>
    <n v="37634"/>
    <n v="0.1"/>
    <n v="33870.6"/>
    <n v="5758.0020000000004"/>
    <x v="0"/>
    <x v="0"/>
    <n v="3"/>
    <x v="0"/>
  </r>
  <r>
    <s v="OD1433730654"/>
    <x v="349"/>
    <s v="Divya Dutta"/>
    <s v="Pune"/>
    <x v="3"/>
    <s v="Electronics"/>
    <s v="Smartwatch"/>
    <s v="Noise"/>
    <x v="1"/>
    <n v="2"/>
    <n v="17211"/>
    <n v="0.15"/>
    <n v="29258.7"/>
    <n v="7314.6750000000002"/>
    <x v="4"/>
    <x v="0"/>
    <n v="5"/>
    <x v="0"/>
  </r>
  <r>
    <s v="OD1505340655"/>
    <x v="51"/>
    <s v="Deepak Kumar"/>
    <s v="Hyderabad"/>
    <x v="9"/>
    <s v="Electronics"/>
    <s v="Laptop"/>
    <s v="Asus"/>
    <x v="0"/>
    <n v="4"/>
    <n v="15622"/>
    <n v="0.05"/>
    <n v="59363.6"/>
    <n v="7123.6319999999996"/>
    <x v="4"/>
    <x v="0"/>
    <n v="5"/>
    <x v="0"/>
  </r>
  <r>
    <s v="OD7238820656"/>
    <x v="117"/>
    <s v="Kriti Malhotra"/>
    <s v="Patna"/>
    <x v="10"/>
    <s v="Beauty &amp; Grooming"/>
    <s v="Sunscreen"/>
    <s v="Neutrogena"/>
    <x v="4"/>
    <n v="1"/>
    <n v="667"/>
    <n v="0.1"/>
    <n v="600.30000000000007"/>
    <n v="90.045000000000002"/>
    <x v="2"/>
    <x v="0"/>
    <n v="3"/>
    <x v="0"/>
  </r>
  <r>
    <s v="OD9214720657"/>
    <x v="321"/>
    <s v="Neha Gupta"/>
    <s v="Chandigarh"/>
    <x v="7"/>
    <s v="Beauty &amp; Grooming"/>
    <s v="Hair Dryer"/>
    <s v="Philips"/>
    <x v="0"/>
    <n v="2"/>
    <n v="793"/>
    <n v="0"/>
    <n v="1586"/>
    <n v="317.20000000000005"/>
    <x v="3"/>
    <x v="3"/>
    <n v="4"/>
    <x v="0"/>
  </r>
  <r>
    <s v="OD8229640658"/>
    <x v="107"/>
    <s v="Karan Johar"/>
    <s v="Bhopal"/>
    <x v="12"/>
    <s v="Electronics"/>
    <s v="Smart TV"/>
    <s v="Samsung"/>
    <x v="1"/>
    <n v="1"/>
    <n v="10987"/>
    <n v="0.1"/>
    <n v="9888.3000000000011"/>
    <n v="1977.6600000000003"/>
    <x v="3"/>
    <x v="0"/>
    <n v="4"/>
    <x v="0"/>
  </r>
  <r>
    <s v="OD2022280659"/>
    <x v="318"/>
    <s v="Pooja Nair"/>
    <s v="Pune"/>
    <x v="3"/>
    <s v="Clothing &amp; Fashion"/>
    <s v="Ethnic Kurta"/>
    <s v="Wrogn"/>
    <x v="4"/>
    <n v="3"/>
    <n v="3726"/>
    <n v="0.1"/>
    <n v="10060.200000000001"/>
    <n v="2012.0400000000002"/>
    <x v="1"/>
    <x v="0"/>
    <n v="4"/>
    <x v="0"/>
  </r>
  <r>
    <s v="OD4477030660"/>
    <x v="81"/>
    <s v="Yash Wardhan"/>
    <s v="Mumbai"/>
    <x v="3"/>
    <s v="Beauty &amp; Grooming"/>
    <s v="Face Wash"/>
    <s v="Nivea"/>
    <x v="0"/>
    <n v="1"/>
    <n v="1936"/>
    <n v="0.05"/>
    <n v="1839.1999999999998"/>
    <n v="331.05599999999998"/>
    <x v="0"/>
    <x v="0"/>
    <n v="5"/>
    <x v="0"/>
  </r>
  <r>
    <s v="OD9305720661"/>
    <x v="147"/>
    <s v="Deepak Kumar"/>
    <s v="Kolkata"/>
    <x v="1"/>
    <s v="Beauty &amp; Grooming"/>
    <s v="Face Wash"/>
    <s v="Nivea"/>
    <x v="4"/>
    <n v="1"/>
    <n v="886"/>
    <n v="0.2"/>
    <n v="708.80000000000007"/>
    <n v="120.49600000000002"/>
    <x v="0"/>
    <x v="0"/>
    <n v="3"/>
    <x v="0"/>
  </r>
  <r>
    <s v="OD3205480662"/>
    <x v="350"/>
    <s v="Shilpa Shetty"/>
    <s v="Kochi"/>
    <x v="5"/>
    <s v="Clothing &amp; Fashion"/>
    <s v="Ethnic Kurta"/>
    <s v="Wrogn"/>
    <x v="5"/>
    <n v="1"/>
    <n v="2926"/>
    <n v="0.05"/>
    <n v="2779.7"/>
    <n v="555.93999999999994"/>
    <x v="3"/>
    <x v="0"/>
    <n v="4"/>
    <x v="0"/>
  </r>
  <r>
    <s v="OD9268600663"/>
    <x v="351"/>
    <s v="Aarav Sharma"/>
    <s v="Delhi"/>
    <x v="8"/>
    <s v="Beauty &amp; Grooming"/>
    <s v="Perfume"/>
    <s v="Beardo"/>
    <x v="0"/>
    <n v="2"/>
    <n v="299"/>
    <n v="0.05"/>
    <n v="568.1"/>
    <n v="79.534000000000006"/>
    <x v="0"/>
    <x v="0"/>
    <n v="4"/>
    <x v="0"/>
  </r>
  <r>
    <s v="OD1171590664"/>
    <x v="352"/>
    <s v="Vivek Agnihotri"/>
    <s v="Chandigarh"/>
    <x v="7"/>
    <s v="Clothing &amp; Fashion"/>
    <s v="Casual T-Shirt"/>
    <s v="Roadster"/>
    <x v="4"/>
    <n v="1"/>
    <n v="731"/>
    <n v="0.2"/>
    <n v="584.80000000000007"/>
    <n v="81.872000000000014"/>
    <x v="1"/>
    <x v="0"/>
    <n v="3"/>
    <x v="0"/>
  </r>
  <r>
    <s v="OD5161210665"/>
    <x v="172"/>
    <s v="Deepak Kumar"/>
    <s v="Pune"/>
    <x v="3"/>
    <s v="Home &amp; Kitchen"/>
    <s v="Mixer Grinder"/>
    <s v="Prestige"/>
    <x v="3"/>
    <n v="1"/>
    <n v="932"/>
    <n v="0.1"/>
    <n v="838.80000000000007"/>
    <n v="150.98400000000001"/>
    <x v="1"/>
    <x v="0"/>
    <n v="5"/>
    <x v="0"/>
  </r>
  <r>
    <s v="OD6499200666"/>
    <x v="353"/>
    <s v="Divya Dutta"/>
    <s v="Kochi"/>
    <x v="5"/>
    <s v="Electronics"/>
    <s v="Smart TV"/>
    <s v="Samsung"/>
    <x v="0"/>
    <n v="5"/>
    <n v="59738"/>
    <n v="0.05"/>
    <n v="283755.5"/>
    <n v="48238.435000000005"/>
    <x v="0"/>
    <x v="0"/>
    <n v="5"/>
    <x v="0"/>
  </r>
  <r>
    <s v="OD2885810667"/>
    <x v="327"/>
    <s v="Vikram Singh"/>
    <s v="Lucknow"/>
    <x v="6"/>
    <s v="Clothing &amp; Fashion"/>
    <s v="Slim Fit Jeans"/>
    <s v="Levis"/>
    <x v="4"/>
    <n v="1"/>
    <n v="2075"/>
    <n v="0"/>
    <n v="2075"/>
    <n v="394.25"/>
    <x v="4"/>
    <x v="0"/>
    <n v="4"/>
    <x v="0"/>
  </r>
  <r>
    <s v="OD7574090668"/>
    <x v="186"/>
    <s v="Vikram Singh"/>
    <s v="Jaipur"/>
    <x v="13"/>
    <s v="Clothing &amp; Fashion"/>
    <s v="Slim Fit Jeans"/>
    <s v="Levis"/>
    <x v="5"/>
    <n v="1"/>
    <n v="1843"/>
    <n v="0.15"/>
    <n v="1566.55"/>
    <n v="266.31350000000003"/>
    <x v="1"/>
    <x v="0"/>
    <n v="5"/>
    <x v="0"/>
  </r>
  <r>
    <s v="OD9217670669"/>
    <x v="341"/>
    <s v="Meera Bai"/>
    <s v="Delhi"/>
    <x v="8"/>
    <s v="Clothing &amp; Fashion"/>
    <s v="Slim Fit Jeans"/>
    <s v="Levis"/>
    <x v="4"/>
    <n v="2"/>
    <n v="3668"/>
    <n v="0.15"/>
    <n v="6235.5999999999995"/>
    <n v="748.27199999999993"/>
    <x v="4"/>
    <x v="0"/>
    <n v="5"/>
    <x v="0"/>
  </r>
  <r>
    <s v="OD4267390670"/>
    <x v="182"/>
    <s v="Divya Dutta"/>
    <s v="Mumbai"/>
    <x v="3"/>
    <s v="Clothing &amp; Fashion"/>
    <s v="Leather Jacket"/>
    <s v="Zara"/>
    <x v="4"/>
    <n v="1"/>
    <n v="2850"/>
    <n v="0"/>
    <n v="2850"/>
    <n v="684"/>
    <x v="1"/>
    <x v="0"/>
    <n v="3"/>
    <x v="0"/>
  </r>
  <r>
    <s v="OD1321100671"/>
    <x v="238"/>
    <s v="Riya Sen"/>
    <s v="Pune"/>
    <x v="3"/>
    <s v="Clothing &amp; Fashion"/>
    <s v="Socks Pack"/>
    <s v="Peter England"/>
    <x v="5"/>
    <n v="1"/>
    <n v="772"/>
    <n v="0.05"/>
    <n v="0"/>
    <n v="0"/>
    <x v="4"/>
    <x v="2"/>
    <m/>
    <x v="2"/>
  </r>
  <r>
    <s v="OD3888120672"/>
    <x v="89"/>
    <s v="Sneha Reddy"/>
    <s v="Guwahati"/>
    <x v="4"/>
    <s v="Clothing &amp; Fashion"/>
    <s v="Slim Fit Jeans"/>
    <s v="Levis"/>
    <x v="5"/>
    <n v="1"/>
    <n v="1113"/>
    <n v="0.1"/>
    <n v="1001.7"/>
    <n v="190.32300000000001"/>
    <x v="3"/>
    <x v="0"/>
    <n v="4"/>
    <x v="0"/>
  </r>
  <r>
    <s v="OD3990020673"/>
    <x v="226"/>
    <s v="Sunil Gavaskar"/>
    <s v="Chandigarh"/>
    <x v="7"/>
    <s v="Beauty &amp; Grooming"/>
    <s v="Sunscreen"/>
    <s v="Neutrogena"/>
    <x v="0"/>
    <n v="1"/>
    <n v="209"/>
    <n v="0.1"/>
    <n v="188.1"/>
    <n v="48.905999999999999"/>
    <x v="4"/>
    <x v="0"/>
    <n v="5"/>
    <x v="0"/>
  </r>
  <r>
    <s v="OD2453080674"/>
    <x v="306"/>
    <s v="Priya Patel"/>
    <s v="Lucknow"/>
    <x v="6"/>
    <s v="Electronics"/>
    <s v="Smartwatch"/>
    <s v="Noise"/>
    <x v="1"/>
    <n v="1"/>
    <n v="52945"/>
    <n v="0"/>
    <n v="52945"/>
    <n v="9530.1"/>
    <x v="2"/>
    <x v="0"/>
    <n v="5"/>
    <x v="0"/>
  </r>
  <r>
    <s v="OD5832460675"/>
    <x v="19"/>
    <s v="Riya Sen"/>
    <s v="Ahmedabad"/>
    <x v="11"/>
    <s v="Beauty &amp; Grooming"/>
    <s v="Beard Trimmer"/>
    <s v="L'Oreal"/>
    <x v="4"/>
    <n v="1"/>
    <n v="1875"/>
    <n v="0.2"/>
    <n v="1500"/>
    <n v="345"/>
    <x v="3"/>
    <x v="0"/>
    <n v="3"/>
    <x v="0"/>
  </r>
  <r>
    <s v="OD8526430676"/>
    <x v="342"/>
    <s v="Neha Gupta"/>
    <s v="Ahmedabad"/>
    <x v="11"/>
    <s v="Beauty &amp; Grooming"/>
    <s v="Sunscreen"/>
    <s v="Neutrogena"/>
    <x v="4"/>
    <n v="2"/>
    <n v="379"/>
    <n v="0.2"/>
    <n v="606.4"/>
    <n v="97.024000000000001"/>
    <x v="1"/>
    <x v="0"/>
    <n v="4"/>
    <x v="0"/>
  </r>
  <r>
    <s v="OD5687580677"/>
    <x v="71"/>
    <s v="Rohan Das"/>
    <s v="Mumbai"/>
    <x v="3"/>
    <s v="Clothing &amp; Fashion"/>
    <s v="Slim Fit Jeans"/>
    <s v="Levis"/>
    <x v="4"/>
    <n v="1"/>
    <n v="1307"/>
    <n v="0.2"/>
    <n v="0"/>
    <n v="0"/>
    <x v="4"/>
    <x v="2"/>
    <m/>
    <x v="2"/>
  </r>
  <r>
    <s v="OD7478130678"/>
    <x v="317"/>
    <s v="Rahul Joshi"/>
    <s v="Bangalore"/>
    <x v="2"/>
    <s v="Beauty &amp; Grooming"/>
    <s v="Beard Trimmer"/>
    <s v="L'Oreal"/>
    <x v="4"/>
    <n v="2"/>
    <n v="2137"/>
    <n v="0.15"/>
    <n v="3632.9"/>
    <n v="581.26400000000001"/>
    <x v="2"/>
    <x v="0"/>
    <n v="4"/>
    <x v="0"/>
  </r>
  <r>
    <s v="OD2697130679"/>
    <x v="168"/>
    <s v="Amit Verma"/>
    <s v="Chennai"/>
    <x v="0"/>
    <s v="Clothing &amp; Fashion"/>
    <s v="Slim Fit Jeans"/>
    <s v="Levis"/>
    <x v="5"/>
    <n v="1"/>
    <n v="2045"/>
    <n v="0.1"/>
    <n v="1840.5"/>
    <n v="478.53000000000003"/>
    <x v="4"/>
    <x v="0"/>
    <n v="5"/>
    <x v="0"/>
  </r>
  <r>
    <s v="OD2221770680"/>
    <x v="332"/>
    <s v="Sanjay Rao"/>
    <s v="Mumbai"/>
    <x v="3"/>
    <s v="Home &amp; Kitchen"/>
    <s v="Air Fryer"/>
    <s v="Kent"/>
    <x v="3"/>
    <n v="2"/>
    <n v="3240"/>
    <n v="0.15"/>
    <n v="5508"/>
    <n v="881.28"/>
    <x v="3"/>
    <x v="0"/>
    <n v="4"/>
    <x v="0"/>
  </r>
  <r>
    <s v="OD5661470681"/>
    <x v="38"/>
    <s v="Vikram Singh"/>
    <s v="Lucknow"/>
    <x v="6"/>
    <s v="Home &amp; Kitchen"/>
    <s v="Mixer Grinder"/>
    <s v="Prestige"/>
    <x v="3"/>
    <n v="2"/>
    <n v="4967"/>
    <n v="0"/>
    <n v="9934"/>
    <n v="1192.08"/>
    <x v="0"/>
    <x v="3"/>
    <n v="3"/>
    <x v="0"/>
  </r>
  <r>
    <s v="OD7334090682"/>
    <x v="200"/>
    <s v="Aditi Rao"/>
    <s v="Mumbai"/>
    <x v="3"/>
    <s v="Beauty &amp; Grooming"/>
    <s v="Sunscreen"/>
    <s v="Neutrogena"/>
    <x v="0"/>
    <n v="2"/>
    <n v="774"/>
    <n v="0.1"/>
    <n v="1393.2"/>
    <n v="320.43600000000004"/>
    <x v="3"/>
    <x v="0"/>
    <n v="3"/>
    <x v="0"/>
  </r>
  <r>
    <s v="OD3574500683"/>
    <x v="176"/>
    <s v="Sunil Gavaskar"/>
    <s v="Lucknow"/>
    <x v="6"/>
    <s v="Electronics"/>
    <s v="Wireless Earbuds"/>
    <s v="boAt"/>
    <x v="1"/>
    <n v="2"/>
    <n v="41217"/>
    <n v="0.1"/>
    <n v="74190.600000000006"/>
    <n v="10386.684000000001"/>
    <x v="0"/>
    <x v="3"/>
    <n v="5"/>
    <x v="0"/>
  </r>
  <r>
    <s v="OD2529810684"/>
    <x v="354"/>
    <s v="Sneha Reddy"/>
    <s v="Kochi"/>
    <x v="5"/>
    <s v="Clothing &amp; Fashion"/>
    <s v="Leather Jacket"/>
    <s v="Zara"/>
    <x v="5"/>
    <n v="5"/>
    <n v="3558"/>
    <n v="0.35"/>
    <n v="11563.5"/>
    <n v="2775.24"/>
    <x v="1"/>
    <x v="0"/>
    <n v="3"/>
    <x v="0"/>
  </r>
  <r>
    <s v="OD7219040685"/>
    <x v="189"/>
    <s v="Sneha Reddy"/>
    <s v="Lucknow"/>
    <x v="6"/>
    <s v="Beauty &amp; Grooming"/>
    <s v="Beard Trimmer"/>
    <s v="L'Oreal"/>
    <x v="0"/>
    <n v="3"/>
    <n v="1335"/>
    <n v="0.2"/>
    <n v="3204"/>
    <n v="-256.32"/>
    <x v="4"/>
    <x v="1"/>
    <n v="2"/>
    <x v="1"/>
  </r>
  <r>
    <s v="OD8132780686"/>
    <x v="355"/>
    <s v="Rohan Das"/>
    <s v="Chennai"/>
    <x v="0"/>
    <s v="Electronics"/>
    <s v="Wireless Earbuds"/>
    <s v="boAt"/>
    <x v="1"/>
    <n v="4"/>
    <n v="11972"/>
    <n v="0.15"/>
    <n v="40704.799999999996"/>
    <n v="7326.8639999999987"/>
    <x v="1"/>
    <x v="0"/>
    <n v="5"/>
    <x v="0"/>
  </r>
  <r>
    <s v="OD7852420687"/>
    <x v="52"/>
    <s v="Meera Bai"/>
    <s v="Delhi"/>
    <x v="8"/>
    <s v="Home &amp; Kitchen"/>
    <s v="Non-Stick Pan"/>
    <s v="Hawkins"/>
    <x v="2"/>
    <n v="1"/>
    <n v="4455"/>
    <n v="0.05"/>
    <n v="4232.25"/>
    <n v="1015.74"/>
    <x v="0"/>
    <x v="0"/>
    <n v="4"/>
    <x v="0"/>
  </r>
  <r>
    <s v="OD9753930688"/>
    <x v="299"/>
    <s v="Karan Johar"/>
    <s v="Lucknow"/>
    <x v="6"/>
    <s v="Electronics"/>
    <s v="Smartwatch"/>
    <s v="Noise"/>
    <x v="0"/>
    <n v="1"/>
    <n v="9978"/>
    <n v="0.05"/>
    <n v="9479.1"/>
    <n v="1232.2830000000001"/>
    <x v="3"/>
    <x v="3"/>
    <n v="5"/>
    <x v="0"/>
  </r>
  <r>
    <s v="OD5731600689"/>
    <x v="356"/>
    <s v="Ananya Iyer"/>
    <s v="Chennai"/>
    <x v="0"/>
    <s v="Clothing &amp; Fashion"/>
    <s v="Sports Shoes"/>
    <s v="Puma"/>
    <x v="4"/>
    <n v="1"/>
    <n v="4473"/>
    <n v="0.15"/>
    <n v="3802.0499999999997"/>
    <n v="570.30749999999989"/>
    <x v="0"/>
    <x v="0"/>
    <n v="3"/>
    <x v="0"/>
  </r>
  <r>
    <s v="OD7671150690"/>
    <x v="357"/>
    <s v="Rahul Joshi"/>
    <s v="Kochi"/>
    <x v="5"/>
    <s v="Electronics"/>
    <s v="Wireless Earbuds"/>
    <s v="boAt"/>
    <x v="1"/>
    <n v="2"/>
    <n v="59776"/>
    <n v="0.1"/>
    <n v="107596.8"/>
    <n v="17215.488000000001"/>
    <x v="3"/>
    <x v="0"/>
    <n v="5"/>
    <x v="0"/>
  </r>
  <r>
    <s v="OD3440300691"/>
    <x v="320"/>
    <s v="Sneha Reddy"/>
    <s v="Hyderabad"/>
    <x v="9"/>
    <s v="Electronics"/>
    <s v="Laptop"/>
    <s v="Asus"/>
    <x v="0"/>
    <n v="3"/>
    <n v="11301"/>
    <n v="0.15"/>
    <n v="28817.55"/>
    <n v="6916.2119999999995"/>
    <x v="3"/>
    <x v="0"/>
    <n v="3"/>
    <x v="0"/>
  </r>
  <r>
    <s v="OD6184420692"/>
    <x v="72"/>
    <s v="Karan Johar"/>
    <s v="Delhi"/>
    <x v="8"/>
    <s v="Beauty &amp; Grooming"/>
    <s v="Sunscreen"/>
    <s v="Neutrogena"/>
    <x v="4"/>
    <n v="1"/>
    <n v="819"/>
    <n v="0.1"/>
    <n v="737.1"/>
    <n v="132.678"/>
    <x v="4"/>
    <x v="0"/>
    <n v="5"/>
    <x v="0"/>
  </r>
  <r>
    <s v="OD5700710693"/>
    <x v="319"/>
    <s v="Pooja Nair"/>
    <s v="Pune"/>
    <x v="3"/>
    <s v="Electronics"/>
    <s v="Wireless Earbuds"/>
    <s v="boAt"/>
    <x v="1"/>
    <n v="1"/>
    <n v="11752"/>
    <n v="0"/>
    <n v="11752"/>
    <n v="2350.4"/>
    <x v="0"/>
    <x v="0"/>
    <n v="3"/>
    <x v="0"/>
  </r>
  <r>
    <s v="OD4766200694"/>
    <x v="127"/>
    <s v="Neha Gupta"/>
    <s v="Bangalore"/>
    <x v="2"/>
    <s v="Home &amp; Kitchen"/>
    <s v="Mixer Grinder"/>
    <s v="Prestige"/>
    <x v="3"/>
    <n v="3"/>
    <n v="530"/>
    <n v="0"/>
    <n v="1590"/>
    <n v="302.10000000000002"/>
    <x v="4"/>
    <x v="0"/>
    <n v="3"/>
    <x v="0"/>
  </r>
  <r>
    <s v="OD3155220695"/>
    <x v="358"/>
    <s v="Ananya Iyer"/>
    <s v="Delhi"/>
    <x v="8"/>
    <s v="Home &amp; Kitchen"/>
    <s v="Air Fryer"/>
    <s v="Kent"/>
    <x v="3"/>
    <n v="1"/>
    <n v="817"/>
    <n v="0.05"/>
    <n v="776.15"/>
    <n v="139.70699999999999"/>
    <x v="2"/>
    <x v="0"/>
    <n v="5"/>
    <x v="0"/>
  </r>
  <r>
    <s v="OD8715070696"/>
    <x v="293"/>
    <s v="Deepak Kumar"/>
    <s v="Pune"/>
    <x v="3"/>
    <s v="Beauty &amp; Grooming"/>
    <s v="Face Wash"/>
    <s v="Nivea"/>
    <x v="4"/>
    <n v="1"/>
    <n v="1517"/>
    <n v="0.05"/>
    <n v="1441.1499999999999"/>
    <n v="273.81849999999997"/>
    <x v="0"/>
    <x v="0"/>
    <n v="5"/>
    <x v="0"/>
  </r>
  <r>
    <s v="OD1351490697"/>
    <x v="325"/>
    <s v="Rahul Joshi"/>
    <s v="Jaipur"/>
    <x v="13"/>
    <s v="Clothing &amp; Fashion"/>
    <s v="Leather Jacket"/>
    <s v="Zara"/>
    <x v="4"/>
    <n v="1"/>
    <n v="2778"/>
    <n v="0"/>
    <n v="2778"/>
    <n v="638.94000000000005"/>
    <x v="3"/>
    <x v="0"/>
    <n v="4"/>
    <x v="0"/>
  </r>
  <r>
    <s v="OD2686280698"/>
    <x v="317"/>
    <s v="Rohan Das"/>
    <s v="Jaipur"/>
    <x v="13"/>
    <s v="Electronics"/>
    <s v="Smartphone"/>
    <s v="Realme"/>
    <x v="1"/>
    <n v="1"/>
    <n v="27685"/>
    <n v="0"/>
    <n v="27685"/>
    <n v="6367.55"/>
    <x v="2"/>
    <x v="0"/>
    <n v="4"/>
    <x v="0"/>
  </r>
  <r>
    <s v="OD8058910699"/>
    <x v="278"/>
    <s v="Riya Sen"/>
    <s v="Guwahati"/>
    <x v="4"/>
    <s v="Electronics"/>
    <s v="Laptop"/>
    <s v="Asus"/>
    <x v="0"/>
    <n v="2"/>
    <n v="22475"/>
    <n v="0.15"/>
    <n v="38207.5"/>
    <n v="9933.9500000000007"/>
    <x v="0"/>
    <x v="0"/>
    <n v="4"/>
    <x v="0"/>
  </r>
  <r>
    <s v="OD8431710700"/>
    <x v="0"/>
    <s v="Aditi Rao"/>
    <s v="Patna"/>
    <x v="10"/>
    <s v="Home &amp; Kitchen"/>
    <s v="Mixer Grinder"/>
    <s v="Prestige"/>
    <x v="2"/>
    <n v="1"/>
    <n v="2503"/>
    <n v="0"/>
    <n v="2503"/>
    <n v="600.72"/>
    <x v="1"/>
    <x v="0"/>
    <n v="5"/>
    <x v="0"/>
  </r>
  <r>
    <s v="OD2551200701"/>
    <x v="259"/>
    <s v="Meera Bai"/>
    <s v="Lucknow"/>
    <x v="6"/>
    <s v="Home &amp; Kitchen"/>
    <s v="Air Fryer"/>
    <s v="Kent"/>
    <x v="3"/>
    <n v="2"/>
    <n v="803"/>
    <n v="0.05"/>
    <n v="0"/>
    <n v="0"/>
    <x v="2"/>
    <x v="2"/>
    <m/>
    <x v="2"/>
  </r>
  <r>
    <s v="OD3901340702"/>
    <x v="359"/>
    <s v="Aarav Sharma"/>
    <s v="Kochi"/>
    <x v="5"/>
    <s v="Home &amp; Kitchen"/>
    <s v="Bedsheet Set"/>
    <s v="Bombay Dyeing"/>
    <x v="3"/>
    <n v="1"/>
    <n v="2287"/>
    <n v="0"/>
    <n v="2287"/>
    <n v="228.70000000000002"/>
    <x v="0"/>
    <x v="0"/>
    <n v="4"/>
    <x v="0"/>
  </r>
  <r>
    <s v="OD3215760703"/>
    <x v="360"/>
    <s v="Sunil Gavaskar"/>
    <s v="Mumbai"/>
    <x v="3"/>
    <s v="Clothing &amp; Fashion"/>
    <s v="Ethnic Kurta"/>
    <s v="Wrogn"/>
    <x v="5"/>
    <n v="1"/>
    <n v="3885"/>
    <n v="0.15"/>
    <n v="3302.25"/>
    <n v="462.31500000000005"/>
    <x v="1"/>
    <x v="0"/>
    <n v="5"/>
    <x v="0"/>
  </r>
  <r>
    <s v="OD7278550704"/>
    <x v="328"/>
    <s v="Pooja Nair"/>
    <s v="Kolkata"/>
    <x v="1"/>
    <s v="Clothing &amp; Fashion"/>
    <s v="Slim Fit Jeans"/>
    <s v="Levis"/>
    <x v="4"/>
    <n v="1"/>
    <n v="3611"/>
    <n v="0"/>
    <n v="3611"/>
    <n v="541.65"/>
    <x v="2"/>
    <x v="0"/>
    <n v="5"/>
    <x v="0"/>
  </r>
  <r>
    <s v="OD8827680705"/>
    <x v="161"/>
    <s v="Amit Verma"/>
    <s v="Guwahati"/>
    <x v="4"/>
    <s v="Beauty &amp; Grooming"/>
    <s v="Hair Dryer"/>
    <s v="Philips"/>
    <x v="4"/>
    <n v="3"/>
    <n v="748"/>
    <n v="0.15"/>
    <n v="1907.3999999999999"/>
    <n v="305.18399999999997"/>
    <x v="1"/>
    <x v="0"/>
    <n v="3"/>
    <x v="0"/>
  </r>
  <r>
    <s v="OD6891190706"/>
    <x v="183"/>
    <s v="Aarav Sharma"/>
    <s v="Mumbai"/>
    <x v="3"/>
    <s v="Home &amp; Kitchen"/>
    <s v="LED Bulb"/>
    <s v="Philips"/>
    <x v="2"/>
    <n v="2"/>
    <n v="594"/>
    <n v="0.15"/>
    <n v="1009.8"/>
    <n v="181.76399999999998"/>
    <x v="4"/>
    <x v="0"/>
    <n v="3"/>
    <x v="0"/>
  </r>
  <r>
    <s v="OD3939860707"/>
    <x v="279"/>
    <s v="Sanjay Rao"/>
    <s v="Kochi"/>
    <x v="5"/>
    <s v="Beauty &amp; Grooming"/>
    <s v="Perfume"/>
    <s v="Beardo"/>
    <x v="0"/>
    <n v="3"/>
    <n v="523"/>
    <n v="0.05"/>
    <n v="1490.55"/>
    <n v="253.39350000000002"/>
    <x v="0"/>
    <x v="0"/>
    <n v="5"/>
    <x v="0"/>
  </r>
  <r>
    <s v="OD4245800708"/>
    <x v="55"/>
    <s v="Kriti Malhotra"/>
    <s v="Chennai"/>
    <x v="0"/>
    <s v="Electronics"/>
    <s v="Wireless Earbuds"/>
    <s v="boAt"/>
    <x v="0"/>
    <n v="3"/>
    <n v="41859"/>
    <n v="0.15"/>
    <n v="106740.45"/>
    <n v="14943.663"/>
    <x v="1"/>
    <x v="0"/>
    <n v="5"/>
    <x v="0"/>
  </r>
  <r>
    <s v="OD9226330709"/>
    <x v="172"/>
    <s v="Divya Dutta"/>
    <s v="Patna"/>
    <x v="10"/>
    <s v="Clothing &amp; Fashion"/>
    <s v="Leather Jacket"/>
    <s v="Zara"/>
    <x v="4"/>
    <n v="1"/>
    <n v="4351"/>
    <n v="0"/>
    <n v="4351"/>
    <n v="565.63"/>
    <x v="2"/>
    <x v="0"/>
    <n v="5"/>
    <x v="0"/>
  </r>
  <r>
    <s v="OD4029930710"/>
    <x v="242"/>
    <s v="Aditi Rao"/>
    <s v="Lucknow"/>
    <x v="6"/>
    <s v="Home &amp; Kitchen"/>
    <s v="Non-Stick Pan"/>
    <s v="Hawkins"/>
    <x v="2"/>
    <n v="2"/>
    <n v="872"/>
    <n v="0"/>
    <n v="1744"/>
    <n v="436"/>
    <x v="1"/>
    <x v="0"/>
    <n v="5"/>
    <x v="0"/>
  </r>
  <r>
    <s v="OD2383180711"/>
    <x v="361"/>
    <s v="Divya Dutta"/>
    <s v="Hyderabad"/>
    <x v="9"/>
    <s v="Beauty &amp; Grooming"/>
    <s v="Beard Trimmer"/>
    <s v="L'Oreal"/>
    <x v="0"/>
    <n v="2"/>
    <n v="1475"/>
    <n v="0.1"/>
    <n v="2655"/>
    <n v="557.54999999999995"/>
    <x v="3"/>
    <x v="0"/>
    <n v="4"/>
    <x v="0"/>
  </r>
  <r>
    <s v="OD7771970712"/>
    <x v="284"/>
    <s v="Divya Dutta"/>
    <s v="Delhi"/>
    <x v="8"/>
    <s v="Electronics"/>
    <s v="Smart TV"/>
    <s v="Samsung"/>
    <x v="1"/>
    <n v="5"/>
    <n v="62543"/>
    <n v="0.15"/>
    <n v="265807.75"/>
    <n v="53161.55"/>
    <x v="2"/>
    <x v="0"/>
    <n v="5"/>
    <x v="0"/>
  </r>
  <r>
    <s v="OD2739300713"/>
    <x v="41"/>
    <s v="Neha Gupta"/>
    <s v="Jaipur"/>
    <x v="13"/>
    <s v="Clothing &amp; Fashion"/>
    <s v="Socks Pack"/>
    <s v="Peter England"/>
    <x v="5"/>
    <n v="2"/>
    <n v="668"/>
    <n v="0.1"/>
    <n v="1202.4000000000001"/>
    <n v="288.57600000000002"/>
    <x v="1"/>
    <x v="0"/>
    <n v="3"/>
    <x v="0"/>
  </r>
  <r>
    <s v="OD6730360714"/>
    <x v="84"/>
    <s v="Amit Verma"/>
    <s v="Mumbai"/>
    <x v="3"/>
    <s v="Home &amp; Kitchen"/>
    <s v="Water Bottle"/>
    <s v="Milton"/>
    <x v="3"/>
    <n v="1"/>
    <n v="865"/>
    <n v="0.05"/>
    <n v="821.75"/>
    <n v="180.785"/>
    <x v="4"/>
    <x v="0"/>
    <n v="5"/>
    <x v="0"/>
  </r>
  <r>
    <s v="OD9308930715"/>
    <x v="362"/>
    <s v="Yash Wardhan"/>
    <s v="Mumbai"/>
    <x v="3"/>
    <s v="Home &amp; Kitchen"/>
    <s v="Water Bottle"/>
    <s v="Milton"/>
    <x v="2"/>
    <n v="1"/>
    <n v="1321"/>
    <n v="0"/>
    <n v="1321"/>
    <n v="145.31"/>
    <x v="1"/>
    <x v="0"/>
    <n v="4"/>
    <x v="0"/>
  </r>
  <r>
    <s v="OD7153650716"/>
    <x v="363"/>
    <s v="Sunil Gavaskar"/>
    <s v="Chennai"/>
    <x v="0"/>
    <s v="Beauty &amp; Grooming"/>
    <s v="Sunscreen"/>
    <s v="Neutrogena"/>
    <x v="0"/>
    <n v="1"/>
    <n v="1998"/>
    <n v="0.1"/>
    <n v="1798.2"/>
    <n v="341.65800000000002"/>
    <x v="4"/>
    <x v="0"/>
    <n v="5"/>
    <x v="0"/>
  </r>
  <r>
    <s v="OD8294080717"/>
    <x v="237"/>
    <s v="Priya Patel"/>
    <s v="Lucknow"/>
    <x v="6"/>
    <s v="Beauty &amp; Grooming"/>
    <s v="Hair Dryer"/>
    <s v="Philips"/>
    <x v="0"/>
    <n v="1"/>
    <n v="862"/>
    <n v="0"/>
    <n v="862"/>
    <n v="198.26000000000002"/>
    <x v="1"/>
    <x v="0"/>
    <n v="5"/>
    <x v="0"/>
  </r>
  <r>
    <s v="OD7555890718"/>
    <x v="357"/>
    <s v="Divya Dutta"/>
    <s v="Jaipur"/>
    <x v="13"/>
    <s v="Clothing &amp; Fashion"/>
    <s v="Ethnic Kurta"/>
    <s v="Wrogn"/>
    <x v="4"/>
    <n v="5"/>
    <n v="1458"/>
    <n v="0.15"/>
    <n v="6196.5"/>
    <n v="1363.23"/>
    <x v="4"/>
    <x v="0"/>
    <n v="4"/>
    <x v="0"/>
  </r>
  <r>
    <s v="OD4562650719"/>
    <x v="194"/>
    <s v="Divya Dutta"/>
    <s v="Jaipur"/>
    <x v="13"/>
    <s v="Home &amp; Kitchen"/>
    <s v="Water Bottle"/>
    <s v="Milton"/>
    <x v="3"/>
    <n v="1"/>
    <n v="5650"/>
    <n v="0"/>
    <n v="5650"/>
    <n v="1243"/>
    <x v="0"/>
    <x v="0"/>
    <n v="4"/>
    <x v="0"/>
  </r>
  <r>
    <s v="OD6293530720"/>
    <x v="364"/>
    <s v="Amit Verma"/>
    <s v="Mumbai"/>
    <x v="3"/>
    <s v="Beauty &amp; Grooming"/>
    <s v="Hair Dryer"/>
    <s v="Philips"/>
    <x v="4"/>
    <n v="1"/>
    <n v="2405"/>
    <n v="0.15"/>
    <n v="2044.25"/>
    <n v="327.08"/>
    <x v="0"/>
    <x v="0"/>
    <n v="3"/>
    <x v="0"/>
  </r>
  <r>
    <s v="OD5095620721"/>
    <x v="365"/>
    <s v="Kriti Malhotra"/>
    <s v="Chennai"/>
    <x v="0"/>
    <s v="Home &amp; Kitchen"/>
    <s v="Mixer Grinder"/>
    <s v="Prestige"/>
    <x v="3"/>
    <n v="1"/>
    <n v="319"/>
    <n v="0.15"/>
    <n v="271.14999999999998"/>
    <n v="48.806999999999995"/>
    <x v="0"/>
    <x v="0"/>
    <n v="4"/>
    <x v="0"/>
  </r>
  <r>
    <s v="OD9814720722"/>
    <x v="144"/>
    <s v="Priya Patel"/>
    <s v="Bhopal"/>
    <x v="12"/>
    <s v="Home &amp; Kitchen"/>
    <s v="Bedsheet Set"/>
    <s v="Bombay Dyeing"/>
    <x v="3"/>
    <n v="3"/>
    <n v="1153"/>
    <n v="0"/>
    <n v="3459"/>
    <n v="588.03000000000009"/>
    <x v="3"/>
    <x v="0"/>
    <n v="5"/>
    <x v="0"/>
  </r>
  <r>
    <s v="OD4839620723"/>
    <x v="254"/>
    <s v="Pooja Nair"/>
    <s v="Hyderabad"/>
    <x v="9"/>
    <s v="Home &amp; Kitchen"/>
    <s v="LED Bulb"/>
    <s v="Philips"/>
    <x v="2"/>
    <n v="2"/>
    <n v="3644"/>
    <n v="0.2"/>
    <n v="5830.4000000000005"/>
    <n v="991.16800000000012"/>
    <x v="0"/>
    <x v="0"/>
    <n v="5"/>
    <x v="0"/>
  </r>
  <r>
    <s v="OD2558620724"/>
    <x v="84"/>
    <s v="Shilpa Shetty"/>
    <s v="Bhopal"/>
    <x v="12"/>
    <s v="Electronics"/>
    <s v="Wireless Earbuds"/>
    <s v="boAt"/>
    <x v="0"/>
    <n v="2"/>
    <n v="40677"/>
    <n v="0.1"/>
    <n v="73218.600000000006"/>
    <n v="13911.534000000001"/>
    <x v="1"/>
    <x v="0"/>
    <n v="3"/>
    <x v="0"/>
  </r>
  <r>
    <s v="OD8535900725"/>
    <x v="326"/>
    <s v="Neha Gupta"/>
    <s v="Ahmedabad"/>
    <x v="11"/>
    <s v="Clothing &amp; Fashion"/>
    <s v="Slim Fit Jeans"/>
    <s v="Levis"/>
    <x v="4"/>
    <n v="2"/>
    <n v="1359"/>
    <n v="0"/>
    <n v="2718"/>
    <n v="298.98"/>
    <x v="3"/>
    <x v="0"/>
    <n v="3"/>
    <x v="0"/>
  </r>
  <r>
    <s v="OD7764370726"/>
    <x v="39"/>
    <s v="Vikram Singh"/>
    <s v="Chennai"/>
    <x v="0"/>
    <s v="Clothing &amp; Fashion"/>
    <s v="Slim Fit Jeans"/>
    <s v="Levis"/>
    <x v="5"/>
    <n v="1"/>
    <n v="3255"/>
    <n v="0.05"/>
    <n v="3092.25"/>
    <n v="401.99250000000001"/>
    <x v="3"/>
    <x v="0"/>
    <n v="4"/>
    <x v="0"/>
  </r>
  <r>
    <s v="OD4564890727"/>
    <x v="363"/>
    <s v="Amit Verma"/>
    <s v="Delhi"/>
    <x v="8"/>
    <s v="Electronics"/>
    <s v="Wireless Earbuds"/>
    <s v="boAt"/>
    <x v="0"/>
    <n v="1"/>
    <n v="44088"/>
    <n v="0.05"/>
    <n v="41883.599999999999"/>
    <n v="8795.5559999999987"/>
    <x v="1"/>
    <x v="0"/>
    <n v="3"/>
    <x v="0"/>
  </r>
  <r>
    <s v="OD3946390728"/>
    <x v="209"/>
    <s v="Riya Sen"/>
    <s v="Bangalore"/>
    <x v="2"/>
    <s v="Home &amp; Kitchen"/>
    <s v="Non-Stick Pan"/>
    <s v="Hawkins"/>
    <x v="3"/>
    <n v="1"/>
    <n v="4440"/>
    <n v="0.1"/>
    <n v="3996"/>
    <n v="599.4"/>
    <x v="1"/>
    <x v="0"/>
    <n v="5"/>
    <x v="0"/>
  </r>
  <r>
    <s v="OD8116330729"/>
    <x v="85"/>
    <s v="Sneha Reddy"/>
    <s v="Ahmedabad"/>
    <x v="11"/>
    <s v="Home &amp; Kitchen"/>
    <s v="Bedsheet Set"/>
    <s v="Bombay Dyeing"/>
    <x v="2"/>
    <n v="2"/>
    <n v="584"/>
    <n v="0.05"/>
    <n v="1109.5999999999999"/>
    <n v="166.43999999999997"/>
    <x v="1"/>
    <x v="0"/>
    <n v="3"/>
    <x v="0"/>
  </r>
  <r>
    <s v="OD3358100730"/>
    <x v="70"/>
    <s v="Rohan Das"/>
    <s v="Kolkata"/>
    <x v="1"/>
    <s v="Home &amp; Kitchen"/>
    <s v="Mixer Grinder"/>
    <s v="Prestige"/>
    <x v="3"/>
    <n v="1"/>
    <n v="4524"/>
    <n v="0.15"/>
    <n v="3845.4"/>
    <n v="769.08"/>
    <x v="4"/>
    <x v="0"/>
    <n v="4"/>
    <x v="0"/>
  </r>
  <r>
    <s v="OD8759770731"/>
    <x v="47"/>
    <s v="Aarav Sharma"/>
    <s v="Pune"/>
    <x v="3"/>
    <s v="Home &amp; Kitchen"/>
    <s v="Non-Stick Pan"/>
    <s v="Hawkins"/>
    <x v="3"/>
    <n v="1"/>
    <n v="3475"/>
    <n v="0.2"/>
    <n v="2780"/>
    <n v="417"/>
    <x v="3"/>
    <x v="0"/>
    <n v="3"/>
    <x v="0"/>
  </r>
  <r>
    <s v="OD2026620732"/>
    <x v="238"/>
    <s v="Sneha Reddy"/>
    <s v="Guwahati"/>
    <x v="4"/>
    <s v="Home &amp; Kitchen"/>
    <s v="LED Bulb"/>
    <s v="Philips"/>
    <x v="2"/>
    <n v="4"/>
    <n v="1456"/>
    <n v="0"/>
    <n v="5824"/>
    <n v="873.6"/>
    <x v="3"/>
    <x v="0"/>
    <n v="3"/>
    <x v="0"/>
  </r>
  <r>
    <s v="OD8590530733"/>
    <x v="163"/>
    <s v="Vivek Agnihotri"/>
    <s v="Guwahati"/>
    <x v="4"/>
    <s v="Clothing &amp; Fashion"/>
    <s v="Socks Pack"/>
    <s v="Peter England"/>
    <x v="5"/>
    <n v="2"/>
    <n v="1283"/>
    <n v="0.35"/>
    <n v="1667.9"/>
    <n v="266.86400000000003"/>
    <x v="3"/>
    <x v="0"/>
    <n v="4"/>
    <x v="0"/>
  </r>
  <r>
    <s v="OD3247610734"/>
    <x v="2"/>
    <s v="Rohan Das"/>
    <s v="Bangalore"/>
    <x v="2"/>
    <s v="Home &amp; Kitchen"/>
    <s v="Water Bottle"/>
    <s v="Milton"/>
    <x v="2"/>
    <n v="1"/>
    <n v="5039"/>
    <n v="0.35"/>
    <n v="3275.35"/>
    <n v="818.83749999999998"/>
    <x v="0"/>
    <x v="0"/>
    <n v="3"/>
    <x v="0"/>
  </r>
  <r>
    <s v="OD1262220735"/>
    <x v="321"/>
    <s v="Aarav Sharma"/>
    <s v="Kochi"/>
    <x v="5"/>
    <s v="Home &amp; Kitchen"/>
    <s v="LED Bulb"/>
    <s v="Philips"/>
    <x v="3"/>
    <n v="1"/>
    <n v="3348"/>
    <n v="0"/>
    <n v="3348"/>
    <n v="669.6"/>
    <x v="0"/>
    <x v="0"/>
    <n v="5"/>
    <x v="0"/>
  </r>
  <r>
    <s v="OD2400150736"/>
    <x v="40"/>
    <s v="Amit Verma"/>
    <s v="Kolkata"/>
    <x v="1"/>
    <s v="Home &amp; Kitchen"/>
    <s v="Non-Stick Pan"/>
    <s v="Hawkins"/>
    <x v="3"/>
    <n v="1"/>
    <n v="5453"/>
    <n v="0.05"/>
    <n v="5180.3499999999995"/>
    <n v="1087.8734999999999"/>
    <x v="3"/>
    <x v="0"/>
    <n v="4"/>
    <x v="0"/>
  </r>
  <r>
    <s v="OD5208030737"/>
    <x v="174"/>
    <s v="Aditi Rao"/>
    <s v="Bhopal"/>
    <x v="12"/>
    <s v="Clothing &amp; Fashion"/>
    <s v="Leather Jacket"/>
    <s v="Zara"/>
    <x v="4"/>
    <n v="2"/>
    <n v="2296"/>
    <n v="0.1"/>
    <n v="4132.8"/>
    <n v="867.88800000000003"/>
    <x v="1"/>
    <x v="0"/>
    <n v="3"/>
    <x v="0"/>
  </r>
  <r>
    <s v="OD3888470738"/>
    <x v="211"/>
    <s v="Jyoti Mishra"/>
    <s v="Kochi"/>
    <x v="5"/>
    <s v="Beauty &amp; Grooming"/>
    <s v="Face Wash"/>
    <s v="Nivea"/>
    <x v="0"/>
    <n v="1"/>
    <n v="722"/>
    <n v="0.2"/>
    <n v="577.6"/>
    <n v="115.52000000000001"/>
    <x v="3"/>
    <x v="0"/>
    <n v="3"/>
    <x v="0"/>
  </r>
  <r>
    <s v="OD3667170739"/>
    <x v="227"/>
    <s v="Rohan Das"/>
    <s v="Guwahati"/>
    <x v="4"/>
    <s v="Beauty &amp; Grooming"/>
    <s v="Hair Dryer"/>
    <s v="Philips"/>
    <x v="4"/>
    <n v="1"/>
    <n v="2047"/>
    <n v="0.1"/>
    <n v="1842.3"/>
    <n v="331.61399999999998"/>
    <x v="4"/>
    <x v="0"/>
    <n v="4"/>
    <x v="0"/>
  </r>
  <r>
    <s v="OD7550800740"/>
    <x v="188"/>
    <s v="Yash Wardhan"/>
    <s v="Jaipur"/>
    <x v="13"/>
    <s v="Electronics"/>
    <s v="Wireless Earbuds"/>
    <s v="boAt"/>
    <x v="1"/>
    <n v="1"/>
    <n v="53743"/>
    <n v="0.15"/>
    <n v="45681.549999999996"/>
    <n v="8679.4944999999989"/>
    <x v="2"/>
    <x v="0"/>
    <n v="5"/>
    <x v="0"/>
  </r>
  <r>
    <s v="OD6658540741"/>
    <x v="265"/>
    <s v="Amit Verma"/>
    <s v="Mumbai"/>
    <x v="3"/>
    <s v="Clothing &amp; Fashion"/>
    <s v="Leather Jacket"/>
    <s v="Zara"/>
    <x v="4"/>
    <n v="1"/>
    <n v="1122"/>
    <n v="0.5"/>
    <n v="561"/>
    <n v="112.2"/>
    <x v="1"/>
    <x v="0"/>
    <n v="4"/>
    <x v="0"/>
  </r>
  <r>
    <s v="OD6407250742"/>
    <x v="366"/>
    <s v="Aditi Rao"/>
    <s v="Hyderabad"/>
    <x v="9"/>
    <s v="Home &amp; Kitchen"/>
    <s v="Mixer Grinder"/>
    <s v="Prestige"/>
    <x v="2"/>
    <n v="1"/>
    <n v="5521"/>
    <n v="0"/>
    <n v="5521"/>
    <n v="993.78"/>
    <x v="2"/>
    <x v="0"/>
    <n v="5"/>
    <x v="0"/>
  </r>
  <r>
    <s v="OD9680620743"/>
    <x v="349"/>
    <s v="Meera Bai"/>
    <s v="Guwahati"/>
    <x v="4"/>
    <s v="Beauty &amp; Grooming"/>
    <s v="Beard Trimmer"/>
    <s v="L'Oreal"/>
    <x v="0"/>
    <n v="2"/>
    <n v="1820"/>
    <n v="0.15"/>
    <n v="3094"/>
    <n v="495.04"/>
    <x v="4"/>
    <x v="0"/>
    <n v="4"/>
    <x v="0"/>
  </r>
  <r>
    <s v="OD6329530744"/>
    <x v="367"/>
    <s v="Amit Verma"/>
    <s v="Chennai"/>
    <x v="0"/>
    <s v="Home &amp; Kitchen"/>
    <s v="LED Bulb"/>
    <s v="Philips"/>
    <x v="2"/>
    <n v="1"/>
    <n v="5754"/>
    <n v="0.1"/>
    <n v="5178.6000000000004"/>
    <n v="983.93400000000008"/>
    <x v="0"/>
    <x v="0"/>
    <n v="4"/>
    <x v="0"/>
  </r>
  <r>
    <s v="OD5163820745"/>
    <x v="203"/>
    <s v="Meera Bai"/>
    <s v="Mumbai"/>
    <x v="3"/>
    <s v="Electronics"/>
    <s v="Smartwatch"/>
    <s v="Noise"/>
    <x v="0"/>
    <n v="1"/>
    <n v="19683"/>
    <n v="0"/>
    <n v="19683"/>
    <n v="4330.26"/>
    <x v="2"/>
    <x v="0"/>
    <n v="3"/>
    <x v="0"/>
  </r>
  <r>
    <s v="OD9360290746"/>
    <x v="73"/>
    <s v="Aarav Sharma"/>
    <s v="Pune"/>
    <x v="3"/>
    <s v="Beauty &amp; Grooming"/>
    <s v="Sunscreen"/>
    <s v="Neutrogena"/>
    <x v="4"/>
    <n v="1"/>
    <n v="748"/>
    <n v="0.1"/>
    <n v="673.2"/>
    <n v="67.320000000000007"/>
    <x v="2"/>
    <x v="3"/>
    <n v="4"/>
    <x v="0"/>
  </r>
  <r>
    <s v="OD5883430747"/>
    <x v="139"/>
    <s v="Jyoti Mishra"/>
    <s v="Chennai"/>
    <x v="0"/>
    <s v="Home &amp; Kitchen"/>
    <s v="Bedsheet Set"/>
    <s v="Bombay Dyeing"/>
    <x v="3"/>
    <n v="1"/>
    <n v="1056"/>
    <n v="0"/>
    <n v="1056"/>
    <n v="137.28"/>
    <x v="3"/>
    <x v="0"/>
    <n v="3"/>
    <x v="0"/>
  </r>
  <r>
    <s v="OD3381150748"/>
    <x v="48"/>
    <s v="Divya Dutta"/>
    <s v="Ahmedabad"/>
    <x v="11"/>
    <s v="Beauty &amp; Grooming"/>
    <s v="Perfume"/>
    <s v="Beardo"/>
    <x v="4"/>
    <n v="2"/>
    <n v="1885"/>
    <n v="0"/>
    <n v="3770"/>
    <n v="716.3"/>
    <x v="4"/>
    <x v="0"/>
    <n v="5"/>
    <x v="0"/>
  </r>
  <r>
    <s v="OD8410340749"/>
    <x v="17"/>
    <s v="Priya Patel"/>
    <s v="Lucknow"/>
    <x v="6"/>
    <s v="Electronics"/>
    <s v="Smartphone"/>
    <s v="Realme"/>
    <x v="1"/>
    <n v="1"/>
    <n v="6129"/>
    <n v="0.1"/>
    <n v="5516.1"/>
    <n v="1158.3810000000001"/>
    <x v="2"/>
    <x v="0"/>
    <n v="5"/>
    <x v="0"/>
  </r>
  <r>
    <s v="OD9478940750"/>
    <x v="107"/>
    <s v="Karan Johar"/>
    <s v="Chandigarh"/>
    <x v="7"/>
    <s v="Clothing &amp; Fashion"/>
    <s v="Slim Fit Jeans"/>
    <s v="Levis"/>
    <x v="5"/>
    <n v="1"/>
    <n v="1647"/>
    <n v="0.2"/>
    <n v="1317.6000000000001"/>
    <n v="197.64000000000001"/>
    <x v="0"/>
    <x v="0"/>
    <n v="3"/>
    <x v="0"/>
  </r>
  <r>
    <s v="OD5931050751"/>
    <x v="28"/>
    <s v="Neha Gupta"/>
    <s v="Jaipur"/>
    <x v="13"/>
    <s v="Electronics"/>
    <s v="Smartwatch"/>
    <s v="Noise"/>
    <x v="0"/>
    <n v="1"/>
    <n v="14525"/>
    <n v="0.15"/>
    <n v="12346.25"/>
    <n v="2716.1750000000002"/>
    <x v="1"/>
    <x v="0"/>
    <n v="5"/>
    <x v="0"/>
  </r>
  <r>
    <s v="OD1580830752"/>
    <x v="368"/>
    <s v="Priya Patel"/>
    <s v="Bhopal"/>
    <x v="12"/>
    <s v="Home &amp; Kitchen"/>
    <s v="Water Bottle"/>
    <s v="Milton"/>
    <x v="2"/>
    <n v="2"/>
    <n v="2783"/>
    <n v="0"/>
    <n v="5566"/>
    <n v="779.24000000000012"/>
    <x v="4"/>
    <x v="0"/>
    <n v="4"/>
    <x v="0"/>
  </r>
  <r>
    <s v="OD3148670753"/>
    <x v="94"/>
    <s v="Sneha Reddy"/>
    <s v="Bangalore"/>
    <x v="2"/>
    <s v="Beauty &amp; Grooming"/>
    <s v="Beard Trimmer"/>
    <s v="L'Oreal"/>
    <x v="4"/>
    <n v="1"/>
    <n v="738"/>
    <n v="0"/>
    <n v="738"/>
    <n v="177.12"/>
    <x v="2"/>
    <x v="0"/>
    <n v="4"/>
    <x v="0"/>
  </r>
  <r>
    <s v="OD5365080754"/>
    <x v="307"/>
    <s v="Shilpa Shetty"/>
    <s v="Guwahati"/>
    <x v="4"/>
    <s v="Electronics"/>
    <s v="Smartphone"/>
    <s v="Realme"/>
    <x v="0"/>
    <n v="1"/>
    <n v="58483"/>
    <n v="0.35"/>
    <n v="38013.950000000004"/>
    <n v="5321.9530000000013"/>
    <x v="0"/>
    <x v="0"/>
    <n v="4"/>
    <x v="0"/>
  </r>
  <r>
    <s v="OD7973140755"/>
    <x v="369"/>
    <s v="Neha Gupta"/>
    <s v="Chandigarh"/>
    <x v="7"/>
    <s v="Clothing &amp; Fashion"/>
    <s v="Ethnic Kurta"/>
    <s v="Wrogn"/>
    <x v="4"/>
    <n v="1"/>
    <n v="4089"/>
    <n v="0.1"/>
    <n v="3680.1"/>
    <n v="699.21899999999994"/>
    <x v="2"/>
    <x v="0"/>
    <n v="5"/>
    <x v="0"/>
  </r>
  <r>
    <s v="OD3949500756"/>
    <x v="315"/>
    <s v="Vikram Singh"/>
    <s v="Lucknow"/>
    <x v="6"/>
    <s v="Electronics"/>
    <s v="Power Bank"/>
    <s v="Mi"/>
    <x v="0"/>
    <n v="1"/>
    <n v="29120"/>
    <n v="0"/>
    <n v="29120"/>
    <n v="4076.8"/>
    <x v="0"/>
    <x v="0"/>
    <n v="5"/>
    <x v="0"/>
  </r>
  <r>
    <s v="OD9448950757"/>
    <x v="340"/>
    <s v="Neha Gupta"/>
    <s v="Bangalore"/>
    <x v="2"/>
    <s v="Home &amp; Kitchen"/>
    <s v="Water Bottle"/>
    <s v="Milton"/>
    <x v="2"/>
    <n v="1"/>
    <n v="4434"/>
    <n v="0.1"/>
    <n v="3990.6"/>
    <n v="758.21399999999994"/>
    <x v="2"/>
    <x v="0"/>
    <n v="3"/>
    <x v="0"/>
  </r>
  <r>
    <s v="OD4223090758"/>
    <x v="126"/>
    <s v="Aditi Rao"/>
    <s v="Chandigarh"/>
    <x v="7"/>
    <s v="Electronics"/>
    <s v="Power Bank"/>
    <s v="Mi"/>
    <x v="1"/>
    <n v="1"/>
    <n v="40976"/>
    <n v="0"/>
    <n v="40976"/>
    <n v="6556.16"/>
    <x v="3"/>
    <x v="0"/>
    <n v="4"/>
    <x v="0"/>
  </r>
  <r>
    <s v="OD8640030759"/>
    <x v="74"/>
    <s v="Meera Bai"/>
    <s v="Chandigarh"/>
    <x v="7"/>
    <s v="Electronics"/>
    <s v="Smartwatch"/>
    <s v="Noise"/>
    <x v="0"/>
    <n v="1"/>
    <n v="21684"/>
    <n v="0.05"/>
    <n v="20599.8"/>
    <n v="4325.9579999999996"/>
    <x v="1"/>
    <x v="0"/>
    <n v="5"/>
    <x v="0"/>
  </r>
  <r>
    <s v="OD7817040760"/>
    <x v="370"/>
    <s v="Jyoti Mishra"/>
    <s v="Chandigarh"/>
    <x v="7"/>
    <s v="Beauty &amp; Grooming"/>
    <s v="Beard Trimmer"/>
    <s v="L'Oreal"/>
    <x v="4"/>
    <n v="1"/>
    <n v="2420"/>
    <n v="0.35"/>
    <n v="1573"/>
    <n v="173.03"/>
    <x v="2"/>
    <x v="0"/>
    <n v="3"/>
    <x v="0"/>
  </r>
  <r>
    <s v="OD8186730761"/>
    <x v="361"/>
    <s v="Arjun Choudhury"/>
    <s v="Guwahati"/>
    <x v="4"/>
    <s v="Beauty &amp; Grooming"/>
    <s v="Hair Dryer"/>
    <s v="Philips"/>
    <x v="0"/>
    <n v="2"/>
    <n v="874"/>
    <n v="0.15"/>
    <n v="1485.8"/>
    <n v="178.29599999999999"/>
    <x v="2"/>
    <x v="0"/>
    <n v="3"/>
    <x v="0"/>
  </r>
  <r>
    <s v="OD8364850762"/>
    <x v="371"/>
    <s v="Pooja Nair"/>
    <s v="Mumbai"/>
    <x v="3"/>
    <s v="Home &amp; Kitchen"/>
    <s v="Mixer Grinder"/>
    <s v="Prestige"/>
    <x v="2"/>
    <n v="2"/>
    <n v="938"/>
    <n v="0.1"/>
    <n v="1688.4"/>
    <n v="371.44800000000004"/>
    <x v="1"/>
    <x v="0"/>
    <n v="5"/>
    <x v="0"/>
  </r>
  <r>
    <s v="OD1029910763"/>
    <x v="372"/>
    <s v="Alok Nath"/>
    <s v="Jaipur"/>
    <x v="13"/>
    <s v="Beauty &amp; Grooming"/>
    <s v="Beard Trimmer"/>
    <s v="L'Oreal"/>
    <x v="4"/>
    <n v="1"/>
    <n v="1859"/>
    <n v="0"/>
    <n v="1859"/>
    <n v="390.39"/>
    <x v="0"/>
    <x v="0"/>
    <n v="5"/>
    <x v="0"/>
  </r>
  <r>
    <s v="OD1207140764"/>
    <x v="230"/>
    <s v="Sanjay Rao"/>
    <s v="Kolkata"/>
    <x v="1"/>
    <s v="Home &amp; Kitchen"/>
    <s v="Non-Stick Pan"/>
    <s v="Hawkins"/>
    <x v="3"/>
    <n v="1"/>
    <n v="296"/>
    <n v="0.15"/>
    <n v="251.6"/>
    <n v="37.739999999999995"/>
    <x v="1"/>
    <x v="0"/>
    <n v="3"/>
    <x v="0"/>
  </r>
  <r>
    <s v="OD7077460765"/>
    <x v="160"/>
    <s v="Rahul Joshi"/>
    <s v="Patna"/>
    <x v="10"/>
    <s v="Home &amp; Kitchen"/>
    <s v="Mixer Grinder"/>
    <s v="Prestige"/>
    <x v="2"/>
    <n v="2"/>
    <n v="583"/>
    <n v="0.1"/>
    <n v="1049.4000000000001"/>
    <n v="167.90400000000002"/>
    <x v="4"/>
    <x v="0"/>
    <n v="3"/>
    <x v="0"/>
  </r>
  <r>
    <s v="OD6065880766"/>
    <x v="104"/>
    <s v="Yash Wardhan"/>
    <s v="Mumbai"/>
    <x v="3"/>
    <s v="Clothing &amp; Fashion"/>
    <s v="Sports Shoes"/>
    <s v="Puma"/>
    <x v="4"/>
    <n v="1"/>
    <n v="1443"/>
    <n v="0"/>
    <n v="1443"/>
    <n v="187.59"/>
    <x v="0"/>
    <x v="0"/>
    <n v="3"/>
    <x v="0"/>
  </r>
  <r>
    <s v="OD5068970767"/>
    <x v="163"/>
    <s v="Rohan Das"/>
    <s v="Delhi"/>
    <x v="8"/>
    <s v="Electronics"/>
    <s v="Smartwatch"/>
    <s v="Noise"/>
    <x v="0"/>
    <n v="1"/>
    <n v="42965"/>
    <n v="0"/>
    <n v="42965"/>
    <n v="6444.75"/>
    <x v="3"/>
    <x v="0"/>
    <n v="5"/>
    <x v="0"/>
  </r>
  <r>
    <s v="OD5853750768"/>
    <x v="317"/>
    <s v="Kriti Malhotra"/>
    <s v="Kochi"/>
    <x v="5"/>
    <s v="Home &amp; Kitchen"/>
    <s v="Non-Stick Pan"/>
    <s v="Hawkins"/>
    <x v="3"/>
    <n v="3"/>
    <n v="1886"/>
    <n v="0"/>
    <n v="5658"/>
    <n v="1357.9199999999998"/>
    <x v="1"/>
    <x v="0"/>
    <n v="3"/>
    <x v="0"/>
  </r>
  <r>
    <s v="OD9918710769"/>
    <x v="166"/>
    <s v="Aditi Rao"/>
    <s v="Kochi"/>
    <x v="5"/>
    <s v="Beauty &amp; Grooming"/>
    <s v="Sunscreen"/>
    <s v="Neutrogena"/>
    <x v="0"/>
    <n v="2"/>
    <n v="1517"/>
    <n v="0"/>
    <n v="3034"/>
    <n v="424.76000000000005"/>
    <x v="0"/>
    <x v="0"/>
    <n v="5"/>
    <x v="0"/>
  </r>
  <r>
    <s v="OD2443370770"/>
    <x v="37"/>
    <s v="Rohan Das"/>
    <s v="Jaipur"/>
    <x v="13"/>
    <s v="Beauty &amp; Grooming"/>
    <s v="Perfume"/>
    <s v="Beardo"/>
    <x v="4"/>
    <n v="4"/>
    <n v="1908"/>
    <n v="0.15"/>
    <n v="6487.2"/>
    <n v="1621.8"/>
    <x v="3"/>
    <x v="0"/>
    <n v="5"/>
    <x v="0"/>
  </r>
  <r>
    <s v="OD4585600771"/>
    <x v="24"/>
    <s v="Alok Nath"/>
    <s v="Pune"/>
    <x v="3"/>
    <s v="Electronics"/>
    <s v="Laptop"/>
    <s v="Asus"/>
    <x v="0"/>
    <n v="1"/>
    <n v="55555"/>
    <n v="0.1"/>
    <n v="49999.5"/>
    <n v="12499.875"/>
    <x v="4"/>
    <x v="0"/>
    <n v="4"/>
    <x v="0"/>
  </r>
  <r>
    <s v="OD1413060772"/>
    <x v="133"/>
    <s v="Kriti Malhotra"/>
    <s v="Kolkata"/>
    <x v="1"/>
    <s v="Electronics"/>
    <s v="Power Bank"/>
    <s v="Mi"/>
    <x v="0"/>
    <n v="2"/>
    <n v="62417"/>
    <n v="0.1"/>
    <n v="112350.6"/>
    <n v="12358.566000000001"/>
    <x v="0"/>
    <x v="0"/>
    <n v="5"/>
    <x v="0"/>
  </r>
  <r>
    <s v="OD2969950773"/>
    <x v="219"/>
    <s v="Neha Gupta"/>
    <s v="Lucknow"/>
    <x v="6"/>
    <s v="Electronics"/>
    <s v="Wireless Earbuds"/>
    <s v="boAt"/>
    <x v="1"/>
    <n v="1"/>
    <n v="2302"/>
    <n v="0"/>
    <n v="2302"/>
    <n v="322.28000000000003"/>
    <x v="3"/>
    <x v="0"/>
    <n v="4"/>
    <x v="0"/>
  </r>
  <r>
    <s v="OD3737290774"/>
    <x v="296"/>
    <s v="Riya Sen"/>
    <s v="Kochi"/>
    <x v="5"/>
    <s v="Home &amp; Kitchen"/>
    <s v="Water Bottle"/>
    <s v="Milton"/>
    <x v="3"/>
    <n v="1"/>
    <n v="4937"/>
    <n v="0"/>
    <n v="4937"/>
    <n v="641.81000000000006"/>
    <x v="2"/>
    <x v="0"/>
    <n v="5"/>
    <x v="0"/>
  </r>
  <r>
    <s v="OD8204860775"/>
    <x v="107"/>
    <s v="Divya Dutta"/>
    <s v="Jaipur"/>
    <x v="13"/>
    <s v="Electronics"/>
    <s v="Smartphone"/>
    <s v="Realme"/>
    <x v="0"/>
    <n v="1"/>
    <n v="52425"/>
    <n v="0.2"/>
    <n v="41940"/>
    <n v="6710.4000000000005"/>
    <x v="2"/>
    <x v="0"/>
    <n v="5"/>
    <x v="0"/>
  </r>
  <r>
    <s v="OD1236350776"/>
    <x v="325"/>
    <s v="Priya Patel"/>
    <s v="Kochi"/>
    <x v="5"/>
    <s v="Beauty &amp; Grooming"/>
    <s v="Perfume"/>
    <s v="Beardo"/>
    <x v="4"/>
    <n v="1"/>
    <n v="492"/>
    <n v="0.35"/>
    <n v="319.8"/>
    <n v="-25.584000000000003"/>
    <x v="3"/>
    <x v="1"/>
    <n v="1"/>
    <x v="1"/>
  </r>
  <r>
    <s v="OD2261130777"/>
    <x v="200"/>
    <s v="Vikram Singh"/>
    <s v="Lucknow"/>
    <x v="6"/>
    <s v="Home &amp; Kitchen"/>
    <s v="Air Fryer"/>
    <s v="Kent"/>
    <x v="3"/>
    <n v="2"/>
    <n v="2398"/>
    <n v="0.15"/>
    <n v="4076.6"/>
    <n v="407.66"/>
    <x v="3"/>
    <x v="0"/>
    <n v="5"/>
    <x v="0"/>
  </r>
  <r>
    <s v="OD3137160778"/>
    <x v="66"/>
    <s v="Yash Wardhan"/>
    <s v="Jaipur"/>
    <x v="13"/>
    <s v="Electronics"/>
    <s v="Power Bank"/>
    <s v="Mi"/>
    <x v="1"/>
    <n v="2"/>
    <n v="49034"/>
    <n v="0.05"/>
    <n v="93164.599999999991"/>
    <n v="17701.273999999998"/>
    <x v="4"/>
    <x v="0"/>
    <n v="4"/>
    <x v="0"/>
  </r>
  <r>
    <s v="OD6538840779"/>
    <x v="373"/>
    <s v="Pooja Nair"/>
    <s v="Ahmedabad"/>
    <x v="11"/>
    <s v="Clothing &amp; Fashion"/>
    <s v="Ethnic Kurta"/>
    <s v="Wrogn"/>
    <x v="5"/>
    <n v="1"/>
    <n v="1370"/>
    <n v="0"/>
    <n v="1370"/>
    <n v="232.9"/>
    <x v="3"/>
    <x v="0"/>
    <n v="5"/>
    <x v="0"/>
  </r>
  <r>
    <s v="OD4004450780"/>
    <x v="374"/>
    <s v="Karan Johar"/>
    <s v="Chennai"/>
    <x v="0"/>
    <s v="Home &amp; Kitchen"/>
    <s v="Air Fryer"/>
    <s v="Kent"/>
    <x v="2"/>
    <n v="1"/>
    <n v="5154"/>
    <n v="0"/>
    <n v="5154"/>
    <n v="566.94000000000005"/>
    <x v="2"/>
    <x v="0"/>
    <n v="5"/>
    <x v="0"/>
  </r>
  <r>
    <s v="OD8839110781"/>
    <x v="23"/>
    <s v="Rohan Das"/>
    <s v="Kolkata"/>
    <x v="1"/>
    <s v="Clothing &amp; Fashion"/>
    <s v="Leather Jacket"/>
    <s v="Zara"/>
    <x v="5"/>
    <n v="2"/>
    <n v="1495"/>
    <n v="0"/>
    <n v="2990"/>
    <n v="568.1"/>
    <x v="2"/>
    <x v="0"/>
    <n v="3"/>
    <x v="0"/>
  </r>
  <r>
    <s v="OD2450240782"/>
    <x v="235"/>
    <s v="Rahul Joshi"/>
    <s v="Lucknow"/>
    <x v="6"/>
    <s v="Home &amp; Kitchen"/>
    <s v="Air Fryer"/>
    <s v="Kent"/>
    <x v="3"/>
    <n v="1"/>
    <n v="3012"/>
    <n v="0.15"/>
    <n v="2560.1999999999998"/>
    <n v="281.62199999999996"/>
    <x v="3"/>
    <x v="0"/>
    <n v="3"/>
    <x v="0"/>
  </r>
  <r>
    <s v="OD6084300783"/>
    <x v="250"/>
    <s v="Shilpa Shetty"/>
    <s v="Kolkata"/>
    <x v="1"/>
    <s v="Electronics"/>
    <s v="Smartphone"/>
    <s v="Realme"/>
    <x v="0"/>
    <n v="2"/>
    <n v="51164"/>
    <n v="0.05"/>
    <n v="97211.599999999991"/>
    <n v="22358.667999999998"/>
    <x v="2"/>
    <x v="0"/>
    <n v="4"/>
    <x v="0"/>
  </r>
  <r>
    <s v="OD8393760784"/>
    <x v="374"/>
    <s v="Sunil Gavaskar"/>
    <s v="Patna"/>
    <x v="10"/>
    <s v="Home &amp; Kitchen"/>
    <s v="LED Bulb"/>
    <s v="Philips"/>
    <x v="3"/>
    <n v="1"/>
    <n v="5881"/>
    <n v="0.2"/>
    <n v="4704.8"/>
    <n v="1129.152"/>
    <x v="1"/>
    <x v="0"/>
    <n v="4"/>
    <x v="0"/>
  </r>
  <r>
    <s v="OD7432420785"/>
    <x v="39"/>
    <s v="Deepak Kumar"/>
    <s v="Kolkata"/>
    <x v="1"/>
    <s v="Home &amp; Kitchen"/>
    <s v="LED Bulb"/>
    <s v="Philips"/>
    <x v="3"/>
    <n v="1"/>
    <n v="4829"/>
    <n v="0.1"/>
    <n v="0"/>
    <n v="0"/>
    <x v="4"/>
    <x v="2"/>
    <m/>
    <x v="2"/>
  </r>
  <r>
    <s v="OD8351930786"/>
    <x v="345"/>
    <s v="Vivek Agnihotri"/>
    <s v="Patna"/>
    <x v="10"/>
    <s v="Beauty &amp; Grooming"/>
    <s v="Perfume"/>
    <s v="Beardo"/>
    <x v="0"/>
    <n v="2"/>
    <n v="1083"/>
    <n v="0"/>
    <n v="2166"/>
    <n v="411.54"/>
    <x v="0"/>
    <x v="0"/>
    <n v="3"/>
    <x v="0"/>
  </r>
  <r>
    <s v="OD7697640787"/>
    <x v="161"/>
    <s v="Deepak Kumar"/>
    <s v="Mumbai"/>
    <x v="3"/>
    <s v="Home &amp; Kitchen"/>
    <s v="Non-Stick Pan"/>
    <s v="Hawkins"/>
    <x v="2"/>
    <n v="2"/>
    <n v="5750"/>
    <n v="0"/>
    <n v="11500"/>
    <n v="1610.0000000000002"/>
    <x v="2"/>
    <x v="0"/>
    <n v="3"/>
    <x v="0"/>
  </r>
  <r>
    <s v="OD7513240788"/>
    <x v="105"/>
    <s v="Sneha Reddy"/>
    <s v="Delhi"/>
    <x v="8"/>
    <s v="Beauty &amp; Grooming"/>
    <s v="Hair Dryer"/>
    <s v="Philips"/>
    <x v="0"/>
    <n v="1"/>
    <n v="2271"/>
    <n v="0.2"/>
    <n v="1816.8000000000002"/>
    <n v="254.35200000000006"/>
    <x v="3"/>
    <x v="0"/>
    <n v="5"/>
    <x v="0"/>
  </r>
  <r>
    <s v="OD2426570789"/>
    <x v="112"/>
    <s v="Sneha Reddy"/>
    <s v="Patna"/>
    <x v="10"/>
    <s v="Home &amp; Kitchen"/>
    <s v="Air Fryer"/>
    <s v="Kent"/>
    <x v="3"/>
    <n v="1"/>
    <n v="852"/>
    <n v="0.1"/>
    <n v="766.80000000000007"/>
    <n v="115.02000000000001"/>
    <x v="4"/>
    <x v="0"/>
    <n v="4"/>
    <x v="0"/>
  </r>
  <r>
    <s v="OD6283580790"/>
    <x v="48"/>
    <s v="Riya Sen"/>
    <s v="Kochi"/>
    <x v="5"/>
    <s v="Home &amp; Kitchen"/>
    <s v="Non-Stick Pan"/>
    <s v="Hawkins"/>
    <x v="3"/>
    <n v="3"/>
    <n v="3920"/>
    <n v="0.15"/>
    <n v="9996"/>
    <n v="1499.3999999999999"/>
    <x v="3"/>
    <x v="0"/>
    <n v="4"/>
    <x v="0"/>
  </r>
  <r>
    <s v="OD1251670791"/>
    <x v="58"/>
    <s v="Pooja Nair"/>
    <s v="Hyderabad"/>
    <x v="9"/>
    <s v="Electronics"/>
    <s v="Power Bank"/>
    <s v="Mi"/>
    <x v="1"/>
    <n v="2"/>
    <n v="42200"/>
    <n v="0"/>
    <n v="84400"/>
    <n v="15192"/>
    <x v="3"/>
    <x v="0"/>
    <n v="3"/>
    <x v="0"/>
  </r>
  <r>
    <s v="OD6245280792"/>
    <x v="291"/>
    <s v="Rahul Joshi"/>
    <s v="Delhi"/>
    <x v="8"/>
    <s v="Clothing &amp; Fashion"/>
    <s v="Sports Shoes"/>
    <s v="Puma"/>
    <x v="5"/>
    <n v="2"/>
    <n v="1627"/>
    <n v="0.1"/>
    <n v="2928.6"/>
    <n v="292.86"/>
    <x v="4"/>
    <x v="0"/>
    <n v="3"/>
    <x v="0"/>
  </r>
  <r>
    <s v="OD1706550793"/>
    <x v="348"/>
    <s v="Sneha Reddy"/>
    <s v="Chandigarh"/>
    <x v="7"/>
    <s v="Clothing &amp; Fashion"/>
    <s v="Slim Fit Jeans"/>
    <s v="Levis"/>
    <x v="4"/>
    <n v="1"/>
    <n v="2369"/>
    <n v="0.1"/>
    <n v="2132.1"/>
    <n v="319.815"/>
    <x v="0"/>
    <x v="3"/>
    <n v="3"/>
    <x v="0"/>
  </r>
  <r>
    <s v="OD5024420794"/>
    <x v="48"/>
    <s v="Deepak Kumar"/>
    <s v="Kolkata"/>
    <x v="1"/>
    <s v="Beauty &amp; Grooming"/>
    <s v="Perfume"/>
    <s v="Beardo"/>
    <x v="0"/>
    <n v="2"/>
    <n v="224"/>
    <n v="0.05"/>
    <n v="425.59999999999997"/>
    <n v="59.584000000000003"/>
    <x v="4"/>
    <x v="0"/>
    <n v="5"/>
    <x v="0"/>
  </r>
  <r>
    <s v="OD3870370795"/>
    <x v="113"/>
    <s v="Sanjay Rao"/>
    <s v="Chennai"/>
    <x v="0"/>
    <s v="Clothing &amp; Fashion"/>
    <s v="Casual T-Shirt"/>
    <s v="Roadster"/>
    <x v="5"/>
    <n v="1"/>
    <n v="2804"/>
    <n v="0.2"/>
    <n v="2243.2000000000003"/>
    <n v="538.36800000000005"/>
    <x v="1"/>
    <x v="0"/>
    <n v="3"/>
    <x v="0"/>
  </r>
  <r>
    <s v="OD3022980796"/>
    <x v="375"/>
    <s v="Rahul Joshi"/>
    <s v="Ahmedabad"/>
    <x v="11"/>
    <s v="Home &amp; Kitchen"/>
    <s v="Non-Stick Pan"/>
    <s v="Hawkins"/>
    <x v="2"/>
    <n v="2"/>
    <n v="4178"/>
    <n v="0.2"/>
    <n v="6684.8"/>
    <n v="1069.568"/>
    <x v="2"/>
    <x v="0"/>
    <n v="3"/>
    <x v="0"/>
  </r>
  <r>
    <s v="OD8842030797"/>
    <x v="156"/>
    <s v="Meera Bai"/>
    <s v="Pune"/>
    <x v="3"/>
    <s v="Beauty &amp; Grooming"/>
    <s v="Face Wash"/>
    <s v="Nivea"/>
    <x v="0"/>
    <n v="2"/>
    <n v="787"/>
    <n v="0.35"/>
    <n v="1023.1"/>
    <n v="194.38900000000001"/>
    <x v="3"/>
    <x v="0"/>
    <n v="3"/>
    <x v="0"/>
  </r>
  <r>
    <s v="OD4356640798"/>
    <x v="317"/>
    <s v="Sanjay Rao"/>
    <s v="Ahmedabad"/>
    <x v="11"/>
    <s v="Beauty &amp; Grooming"/>
    <s v="Hair Dryer"/>
    <s v="Philips"/>
    <x v="4"/>
    <n v="1"/>
    <n v="1901"/>
    <n v="0"/>
    <n v="1901"/>
    <n v="342.18"/>
    <x v="0"/>
    <x v="0"/>
    <n v="3"/>
    <x v="0"/>
  </r>
  <r>
    <s v="OD3253610799"/>
    <x v="115"/>
    <s v="Sanjay Rao"/>
    <s v="Jaipur"/>
    <x v="13"/>
    <s v="Electronics"/>
    <s v="Wireless Earbuds"/>
    <s v="boAt"/>
    <x v="0"/>
    <n v="1"/>
    <n v="9164"/>
    <n v="0.1"/>
    <n v="8247.6"/>
    <n v="907.23599999999999"/>
    <x v="2"/>
    <x v="3"/>
    <n v="4"/>
    <x v="0"/>
  </r>
  <r>
    <s v="OD5515760800"/>
    <x v="304"/>
    <s v="Yash Wardhan"/>
    <s v="Guwahati"/>
    <x v="4"/>
    <s v="Clothing &amp; Fashion"/>
    <s v="Ethnic Kurta"/>
    <s v="Wrogn"/>
    <x v="5"/>
    <n v="1"/>
    <n v="2791"/>
    <n v="0"/>
    <n v="2791"/>
    <n v="418.65"/>
    <x v="3"/>
    <x v="0"/>
    <n v="3"/>
    <x v="0"/>
  </r>
  <r>
    <s v="OD6912640801"/>
    <x v="207"/>
    <s v="Sanjay Rao"/>
    <s v="Patna"/>
    <x v="10"/>
    <s v="Beauty &amp; Grooming"/>
    <s v="Hair Dryer"/>
    <s v="Philips"/>
    <x v="0"/>
    <n v="1"/>
    <n v="2252"/>
    <n v="0.05"/>
    <n v="2139.4"/>
    <n v="492.06200000000007"/>
    <x v="3"/>
    <x v="0"/>
    <n v="3"/>
    <x v="0"/>
  </r>
  <r>
    <s v="OD4906940802"/>
    <x v="71"/>
    <s v="Divya Dutta"/>
    <s v="Kochi"/>
    <x v="5"/>
    <s v="Clothing &amp; Fashion"/>
    <s v="Leather Jacket"/>
    <s v="Zara"/>
    <x v="4"/>
    <n v="1"/>
    <n v="490"/>
    <n v="0.35"/>
    <n v="318.5"/>
    <n v="47.774999999999999"/>
    <x v="4"/>
    <x v="0"/>
    <n v="4"/>
    <x v="0"/>
  </r>
  <r>
    <s v="OD2702160803"/>
    <x v="309"/>
    <s v="Meera Bai"/>
    <s v="Lucknow"/>
    <x v="6"/>
    <s v="Electronics"/>
    <s v="Smart TV"/>
    <s v="Samsung"/>
    <x v="1"/>
    <n v="1"/>
    <n v="4058"/>
    <n v="0"/>
    <n v="4058"/>
    <n v="405.8"/>
    <x v="2"/>
    <x v="3"/>
    <n v="5"/>
    <x v="0"/>
  </r>
  <r>
    <s v="OD1292440804"/>
    <x v="84"/>
    <s v="Jyoti Mishra"/>
    <s v="Bangalore"/>
    <x v="2"/>
    <s v="Home &amp; Kitchen"/>
    <s v="Mixer Grinder"/>
    <s v="Prestige"/>
    <x v="2"/>
    <n v="2"/>
    <n v="2076"/>
    <n v="0.1"/>
    <n v="3736.8"/>
    <n v="747.36000000000013"/>
    <x v="3"/>
    <x v="0"/>
    <n v="5"/>
    <x v="0"/>
  </r>
  <r>
    <s v="OD3101700805"/>
    <x v="376"/>
    <s v="Arjun Choudhury"/>
    <s v="Patna"/>
    <x v="10"/>
    <s v="Electronics"/>
    <s v="Smartwatch"/>
    <s v="Noise"/>
    <x v="1"/>
    <n v="1"/>
    <n v="22317"/>
    <n v="0.05"/>
    <n v="21201.149999999998"/>
    <n v="5300.2874999999995"/>
    <x v="1"/>
    <x v="0"/>
    <n v="3"/>
    <x v="0"/>
  </r>
  <r>
    <s v="OD3338620806"/>
    <x v="377"/>
    <s v="Pooja Nair"/>
    <s v="Bangalore"/>
    <x v="2"/>
    <s v="Home &amp; Kitchen"/>
    <s v="LED Bulb"/>
    <s v="Philips"/>
    <x v="3"/>
    <n v="2"/>
    <n v="3322"/>
    <n v="0.05"/>
    <n v="6311.7999999999993"/>
    <n v="1009.8879999999999"/>
    <x v="3"/>
    <x v="0"/>
    <n v="4"/>
    <x v="0"/>
  </r>
  <r>
    <s v="OD2030080807"/>
    <x v="292"/>
    <s v="Neha Gupta"/>
    <s v="Pune"/>
    <x v="3"/>
    <s v="Beauty &amp; Grooming"/>
    <s v="Hair Dryer"/>
    <s v="Philips"/>
    <x v="4"/>
    <n v="1"/>
    <n v="1273"/>
    <n v="0.15"/>
    <n v="1082.05"/>
    <n v="248.8715"/>
    <x v="0"/>
    <x v="0"/>
    <n v="5"/>
    <x v="0"/>
  </r>
  <r>
    <s v="OD9025370808"/>
    <x v="352"/>
    <s v="Neha Gupta"/>
    <s v="Delhi"/>
    <x v="8"/>
    <s v="Electronics"/>
    <s v="Laptop"/>
    <s v="Asus"/>
    <x v="1"/>
    <n v="3"/>
    <n v="13682"/>
    <n v="0.2"/>
    <n v="32836.800000000003"/>
    <n v="5582.2560000000012"/>
    <x v="2"/>
    <x v="0"/>
    <n v="3"/>
    <x v="0"/>
  </r>
  <r>
    <s v="OD2287010809"/>
    <x v="20"/>
    <s v="Sneha Reddy"/>
    <s v="Chandigarh"/>
    <x v="7"/>
    <s v="Clothing &amp; Fashion"/>
    <s v="Sports Shoes"/>
    <s v="Puma"/>
    <x v="4"/>
    <n v="1"/>
    <n v="1785"/>
    <n v="0.05"/>
    <n v="1695.75"/>
    <n v="237.40500000000003"/>
    <x v="4"/>
    <x v="0"/>
    <n v="5"/>
    <x v="0"/>
  </r>
  <r>
    <s v="OD6956910810"/>
    <x v="157"/>
    <s v="Amit Verma"/>
    <s v="Bhopal"/>
    <x v="12"/>
    <s v="Beauty &amp; Grooming"/>
    <s v="Face Wash"/>
    <s v="Nivea"/>
    <x v="4"/>
    <n v="2"/>
    <n v="2161"/>
    <n v="0.05"/>
    <n v="0"/>
    <n v="0"/>
    <x v="4"/>
    <x v="2"/>
    <m/>
    <x v="2"/>
  </r>
  <r>
    <s v="OD4932160811"/>
    <x v="15"/>
    <s v="Rohan Das"/>
    <s v="Chennai"/>
    <x v="0"/>
    <s v="Home &amp; Kitchen"/>
    <s v="LED Bulb"/>
    <s v="Philips"/>
    <x v="2"/>
    <n v="2"/>
    <n v="2672"/>
    <n v="0.1"/>
    <n v="4809.6000000000004"/>
    <n v="1202.4000000000001"/>
    <x v="2"/>
    <x v="0"/>
    <n v="3"/>
    <x v="0"/>
  </r>
  <r>
    <s v="OD2578460812"/>
    <x v="104"/>
    <s v="Vikram Singh"/>
    <s v="Pune"/>
    <x v="3"/>
    <s v="Beauty &amp; Grooming"/>
    <s v="Perfume"/>
    <s v="Beardo"/>
    <x v="4"/>
    <n v="1"/>
    <n v="1709"/>
    <n v="0"/>
    <n v="1709"/>
    <n v="358.89"/>
    <x v="2"/>
    <x v="0"/>
    <n v="3"/>
    <x v="0"/>
  </r>
  <r>
    <s v="OD8952900813"/>
    <x v="24"/>
    <s v="Sanjay Rao"/>
    <s v="Mumbai"/>
    <x v="3"/>
    <s v="Clothing &amp; Fashion"/>
    <s v="Ethnic Kurta"/>
    <s v="Wrogn"/>
    <x v="4"/>
    <n v="1"/>
    <n v="3663"/>
    <n v="0.2"/>
    <n v="2930.4"/>
    <n v="322.34399999999999"/>
    <x v="1"/>
    <x v="0"/>
    <n v="4"/>
    <x v="0"/>
  </r>
  <r>
    <s v="OD6895350814"/>
    <x v="172"/>
    <s v="Riya Sen"/>
    <s v="Mumbai"/>
    <x v="3"/>
    <s v="Electronics"/>
    <s v="Smartwatch"/>
    <s v="Noise"/>
    <x v="0"/>
    <n v="1"/>
    <n v="40627"/>
    <n v="0.15"/>
    <n v="34532.949999999997"/>
    <n v="7597.2489999999998"/>
    <x v="3"/>
    <x v="0"/>
    <n v="3"/>
    <x v="0"/>
  </r>
  <r>
    <s v="OD7136540815"/>
    <x v="80"/>
    <s v="Deepak Kumar"/>
    <s v="Lucknow"/>
    <x v="6"/>
    <s v="Electronics"/>
    <s v="Power Bank"/>
    <s v="Mi"/>
    <x v="0"/>
    <n v="1"/>
    <n v="50838"/>
    <n v="0.35"/>
    <n v="33044.700000000004"/>
    <n v="5287.152000000001"/>
    <x v="4"/>
    <x v="0"/>
    <n v="3"/>
    <x v="0"/>
  </r>
  <r>
    <s v="OD8639450816"/>
    <x v="229"/>
    <s v="Aditi Rao"/>
    <s v="Lucknow"/>
    <x v="6"/>
    <s v="Electronics"/>
    <s v="Smartphone"/>
    <s v="Realme"/>
    <x v="1"/>
    <n v="1"/>
    <n v="41505"/>
    <n v="0.05"/>
    <n v="39429.75"/>
    <n v="8280.2474999999995"/>
    <x v="2"/>
    <x v="0"/>
    <n v="3"/>
    <x v="0"/>
  </r>
  <r>
    <s v="OD8839870817"/>
    <x v="198"/>
    <s v="Sunil Gavaskar"/>
    <s v="Guwahati"/>
    <x v="4"/>
    <s v="Electronics"/>
    <s v="Wireless Earbuds"/>
    <s v="boAt"/>
    <x v="1"/>
    <n v="3"/>
    <n v="22598"/>
    <n v="0.15"/>
    <n v="57624.9"/>
    <n v="14406.225"/>
    <x v="0"/>
    <x v="0"/>
    <n v="3"/>
    <x v="0"/>
  </r>
  <r>
    <s v="OD9714090818"/>
    <x v="148"/>
    <s v="Aarav Sharma"/>
    <s v="Guwahati"/>
    <x v="4"/>
    <s v="Beauty &amp; Grooming"/>
    <s v="Perfume"/>
    <s v="Beardo"/>
    <x v="0"/>
    <n v="2"/>
    <n v="599"/>
    <n v="0"/>
    <n v="1198"/>
    <n v="179.7"/>
    <x v="2"/>
    <x v="0"/>
    <n v="4"/>
    <x v="0"/>
  </r>
  <r>
    <s v="OD4158590819"/>
    <x v="68"/>
    <s v="Riya Sen"/>
    <s v="Chandigarh"/>
    <x v="7"/>
    <s v="Clothing &amp; Fashion"/>
    <s v="Leather Jacket"/>
    <s v="Zara"/>
    <x v="5"/>
    <n v="1"/>
    <n v="1524"/>
    <n v="0.05"/>
    <n v="1447.8"/>
    <n v="159.25800000000001"/>
    <x v="4"/>
    <x v="0"/>
    <n v="3"/>
    <x v="0"/>
  </r>
  <r>
    <s v="OD5943360820"/>
    <x v="20"/>
    <s v="Neha Gupta"/>
    <s v="Kolkata"/>
    <x v="1"/>
    <s v="Clothing &amp; Fashion"/>
    <s v="Socks Pack"/>
    <s v="Peter England"/>
    <x v="5"/>
    <n v="1"/>
    <n v="2444"/>
    <n v="0.05"/>
    <n v="2321.7999999999997"/>
    <n v="603.66800000000001"/>
    <x v="2"/>
    <x v="0"/>
    <n v="4"/>
    <x v="0"/>
  </r>
  <r>
    <s v="OD2646320821"/>
    <x v="378"/>
    <s v="Karan Johar"/>
    <s v="Mumbai"/>
    <x v="3"/>
    <s v="Beauty &amp; Grooming"/>
    <s v="Beard Trimmer"/>
    <s v="L'Oreal"/>
    <x v="4"/>
    <n v="1"/>
    <n v="2444"/>
    <n v="0"/>
    <n v="2444"/>
    <n v="391.04"/>
    <x v="3"/>
    <x v="0"/>
    <n v="4"/>
    <x v="0"/>
  </r>
  <r>
    <s v="OD1162520822"/>
    <x v="61"/>
    <s v="Sneha Reddy"/>
    <s v="Chandigarh"/>
    <x v="7"/>
    <s v="Clothing &amp; Fashion"/>
    <s v="Socks Pack"/>
    <s v="Peter England"/>
    <x v="4"/>
    <n v="4"/>
    <n v="2829"/>
    <n v="0.05"/>
    <n v="10750.199999999999"/>
    <n v="1612.5299999999997"/>
    <x v="2"/>
    <x v="0"/>
    <n v="5"/>
    <x v="0"/>
  </r>
  <r>
    <s v="OD1915720823"/>
    <x v="74"/>
    <s v="Rohan Das"/>
    <s v="Guwahati"/>
    <x v="4"/>
    <s v="Home &amp; Kitchen"/>
    <s v="Mixer Grinder"/>
    <s v="Prestige"/>
    <x v="2"/>
    <n v="2"/>
    <n v="5036"/>
    <n v="0.15"/>
    <n v="8561.1999999999989"/>
    <n v="1198.568"/>
    <x v="3"/>
    <x v="3"/>
    <n v="5"/>
    <x v="0"/>
  </r>
  <r>
    <s v="OD1778840824"/>
    <x v="379"/>
    <s v="Deepak Kumar"/>
    <s v="Ahmedabad"/>
    <x v="11"/>
    <s v="Beauty &amp; Grooming"/>
    <s v="Hair Dryer"/>
    <s v="Philips"/>
    <x v="4"/>
    <n v="1"/>
    <n v="2042"/>
    <n v="0.1"/>
    <n v="1837.8"/>
    <n v="275.66999999999996"/>
    <x v="1"/>
    <x v="0"/>
    <n v="5"/>
    <x v="0"/>
  </r>
  <r>
    <s v="OD3704690825"/>
    <x v="129"/>
    <s v="Rahul Joshi"/>
    <s v="Bangalore"/>
    <x v="2"/>
    <s v="Beauty &amp; Grooming"/>
    <s v="Hair Dryer"/>
    <s v="Philips"/>
    <x v="0"/>
    <n v="1"/>
    <n v="1323"/>
    <n v="0.15"/>
    <n v="1124.55"/>
    <n v="134.946"/>
    <x v="3"/>
    <x v="0"/>
    <n v="5"/>
    <x v="0"/>
  </r>
  <r>
    <s v="OD3282100826"/>
    <x v="260"/>
    <s v="Deepak Kumar"/>
    <s v="Jaipur"/>
    <x v="13"/>
    <s v="Home &amp; Kitchen"/>
    <s v="Non-Stick Pan"/>
    <s v="Hawkins"/>
    <x v="3"/>
    <n v="1"/>
    <n v="2628"/>
    <n v="0"/>
    <n v="2628"/>
    <n v="525.6"/>
    <x v="1"/>
    <x v="0"/>
    <n v="4"/>
    <x v="0"/>
  </r>
  <r>
    <s v="OD3529270827"/>
    <x v="142"/>
    <s v="Karan Johar"/>
    <s v="Pune"/>
    <x v="3"/>
    <s v="Beauty &amp; Grooming"/>
    <s v="Sunscreen"/>
    <s v="Neutrogena"/>
    <x v="0"/>
    <n v="2"/>
    <n v="459"/>
    <n v="0.05"/>
    <n v="872.09999999999991"/>
    <n v="174.42"/>
    <x v="0"/>
    <x v="0"/>
    <n v="5"/>
    <x v="0"/>
  </r>
  <r>
    <s v="OD4237810828"/>
    <x v="350"/>
    <s v="Aarav Sharma"/>
    <s v="Bhopal"/>
    <x v="12"/>
    <s v="Clothing &amp; Fashion"/>
    <s v="Slim Fit Jeans"/>
    <s v="Levis"/>
    <x v="4"/>
    <n v="1"/>
    <n v="2480"/>
    <n v="0.2"/>
    <n v="1984"/>
    <n v="317.44"/>
    <x v="3"/>
    <x v="0"/>
    <n v="5"/>
    <x v="0"/>
  </r>
  <r>
    <s v="OD5066090829"/>
    <x v="328"/>
    <s v="Rohan Das"/>
    <s v="Jaipur"/>
    <x v="13"/>
    <s v="Home &amp; Kitchen"/>
    <s v="Bedsheet Set"/>
    <s v="Bombay Dyeing"/>
    <x v="2"/>
    <n v="1"/>
    <n v="4059"/>
    <n v="0"/>
    <n v="4059"/>
    <n v="771.21"/>
    <x v="0"/>
    <x v="0"/>
    <n v="5"/>
    <x v="0"/>
  </r>
  <r>
    <s v="OD8249510830"/>
    <x v="215"/>
    <s v="Kriti Malhotra"/>
    <s v="Hyderabad"/>
    <x v="9"/>
    <s v="Electronics"/>
    <s v="Wireless Earbuds"/>
    <s v="boAt"/>
    <x v="0"/>
    <n v="2"/>
    <n v="5624"/>
    <n v="0"/>
    <n v="11248"/>
    <n v="1912.16"/>
    <x v="0"/>
    <x v="0"/>
    <n v="3"/>
    <x v="0"/>
  </r>
  <r>
    <s v="OD1748980831"/>
    <x v="353"/>
    <s v="Deepak Kumar"/>
    <s v="Lucknow"/>
    <x v="6"/>
    <s v="Electronics"/>
    <s v="Smart TV"/>
    <s v="Samsung"/>
    <x v="1"/>
    <n v="1"/>
    <n v="53682"/>
    <n v="0.2"/>
    <n v="42945.600000000006"/>
    <n v="9018.5760000000009"/>
    <x v="2"/>
    <x v="0"/>
    <n v="5"/>
    <x v="0"/>
  </r>
  <r>
    <s v="OD3382550832"/>
    <x v="222"/>
    <s v="Divya Dutta"/>
    <s v="Hyderabad"/>
    <x v="9"/>
    <s v="Home &amp; Kitchen"/>
    <s v="LED Bulb"/>
    <s v="Philips"/>
    <x v="2"/>
    <n v="3"/>
    <n v="1845"/>
    <n v="0"/>
    <n v="5535"/>
    <n v="1439.1000000000001"/>
    <x v="0"/>
    <x v="0"/>
    <n v="4"/>
    <x v="0"/>
  </r>
  <r>
    <s v="OD6805440833"/>
    <x v="366"/>
    <s v="Rahul Joshi"/>
    <s v="Jaipur"/>
    <x v="13"/>
    <s v="Clothing &amp; Fashion"/>
    <s v="Leather Jacket"/>
    <s v="Zara"/>
    <x v="4"/>
    <n v="1"/>
    <n v="1243"/>
    <n v="0.15"/>
    <n v="1056.55"/>
    <n v="147.917"/>
    <x v="1"/>
    <x v="0"/>
    <n v="5"/>
    <x v="0"/>
  </r>
  <r>
    <s v="OD8046400834"/>
    <x v="380"/>
    <s v="Kriti Malhotra"/>
    <s v="Chennai"/>
    <x v="0"/>
    <s v="Home &amp; Kitchen"/>
    <s v="Non-Stick Pan"/>
    <s v="Hawkins"/>
    <x v="3"/>
    <n v="1"/>
    <n v="4942"/>
    <n v="0.05"/>
    <n v="4694.8999999999996"/>
    <n v="751.18399999999997"/>
    <x v="2"/>
    <x v="0"/>
    <n v="3"/>
    <x v="0"/>
  </r>
  <r>
    <s v="OD5881490835"/>
    <x v="381"/>
    <s v="Sneha Reddy"/>
    <s v="Delhi"/>
    <x v="8"/>
    <s v="Beauty &amp; Grooming"/>
    <s v="Hair Dryer"/>
    <s v="Philips"/>
    <x v="4"/>
    <n v="1"/>
    <n v="2025"/>
    <n v="0.35"/>
    <n v="1316.25"/>
    <n v="329.0625"/>
    <x v="4"/>
    <x v="0"/>
    <n v="4"/>
    <x v="0"/>
  </r>
  <r>
    <s v="OD5722920836"/>
    <x v="347"/>
    <s v="Sanjay Rao"/>
    <s v="Bhopal"/>
    <x v="12"/>
    <s v="Electronics"/>
    <s v="Power Bank"/>
    <s v="Mi"/>
    <x v="1"/>
    <n v="3"/>
    <n v="9284"/>
    <n v="0.05"/>
    <n v="26459.399999999998"/>
    <n v="3968.9099999999994"/>
    <x v="2"/>
    <x v="0"/>
    <n v="5"/>
    <x v="0"/>
  </r>
  <r>
    <s v="OD2609900837"/>
    <x v="250"/>
    <s v="Alok Nath"/>
    <s v="Guwahati"/>
    <x v="4"/>
    <s v="Beauty &amp; Grooming"/>
    <s v="Beard Trimmer"/>
    <s v="L'Oreal"/>
    <x v="4"/>
    <n v="3"/>
    <n v="951"/>
    <n v="0"/>
    <n v="2853"/>
    <n v="627.66"/>
    <x v="3"/>
    <x v="0"/>
    <n v="4"/>
    <x v="0"/>
  </r>
  <r>
    <s v="OD3795530838"/>
    <x v="132"/>
    <s v="Arjun Choudhury"/>
    <s v="Kochi"/>
    <x v="5"/>
    <s v="Home &amp; Kitchen"/>
    <s v="Air Fryer"/>
    <s v="Kent"/>
    <x v="2"/>
    <n v="2"/>
    <n v="3968"/>
    <n v="0"/>
    <n v="7936"/>
    <n v="1745.92"/>
    <x v="3"/>
    <x v="0"/>
    <n v="4"/>
    <x v="0"/>
  </r>
  <r>
    <s v="OD1777490839"/>
    <x v="1"/>
    <s v="Ananya Iyer"/>
    <s v="Hyderabad"/>
    <x v="9"/>
    <s v="Clothing &amp; Fashion"/>
    <s v="Socks Pack"/>
    <s v="Peter England"/>
    <x v="4"/>
    <n v="2"/>
    <n v="1395"/>
    <n v="0"/>
    <n v="2790"/>
    <n v="558"/>
    <x v="1"/>
    <x v="0"/>
    <n v="4"/>
    <x v="0"/>
  </r>
  <r>
    <s v="OD5982980840"/>
    <x v="212"/>
    <s v="Deepak Kumar"/>
    <s v="Ahmedabad"/>
    <x v="11"/>
    <s v="Clothing &amp; Fashion"/>
    <s v="Sports Shoes"/>
    <s v="Puma"/>
    <x v="4"/>
    <n v="2"/>
    <n v="388"/>
    <n v="0"/>
    <n v="776"/>
    <n v="124.16"/>
    <x v="4"/>
    <x v="0"/>
    <n v="5"/>
    <x v="0"/>
  </r>
  <r>
    <s v="OD3593730841"/>
    <x v="246"/>
    <s v="Divya Dutta"/>
    <s v="Hyderabad"/>
    <x v="9"/>
    <s v="Electronics"/>
    <s v="Power Bank"/>
    <s v="Mi"/>
    <x v="1"/>
    <n v="1"/>
    <n v="14627"/>
    <n v="0"/>
    <n v="14627"/>
    <n v="3364.21"/>
    <x v="0"/>
    <x v="0"/>
    <n v="5"/>
    <x v="0"/>
  </r>
  <r>
    <s v="OD9613020842"/>
    <x v="333"/>
    <s v="Jyoti Mishra"/>
    <s v="Bhopal"/>
    <x v="12"/>
    <s v="Home &amp; Kitchen"/>
    <s v="Bedsheet Set"/>
    <s v="Bombay Dyeing"/>
    <x v="2"/>
    <n v="1"/>
    <n v="573"/>
    <n v="0.2"/>
    <n v="458.40000000000003"/>
    <n v="110.01600000000001"/>
    <x v="0"/>
    <x v="0"/>
    <n v="5"/>
    <x v="0"/>
  </r>
  <r>
    <s v="OD4484910843"/>
    <x v="382"/>
    <s v="Aarav Sharma"/>
    <s v="Kolkata"/>
    <x v="1"/>
    <s v="Home &amp; Kitchen"/>
    <s v="Water Bottle"/>
    <s v="Milton"/>
    <x v="3"/>
    <n v="1"/>
    <n v="3250"/>
    <n v="0.1"/>
    <n v="2925"/>
    <n v="555.75"/>
    <x v="4"/>
    <x v="0"/>
    <n v="3"/>
    <x v="0"/>
  </r>
  <r>
    <s v="OD5455290844"/>
    <x v="266"/>
    <s v="Vikram Singh"/>
    <s v="Guwahati"/>
    <x v="4"/>
    <s v="Home &amp; Kitchen"/>
    <s v="Bedsheet Set"/>
    <s v="Bombay Dyeing"/>
    <x v="2"/>
    <n v="1"/>
    <n v="3034"/>
    <n v="0.15"/>
    <n v="2578.9"/>
    <n v="335.25700000000001"/>
    <x v="0"/>
    <x v="0"/>
    <n v="5"/>
    <x v="0"/>
  </r>
  <r>
    <s v="OD8417990845"/>
    <x v="383"/>
    <s v="Yash Wardhan"/>
    <s v="Mumbai"/>
    <x v="3"/>
    <s v="Home &amp; Kitchen"/>
    <s v="Mixer Grinder"/>
    <s v="Prestige"/>
    <x v="2"/>
    <n v="1"/>
    <n v="3174"/>
    <n v="0.05"/>
    <n v="3015.2999999999997"/>
    <n v="452.29499999999996"/>
    <x v="3"/>
    <x v="0"/>
    <n v="5"/>
    <x v="0"/>
  </r>
  <r>
    <s v="OD9654360846"/>
    <x v="14"/>
    <s v="Divya Dutta"/>
    <s v="Guwahati"/>
    <x v="4"/>
    <s v="Electronics"/>
    <s v="Laptop"/>
    <s v="Asus"/>
    <x v="1"/>
    <n v="1"/>
    <n v="2573"/>
    <n v="0"/>
    <n v="2573"/>
    <n v="488.87"/>
    <x v="0"/>
    <x v="0"/>
    <n v="4"/>
    <x v="0"/>
  </r>
  <r>
    <s v="OD5077480847"/>
    <x v="56"/>
    <s v="Arjun Choudhury"/>
    <s v="Pune"/>
    <x v="3"/>
    <s v="Clothing &amp; Fashion"/>
    <s v="Ethnic Kurta"/>
    <s v="Wrogn"/>
    <x v="4"/>
    <n v="1"/>
    <n v="3871"/>
    <n v="0.1"/>
    <n v="3483.9"/>
    <n v="383.22899999999998"/>
    <x v="1"/>
    <x v="0"/>
    <n v="4"/>
    <x v="0"/>
  </r>
  <r>
    <s v="OD8881880848"/>
    <x v="71"/>
    <s v="Vivek Agnihotri"/>
    <s v="Bhopal"/>
    <x v="12"/>
    <s v="Clothing &amp; Fashion"/>
    <s v="Casual T-Shirt"/>
    <s v="Roadster"/>
    <x v="5"/>
    <n v="2"/>
    <n v="1079"/>
    <n v="0.15"/>
    <n v="1834.3"/>
    <n v="476.91800000000001"/>
    <x v="2"/>
    <x v="0"/>
    <n v="4"/>
    <x v="0"/>
  </r>
  <r>
    <s v="OD3811710849"/>
    <x v="132"/>
    <s v="Arjun Choudhury"/>
    <s v="Guwahati"/>
    <x v="4"/>
    <s v="Electronics"/>
    <s v="Smartphone"/>
    <s v="Realme"/>
    <x v="0"/>
    <n v="2"/>
    <n v="60425"/>
    <n v="0"/>
    <n v="120850"/>
    <n v="24170"/>
    <x v="1"/>
    <x v="3"/>
    <n v="5"/>
    <x v="0"/>
  </r>
  <r>
    <s v="OD1807850850"/>
    <x v="263"/>
    <s v="Arjun Choudhury"/>
    <s v="Bangalore"/>
    <x v="2"/>
    <s v="Beauty &amp; Grooming"/>
    <s v="Perfume"/>
    <s v="Beardo"/>
    <x v="0"/>
    <n v="2"/>
    <n v="570"/>
    <n v="0.1"/>
    <n v="1026"/>
    <n v="143.64000000000001"/>
    <x v="2"/>
    <x v="0"/>
    <n v="3"/>
    <x v="0"/>
  </r>
  <r>
    <s v="OD7502890851"/>
    <x v="41"/>
    <s v="Deepak Kumar"/>
    <s v="Hyderabad"/>
    <x v="9"/>
    <s v="Home &amp; Kitchen"/>
    <s v="LED Bulb"/>
    <s v="Philips"/>
    <x v="2"/>
    <n v="1"/>
    <n v="5314"/>
    <n v="0.05"/>
    <n v="5048.3"/>
    <n v="1262.075"/>
    <x v="1"/>
    <x v="0"/>
    <n v="5"/>
    <x v="0"/>
  </r>
  <r>
    <s v="OD7902880852"/>
    <x v="139"/>
    <s v="Deepak Kumar"/>
    <s v="Guwahati"/>
    <x v="4"/>
    <s v="Beauty &amp; Grooming"/>
    <s v="Perfume"/>
    <s v="Beardo"/>
    <x v="4"/>
    <n v="1"/>
    <n v="1049"/>
    <n v="0.05"/>
    <n v="996.55"/>
    <n v="219.24099999999999"/>
    <x v="0"/>
    <x v="0"/>
    <n v="4"/>
    <x v="0"/>
  </r>
  <r>
    <s v="OD6285850853"/>
    <x v="309"/>
    <s v="Arjun Choudhury"/>
    <s v="Guwahati"/>
    <x v="4"/>
    <s v="Home &amp; Kitchen"/>
    <s v="Mixer Grinder"/>
    <s v="Prestige"/>
    <x v="3"/>
    <n v="1"/>
    <n v="3594"/>
    <n v="0"/>
    <n v="3594"/>
    <n v="754.74"/>
    <x v="1"/>
    <x v="0"/>
    <n v="4"/>
    <x v="0"/>
  </r>
  <r>
    <s v="OD8428990854"/>
    <x v="384"/>
    <s v="Rahul Joshi"/>
    <s v="Guwahati"/>
    <x v="4"/>
    <s v="Electronics"/>
    <s v="Smart TV"/>
    <s v="Samsung"/>
    <x v="1"/>
    <n v="1"/>
    <n v="23809"/>
    <n v="0.2"/>
    <n v="19047.2"/>
    <n v="3809.4400000000005"/>
    <x v="2"/>
    <x v="0"/>
    <n v="4"/>
    <x v="0"/>
  </r>
  <r>
    <s v="OD2219030855"/>
    <x v="167"/>
    <s v="Priya Patel"/>
    <s v="Hyderabad"/>
    <x v="9"/>
    <s v="Electronics"/>
    <s v="Wireless Earbuds"/>
    <s v="boAt"/>
    <x v="0"/>
    <n v="1"/>
    <n v="39670"/>
    <n v="0.1"/>
    <n v="35703"/>
    <n v="6069.51"/>
    <x v="4"/>
    <x v="0"/>
    <n v="5"/>
    <x v="0"/>
  </r>
  <r>
    <s v="OD3493580856"/>
    <x v="78"/>
    <s v="Riya Sen"/>
    <s v="Chandigarh"/>
    <x v="7"/>
    <s v="Beauty &amp; Grooming"/>
    <s v="Perfume"/>
    <s v="Beardo"/>
    <x v="0"/>
    <n v="1"/>
    <n v="1730"/>
    <n v="0.2"/>
    <n v="1384"/>
    <n v="221.44"/>
    <x v="3"/>
    <x v="3"/>
    <n v="5"/>
    <x v="0"/>
  </r>
  <r>
    <s v="OD8534650857"/>
    <x v="385"/>
    <s v="Amit Verma"/>
    <s v="Lucknow"/>
    <x v="6"/>
    <s v="Electronics"/>
    <s v="Smartphone"/>
    <s v="Realme"/>
    <x v="0"/>
    <n v="5"/>
    <n v="11437"/>
    <n v="0.15"/>
    <n v="48607.25"/>
    <n v="6805.0150000000003"/>
    <x v="3"/>
    <x v="0"/>
    <n v="3"/>
    <x v="0"/>
  </r>
  <r>
    <s v="OD9846560858"/>
    <x v="366"/>
    <s v="Riya Sen"/>
    <s v="Bhopal"/>
    <x v="12"/>
    <s v="Beauty &amp; Grooming"/>
    <s v="Beard Trimmer"/>
    <s v="L'Oreal"/>
    <x v="4"/>
    <n v="1"/>
    <n v="325"/>
    <n v="0.1"/>
    <n v="292.5"/>
    <n v="73.125"/>
    <x v="1"/>
    <x v="0"/>
    <n v="4"/>
    <x v="0"/>
  </r>
  <r>
    <s v="OD9484560859"/>
    <x v="119"/>
    <s v="Ananya Iyer"/>
    <s v="Delhi"/>
    <x v="8"/>
    <s v="Electronics"/>
    <s v="Laptop"/>
    <s v="Asus"/>
    <x v="1"/>
    <n v="4"/>
    <n v="58465"/>
    <n v="0.15"/>
    <n v="198781"/>
    <n v="23853.719999999998"/>
    <x v="1"/>
    <x v="0"/>
    <n v="3"/>
    <x v="0"/>
  </r>
  <r>
    <s v="OD8240640860"/>
    <x v="147"/>
    <s v="Karan Johar"/>
    <s v="Mumbai"/>
    <x v="3"/>
    <s v="Electronics"/>
    <s v="Power Bank"/>
    <s v="Mi"/>
    <x v="1"/>
    <n v="1"/>
    <n v="56834"/>
    <n v="0"/>
    <n v="56834"/>
    <n v="8525.1"/>
    <x v="3"/>
    <x v="0"/>
    <n v="5"/>
    <x v="0"/>
  </r>
  <r>
    <s v="OD9233560861"/>
    <x v="123"/>
    <s v="Aditi Rao"/>
    <s v="Chandigarh"/>
    <x v="7"/>
    <s v="Clothing &amp; Fashion"/>
    <s v="Casual T-Shirt"/>
    <s v="Roadster"/>
    <x v="4"/>
    <n v="1"/>
    <n v="647"/>
    <n v="0.35"/>
    <n v="420.55"/>
    <n v="92.521000000000001"/>
    <x v="2"/>
    <x v="0"/>
    <n v="5"/>
    <x v="0"/>
  </r>
  <r>
    <s v="OD7587410862"/>
    <x v="311"/>
    <s v="Karan Johar"/>
    <s v="Ahmedabad"/>
    <x v="11"/>
    <s v="Home &amp; Kitchen"/>
    <s v="Air Fryer"/>
    <s v="Kent"/>
    <x v="3"/>
    <n v="1"/>
    <n v="499"/>
    <n v="0"/>
    <n v="499"/>
    <n v="84.830000000000013"/>
    <x v="4"/>
    <x v="0"/>
    <n v="4"/>
    <x v="0"/>
  </r>
  <r>
    <s v="OD5716740863"/>
    <x v="261"/>
    <s v="Divya Dutta"/>
    <s v="Chennai"/>
    <x v="0"/>
    <s v="Electronics"/>
    <s v="Smart TV"/>
    <s v="Samsung"/>
    <x v="0"/>
    <n v="1"/>
    <n v="11369"/>
    <n v="0.1"/>
    <n v="10232.1"/>
    <n v="1432.4940000000001"/>
    <x v="0"/>
    <x v="0"/>
    <n v="5"/>
    <x v="0"/>
  </r>
  <r>
    <s v="OD4061530864"/>
    <x v="262"/>
    <s v="Vivek Agnihotri"/>
    <s v="Mumbai"/>
    <x v="3"/>
    <s v="Beauty &amp; Grooming"/>
    <s v="Beard Trimmer"/>
    <s v="L'Oreal"/>
    <x v="4"/>
    <n v="1"/>
    <n v="1651"/>
    <n v="0.05"/>
    <n v="1568.4499999999998"/>
    <n v="266.63650000000001"/>
    <x v="2"/>
    <x v="0"/>
    <n v="3"/>
    <x v="0"/>
  </r>
  <r>
    <s v="OD2353050865"/>
    <x v="386"/>
    <s v="Alok Nath"/>
    <s v="Guwahati"/>
    <x v="4"/>
    <s v="Clothing &amp; Fashion"/>
    <s v="Slim Fit Jeans"/>
    <s v="Levis"/>
    <x v="4"/>
    <n v="1"/>
    <n v="3403"/>
    <n v="0"/>
    <n v="3403"/>
    <n v="374.33"/>
    <x v="1"/>
    <x v="3"/>
    <n v="5"/>
    <x v="0"/>
  </r>
  <r>
    <s v="OD6114980866"/>
    <x v="229"/>
    <s v="Sunil Gavaskar"/>
    <s v="Kochi"/>
    <x v="5"/>
    <s v="Beauty &amp; Grooming"/>
    <s v="Perfume"/>
    <s v="Beardo"/>
    <x v="4"/>
    <n v="2"/>
    <n v="1525"/>
    <n v="0.1"/>
    <n v="2745"/>
    <n v="384.3"/>
    <x v="4"/>
    <x v="0"/>
    <n v="5"/>
    <x v="0"/>
  </r>
  <r>
    <s v="OD2420460867"/>
    <x v="276"/>
    <s v="Vikram Singh"/>
    <s v="Lucknow"/>
    <x v="6"/>
    <s v="Electronics"/>
    <s v="Laptop"/>
    <s v="Asus"/>
    <x v="1"/>
    <n v="1"/>
    <n v="50144"/>
    <n v="0.1"/>
    <n v="45129.599999999999"/>
    <n v="6318.1440000000002"/>
    <x v="0"/>
    <x v="0"/>
    <n v="3"/>
    <x v="0"/>
  </r>
  <r>
    <s v="OD3050710868"/>
    <x v="183"/>
    <s v="Amit Verma"/>
    <s v="Kolkata"/>
    <x v="1"/>
    <s v="Home &amp; Kitchen"/>
    <s v="Mixer Grinder"/>
    <s v="Prestige"/>
    <x v="3"/>
    <n v="1"/>
    <n v="5326"/>
    <n v="0"/>
    <n v="5326"/>
    <n v="639.12"/>
    <x v="1"/>
    <x v="0"/>
    <n v="5"/>
    <x v="0"/>
  </r>
  <r>
    <s v="OD8106540869"/>
    <x v="387"/>
    <s v="Sunil Gavaskar"/>
    <s v="Mumbai"/>
    <x v="3"/>
    <s v="Beauty &amp; Grooming"/>
    <s v="Hair Dryer"/>
    <s v="Philips"/>
    <x v="0"/>
    <n v="1"/>
    <n v="2142"/>
    <n v="0"/>
    <n v="2142"/>
    <n v="406.98"/>
    <x v="4"/>
    <x v="0"/>
    <n v="4"/>
    <x v="0"/>
  </r>
  <r>
    <s v="OD1340960870"/>
    <x v="212"/>
    <s v="Aarav Sharma"/>
    <s v="Bangalore"/>
    <x v="2"/>
    <s v="Home &amp; Kitchen"/>
    <s v="Water Bottle"/>
    <s v="Milton"/>
    <x v="2"/>
    <n v="1"/>
    <n v="5929"/>
    <n v="0.1"/>
    <n v="5336.1"/>
    <n v="1013.859"/>
    <x v="1"/>
    <x v="0"/>
    <n v="5"/>
    <x v="0"/>
  </r>
  <r>
    <s v="OD9459930871"/>
    <x v="43"/>
    <s v="Rohan Das"/>
    <s v="Jaipur"/>
    <x v="13"/>
    <s v="Beauty &amp; Grooming"/>
    <s v="Beard Trimmer"/>
    <s v="L'Oreal"/>
    <x v="4"/>
    <n v="4"/>
    <n v="1252"/>
    <n v="0"/>
    <n v="5008"/>
    <n v="550.88"/>
    <x v="0"/>
    <x v="0"/>
    <n v="5"/>
    <x v="0"/>
  </r>
  <r>
    <s v="OD3779760872"/>
    <x v="7"/>
    <s v="Alok Nath"/>
    <s v="Kochi"/>
    <x v="5"/>
    <s v="Clothing &amp; Fashion"/>
    <s v="Ethnic Kurta"/>
    <s v="Wrogn"/>
    <x v="5"/>
    <n v="1"/>
    <n v="1013"/>
    <n v="0.15"/>
    <n v="861.05"/>
    <n v="146.3785"/>
    <x v="1"/>
    <x v="0"/>
    <n v="3"/>
    <x v="0"/>
  </r>
  <r>
    <s v="OD8728230873"/>
    <x v="245"/>
    <s v="Vikram Singh"/>
    <s v="Lucknow"/>
    <x v="6"/>
    <s v="Home &amp; Kitchen"/>
    <s v="LED Bulb"/>
    <s v="Philips"/>
    <x v="3"/>
    <n v="2"/>
    <n v="2766"/>
    <n v="0.1"/>
    <n v="4978.8"/>
    <n v="796.60800000000006"/>
    <x v="0"/>
    <x v="0"/>
    <n v="3"/>
    <x v="0"/>
  </r>
  <r>
    <s v="OD9042650874"/>
    <x v="245"/>
    <s v="Arjun Choudhury"/>
    <s v="Hyderabad"/>
    <x v="9"/>
    <s v="Clothing &amp; Fashion"/>
    <s v="Casual T-Shirt"/>
    <s v="Roadster"/>
    <x v="5"/>
    <n v="1"/>
    <n v="845"/>
    <n v="0.1"/>
    <n v="760.5"/>
    <n v="98.865000000000009"/>
    <x v="4"/>
    <x v="0"/>
    <n v="4"/>
    <x v="0"/>
  </r>
  <r>
    <s v="OD7645320875"/>
    <x v="152"/>
    <s v="Kriti Malhotra"/>
    <s v="Chandigarh"/>
    <x v="7"/>
    <s v="Electronics"/>
    <s v="Wireless Earbuds"/>
    <s v="boAt"/>
    <x v="0"/>
    <n v="3"/>
    <n v="4354"/>
    <n v="0.1"/>
    <n v="11755.800000000001"/>
    <n v="2821.3920000000003"/>
    <x v="0"/>
    <x v="0"/>
    <n v="5"/>
    <x v="0"/>
  </r>
  <r>
    <s v="OD3548980876"/>
    <x v="109"/>
    <s v="Ananya Iyer"/>
    <s v="Delhi"/>
    <x v="8"/>
    <s v="Beauty &amp; Grooming"/>
    <s v="Perfume"/>
    <s v="Beardo"/>
    <x v="0"/>
    <n v="2"/>
    <n v="1198"/>
    <n v="0"/>
    <n v="2396"/>
    <n v="407.32000000000005"/>
    <x v="3"/>
    <x v="0"/>
    <n v="3"/>
    <x v="0"/>
  </r>
  <r>
    <s v="OD2443170877"/>
    <x v="388"/>
    <s v="Riya Sen"/>
    <s v="Mumbai"/>
    <x v="3"/>
    <s v="Home &amp; Kitchen"/>
    <s v="LED Bulb"/>
    <s v="Philips"/>
    <x v="2"/>
    <n v="1"/>
    <n v="3344"/>
    <n v="0.1"/>
    <n v="3009.6"/>
    <n v="421.34400000000005"/>
    <x v="1"/>
    <x v="0"/>
    <n v="5"/>
    <x v="0"/>
  </r>
  <r>
    <s v="OD2909910878"/>
    <x v="389"/>
    <s v="Pooja Nair"/>
    <s v="Jaipur"/>
    <x v="13"/>
    <s v="Electronics"/>
    <s v="Wireless Earbuds"/>
    <s v="boAt"/>
    <x v="0"/>
    <n v="1"/>
    <n v="39443"/>
    <n v="0"/>
    <n v="39443"/>
    <n v="5522.02"/>
    <x v="2"/>
    <x v="0"/>
    <n v="4"/>
    <x v="0"/>
  </r>
  <r>
    <s v="OD1081660879"/>
    <x v="205"/>
    <s v="Sunil Gavaskar"/>
    <s v="Hyderabad"/>
    <x v="9"/>
    <s v="Clothing &amp; Fashion"/>
    <s v="Slim Fit Jeans"/>
    <s v="Levis"/>
    <x v="5"/>
    <n v="3"/>
    <n v="4482"/>
    <n v="0.05"/>
    <n v="12773.699999999999"/>
    <n v="1916.0549999999998"/>
    <x v="4"/>
    <x v="0"/>
    <n v="3"/>
    <x v="0"/>
  </r>
  <r>
    <s v="OD5970140880"/>
    <x v="295"/>
    <s v="Ananya Iyer"/>
    <s v="Chandigarh"/>
    <x v="7"/>
    <s v="Home &amp; Kitchen"/>
    <s v="Water Bottle"/>
    <s v="Milton"/>
    <x v="2"/>
    <n v="3"/>
    <n v="5433"/>
    <n v="0.2"/>
    <n v="13039.2"/>
    <n v="2868.6240000000003"/>
    <x v="0"/>
    <x v="0"/>
    <n v="5"/>
    <x v="0"/>
  </r>
  <r>
    <s v="OD7478370881"/>
    <x v="258"/>
    <s v="Vikram Singh"/>
    <s v="Bhopal"/>
    <x v="12"/>
    <s v="Clothing &amp; Fashion"/>
    <s v="Leather Jacket"/>
    <s v="Zara"/>
    <x v="5"/>
    <n v="1"/>
    <n v="1113"/>
    <n v="0.1"/>
    <n v="1001.7"/>
    <n v="200.34000000000003"/>
    <x v="3"/>
    <x v="0"/>
    <n v="4"/>
    <x v="0"/>
  </r>
  <r>
    <s v="OD3326670882"/>
    <x v="219"/>
    <s v="Karan Johar"/>
    <s v="Delhi"/>
    <x v="8"/>
    <s v="Home &amp; Kitchen"/>
    <s v="LED Bulb"/>
    <s v="Philips"/>
    <x v="3"/>
    <n v="2"/>
    <n v="1174"/>
    <n v="0.2"/>
    <n v="1878.4"/>
    <n v="262.97600000000006"/>
    <x v="4"/>
    <x v="3"/>
    <n v="3"/>
    <x v="0"/>
  </r>
  <r>
    <s v="OD9413770883"/>
    <x v="155"/>
    <s v="Priya Patel"/>
    <s v="Delhi"/>
    <x v="8"/>
    <s v="Home &amp; Kitchen"/>
    <s v="Water Bottle"/>
    <s v="Milton"/>
    <x v="2"/>
    <n v="1"/>
    <n v="5763"/>
    <n v="0"/>
    <n v="5763"/>
    <n v="749.19"/>
    <x v="4"/>
    <x v="0"/>
    <n v="4"/>
    <x v="0"/>
  </r>
  <r>
    <s v="OD8167600884"/>
    <x v="359"/>
    <s v="Alok Nath"/>
    <s v="Kochi"/>
    <x v="5"/>
    <s v="Home &amp; Kitchen"/>
    <s v="Water Bottle"/>
    <s v="Milton"/>
    <x v="2"/>
    <n v="2"/>
    <n v="490"/>
    <n v="0"/>
    <n v="980"/>
    <n v="127.4"/>
    <x v="4"/>
    <x v="0"/>
    <n v="5"/>
    <x v="0"/>
  </r>
  <r>
    <s v="OD9649690885"/>
    <x v="130"/>
    <s v="Neha Gupta"/>
    <s v="Hyderabad"/>
    <x v="9"/>
    <s v="Beauty &amp; Grooming"/>
    <s v="Sunscreen"/>
    <s v="Neutrogena"/>
    <x v="0"/>
    <n v="2"/>
    <n v="2242"/>
    <n v="0.2"/>
    <n v="0"/>
    <n v="0"/>
    <x v="1"/>
    <x v="2"/>
    <m/>
    <x v="2"/>
  </r>
  <r>
    <s v="OD5991390886"/>
    <x v="351"/>
    <s v="Riya Sen"/>
    <s v="Delhi"/>
    <x v="8"/>
    <s v="Electronics"/>
    <s v="Wireless Earbuds"/>
    <s v="boAt"/>
    <x v="1"/>
    <n v="2"/>
    <n v="25647"/>
    <n v="0.5"/>
    <n v="25647"/>
    <n v="4872.93"/>
    <x v="3"/>
    <x v="0"/>
    <n v="3"/>
    <x v="0"/>
  </r>
  <r>
    <s v="OD5447940887"/>
    <x v="105"/>
    <s v="Vikram Singh"/>
    <s v="Jaipur"/>
    <x v="13"/>
    <s v="Electronics"/>
    <s v="Wireless Earbuds"/>
    <s v="boAt"/>
    <x v="1"/>
    <n v="1"/>
    <n v="25762"/>
    <n v="0.2"/>
    <n v="20609.600000000002"/>
    <n v="2060.9600000000005"/>
    <x v="2"/>
    <x v="0"/>
    <n v="4"/>
    <x v="0"/>
  </r>
  <r>
    <s v="OD4184220888"/>
    <x v="94"/>
    <s v="Amit Verma"/>
    <s v="Chennai"/>
    <x v="0"/>
    <s v="Beauty &amp; Grooming"/>
    <s v="Beard Trimmer"/>
    <s v="L'Oreal"/>
    <x v="0"/>
    <n v="4"/>
    <n v="186"/>
    <n v="0.5"/>
    <n v="372"/>
    <n v="63.24"/>
    <x v="0"/>
    <x v="3"/>
    <n v="3"/>
    <x v="0"/>
  </r>
  <r>
    <s v="OD1273610889"/>
    <x v="299"/>
    <s v="Rohan Das"/>
    <s v="Kolkata"/>
    <x v="1"/>
    <s v="Home &amp; Kitchen"/>
    <s v="Mixer Grinder"/>
    <s v="Prestige"/>
    <x v="2"/>
    <n v="3"/>
    <n v="1372"/>
    <n v="0.1"/>
    <n v="3704.4"/>
    <n v="370.44000000000005"/>
    <x v="3"/>
    <x v="0"/>
    <n v="4"/>
    <x v="0"/>
  </r>
  <r>
    <s v="OD3861070890"/>
    <x v="194"/>
    <s v="Alok Nath"/>
    <s v="Patna"/>
    <x v="10"/>
    <s v="Home &amp; Kitchen"/>
    <s v="Mixer Grinder"/>
    <s v="Prestige"/>
    <x v="2"/>
    <n v="1"/>
    <n v="4193"/>
    <n v="0.2"/>
    <n v="3354.4"/>
    <n v="536.70400000000006"/>
    <x v="3"/>
    <x v="0"/>
    <n v="4"/>
    <x v="0"/>
  </r>
  <r>
    <s v="OD2414810891"/>
    <x v="294"/>
    <s v="Aditi Rao"/>
    <s v="Jaipur"/>
    <x v="13"/>
    <s v="Beauty &amp; Grooming"/>
    <s v="Perfume"/>
    <s v="Beardo"/>
    <x v="0"/>
    <n v="2"/>
    <n v="1816"/>
    <n v="0.5"/>
    <n v="1816"/>
    <n v="363.20000000000005"/>
    <x v="4"/>
    <x v="0"/>
    <n v="5"/>
    <x v="0"/>
  </r>
  <r>
    <s v="OD4578960892"/>
    <x v="271"/>
    <s v="Sunil Gavaskar"/>
    <s v="Kochi"/>
    <x v="5"/>
    <s v="Electronics"/>
    <s v="Power Bank"/>
    <s v="Mi"/>
    <x v="0"/>
    <n v="1"/>
    <n v="36674"/>
    <n v="0.2"/>
    <n v="29339.200000000001"/>
    <n v="4107.4880000000003"/>
    <x v="4"/>
    <x v="0"/>
    <n v="4"/>
    <x v="0"/>
  </r>
  <r>
    <s v="OD9982730893"/>
    <x v="98"/>
    <s v="Divya Dutta"/>
    <s v="Hyderabad"/>
    <x v="9"/>
    <s v="Beauty &amp; Grooming"/>
    <s v="Beard Trimmer"/>
    <s v="L'Oreal"/>
    <x v="0"/>
    <n v="1"/>
    <n v="1555"/>
    <n v="0.05"/>
    <n v="1477.25"/>
    <n v="-118.18"/>
    <x v="3"/>
    <x v="1"/>
    <n v="2"/>
    <x v="1"/>
  </r>
  <r>
    <s v="OD7570070894"/>
    <x v="297"/>
    <s v="Vikram Singh"/>
    <s v="Delhi"/>
    <x v="8"/>
    <s v="Electronics"/>
    <s v="Wireless Earbuds"/>
    <s v="boAt"/>
    <x v="0"/>
    <n v="1"/>
    <n v="2523"/>
    <n v="0.05"/>
    <n v="2396.85"/>
    <n v="503.33849999999995"/>
    <x v="2"/>
    <x v="0"/>
    <n v="5"/>
    <x v="0"/>
  </r>
  <r>
    <s v="OD8146530895"/>
    <x v="86"/>
    <s v="Shilpa Shetty"/>
    <s v="Hyderabad"/>
    <x v="9"/>
    <s v="Electronics"/>
    <s v="Smartphone"/>
    <s v="Realme"/>
    <x v="1"/>
    <n v="1"/>
    <n v="7046"/>
    <n v="0.05"/>
    <n v="6693.7"/>
    <n v="1137.9290000000001"/>
    <x v="2"/>
    <x v="0"/>
    <n v="5"/>
    <x v="0"/>
  </r>
  <r>
    <s v="OD4212570896"/>
    <x v="113"/>
    <s v="Pooja Nair"/>
    <s v="Kolkata"/>
    <x v="1"/>
    <s v="Electronics"/>
    <s v="Laptop"/>
    <s v="Asus"/>
    <x v="0"/>
    <n v="1"/>
    <n v="37320"/>
    <n v="0.05"/>
    <n v="35454"/>
    <n v="8508.9599999999991"/>
    <x v="3"/>
    <x v="0"/>
    <n v="3"/>
    <x v="0"/>
  </r>
  <r>
    <s v="OD6015280897"/>
    <x v="75"/>
    <s v="Rohan Das"/>
    <s v="Chennai"/>
    <x v="0"/>
    <s v="Clothing &amp; Fashion"/>
    <s v="Sports Shoes"/>
    <s v="Puma"/>
    <x v="4"/>
    <n v="1"/>
    <n v="1962"/>
    <n v="0"/>
    <n v="1962"/>
    <n v="333.54"/>
    <x v="0"/>
    <x v="0"/>
    <n v="4"/>
    <x v="0"/>
  </r>
  <r>
    <s v="OD1421380898"/>
    <x v="170"/>
    <s v="Amit Verma"/>
    <s v="Patna"/>
    <x v="10"/>
    <s v="Clothing &amp; Fashion"/>
    <s v="Casual T-Shirt"/>
    <s v="Roadster"/>
    <x v="5"/>
    <n v="1"/>
    <n v="1723"/>
    <n v="0.15"/>
    <n v="1464.55"/>
    <n v="336.84649999999999"/>
    <x v="1"/>
    <x v="0"/>
    <n v="3"/>
    <x v="0"/>
  </r>
  <r>
    <s v="OD5623260899"/>
    <x v="184"/>
    <s v="Pooja Nair"/>
    <s v="Lucknow"/>
    <x v="6"/>
    <s v="Electronics"/>
    <s v="Smartwatch"/>
    <s v="Noise"/>
    <x v="0"/>
    <n v="1"/>
    <n v="57386"/>
    <n v="0"/>
    <n v="0"/>
    <n v="0"/>
    <x v="3"/>
    <x v="2"/>
    <m/>
    <x v="2"/>
  </r>
  <r>
    <s v="OD5754280900"/>
    <x v="390"/>
    <s v="Arjun Choudhury"/>
    <s v="Bangalore"/>
    <x v="2"/>
    <s v="Clothing &amp; Fashion"/>
    <s v="Slim Fit Jeans"/>
    <s v="Levis"/>
    <x v="4"/>
    <n v="1"/>
    <n v="4314"/>
    <n v="0.1"/>
    <n v="3882.6"/>
    <n v="388.26"/>
    <x v="4"/>
    <x v="0"/>
    <n v="3"/>
    <x v="0"/>
  </r>
  <r>
    <s v="OD7847510901"/>
    <x v="391"/>
    <s v="Sunil Gavaskar"/>
    <s v="Guwahati"/>
    <x v="4"/>
    <s v="Clothing &amp; Fashion"/>
    <s v="Ethnic Kurta"/>
    <s v="Wrogn"/>
    <x v="4"/>
    <n v="1"/>
    <n v="1677"/>
    <n v="0"/>
    <n v="0"/>
    <n v="0"/>
    <x v="4"/>
    <x v="2"/>
    <m/>
    <x v="2"/>
  </r>
  <r>
    <s v="OD9186200902"/>
    <x v="151"/>
    <s v="Sunil Gavaskar"/>
    <s v="Kolkata"/>
    <x v="1"/>
    <s v="Electronics"/>
    <s v="Smart TV"/>
    <s v="Samsung"/>
    <x v="0"/>
    <n v="2"/>
    <n v="19558"/>
    <n v="0"/>
    <n v="39116"/>
    <n v="9779"/>
    <x v="0"/>
    <x v="0"/>
    <n v="3"/>
    <x v="0"/>
  </r>
  <r>
    <s v="OD1550100903"/>
    <x v="1"/>
    <s v="Deepak Kumar"/>
    <s v="Jaipur"/>
    <x v="13"/>
    <s v="Home &amp; Kitchen"/>
    <s v="Water Bottle"/>
    <s v="Milton"/>
    <x v="3"/>
    <n v="1"/>
    <n v="1079"/>
    <n v="0.1"/>
    <n v="971.1"/>
    <n v="213.642"/>
    <x v="3"/>
    <x v="0"/>
    <n v="5"/>
    <x v="0"/>
  </r>
  <r>
    <s v="OD5086810904"/>
    <x v="392"/>
    <s v="Neha Gupta"/>
    <s v="Kochi"/>
    <x v="5"/>
    <s v="Clothing &amp; Fashion"/>
    <s v="Slim Fit Jeans"/>
    <s v="Levis"/>
    <x v="4"/>
    <n v="1"/>
    <n v="1165"/>
    <n v="0"/>
    <n v="1165"/>
    <n v="174.75"/>
    <x v="2"/>
    <x v="0"/>
    <n v="5"/>
    <x v="0"/>
  </r>
  <r>
    <s v="OD6863310905"/>
    <x v="86"/>
    <s v="Riya Sen"/>
    <s v="Hyderabad"/>
    <x v="9"/>
    <s v="Electronics"/>
    <s v="Power Bank"/>
    <s v="Mi"/>
    <x v="0"/>
    <n v="1"/>
    <n v="35813"/>
    <n v="0"/>
    <n v="35813"/>
    <n v="3581.3"/>
    <x v="4"/>
    <x v="0"/>
    <n v="3"/>
    <x v="0"/>
  </r>
  <r>
    <s v="OD5608730906"/>
    <x v="393"/>
    <s v="Neha Gupta"/>
    <s v="Jaipur"/>
    <x v="13"/>
    <s v="Clothing &amp; Fashion"/>
    <s v="Leather Jacket"/>
    <s v="Zara"/>
    <x v="5"/>
    <n v="1"/>
    <n v="3886"/>
    <n v="0"/>
    <n v="3886"/>
    <n v="505.18"/>
    <x v="1"/>
    <x v="0"/>
    <n v="4"/>
    <x v="0"/>
  </r>
  <r>
    <s v="OD6201920907"/>
    <x v="32"/>
    <s v="Sneha Reddy"/>
    <s v="Chandigarh"/>
    <x v="7"/>
    <s v="Beauty &amp; Grooming"/>
    <s v="Hair Dryer"/>
    <s v="Philips"/>
    <x v="4"/>
    <n v="3"/>
    <n v="1090"/>
    <n v="0"/>
    <n v="3270"/>
    <n v="457.80000000000007"/>
    <x v="1"/>
    <x v="0"/>
    <n v="4"/>
    <x v="0"/>
  </r>
  <r>
    <s v="OD1147690908"/>
    <x v="341"/>
    <s v="Divya Dutta"/>
    <s v="Chandigarh"/>
    <x v="7"/>
    <s v="Clothing &amp; Fashion"/>
    <s v="Slim Fit Jeans"/>
    <s v="Levis"/>
    <x v="5"/>
    <n v="2"/>
    <n v="1436"/>
    <n v="0"/>
    <n v="2872"/>
    <n v="402.08000000000004"/>
    <x v="2"/>
    <x v="0"/>
    <n v="4"/>
    <x v="0"/>
  </r>
  <r>
    <s v="OD3850320909"/>
    <x v="342"/>
    <s v="Vikram Singh"/>
    <s v="Hyderabad"/>
    <x v="9"/>
    <s v="Beauty &amp; Grooming"/>
    <s v="Face Wash"/>
    <s v="Nivea"/>
    <x v="4"/>
    <n v="1"/>
    <n v="1797"/>
    <n v="0.2"/>
    <n v="1437.6000000000001"/>
    <n v="316.27200000000005"/>
    <x v="0"/>
    <x v="0"/>
    <n v="3"/>
    <x v="0"/>
  </r>
  <r>
    <s v="OD6272160910"/>
    <x v="336"/>
    <s v="Divya Dutta"/>
    <s v="Bangalore"/>
    <x v="2"/>
    <s v="Home &amp; Kitchen"/>
    <s v="Mixer Grinder"/>
    <s v="Prestige"/>
    <x v="3"/>
    <n v="2"/>
    <n v="4464"/>
    <n v="0.2"/>
    <n v="7142.4000000000005"/>
    <n v="1142.7840000000001"/>
    <x v="0"/>
    <x v="0"/>
    <n v="4"/>
    <x v="0"/>
  </r>
  <r>
    <s v="OD3247020911"/>
    <x v="221"/>
    <s v="Alok Nath"/>
    <s v="Patna"/>
    <x v="10"/>
    <s v="Beauty &amp; Grooming"/>
    <s v="Sunscreen"/>
    <s v="Neutrogena"/>
    <x v="4"/>
    <n v="2"/>
    <n v="1706"/>
    <n v="0.1"/>
    <n v="3070.8"/>
    <n v="798.40800000000013"/>
    <x v="4"/>
    <x v="0"/>
    <n v="5"/>
    <x v="0"/>
  </r>
  <r>
    <s v="OD6017180912"/>
    <x v="49"/>
    <s v="Vikram Singh"/>
    <s v="Lucknow"/>
    <x v="6"/>
    <s v="Home &amp; Kitchen"/>
    <s v="LED Bulb"/>
    <s v="Philips"/>
    <x v="3"/>
    <n v="1"/>
    <n v="422"/>
    <n v="0"/>
    <n v="422"/>
    <n v="80.180000000000007"/>
    <x v="0"/>
    <x v="0"/>
    <n v="5"/>
    <x v="0"/>
  </r>
  <r>
    <s v="OD5978840913"/>
    <x v="330"/>
    <s v="Divya Dutta"/>
    <s v="Mumbai"/>
    <x v="3"/>
    <s v="Clothing &amp; Fashion"/>
    <s v="Slim Fit Jeans"/>
    <s v="Levis"/>
    <x v="4"/>
    <n v="1"/>
    <n v="3680"/>
    <n v="0.05"/>
    <n v="3496"/>
    <n v="699.2"/>
    <x v="0"/>
    <x v="0"/>
    <n v="5"/>
    <x v="0"/>
  </r>
  <r>
    <s v="OD7446450914"/>
    <x v="365"/>
    <s v="Kriti Malhotra"/>
    <s v="Kolkata"/>
    <x v="1"/>
    <s v="Clothing &amp; Fashion"/>
    <s v="Socks Pack"/>
    <s v="Peter England"/>
    <x v="5"/>
    <n v="1"/>
    <n v="4277"/>
    <n v="0.1"/>
    <n v="3849.3"/>
    <n v="-307.94400000000002"/>
    <x v="2"/>
    <x v="1"/>
    <n v="1"/>
    <x v="1"/>
  </r>
  <r>
    <s v="OD3927840915"/>
    <x v="391"/>
    <s v="Riya Sen"/>
    <s v="Ahmedabad"/>
    <x v="11"/>
    <s v="Electronics"/>
    <s v="Laptop"/>
    <s v="Asus"/>
    <x v="1"/>
    <n v="1"/>
    <n v="43083"/>
    <n v="0"/>
    <n v="43083"/>
    <n v="5169.96"/>
    <x v="4"/>
    <x v="0"/>
    <n v="3"/>
    <x v="0"/>
  </r>
  <r>
    <s v="OD2070560916"/>
    <x v="81"/>
    <s v="Sanjay Rao"/>
    <s v="Kolkata"/>
    <x v="1"/>
    <s v="Clothing &amp; Fashion"/>
    <s v="Casual T-Shirt"/>
    <s v="Roadster"/>
    <x v="4"/>
    <n v="1"/>
    <n v="4436"/>
    <n v="0"/>
    <n v="4436"/>
    <n v="665.4"/>
    <x v="4"/>
    <x v="0"/>
    <n v="5"/>
    <x v="0"/>
  </r>
  <r>
    <s v="OD2308630917"/>
    <x v="391"/>
    <s v="Shilpa Shetty"/>
    <s v="Bangalore"/>
    <x v="2"/>
    <s v="Clothing &amp; Fashion"/>
    <s v="Leather Jacket"/>
    <s v="Zara"/>
    <x v="4"/>
    <n v="2"/>
    <n v="3790"/>
    <n v="0.1"/>
    <n v="6822"/>
    <n v="1023.3"/>
    <x v="4"/>
    <x v="0"/>
    <n v="4"/>
    <x v="0"/>
  </r>
  <r>
    <s v="OD9578110918"/>
    <x v="268"/>
    <s v="Kriti Malhotra"/>
    <s v="Kolkata"/>
    <x v="1"/>
    <s v="Electronics"/>
    <s v="Smartphone"/>
    <s v="Realme"/>
    <x v="1"/>
    <n v="1"/>
    <n v="56355"/>
    <n v="0"/>
    <n v="56355"/>
    <n v="9016.8000000000011"/>
    <x v="4"/>
    <x v="0"/>
    <n v="3"/>
    <x v="0"/>
  </r>
  <r>
    <s v="OD9867360919"/>
    <x v="280"/>
    <s v="Karan Johar"/>
    <s v="Delhi"/>
    <x v="8"/>
    <s v="Clothing &amp; Fashion"/>
    <s v="Leather Jacket"/>
    <s v="Zara"/>
    <x v="4"/>
    <n v="3"/>
    <n v="3856"/>
    <n v="0.05"/>
    <n v="10989.6"/>
    <n v="1758.336"/>
    <x v="4"/>
    <x v="0"/>
    <n v="5"/>
    <x v="0"/>
  </r>
  <r>
    <s v="OD4724850920"/>
    <x v="205"/>
    <s v="Deepak Kumar"/>
    <s v="Guwahati"/>
    <x v="4"/>
    <s v="Clothing &amp; Fashion"/>
    <s v="Ethnic Kurta"/>
    <s v="Wrogn"/>
    <x v="4"/>
    <n v="1"/>
    <n v="1401"/>
    <n v="0.35"/>
    <n v="910.65"/>
    <n v="127.49100000000001"/>
    <x v="2"/>
    <x v="0"/>
    <n v="5"/>
    <x v="0"/>
  </r>
  <r>
    <s v="OD5077010921"/>
    <x v="288"/>
    <s v="Deepak Kumar"/>
    <s v="Jaipur"/>
    <x v="13"/>
    <s v="Beauty &amp; Grooming"/>
    <s v="Face Wash"/>
    <s v="Nivea"/>
    <x v="4"/>
    <n v="1"/>
    <n v="228"/>
    <n v="0"/>
    <n v="228"/>
    <n v="36.480000000000004"/>
    <x v="1"/>
    <x v="0"/>
    <n v="4"/>
    <x v="0"/>
  </r>
  <r>
    <s v="OD5007000922"/>
    <x v="389"/>
    <s v="Pooja Nair"/>
    <s v="Jaipur"/>
    <x v="13"/>
    <s v="Electronics"/>
    <s v="Wireless Earbuds"/>
    <s v="boAt"/>
    <x v="1"/>
    <n v="2"/>
    <n v="58782"/>
    <n v="0.05"/>
    <n v="111685.79999999999"/>
    <n v="25687.733999999997"/>
    <x v="1"/>
    <x v="0"/>
    <n v="5"/>
    <x v="0"/>
  </r>
  <r>
    <s v="OD3106570923"/>
    <x v="280"/>
    <s v="Sunil Gavaskar"/>
    <s v="Guwahati"/>
    <x v="4"/>
    <s v="Home &amp; Kitchen"/>
    <s v="Non-Stick Pan"/>
    <s v="Hawkins"/>
    <x v="2"/>
    <n v="2"/>
    <n v="577"/>
    <n v="0.05"/>
    <n v="1096.3"/>
    <n v="120.59299999999999"/>
    <x v="2"/>
    <x v="0"/>
    <n v="5"/>
    <x v="0"/>
  </r>
  <r>
    <s v="OD2368210924"/>
    <x v="103"/>
    <s v="Neha Gupta"/>
    <s v="Bhopal"/>
    <x v="12"/>
    <s v="Electronics"/>
    <s v="Power Bank"/>
    <s v="Mi"/>
    <x v="1"/>
    <n v="1"/>
    <n v="43734"/>
    <n v="0.1"/>
    <n v="39360.6"/>
    <n v="7478.5140000000001"/>
    <x v="0"/>
    <x v="0"/>
    <n v="4"/>
    <x v="0"/>
  </r>
  <r>
    <s v="OD7915550925"/>
    <x v="234"/>
    <s v="Aditi Rao"/>
    <s v="Hyderabad"/>
    <x v="9"/>
    <s v="Clothing &amp; Fashion"/>
    <s v="Ethnic Kurta"/>
    <s v="Wrogn"/>
    <x v="4"/>
    <n v="2"/>
    <n v="2689"/>
    <n v="0.05"/>
    <n v="5109.0999999999995"/>
    <n v="919.63799999999992"/>
    <x v="3"/>
    <x v="0"/>
    <n v="5"/>
    <x v="0"/>
  </r>
  <r>
    <s v="OD9038890926"/>
    <x v="254"/>
    <s v="Sunil Gavaskar"/>
    <s v="Lucknow"/>
    <x v="6"/>
    <s v="Beauty &amp; Grooming"/>
    <s v="Hair Dryer"/>
    <s v="Philips"/>
    <x v="4"/>
    <n v="3"/>
    <n v="1416"/>
    <n v="0"/>
    <n v="4248"/>
    <n v="552.24"/>
    <x v="4"/>
    <x v="0"/>
    <n v="3"/>
    <x v="0"/>
  </r>
  <r>
    <s v="OD8213520927"/>
    <x v="132"/>
    <s v="Riya Sen"/>
    <s v="Ahmedabad"/>
    <x v="11"/>
    <s v="Home &amp; Kitchen"/>
    <s v="Non-Stick Pan"/>
    <s v="Hawkins"/>
    <x v="3"/>
    <n v="1"/>
    <n v="4998"/>
    <n v="0"/>
    <n v="4998"/>
    <n v="749.69999999999993"/>
    <x v="0"/>
    <x v="0"/>
    <n v="3"/>
    <x v="0"/>
  </r>
  <r>
    <s v="OD2880200928"/>
    <x v="104"/>
    <s v="Aarav Sharma"/>
    <s v="Jaipur"/>
    <x v="13"/>
    <s v="Electronics"/>
    <s v="Laptop"/>
    <s v="Asus"/>
    <x v="1"/>
    <n v="1"/>
    <n v="60846"/>
    <n v="0.15"/>
    <n v="51719.1"/>
    <n v="10343.82"/>
    <x v="3"/>
    <x v="0"/>
    <n v="4"/>
    <x v="0"/>
  </r>
  <r>
    <s v="OD8521860929"/>
    <x v="170"/>
    <s v="Kriti Malhotra"/>
    <s v="Lucknow"/>
    <x v="6"/>
    <s v="Beauty &amp; Grooming"/>
    <s v="Hair Dryer"/>
    <s v="Philips"/>
    <x v="0"/>
    <n v="2"/>
    <n v="557"/>
    <n v="0.1"/>
    <n v="1002.6"/>
    <n v="180.46799999999999"/>
    <x v="1"/>
    <x v="0"/>
    <n v="4"/>
    <x v="0"/>
  </r>
  <r>
    <s v="OD8288120930"/>
    <x v="382"/>
    <s v="Amit Verma"/>
    <s v="Patna"/>
    <x v="10"/>
    <s v="Electronics"/>
    <s v="Smart TV"/>
    <s v="Samsung"/>
    <x v="1"/>
    <n v="1"/>
    <n v="33806"/>
    <n v="0.15"/>
    <n v="28735.1"/>
    <n v="3735.5630000000001"/>
    <x v="1"/>
    <x v="0"/>
    <n v="4"/>
    <x v="0"/>
  </r>
  <r>
    <s v="OD7152850931"/>
    <x v="225"/>
    <s v="Rahul Joshi"/>
    <s v="Chennai"/>
    <x v="0"/>
    <s v="Clothing &amp; Fashion"/>
    <s v="Socks Pack"/>
    <s v="Peter England"/>
    <x v="5"/>
    <n v="4"/>
    <n v="2459"/>
    <n v="0.05"/>
    <n v="9344.1999999999989"/>
    <n v="1401.6299999999999"/>
    <x v="4"/>
    <x v="0"/>
    <n v="4"/>
    <x v="0"/>
  </r>
  <r>
    <s v="OD2348720932"/>
    <x v="394"/>
    <s v="Pooja Nair"/>
    <s v="Chandigarh"/>
    <x v="7"/>
    <s v="Beauty &amp; Grooming"/>
    <s v="Beard Trimmer"/>
    <s v="L'Oreal"/>
    <x v="4"/>
    <n v="1"/>
    <n v="458"/>
    <n v="0"/>
    <n v="458"/>
    <n v="59.54"/>
    <x v="0"/>
    <x v="0"/>
    <n v="4"/>
    <x v="0"/>
  </r>
  <r>
    <s v="OD5527670933"/>
    <x v="395"/>
    <s v="Shilpa Shetty"/>
    <s v="Patna"/>
    <x v="10"/>
    <s v="Home &amp; Kitchen"/>
    <s v="Water Bottle"/>
    <s v="Milton"/>
    <x v="2"/>
    <n v="2"/>
    <n v="1238"/>
    <n v="0.5"/>
    <n v="1238"/>
    <n v="136.18"/>
    <x v="0"/>
    <x v="0"/>
    <n v="3"/>
    <x v="0"/>
  </r>
  <r>
    <s v="OD4977910934"/>
    <x v="339"/>
    <s v="Vivek Agnihotri"/>
    <s v="Pune"/>
    <x v="3"/>
    <s v="Clothing &amp; Fashion"/>
    <s v="Leather Jacket"/>
    <s v="Zara"/>
    <x v="5"/>
    <n v="1"/>
    <n v="3006"/>
    <n v="0.1"/>
    <n v="2705.4"/>
    <n v="514.02600000000007"/>
    <x v="1"/>
    <x v="0"/>
    <n v="5"/>
    <x v="0"/>
  </r>
  <r>
    <s v="OD1571570935"/>
    <x v="125"/>
    <s v="Priya Patel"/>
    <s v="Kolkata"/>
    <x v="1"/>
    <s v="Home &amp; Kitchen"/>
    <s v="Air Fryer"/>
    <s v="Kent"/>
    <x v="3"/>
    <n v="2"/>
    <n v="4314"/>
    <n v="0.15"/>
    <n v="7333.8"/>
    <n v="1026.7320000000002"/>
    <x v="3"/>
    <x v="0"/>
    <n v="4"/>
    <x v="0"/>
  </r>
  <r>
    <s v="OD7616250936"/>
    <x v="247"/>
    <s v="Vikram Singh"/>
    <s v="Patna"/>
    <x v="10"/>
    <s v="Electronics"/>
    <s v="Smartphone"/>
    <s v="Realme"/>
    <x v="0"/>
    <n v="1"/>
    <n v="34725"/>
    <n v="0.1"/>
    <n v="31252.5"/>
    <n v="5312.9250000000002"/>
    <x v="4"/>
    <x v="0"/>
    <n v="3"/>
    <x v="0"/>
  </r>
  <r>
    <s v="OD4964400937"/>
    <x v="192"/>
    <s v="Aditi Rao"/>
    <s v="Chandigarh"/>
    <x v="7"/>
    <s v="Beauty &amp; Grooming"/>
    <s v="Beard Trimmer"/>
    <s v="L'Oreal"/>
    <x v="4"/>
    <n v="2"/>
    <n v="437"/>
    <n v="0"/>
    <n v="874"/>
    <n v="192.28"/>
    <x v="0"/>
    <x v="0"/>
    <n v="4"/>
    <x v="0"/>
  </r>
  <r>
    <s v="OD6544590938"/>
    <x v="197"/>
    <s v="Rahul Joshi"/>
    <s v="Hyderabad"/>
    <x v="9"/>
    <s v="Home &amp; Kitchen"/>
    <s v="LED Bulb"/>
    <s v="Philips"/>
    <x v="2"/>
    <n v="1"/>
    <n v="1485"/>
    <n v="0.1"/>
    <n v="1336.5"/>
    <n v="200.47499999999999"/>
    <x v="4"/>
    <x v="0"/>
    <n v="4"/>
    <x v="0"/>
  </r>
  <r>
    <s v="OD9859440939"/>
    <x v="32"/>
    <s v="Priya Patel"/>
    <s v="Hyderabad"/>
    <x v="9"/>
    <s v="Beauty &amp; Grooming"/>
    <s v="Face Wash"/>
    <s v="Nivea"/>
    <x v="0"/>
    <n v="1"/>
    <n v="550"/>
    <n v="0.05"/>
    <n v="522.5"/>
    <n v="52.25"/>
    <x v="0"/>
    <x v="0"/>
    <n v="5"/>
    <x v="0"/>
  </r>
  <r>
    <s v="OD8572090940"/>
    <x v="267"/>
    <s v="Ananya Iyer"/>
    <s v="Pune"/>
    <x v="3"/>
    <s v="Home &amp; Kitchen"/>
    <s v="Air Fryer"/>
    <s v="Kent"/>
    <x v="2"/>
    <n v="2"/>
    <n v="4909"/>
    <n v="0.1"/>
    <n v="8836.2000000000007"/>
    <n v="-706.89600000000007"/>
    <x v="4"/>
    <x v="1"/>
    <n v="1"/>
    <x v="1"/>
  </r>
  <r>
    <s v="OD2075390941"/>
    <x v="396"/>
    <s v="Amit Verma"/>
    <s v="Chandigarh"/>
    <x v="7"/>
    <s v="Clothing &amp; Fashion"/>
    <s v="Casual T-Shirt"/>
    <s v="Roadster"/>
    <x v="5"/>
    <n v="1"/>
    <n v="3418"/>
    <n v="0.1"/>
    <n v="3076.2000000000003"/>
    <n v="369.14400000000001"/>
    <x v="1"/>
    <x v="0"/>
    <n v="4"/>
    <x v="0"/>
  </r>
  <r>
    <s v="OD2007230942"/>
    <x v="194"/>
    <s v="Pooja Nair"/>
    <s v="Chandigarh"/>
    <x v="7"/>
    <s v="Home &amp; Kitchen"/>
    <s v="Water Bottle"/>
    <s v="Milton"/>
    <x v="3"/>
    <n v="1"/>
    <n v="5498"/>
    <n v="0"/>
    <n v="5498"/>
    <n v="934.66000000000008"/>
    <x v="4"/>
    <x v="0"/>
    <n v="3"/>
    <x v="0"/>
  </r>
  <r>
    <s v="OD4874230943"/>
    <x v="138"/>
    <s v="Alok Nath"/>
    <s v="Lucknow"/>
    <x v="6"/>
    <s v="Beauty &amp; Grooming"/>
    <s v="Face Wash"/>
    <s v="Nivea"/>
    <x v="0"/>
    <n v="1"/>
    <n v="1141"/>
    <n v="0"/>
    <n v="1141"/>
    <n v="114.10000000000001"/>
    <x v="1"/>
    <x v="3"/>
    <n v="4"/>
    <x v="0"/>
  </r>
  <r>
    <s v="OD6918190944"/>
    <x v="339"/>
    <s v="Neha Gupta"/>
    <s v="Bangalore"/>
    <x v="2"/>
    <s v="Home &amp; Kitchen"/>
    <s v="LED Bulb"/>
    <s v="Philips"/>
    <x v="3"/>
    <n v="1"/>
    <n v="2575"/>
    <n v="0.15"/>
    <n v="2188.75"/>
    <n v="503.41250000000002"/>
    <x v="0"/>
    <x v="0"/>
    <n v="4"/>
    <x v="0"/>
  </r>
  <r>
    <s v="OD3894040945"/>
    <x v="279"/>
    <s v="Deepak Kumar"/>
    <s v="Bangalore"/>
    <x v="2"/>
    <s v="Home &amp; Kitchen"/>
    <s v="Bedsheet Set"/>
    <s v="Bombay Dyeing"/>
    <x v="2"/>
    <n v="3"/>
    <n v="2788"/>
    <n v="0.05"/>
    <n v="7945.7999999999993"/>
    <n v="953.49599999999987"/>
    <x v="0"/>
    <x v="0"/>
    <n v="4"/>
    <x v="0"/>
  </r>
  <r>
    <s v="OD2082240946"/>
    <x v="227"/>
    <s v="Vivek Agnihotri"/>
    <s v="Patna"/>
    <x v="10"/>
    <s v="Clothing &amp; Fashion"/>
    <s v="Socks Pack"/>
    <s v="Peter England"/>
    <x v="4"/>
    <n v="1"/>
    <n v="383"/>
    <n v="0.1"/>
    <n v="344.7"/>
    <n v="58.599000000000004"/>
    <x v="1"/>
    <x v="0"/>
    <n v="5"/>
    <x v="0"/>
  </r>
  <r>
    <s v="OD3718770947"/>
    <x v="266"/>
    <s v="Rohan Das"/>
    <s v="Chandigarh"/>
    <x v="7"/>
    <s v="Beauty &amp; Grooming"/>
    <s v="Perfume"/>
    <s v="Beardo"/>
    <x v="0"/>
    <n v="1"/>
    <n v="1514"/>
    <n v="0.5"/>
    <n v="757"/>
    <n v="113.55"/>
    <x v="4"/>
    <x v="0"/>
    <n v="5"/>
    <x v="0"/>
  </r>
  <r>
    <s v="OD1908850948"/>
    <x v="397"/>
    <s v="Priya Patel"/>
    <s v="Ahmedabad"/>
    <x v="11"/>
    <s v="Electronics"/>
    <s v="Laptop"/>
    <s v="Asus"/>
    <x v="1"/>
    <n v="1"/>
    <n v="18571"/>
    <n v="0.2"/>
    <n v="14856.800000000001"/>
    <n v="3119.9280000000003"/>
    <x v="4"/>
    <x v="0"/>
    <n v="4"/>
    <x v="0"/>
  </r>
  <r>
    <s v="OD2363760949"/>
    <x v="253"/>
    <s v="Deepak Kumar"/>
    <s v="Chandigarh"/>
    <x v="7"/>
    <s v="Electronics"/>
    <s v="Wireless Earbuds"/>
    <s v="boAt"/>
    <x v="0"/>
    <n v="1"/>
    <n v="22311"/>
    <n v="0.2"/>
    <n v="17848.8"/>
    <n v="2855.808"/>
    <x v="2"/>
    <x v="0"/>
    <n v="4"/>
    <x v="0"/>
  </r>
  <r>
    <s v="OD3055460950"/>
    <x v="115"/>
    <s v="Karan Johar"/>
    <s v="Kolkata"/>
    <x v="1"/>
    <s v="Clothing &amp; Fashion"/>
    <s v="Ethnic Kurta"/>
    <s v="Wrogn"/>
    <x v="4"/>
    <n v="1"/>
    <n v="1830"/>
    <n v="0"/>
    <n v="1830"/>
    <n v="183"/>
    <x v="4"/>
    <x v="0"/>
    <n v="3"/>
    <x v="0"/>
  </r>
  <r>
    <s v="OD1529150951"/>
    <x v="180"/>
    <s v="Sunil Gavaskar"/>
    <s v="Mumbai"/>
    <x v="3"/>
    <s v="Beauty &amp; Grooming"/>
    <s v="Face Wash"/>
    <s v="Nivea"/>
    <x v="0"/>
    <n v="1"/>
    <n v="617"/>
    <n v="0.1"/>
    <n v="555.30000000000007"/>
    <n v="72.189000000000007"/>
    <x v="3"/>
    <x v="0"/>
    <n v="3"/>
    <x v="0"/>
  </r>
  <r>
    <s v="OD8385290952"/>
    <x v="136"/>
    <s v="Amit Verma"/>
    <s v="Bhopal"/>
    <x v="12"/>
    <s v="Clothing &amp; Fashion"/>
    <s v="Slim Fit Jeans"/>
    <s v="Levis"/>
    <x v="5"/>
    <n v="1"/>
    <n v="1136"/>
    <n v="0"/>
    <n v="1136"/>
    <n v="-90.88"/>
    <x v="4"/>
    <x v="1"/>
    <n v="1"/>
    <x v="1"/>
  </r>
  <r>
    <s v="OD9516280953"/>
    <x v="398"/>
    <s v="Aditi Rao"/>
    <s v="Bhopal"/>
    <x v="12"/>
    <s v="Electronics"/>
    <s v="Power Bank"/>
    <s v="Mi"/>
    <x v="0"/>
    <n v="1"/>
    <n v="41862"/>
    <n v="0"/>
    <n v="41862"/>
    <n v="8791.02"/>
    <x v="4"/>
    <x v="0"/>
    <n v="4"/>
    <x v="0"/>
  </r>
  <r>
    <s v="OD6251770954"/>
    <x v="299"/>
    <s v="Pooja Nair"/>
    <s v="Hyderabad"/>
    <x v="9"/>
    <s v="Clothing &amp; Fashion"/>
    <s v="Leather Jacket"/>
    <s v="Zara"/>
    <x v="5"/>
    <n v="2"/>
    <n v="591"/>
    <n v="0"/>
    <n v="1182"/>
    <n v="141.84"/>
    <x v="4"/>
    <x v="0"/>
    <n v="3"/>
    <x v="0"/>
  </r>
  <r>
    <s v="OD9625340955"/>
    <x v="379"/>
    <s v="Meera Bai"/>
    <s v="Chennai"/>
    <x v="0"/>
    <s v="Home &amp; Kitchen"/>
    <s v="Water Bottle"/>
    <s v="Milton"/>
    <x v="3"/>
    <n v="3"/>
    <n v="5614"/>
    <n v="0.2"/>
    <n v="13473.6"/>
    <n v="2425.248"/>
    <x v="0"/>
    <x v="0"/>
    <n v="3"/>
    <x v="0"/>
  </r>
  <r>
    <s v="OD1728710956"/>
    <x v="36"/>
    <s v="Shilpa Shetty"/>
    <s v="Pune"/>
    <x v="3"/>
    <s v="Beauty &amp; Grooming"/>
    <s v="Beard Trimmer"/>
    <s v="L'Oreal"/>
    <x v="4"/>
    <n v="2"/>
    <n v="582"/>
    <n v="0"/>
    <n v="1164"/>
    <n v="174.6"/>
    <x v="2"/>
    <x v="0"/>
    <n v="3"/>
    <x v="0"/>
  </r>
  <r>
    <s v="OD2005010957"/>
    <x v="157"/>
    <s v="Arjun Choudhury"/>
    <s v="Kochi"/>
    <x v="5"/>
    <s v="Beauty &amp; Grooming"/>
    <s v="Beard Trimmer"/>
    <s v="L'Oreal"/>
    <x v="0"/>
    <n v="3"/>
    <n v="1680"/>
    <n v="0.1"/>
    <n v="4536"/>
    <n v="907.2"/>
    <x v="2"/>
    <x v="0"/>
    <n v="5"/>
    <x v="0"/>
  </r>
  <r>
    <s v="OD3167530958"/>
    <x v="233"/>
    <s v="Sneha Reddy"/>
    <s v="Patna"/>
    <x v="10"/>
    <s v="Beauty &amp; Grooming"/>
    <s v="Sunscreen"/>
    <s v="Neutrogena"/>
    <x v="4"/>
    <n v="1"/>
    <n v="1005"/>
    <n v="0"/>
    <n v="1005"/>
    <n v="201"/>
    <x v="4"/>
    <x v="0"/>
    <n v="3"/>
    <x v="0"/>
  </r>
  <r>
    <s v="OD7271920959"/>
    <x v="125"/>
    <s v="Jyoti Mishra"/>
    <s v="Hyderabad"/>
    <x v="9"/>
    <s v="Electronics"/>
    <s v="Wireless Earbuds"/>
    <s v="boAt"/>
    <x v="0"/>
    <n v="3"/>
    <n v="22497"/>
    <n v="0.1"/>
    <n v="60741.9"/>
    <n v="11540.961000000001"/>
    <x v="2"/>
    <x v="0"/>
    <n v="3"/>
    <x v="0"/>
  </r>
  <r>
    <s v="OD1155720960"/>
    <x v="361"/>
    <s v="Priya Patel"/>
    <s v="Pune"/>
    <x v="3"/>
    <s v="Beauty &amp; Grooming"/>
    <s v="Hair Dryer"/>
    <s v="Philips"/>
    <x v="0"/>
    <n v="1"/>
    <n v="2072"/>
    <n v="0"/>
    <n v="2072"/>
    <n v="435.12"/>
    <x v="2"/>
    <x v="0"/>
    <n v="5"/>
    <x v="0"/>
  </r>
  <r>
    <s v="OD1690280961"/>
    <x v="266"/>
    <s v="Karan Johar"/>
    <s v="Pune"/>
    <x v="3"/>
    <s v="Home &amp; Kitchen"/>
    <s v="Air Fryer"/>
    <s v="Kent"/>
    <x v="3"/>
    <n v="2"/>
    <n v="404"/>
    <n v="0.05"/>
    <n v="767.59999999999991"/>
    <n v="107.464"/>
    <x v="3"/>
    <x v="0"/>
    <n v="4"/>
    <x v="0"/>
  </r>
  <r>
    <s v="OD5480320962"/>
    <x v="373"/>
    <s v="Sanjay Rao"/>
    <s v="Bhopal"/>
    <x v="12"/>
    <s v="Clothing &amp; Fashion"/>
    <s v="Socks Pack"/>
    <s v="Peter England"/>
    <x v="5"/>
    <n v="2"/>
    <n v="572"/>
    <n v="0"/>
    <n v="1144"/>
    <n v="114.4"/>
    <x v="2"/>
    <x v="0"/>
    <n v="5"/>
    <x v="0"/>
  </r>
  <r>
    <s v="OD1712250963"/>
    <x v="266"/>
    <s v="Kriti Malhotra"/>
    <s v="Mumbai"/>
    <x v="3"/>
    <s v="Beauty &amp; Grooming"/>
    <s v="Sunscreen"/>
    <s v="Neutrogena"/>
    <x v="4"/>
    <n v="1"/>
    <n v="2112"/>
    <n v="0.1"/>
    <n v="1900.8"/>
    <n v="342.14400000000001"/>
    <x v="2"/>
    <x v="0"/>
    <n v="5"/>
    <x v="0"/>
  </r>
  <r>
    <s v="OD6142240964"/>
    <x v="349"/>
    <s v="Kriti Malhotra"/>
    <s v="Delhi"/>
    <x v="8"/>
    <s v="Home &amp; Kitchen"/>
    <s v="Bedsheet Set"/>
    <s v="Bombay Dyeing"/>
    <x v="3"/>
    <n v="1"/>
    <n v="5435"/>
    <n v="0.2"/>
    <n v="4348"/>
    <n v="782.64"/>
    <x v="1"/>
    <x v="0"/>
    <n v="4"/>
    <x v="0"/>
  </r>
  <r>
    <s v="OD3924030965"/>
    <x v="319"/>
    <s v="Meera Bai"/>
    <s v="Chennai"/>
    <x v="0"/>
    <s v="Home &amp; Kitchen"/>
    <s v="Air Fryer"/>
    <s v="Kent"/>
    <x v="2"/>
    <n v="3"/>
    <n v="4640"/>
    <n v="0.05"/>
    <n v="0"/>
    <n v="0"/>
    <x v="2"/>
    <x v="2"/>
    <m/>
    <x v="2"/>
  </r>
  <r>
    <s v="OD6427060966"/>
    <x v="118"/>
    <s v="Priya Patel"/>
    <s v="Delhi"/>
    <x v="8"/>
    <s v="Beauty &amp; Grooming"/>
    <s v="Perfume"/>
    <s v="Beardo"/>
    <x v="0"/>
    <n v="1"/>
    <n v="2470"/>
    <n v="0.05"/>
    <n v="2346.5"/>
    <n v="258.11500000000001"/>
    <x v="4"/>
    <x v="0"/>
    <n v="4"/>
    <x v="0"/>
  </r>
  <r>
    <s v="OD9023830967"/>
    <x v="215"/>
    <s v="Karan Johar"/>
    <s v="Bangalore"/>
    <x v="2"/>
    <s v="Clothing &amp; Fashion"/>
    <s v="Ethnic Kurta"/>
    <s v="Wrogn"/>
    <x v="4"/>
    <n v="2"/>
    <n v="3816"/>
    <n v="0"/>
    <n v="7632"/>
    <n v="1908"/>
    <x v="4"/>
    <x v="0"/>
    <n v="5"/>
    <x v="0"/>
  </r>
  <r>
    <s v="OD6648570968"/>
    <x v="319"/>
    <s v="Yash Wardhan"/>
    <s v="Ahmedabad"/>
    <x v="11"/>
    <s v="Electronics"/>
    <s v="Smart TV"/>
    <s v="Samsung"/>
    <x v="0"/>
    <n v="3"/>
    <n v="10266"/>
    <n v="0.05"/>
    <n v="29258.1"/>
    <n v="6436.7820000000002"/>
    <x v="4"/>
    <x v="0"/>
    <n v="4"/>
    <x v="0"/>
  </r>
  <r>
    <s v="OD3510190969"/>
    <x v="198"/>
    <s v="Deepak Kumar"/>
    <s v="Lucknow"/>
    <x v="6"/>
    <s v="Electronics"/>
    <s v="Wireless Earbuds"/>
    <s v="boAt"/>
    <x v="1"/>
    <n v="1"/>
    <n v="64684"/>
    <n v="0"/>
    <n v="64684"/>
    <n v="9055.76"/>
    <x v="0"/>
    <x v="0"/>
    <n v="3"/>
    <x v="0"/>
  </r>
  <r>
    <s v="OD2375870970"/>
    <x v="70"/>
    <s v="Riya Sen"/>
    <s v="Hyderabad"/>
    <x v="9"/>
    <s v="Beauty &amp; Grooming"/>
    <s v="Perfume"/>
    <s v="Beardo"/>
    <x v="4"/>
    <n v="3"/>
    <n v="1995"/>
    <n v="0.15"/>
    <n v="5087.25"/>
    <n v="661.34249999999997"/>
    <x v="2"/>
    <x v="0"/>
    <n v="4"/>
    <x v="0"/>
  </r>
  <r>
    <s v="OD3079250971"/>
    <x v="130"/>
    <s v="Rohan Das"/>
    <s v="Jaipur"/>
    <x v="13"/>
    <s v="Clothing &amp; Fashion"/>
    <s v="Slim Fit Jeans"/>
    <s v="Levis"/>
    <x v="4"/>
    <n v="1"/>
    <n v="4350"/>
    <n v="0.1"/>
    <n v="3915"/>
    <n v="939.59999999999991"/>
    <x v="1"/>
    <x v="0"/>
    <n v="5"/>
    <x v="0"/>
  </r>
  <r>
    <s v="OD9498120972"/>
    <x v="296"/>
    <s v="Vikram Singh"/>
    <s v="Hyderabad"/>
    <x v="9"/>
    <s v="Electronics"/>
    <s v="Wireless Earbuds"/>
    <s v="boAt"/>
    <x v="1"/>
    <n v="1"/>
    <n v="26103"/>
    <n v="0"/>
    <n v="26103"/>
    <n v="2871.33"/>
    <x v="1"/>
    <x v="0"/>
    <n v="5"/>
    <x v="0"/>
  </r>
  <r>
    <s v="OD7369890973"/>
    <x v="246"/>
    <s v="Aarav Sharma"/>
    <s v="Kochi"/>
    <x v="5"/>
    <s v="Electronics"/>
    <s v="Laptop"/>
    <s v="Asus"/>
    <x v="1"/>
    <n v="3"/>
    <n v="32165"/>
    <n v="0.05"/>
    <n v="91670.25"/>
    <n v="20167.455000000002"/>
    <x v="2"/>
    <x v="0"/>
    <n v="4"/>
    <x v="0"/>
  </r>
  <r>
    <s v="OD3061100974"/>
    <x v="246"/>
    <s v="Sunil Gavaskar"/>
    <s v="Ahmedabad"/>
    <x v="11"/>
    <s v="Electronics"/>
    <s v="Power Bank"/>
    <s v="Mi"/>
    <x v="0"/>
    <n v="1"/>
    <n v="28243"/>
    <n v="0.15"/>
    <n v="24006.55"/>
    <n v="2880.7859999999996"/>
    <x v="3"/>
    <x v="0"/>
    <n v="5"/>
    <x v="0"/>
  </r>
  <r>
    <s v="OD2149080975"/>
    <x v="363"/>
    <s v="Jyoti Mishra"/>
    <s v="Chennai"/>
    <x v="0"/>
    <s v="Clothing &amp; Fashion"/>
    <s v="Socks Pack"/>
    <s v="Peter England"/>
    <x v="5"/>
    <n v="1"/>
    <n v="300"/>
    <n v="0"/>
    <n v="300"/>
    <n v="72"/>
    <x v="4"/>
    <x v="0"/>
    <n v="5"/>
    <x v="0"/>
  </r>
  <r>
    <s v="OD7891640976"/>
    <x v="41"/>
    <s v="Deepak Kumar"/>
    <s v="Bhopal"/>
    <x v="12"/>
    <s v="Electronics"/>
    <s v="Wireless Earbuds"/>
    <s v="boAt"/>
    <x v="1"/>
    <n v="1"/>
    <n v="8151"/>
    <n v="0"/>
    <n v="8151"/>
    <n v="2037.75"/>
    <x v="3"/>
    <x v="0"/>
    <n v="3"/>
    <x v="0"/>
  </r>
  <r>
    <s v="OD8666020977"/>
    <x v="114"/>
    <s v="Vikram Singh"/>
    <s v="Delhi"/>
    <x v="8"/>
    <s v="Clothing &amp; Fashion"/>
    <s v="Socks Pack"/>
    <s v="Peter England"/>
    <x v="4"/>
    <n v="3"/>
    <n v="2280"/>
    <n v="0"/>
    <n v="6840"/>
    <n v="1368"/>
    <x v="1"/>
    <x v="0"/>
    <n v="3"/>
    <x v="0"/>
  </r>
  <r>
    <s v="OD6643790978"/>
    <x v="119"/>
    <s v="Sneha Reddy"/>
    <s v="Bhopal"/>
    <x v="12"/>
    <s v="Clothing &amp; Fashion"/>
    <s v="Socks Pack"/>
    <s v="Peter England"/>
    <x v="4"/>
    <n v="1"/>
    <n v="4216"/>
    <n v="0"/>
    <n v="4216"/>
    <n v="1054"/>
    <x v="1"/>
    <x v="0"/>
    <n v="3"/>
    <x v="0"/>
  </r>
  <r>
    <s v="OD1373480979"/>
    <x v="399"/>
    <s v="Arjun Choudhury"/>
    <s v="Chennai"/>
    <x v="0"/>
    <s v="Beauty &amp; Grooming"/>
    <s v="Perfume"/>
    <s v="Beardo"/>
    <x v="0"/>
    <n v="1"/>
    <n v="1090"/>
    <n v="0.05"/>
    <n v="1035.5"/>
    <n v="144.97000000000003"/>
    <x v="3"/>
    <x v="0"/>
    <n v="5"/>
    <x v="0"/>
  </r>
  <r>
    <s v="OD7144410980"/>
    <x v="398"/>
    <s v="Vivek Agnihotri"/>
    <s v="Lucknow"/>
    <x v="6"/>
    <s v="Electronics"/>
    <s v="Smart TV"/>
    <s v="Samsung"/>
    <x v="1"/>
    <n v="2"/>
    <n v="15340"/>
    <n v="0"/>
    <n v="30680"/>
    <n v="6136"/>
    <x v="4"/>
    <x v="0"/>
    <n v="4"/>
    <x v="0"/>
  </r>
  <r>
    <s v="OD5905400981"/>
    <x v="400"/>
    <s v="Pooja Nair"/>
    <s v="Bhopal"/>
    <x v="12"/>
    <s v="Clothing &amp; Fashion"/>
    <s v="Leather Jacket"/>
    <s v="Zara"/>
    <x v="4"/>
    <n v="1"/>
    <n v="1689"/>
    <n v="0.05"/>
    <n v="1604.55"/>
    <n v="401.13749999999999"/>
    <x v="1"/>
    <x v="0"/>
    <n v="5"/>
    <x v="0"/>
  </r>
  <r>
    <s v="OD6870470982"/>
    <x v="90"/>
    <s v="Karan Johar"/>
    <s v="Guwahati"/>
    <x v="4"/>
    <s v="Home &amp; Kitchen"/>
    <s v="Mixer Grinder"/>
    <s v="Prestige"/>
    <x v="2"/>
    <n v="4"/>
    <n v="666"/>
    <n v="0"/>
    <n v="2664"/>
    <n v="612.72"/>
    <x v="4"/>
    <x v="0"/>
    <n v="5"/>
    <x v="0"/>
  </r>
  <r>
    <s v="OD6496270983"/>
    <x v="45"/>
    <s v="Sunil Gavaskar"/>
    <s v="Jaipur"/>
    <x v="13"/>
    <s v="Beauty &amp; Grooming"/>
    <s v="Beard Trimmer"/>
    <s v="L'Oreal"/>
    <x v="4"/>
    <n v="1"/>
    <n v="877"/>
    <n v="0.2"/>
    <n v="701.6"/>
    <n v="126.288"/>
    <x v="3"/>
    <x v="0"/>
    <n v="3"/>
    <x v="0"/>
  </r>
  <r>
    <s v="OD3611210984"/>
    <x v="63"/>
    <s v="Karan Johar"/>
    <s v="Mumbai"/>
    <x v="3"/>
    <s v="Clothing &amp; Fashion"/>
    <s v="Slim Fit Jeans"/>
    <s v="Levis"/>
    <x v="4"/>
    <n v="2"/>
    <n v="1128"/>
    <n v="0"/>
    <n v="2256"/>
    <n v="270.71999999999997"/>
    <x v="4"/>
    <x v="0"/>
    <n v="4"/>
    <x v="0"/>
  </r>
  <r>
    <s v="OD6289370985"/>
    <x v="230"/>
    <s v="Vikram Singh"/>
    <s v="Delhi"/>
    <x v="8"/>
    <s v="Electronics"/>
    <s v="Smart TV"/>
    <s v="Samsung"/>
    <x v="1"/>
    <n v="3"/>
    <n v="18196"/>
    <n v="0"/>
    <n v="54588"/>
    <n v="7096.4400000000005"/>
    <x v="3"/>
    <x v="0"/>
    <n v="4"/>
    <x v="0"/>
  </r>
  <r>
    <s v="OD6386820986"/>
    <x v="365"/>
    <s v="Priya Patel"/>
    <s v="Bangalore"/>
    <x v="2"/>
    <s v="Home &amp; Kitchen"/>
    <s v="Water Bottle"/>
    <s v="Milton"/>
    <x v="2"/>
    <n v="1"/>
    <n v="1082"/>
    <n v="0.2"/>
    <n v="865.6"/>
    <n v="86.56"/>
    <x v="1"/>
    <x v="0"/>
    <n v="3"/>
    <x v="0"/>
  </r>
  <r>
    <s v="OD8583550987"/>
    <x v="157"/>
    <s v="Rahul Joshi"/>
    <s v="Chennai"/>
    <x v="0"/>
    <s v="Beauty &amp; Grooming"/>
    <s v="Face Wash"/>
    <s v="Nivea"/>
    <x v="0"/>
    <n v="1"/>
    <n v="1852"/>
    <n v="0"/>
    <n v="1852"/>
    <n v="222.23999999999998"/>
    <x v="4"/>
    <x v="0"/>
    <n v="5"/>
    <x v="0"/>
  </r>
  <r>
    <s v="OD6882040988"/>
    <x v="13"/>
    <s v="Vikram Singh"/>
    <s v="Ahmedabad"/>
    <x v="11"/>
    <s v="Clothing &amp; Fashion"/>
    <s v="Slim Fit Jeans"/>
    <s v="Levis"/>
    <x v="4"/>
    <n v="4"/>
    <n v="2765"/>
    <n v="0"/>
    <n v="0"/>
    <n v="0"/>
    <x v="2"/>
    <x v="2"/>
    <m/>
    <x v="2"/>
  </r>
  <r>
    <s v="OD1655640989"/>
    <x v="218"/>
    <s v="Rohan Das"/>
    <s v="Chennai"/>
    <x v="0"/>
    <s v="Electronics"/>
    <s v="Laptop"/>
    <s v="Asus"/>
    <x v="1"/>
    <n v="4"/>
    <n v="47667"/>
    <n v="0.15"/>
    <n v="162067.79999999999"/>
    <n v="32413.559999999998"/>
    <x v="3"/>
    <x v="0"/>
    <n v="4"/>
    <x v="0"/>
  </r>
  <r>
    <s v="OD9262490990"/>
    <x v="17"/>
    <s v="Alok Nath"/>
    <s v="Mumbai"/>
    <x v="3"/>
    <s v="Clothing &amp; Fashion"/>
    <s v="Leather Jacket"/>
    <s v="Zara"/>
    <x v="4"/>
    <n v="2"/>
    <n v="3696"/>
    <n v="0.15"/>
    <n v="0"/>
    <n v="0"/>
    <x v="4"/>
    <x v="2"/>
    <m/>
    <x v="2"/>
  </r>
  <r>
    <s v="OD9382630991"/>
    <x v="273"/>
    <s v="Kriti Malhotra"/>
    <s v="Chandigarh"/>
    <x v="7"/>
    <s v="Clothing &amp; Fashion"/>
    <s v="Ethnic Kurta"/>
    <s v="Wrogn"/>
    <x v="5"/>
    <n v="2"/>
    <n v="599"/>
    <n v="0.05"/>
    <n v="1138.0999999999999"/>
    <n v="239.00099999999998"/>
    <x v="4"/>
    <x v="0"/>
    <n v="5"/>
    <x v="0"/>
  </r>
  <r>
    <s v="OD4684600992"/>
    <x v="383"/>
    <s v="Divya Dutta"/>
    <s v="Chandigarh"/>
    <x v="7"/>
    <s v="Beauty &amp; Grooming"/>
    <s v="Face Wash"/>
    <s v="Nivea"/>
    <x v="4"/>
    <n v="1"/>
    <n v="420"/>
    <n v="0.15"/>
    <n v="357"/>
    <n v="74.97"/>
    <x v="0"/>
    <x v="0"/>
    <n v="3"/>
    <x v="0"/>
  </r>
  <r>
    <s v="OD9908970993"/>
    <x v="259"/>
    <s v="Karan Johar"/>
    <s v="Hyderabad"/>
    <x v="9"/>
    <s v="Electronics"/>
    <s v="Wireless Earbuds"/>
    <s v="boAt"/>
    <x v="1"/>
    <n v="2"/>
    <n v="51599"/>
    <n v="0"/>
    <n v="103198"/>
    <n v="19607.62"/>
    <x v="0"/>
    <x v="0"/>
    <n v="3"/>
    <x v="0"/>
  </r>
  <r>
    <s v="OD5538810994"/>
    <x v="400"/>
    <s v="Sneha Reddy"/>
    <s v="Guwahati"/>
    <x v="4"/>
    <s v="Home &amp; Kitchen"/>
    <s v="Air Fryer"/>
    <s v="Kent"/>
    <x v="2"/>
    <n v="2"/>
    <n v="973"/>
    <n v="0.05"/>
    <n v="1848.6999999999998"/>
    <n v="425.20099999999996"/>
    <x v="0"/>
    <x v="0"/>
    <n v="3"/>
    <x v="0"/>
  </r>
  <r>
    <s v="OD2145250995"/>
    <x v="360"/>
    <s v="Rohan Das"/>
    <s v="Jaipur"/>
    <x v="13"/>
    <s v="Clothing &amp; Fashion"/>
    <s v="Sports Shoes"/>
    <s v="Puma"/>
    <x v="4"/>
    <n v="1"/>
    <n v="1029"/>
    <n v="0.05"/>
    <n v="977.55"/>
    <n v="254.16300000000001"/>
    <x v="3"/>
    <x v="0"/>
    <n v="4"/>
    <x v="0"/>
  </r>
  <r>
    <s v="OD5056840996"/>
    <x v="356"/>
    <s v="Rahul Joshi"/>
    <s v="Kochi"/>
    <x v="5"/>
    <s v="Electronics"/>
    <s v="Smartphone"/>
    <s v="Realme"/>
    <x v="0"/>
    <n v="2"/>
    <n v="11457"/>
    <n v="0.1"/>
    <n v="20622.600000000002"/>
    <n v="3299.6160000000004"/>
    <x v="4"/>
    <x v="0"/>
    <n v="5"/>
    <x v="0"/>
  </r>
  <r>
    <s v="OD5141620997"/>
    <x v="143"/>
    <s v="Karan Johar"/>
    <s v="Hyderabad"/>
    <x v="9"/>
    <s v="Electronics"/>
    <s v="Wireless Earbuds"/>
    <s v="boAt"/>
    <x v="0"/>
    <n v="1"/>
    <n v="18333"/>
    <n v="0"/>
    <n v="18333"/>
    <n v="3483.27"/>
    <x v="4"/>
    <x v="0"/>
    <n v="3"/>
    <x v="0"/>
  </r>
  <r>
    <s v="OD7862090998"/>
    <x v="401"/>
    <s v="Pooja Nair"/>
    <s v="Ahmedabad"/>
    <x v="11"/>
    <s v="Beauty &amp; Grooming"/>
    <s v="Perfume"/>
    <s v="Beardo"/>
    <x v="4"/>
    <n v="1"/>
    <n v="602"/>
    <n v="0.2"/>
    <n v="481.6"/>
    <n v="-38.528000000000006"/>
    <x v="0"/>
    <x v="1"/>
    <n v="1"/>
    <x v="1"/>
  </r>
  <r>
    <s v="OD3924900999"/>
    <x v="350"/>
    <s v="Neha Gupta"/>
    <s v="Ahmedabad"/>
    <x v="11"/>
    <s v="Beauty &amp; Grooming"/>
    <s v="Hair Dryer"/>
    <s v="Philips"/>
    <x v="0"/>
    <n v="1"/>
    <n v="1986"/>
    <n v="0"/>
    <n v="1986"/>
    <n v="357.47999999999996"/>
    <x v="1"/>
    <x v="0"/>
    <n v="4"/>
    <x v="0"/>
  </r>
  <r>
    <s v="OD3558971000"/>
    <x v="89"/>
    <s v="Deepak Kumar"/>
    <s v="Kolkata"/>
    <x v="1"/>
    <s v="Beauty &amp; Grooming"/>
    <s v="Beard Trimmer"/>
    <s v="L'Oreal"/>
    <x v="4"/>
    <n v="1"/>
    <n v="1744"/>
    <n v="0.1"/>
    <n v="0"/>
    <n v="0"/>
    <x v="1"/>
    <x v="2"/>
    <m/>
    <x v="2"/>
  </r>
  <r>
    <s v="OD7914471001"/>
    <x v="402"/>
    <s v="Aarav Sharma"/>
    <s v="Mumbai"/>
    <x v="3"/>
    <s v="Clothing &amp; Fashion"/>
    <s v="Slim Fit Jeans"/>
    <s v="Levis"/>
    <x v="5"/>
    <n v="5"/>
    <n v="1597"/>
    <n v="0.1"/>
    <n v="7186.5"/>
    <n v="1724.76"/>
    <x v="0"/>
    <x v="0"/>
    <n v="3"/>
    <x v="0"/>
  </r>
  <r>
    <s v="OD8768131002"/>
    <x v="240"/>
    <s v="Aditi Rao"/>
    <s v="Patna"/>
    <x v="10"/>
    <s v="Electronics"/>
    <s v="Power Bank"/>
    <s v="Mi"/>
    <x v="1"/>
    <n v="2"/>
    <n v="32184"/>
    <n v="0.1"/>
    <n v="57931.200000000004"/>
    <n v="12165.552"/>
    <x v="4"/>
    <x v="0"/>
    <n v="5"/>
    <x v="0"/>
  </r>
  <r>
    <s v="OD6134291003"/>
    <x v="186"/>
    <s v="Divya Dutta"/>
    <s v="Kolkata"/>
    <x v="1"/>
    <s v="Electronics"/>
    <s v="Power Bank"/>
    <s v="Mi"/>
    <x v="0"/>
    <n v="1"/>
    <n v="30178"/>
    <n v="0.1"/>
    <n v="27160.2"/>
    <n v="3802.4280000000003"/>
    <x v="1"/>
    <x v="0"/>
    <n v="5"/>
    <x v="0"/>
  </r>
  <r>
    <s v="OD4996771004"/>
    <x v="169"/>
    <s v="Karan Johar"/>
    <s v="Guwahati"/>
    <x v="4"/>
    <s v="Home &amp; Kitchen"/>
    <s v="Air Fryer"/>
    <s v="Kent"/>
    <x v="2"/>
    <n v="1"/>
    <n v="2949"/>
    <n v="0.05"/>
    <n v="2801.5499999999997"/>
    <n v="672.37199999999996"/>
    <x v="4"/>
    <x v="0"/>
    <n v="4"/>
    <x v="0"/>
  </r>
  <r>
    <s v="OD1119641005"/>
    <x v="59"/>
    <s v="Rohan Das"/>
    <s v="Kochi"/>
    <x v="5"/>
    <s v="Clothing &amp; Fashion"/>
    <s v="Leather Jacket"/>
    <s v="Zara"/>
    <x v="4"/>
    <n v="1"/>
    <n v="1568"/>
    <n v="0.05"/>
    <n v="1489.6"/>
    <n v="283.024"/>
    <x v="3"/>
    <x v="0"/>
    <n v="5"/>
    <x v="0"/>
  </r>
  <r>
    <s v="OD7744411006"/>
    <x v="286"/>
    <s v="Vivek Agnihotri"/>
    <s v="Chennai"/>
    <x v="0"/>
    <s v="Beauty &amp; Grooming"/>
    <s v="Perfume"/>
    <s v="Beardo"/>
    <x v="4"/>
    <n v="2"/>
    <n v="477"/>
    <n v="0"/>
    <n v="954"/>
    <n v="171.72"/>
    <x v="2"/>
    <x v="0"/>
    <n v="4"/>
    <x v="0"/>
  </r>
  <r>
    <s v="OD2899061007"/>
    <x v="304"/>
    <s v="Aditi Rao"/>
    <s v="Hyderabad"/>
    <x v="9"/>
    <s v="Home &amp; Kitchen"/>
    <s v="Mixer Grinder"/>
    <s v="Prestige"/>
    <x v="2"/>
    <n v="1"/>
    <n v="2235"/>
    <n v="0.15"/>
    <n v="1899.75"/>
    <n v="208.9725"/>
    <x v="4"/>
    <x v="0"/>
    <n v="5"/>
    <x v="0"/>
  </r>
  <r>
    <s v="OD7208221008"/>
    <x v="82"/>
    <s v="Vivek Agnihotri"/>
    <s v="Chennai"/>
    <x v="0"/>
    <s v="Home &amp; Kitchen"/>
    <s v="Bedsheet Set"/>
    <s v="Bombay Dyeing"/>
    <x v="2"/>
    <n v="2"/>
    <n v="3495"/>
    <n v="0.15"/>
    <n v="5941.5"/>
    <n v="1366.5450000000001"/>
    <x v="3"/>
    <x v="0"/>
    <n v="5"/>
    <x v="0"/>
  </r>
  <r>
    <s v="OD9275941009"/>
    <x v="403"/>
    <s v="Pooja Nair"/>
    <s v="Pune"/>
    <x v="3"/>
    <s v="Beauty &amp; Grooming"/>
    <s v="Sunscreen"/>
    <s v="Neutrogena"/>
    <x v="0"/>
    <n v="2"/>
    <n v="1788"/>
    <n v="0.35"/>
    <n v="2324.4"/>
    <n v="557.85599999999999"/>
    <x v="4"/>
    <x v="0"/>
    <n v="3"/>
    <x v="0"/>
  </r>
  <r>
    <s v="OD4341101010"/>
    <x v="274"/>
    <s v="Sunil Gavaskar"/>
    <s v="Lucknow"/>
    <x v="6"/>
    <s v="Home &amp; Kitchen"/>
    <s v="LED Bulb"/>
    <s v="Philips"/>
    <x v="2"/>
    <n v="1"/>
    <n v="2506"/>
    <n v="0.2"/>
    <n v="2004.8000000000002"/>
    <n v="340.81600000000003"/>
    <x v="2"/>
    <x v="0"/>
    <n v="3"/>
    <x v="0"/>
  </r>
  <r>
    <s v="OD3460751011"/>
    <x v="170"/>
    <s v="Deepak Kumar"/>
    <s v="Delhi"/>
    <x v="8"/>
    <s v="Beauty &amp; Grooming"/>
    <s v="Beard Trimmer"/>
    <s v="L'Oreal"/>
    <x v="0"/>
    <n v="2"/>
    <n v="733"/>
    <n v="0.1"/>
    <n v="1319.4"/>
    <n v="131.94000000000003"/>
    <x v="0"/>
    <x v="0"/>
    <n v="5"/>
    <x v="0"/>
  </r>
  <r>
    <s v="OD6144891012"/>
    <x v="203"/>
    <s v="Pooja Nair"/>
    <s v="Mumbai"/>
    <x v="3"/>
    <s v="Clothing &amp; Fashion"/>
    <s v="Socks Pack"/>
    <s v="Peter England"/>
    <x v="4"/>
    <n v="2"/>
    <n v="2466"/>
    <n v="0"/>
    <n v="4932"/>
    <n v="1085.04"/>
    <x v="4"/>
    <x v="3"/>
    <n v="5"/>
    <x v="0"/>
  </r>
  <r>
    <s v="OD3185971013"/>
    <x v="225"/>
    <s v="Neha Gupta"/>
    <s v="Lucknow"/>
    <x v="6"/>
    <s v="Beauty &amp; Grooming"/>
    <s v="Sunscreen"/>
    <s v="Neutrogena"/>
    <x v="4"/>
    <n v="1"/>
    <n v="996"/>
    <n v="0.1"/>
    <n v="896.4"/>
    <n v="134.45999999999998"/>
    <x v="0"/>
    <x v="0"/>
    <n v="3"/>
    <x v="0"/>
  </r>
  <r>
    <s v="OD2299531014"/>
    <x v="236"/>
    <s v="Priya Patel"/>
    <s v="Chennai"/>
    <x v="0"/>
    <s v="Home &amp; Kitchen"/>
    <s v="Mixer Grinder"/>
    <s v="Prestige"/>
    <x v="2"/>
    <n v="2"/>
    <n v="421"/>
    <n v="0"/>
    <n v="842"/>
    <n v="176.82"/>
    <x v="0"/>
    <x v="0"/>
    <n v="3"/>
    <x v="0"/>
  </r>
  <r>
    <s v="OD5822091015"/>
    <x v="27"/>
    <s v="Yash Wardhan"/>
    <s v="Delhi"/>
    <x v="8"/>
    <s v="Home &amp; Kitchen"/>
    <s v="Non-Stick Pan"/>
    <s v="Hawkins"/>
    <x v="2"/>
    <n v="2"/>
    <n v="5864"/>
    <n v="0"/>
    <n v="11728"/>
    <n v="1290.08"/>
    <x v="1"/>
    <x v="0"/>
    <n v="4"/>
    <x v="0"/>
  </r>
  <r>
    <s v="OD5426701016"/>
    <x v="221"/>
    <s v="Aarav Sharma"/>
    <s v="Lucknow"/>
    <x v="6"/>
    <s v="Home &amp; Kitchen"/>
    <s v="Mixer Grinder"/>
    <s v="Prestige"/>
    <x v="3"/>
    <n v="2"/>
    <n v="1910"/>
    <n v="0.15"/>
    <n v="3247"/>
    <n v="454.58000000000004"/>
    <x v="4"/>
    <x v="0"/>
    <n v="5"/>
    <x v="0"/>
  </r>
  <r>
    <s v="OD4470551017"/>
    <x v="261"/>
    <s v="Sneha Reddy"/>
    <s v="Kochi"/>
    <x v="5"/>
    <s v="Beauty &amp; Grooming"/>
    <s v="Sunscreen"/>
    <s v="Neutrogena"/>
    <x v="0"/>
    <n v="2"/>
    <n v="605"/>
    <n v="0.2"/>
    <n v="968"/>
    <n v="174.23999999999998"/>
    <x v="0"/>
    <x v="0"/>
    <n v="5"/>
    <x v="0"/>
  </r>
  <r>
    <s v="OD7398101018"/>
    <x v="288"/>
    <s v="Sunil Gavaskar"/>
    <s v="Kochi"/>
    <x v="5"/>
    <s v="Beauty &amp; Grooming"/>
    <s v="Sunscreen"/>
    <s v="Neutrogena"/>
    <x v="0"/>
    <n v="2"/>
    <n v="406"/>
    <n v="0.05"/>
    <n v="771.4"/>
    <n v="84.853999999999999"/>
    <x v="2"/>
    <x v="0"/>
    <n v="5"/>
    <x v="0"/>
  </r>
  <r>
    <s v="OD1718271019"/>
    <x v="296"/>
    <s v="Shilpa Shetty"/>
    <s v="Bhopal"/>
    <x v="12"/>
    <s v="Home &amp; Kitchen"/>
    <s v="LED Bulb"/>
    <s v="Philips"/>
    <x v="2"/>
    <n v="1"/>
    <n v="2635"/>
    <n v="0.05"/>
    <n v="2503.25"/>
    <n v="350.45500000000004"/>
    <x v="4"/>
    <x v="0"/>
    <n v="5"/>
    <x v="0"/>
  </r>
  <r>
    <s v="OD5673731020"/>
    <x v="404"/>
    <s v="Priya Patel"/>
    <s v="Delhi"/>
    <x v="8"/>
    <s v="Home &amp; Kitchen"/>
    <s v="Mixer Grinder"/>
    <s v="Prestige"/>
    <x v="2"/>
    <n v="1"/>
    <n v="3769"/>
    <n v="0.1"/>
    <n v="3392.1"/>
    <n v="407.05199999999996"/>
    <x v="1"/>
    <x v="0"/>
    <n v="5"/>
    <x v="0"/>
  </r>
  <r>
    <s v="OD6669431021"/>
    <x v="44"/>
    <s v="Sunil Gavaskar"/>
    <s v="Kochi"/>
    <x v="5"/>
    <s v="Electronics"/>
    <s v="Smartphone"/>
    <s v="Realme"/>
    <x v="1"/>
    <n v="1"/>
    <n v="62509"/>
    <n v="0"/>
    <n v="62509"/>
    <n v="6875.99"/>
    <x v="3"/>
    <x v="0"/>
    <n v="4"/>
    <x v="0"/>
  </r>
  <r>
    <s v="OD8504641022"/>
    <x v="66"/>
    <s v="Rahul Joshi"/>
    <s v="Bangalore"/>
    <x v="2"/>
    <s v="Home &amp; Kitchen"/>
    <s v="LED Bulb"/>
    <s v="Philips"/>
    <x v="2"/>
    <n v="2"/>
    <n v="472"/>
    <n v="0"/>
    <n v="944"/>
    <n v="122.72"/>
    <x v="4"/>
    <x v="0"/>
    <n v="4"/>
    <x v="0"/>
  </r>
  <r>
    <s v="OD2107351023"/>
    <x v="362"/>
    <s v="Yash Wardhan"/>
    <s v="Chennai"/>
    <x v="0"/>
    <s v="Home &amp; Kitchen"/>
    <s v="Mixer Grinder"/>
    <s v="Prestige"/>
    <x v="3"/>
    <n v="1"/>
    <n v="5775"/>
    <n v="0.1"/>
    <n v="5197.5"/>
    <n v="571.72500000000002"/>
    <x v="4"/>
    <x v="0"/>
    <n v="5"/>
    <x v="0"/>
  </r>
  <r>
    <s v="OD5028081024"/>
    <x v="232"/>
    <s v="Shilpa Shetty"/>
    <s v="Delhi"/>
    <x v="8"/>
    <s v="Clothing &amp; Fashion"/>
    <s v="Ethnic Kurta"/>
    <s v="Wrogn"/>
    <x v="4"/>
    <n v="2"/>
    <n v="2374"/>
    <n v="0"/>
    <n v="4748"/>
    <n v="-379.84000000000003"/>
    <x v="2"/>
    <x v="1"/>
    <n v="1"/>
    <x v="1"/>
  </r>
  <r>
    <s v="OD9124181025"/>
    <x v="208"/>
    <s v="Arjun Choudhury"/>
    <s v="Pune"/>
    <x v="3"/>
    <s v="Electronics"/>
    <s v="Smartwatch"/>
    <s v="Noise"/>
    <x v="0"/>
    <n v="1"/>
    <n v="43387"/>
    <n v="0.35"/>
    <n v="0"/>
    <n v="0"/>
    <x v="4"/>
    <x v="2"/>
    <m/>
    <x v="2"/>
  </r>
  <r>
    <s v="OD6707791026"/>
    <x v="287"/>
    <s v="Riya Sen"/>
    <s v="Patna"/>
    <x v="10"/>
    <s v="Electronics"/>
    <s v="Smart TV"/>
    <s v="Samsung"/>
    <x v="0"/>
    <n v="1"/>
    <n v="46689"/>
    <n v="0"/>
    <n v="46689"/>
    <n v="11672.25"/>
    <x v="4"/>
    <x v="0"/>
    <n v="3"/>
    <x v="0"/>
  </r>
  <r>
    <s v="OD5045111027"/>
    <x v="99"/>
    <s v="Amit Verma"/>
    <s v="Mumbai"/>
    <x v="3"/>
    <s v="Beauty &amp; Grooming"/>
    <s v="Perfume"/>
    <s v="Beardo"/>
    <x v="4"/>
    <n v="3"/>
    <n v="1026"/>
    <n v="0"/>
    <n v="3078"/>
    <n v="369.36"/>
    <x v="0"/>
    <x v="0"/>
    <n v="5"/>
    <x v="0"/>
  </r>
  <r>
    <s v="OD4914201028"/>
    <x v="197"/>
    <s v="Sanjay Rao"/>
    <s v="Jaipur"/>
    <x v="13"/>
    <s v="Clothing &amp; Fashion"/>
    <s v="Leather Jacket"/>
    <s v="Zara"/>
    <x v="5"/>
    <n v="1"/>
    <n v="3744"/>
    <n v="0.1"/>
    <n v="3369.6"/>
    <n v="707.61599999999999"/>
    <x v="0"/>
    <x v="0"/>
    <n v="5"/>
    <x v="0"/>
  </r>
  <r>
    <s v="OD5623431029"/>
    <x v="27"/>
    <s v="Amit Verma"/>
    <s v="Hyderabad"/>
    <x v="9"/>
    <s v="Clothing &amp; Fashion"/>
    <s v="Slim Fit Jeans"/>
    <s v="Levis"/>
    <x v="4"/>
    <n v="3"/>
    <n v="2217"/>
    <n v="0.1"/>
    <n v="5985.9000000000005"/>
    <n v="778.16700000000014"/>
    <x v="2"/>
    <x v="0"/>
    <n v="4"/>
    <x v="0"/>
  </r>
  <r>
    <s v="OD1464341030"/>
    <x v="101"/>
    <s v="Aditi Rao"/>
    <s v="Kochi"/>
    <x v="5"/>
    <s v="Clothing &amp; Fashion"/>
    <s v="Ethnic Kurta"/>
    <s v="Wrogn"/>
    <x v="5"/>
    <n v="1"/>
    <n v="4322"/>
    <n v="0"/>
    <n v="4322"/>
    <n v="1037.28"/>
    <x v="3"/>
    <x v="0"/>
    <n v="4"/>
    <x v="0"/>
  </r>
  <r>
    <s v="OD5367111031"/>
    <x v="300"/>
    <s v="Shilpa Shetty"/>
    <s v="Bangalore"/>
    <x v="2"/>
    <s v="Electronics"/>
    <s v="Smart TV"/>
    <s v="Samsung"/>
    <x v="0"/>
    <n v="4"/>
    <n v="58156"/>
    <n v="0.15"/>
    <n v="197730.4"/>
    <n v="35591.471999999994"/>
    <x v="1"/>
    <x v="0"/>
    <n v="5"/>
    <x v="0"/>
  </r>
  <r>
    <s v="OD9481151032"/>
    <x v="265"/>
    <s v="Alok Nath"/>
    <s v="Chandigarh"/>
    <x v="7"/>
    <s v="Beauty &amp; Grooming"/>
    <s v="Perfume"/>
    <s v="Beardo"/>
    <x v="0"/>
    <n v="1"/>
    <n v="510"/>
    <n v="0"/>
    <n v="510"/>
    <n v="122.39999999999999"/>
    <x v="3"/>
    <x v="0"/>
    <n v="4"/>
    <x v="0"/>
  </r>
  <r>
    <s v="OD8307851033"/>
    <x v="403"/>
    <s v="Riya Sen"/>
    <s v="Kolkata"/>
    <x v="1"/>
    <s v="Home &amp; Kitchen"/>
    <s v="Water Bottle"/>
    <s v="Milton"/>
    <x v="3"/>
    <n v="1"/>
    <n v="2272"/>
    <n v="0"/>
    <n v="2272"/>
    <n v="249.92"/>
    <x v="3"/>
    <x v="0"/>
    <n v="5"/>
    <x v="0"/>
  </r>
  <r>
    <s v="OD7982591034"/>
    <x v="4"/>
    <s v="Jyoti Mishra"/>
    <s v="Hyderabad"/>
    <x v="9"/>
    <s v="Beauty &amp; Grooming"/>
    <s v="Hair Dryer"/>
    <s v="Philips"/>
    <x v="4"/>
    <n v="1"/>
    <n v="497"/>
    <n v="0.05"/>
    <n v="472.15"/>
    <n v="75.543999999999997"/>
    <x v="1"/>
    <x v="0"/>
    <n v="4"/>
    <x v="0"/>
  </r>
  <r>
    <s v="OD9667881035"/>
    <x v="13"/>
    <s v="Kriti Malhotra"/>
    <s v="Mumbai"/>
    <x v="3"/>
    <s v="Electronics"/>
    <s v="Laptop"/>
    <s v="Asus"/>
    <x v="1"/>
    <n v="1"/>
    <n v="19874"/>
    <n v="0.15"/>
    <n v="16892.899999999998"/>
    <n v="2702.8639999999996"/>
    <x v="0"/>
    <x v="0"/>
    <n v="3"/>
    <x v="0"/>
  </r>
  <r>
    <s v="OD6387931036"/>
    <x v="322"/>
    <s v="Divya Dutta"/>
    <s v="Pune"/>
    <x v="3"/>
    <s v="Clothing &amp; Fashion"/>
    <s v="Sports Shoes"/>
    <s v="Puma"/>
    <x v="4"/>
    <n v="1"/>
    <n v="358"/>
    <n v="0"/>
    <n v="358"/>
    <n v="75.179999999999993"/>
    <x v="2"/>
    <x v="0"/>
    <n v="3"/>
    <x v="0"/>
  </r>
  <r>
    <s v="OD1785251037"/>
    <x v="286"/>
    <s v="Meera Bai"/>
    <s v="Patna"/>
    <x v="10"/>
    <s v="Clothing &amp; Fashion"/>
    <s v="Sports Shoes"/>
    <s v="Puma"/>
    <x v="5"/>
    <n v="2"/>
    <n v="2118"/>
    <n v="0.05"/>
    <n v="4024.2"/>
    <n v="442.66199999999998"/>
    <x v="4"/>
    <x v="0"/>
    <n v="3"/>
    <x v="0"/>
  </r>
  <r>
    <s v="OD9569791038"/>
    <x v="261"/>
    <s v="Amit Verma"/>
    <s v="Delhi"/>
    <x v="8"/>
    <s v="Electronics"/>
    <s v="Wireless Earbuds"/>
    <s v="boAt"/>
    <x v="1"/>
    <n v="1"/>
    <n v="29210"/>
    <n v="0.2"/>
    <n v="23368"/>
    <n v="4907.28"/>
    <x v="4"/>
    <x v="0"/>
    <n v="3"/>
    <x v="0"/>
  </r>
  <r>
    <s v="OD1647101039"/>
    <x v="370"/>
    <s v="Deepak Kumar"/>
    <s v="Kochi"/>
    <x v="5"/>
    <s v="Clothing &amp; Fashion"/>
    <s v="Socks Pack"/>
    <s v="Peter England"/>
    <x v="5"/>
    <n v="2"/>
    <n v="1103"/>
    <n v="0.15"/>
    <n v="1875.1"/>
    <n v="375.02"/>
    <x v="3"/>
    <x v="0"/>
    <n v="3"/>
    <x v="0"/>
  </r>
  <r>
    <s v="OD3994881040"/>
    <x v="39"/>
    <s v="Alok Nath"/>
    <s v="Bhopal"/>
    <x v="12"/>
    <s v="Electronics"/>
    <s v="Smartwatch"/>
    <s v="Noise"/>
    <x v="0"/>
    <n v="2"/>
    <n v="28179"/>
    <n v="0.15"/>
    <n v="47904.299999999996"/>
    <n v="9101.8169999999991"/>
    <x v="4"/>
    <x v="0"/>
    <n v="3"/>
    <x v="0"/>
  </r>
  <r>
    <s v="OD1941421041"/>
    <x v="9"/>
    <s v="Aditi Rao"/>
    <s v="Chandigarh"/>
    <x v="7"/>
    <s v="Clothing &amp; Fashion"/>
    <s v="Socks Pack"/>
    <s v="Peter England"/>
    <x v="4"/>
    <n v="1"/>
    <n v="3249"/>
    <n v="0.15"/>
    <n v="2761.65"/>
    <n v="359.0145"/>
    <x v="3"/>
    <x v="0"/>
    <n v="5"/>
    <x v="0"/>
  </r>
  <r>
    <s v="OD4793401042"/>
    <x v="223"/>
    <s v="Rahul Joshi"/>
    <s v="Ahmedabad"/>
    <x v="11"/>
    <s v="Clothing &amp; Fashion"/>
    <s v="Casual T-Shirt"/>
    <s v="Roadster"/>
    <x v="5"/>
    <n v="2"/>
    <n v="1516"/>
    <n v="0.05"/>
    <n v="2880.4"/>
    <n v="-230.43200000000002"/>
    <x v="2"/>
    <x v="1"/>
    <n v="2"/>
    <x v="1"/>
  </r>
  <r>
    <s v="OD1722671043"/>
    <x v="38"/>
    <s v="Vivek Agnihotri"/>
    <s v="Bhopal"/>
    <x v="12"/>
    <s v="Electronics"/>
    <s v="Laptop"/>
    <s v="Asus"/>
    <x v="0"/>
    <n v="2"/>
    <n v="13292"/>
    <n v="0.15"/>
    <n v="22596.399999999998"/>
    <n v="4293.3159999999998"/>
    <x v="1"/>
    <x v="0"/>
    <n v="5"/>
    <x v="0"/>
  </r>
  <r>
    <s v="OD4964681044"/>
    <x v="382"/>
    <s v="Priya Patel"/>
    <s v="Mumbai"/>
    <x v="3"/>
    <s v="Home &amp; Kitchen"/>
    <s v="LED Bulb"/>
    <s v="Philips"/>
    <x v="2"/>
    <n v="3"/>
    <n v="5109"/>
    <n v="0"/>
    <n v="15327"/>
    <n v="1839.24"/>
    <x v="2"/>
    <x v="0"/>
    <n v="4"/>
    <x v="0"/>
  </r>
  <r>
    <s v="OD7340881045"/>
    <x v="63"/>
    <s v="Meera Bai"/>
    <s v="Kolkata"/>
    <x v="1"/>
    <s v="Beauty &amp; Grooming"/>
    <s v="Sunscreen"/>
    <s v="Neutrogena"/>
    <x v="4"/>
    <n v="1"/>
    <n v="546"/>
    <n v="0"/>
    <n v="546"/>
    <n v="87.36"/>
    <x v="3"/>
    <x v="0"/>
    <n v="5"/>
    <x v="0"/>
  </r>
  <r>
    <s v="OD6261201046"/>
    <x v="315"/>
    <s v="Sunil Gavaskar"/>
    <s v="Mumbai"/>
    <x v="3"/>
    <s v="Home &amp; Kitchen"/>
    <s v="Non-Stick Pan"/>
    <s v="Hawkins"/>
    <x v="3"/>
    <n v="1"/>
    <n v="1461"/>
    <n v="0"/>
    <n v="1461"/>
    <n v="175.32"/>
    <x v="4"/>
    <x v="0"/>
    <n v="3"/>
    <x v="0"/>
  </r>
  <r>
    <s v="OD5383571047"/>
    <x v="357"/>
    <s v="Amit Verma"/>
    <s v="Patna"/>
    <x v="10"/>
    <s v="Electronics"/>
    <s v="Smart TV"/>
    <s v="Samsung"/>
    <x v="0"/>
    <n v="1"/>
    <n v="32393"/>
    <n v="0.05"/>
    <n v="30773.35"/>
    <n v="7077.8705"/>
    <x v="3"/>
    <x v="0"/>
    <n v="5"/>
    <x v="0"/>
  </r>
  <r>
    <s v="OD2802831048"/>
    <x v="174"/>
    <s v="Vivek Agnihotri"/>
    <s v="Guwahati"/>
    <x v="4"/>
    <s v="Beauty &amp; Grooming"/>
    <s v="Perfume"/>
    <s v="Beardo"/>
    <x v="0"/>
    <n v="3"/>
    <n v="983"/>
    <n v="0.05"/>
    <n v="2801.5499999999997"/>
    <n v="588.32549999999992"/>
    <x v="2"/>
    <x v="0"/>
    <n v="4"/>
    <x v="0"/>
  </r>
  <r>
    <s v="OD5500101049"/>
    <x v="66"/>
    <s v="Sneha Reddy"/>
    <s v="Lucknow"/>
    <x v="6"/>
    <s v="Home &amp; Kitchen"/>
    <s v="Bedsheet Set"/>
    <s v="Bombay Dyeing"/>
    <x v="2"/>
    <n v="2"/>
    <n v="370"/>
    <n v="0"/>
    <n v="740"/>
    <n v="140.6"/>
    <x v="2"/>
    <x v="0"/>
    <n v="5"/>
    <x v="0"/>
  </r>
  <r>
    <s v="OD4662571050"/>
    <x v="343"/>
    <s v="Vivek Agnihotri"/>
    <s v="Bangalore"/>
    <x v="2"/>
    <s v="Clothing &amp; Fashion"/>
    <s v="Socks Pack"/>
    <s v="Peter England"/>
    <x v="4"/>
    <n v="1"/>
    <n v="1901"/>
    <n v="0"/>
    <n v="1901"/>
    <n v="418.22"/>
    <x v="0"/>
    <x v="0"/>
    <n v="5"/>
    <x v="0"/>
  </r>
  <r>
    <s v="OD2579601051"/>
    <x v="4"/>
    <s v="Aditi Rao"/>
    <s v="Ahmedabad"/>
    <x v="11"/>
    <s v="Clothing &amp; Fashion"/>
    <s v="Casual T-Shirt"/>
    <s v="Roadster"/>
    <x v="5"/>
    <n v="2"/>
    <n v="2709"/>
    <n v="0.35"/>
    <n v="3521.7000000000003"/>
    <n v="774.77400000000011"/>
    <x v="3"/>
    <x v="0"/>
    <n v="5"/>
    <x v="0"/>
  </r>
  <r>
    <s v="OD1803771052"/>
    <x v="349"/>
    <s v="Divya Dutta"/>
    <s v="Pune"/>
    <x v="3"/>
    <s v="Beauty &amp; Grooming"/>
    <s v="Perfume"/>
    <s v="Beardo"/>
    <x v="0"/>
    <n v="1"/>
    <n v="2415"/>
    <n v="0"/>
    <n v="2415"/>
    <n v="531.29999999999995"/>
    <x v="3"/>
    <x v="0"/>
    <n v="3"/>
    <x v="0"/>
  </r>
  <r>
    <s v="OD3232821053"/>
    <x v="32"/>
    <s v="Sanjay Rao"/>
    <s v="Guwahati"/>
    <x v="4"/>
    <s v="Home &amp; Kitchen"/>
    <s v="Water Bottle"/>
    <s v="Milton"/>
    <x v="2"/>
    <n v="2"/>
    <n v="1984"/>
    <n v="0.2"/>
    <n v="3174.4"/>
    <n v="603.13600000000008"/>
    <x v="2"/>
    <x v="0"/>
    <n v="3"/>
    <x v="0"/>
  </r>
  <r>
    <s v="OD8693591054"/>
    <x v="123"/>
    <s v="Sneha Reddy"/>
    <s v="Pune"/>
    <x v="3"/>
    <s v="Electronics"/>
    <s v="Smartphone"/>
    <s v="Realme"/>
    <x v="1"/>
    <n v="2"/>
    <n v="46705"/>
    <n v="0"/>
    <n v="93410"/>
    <n v="19616.099999999999"/>
    <x v="0"/>
    <x v="0"/>
    <n v="4"/>
    <x v="0"/>
  </r>
  <r>
    <s v="OD7701601055"/>
    <x v="304"/>
    <s v="Deepak Kumar"/>
    <s v="Lucknow"/>
    <x v="6"/>
    <s v="Electronics"/>
    <s v="Smart TV"/>
    <s v="Samsung"/>
    <x v="0"/>
    <n v="1"/>
    <n v="45902"/>
    <n v="0"/>
    <n v="45902"/>
    <n v="5049.22"/>
    <x v="3"/>
    <x v="0"/>
    <n v="4"/>
    <x v="0"/>
  </r>
  <r>
    <s v="OD9884341056"/>
    <x v="405"/>
    <s v="Ananya Iyer"/>
    <s v="Chennai"/>
    <x v="0"/>
    <s v="Clothing &amp; Fashion"/>
    <s v="Leather Jacket"/>
    <s v="Zara"/>
    <x v="4"/>
    <n v="1"/>
    <n v="2232"/>
    <n v="0"/>
    <n v="2232"/>
    <n v="267.83999999999997"/>
    <x v="2"/>
    <x v="0"/>
    <n v="5"/>
    <x v="0"/>
  </r>
  <r>
    <s v="OD5902961057"/>
    <x v="99"/>
    <s v="Kriti Malhotra"/>
    <s v="Bhopal"/>
    <x v="12"/>
    <s v="Beauty &amp; Grooming"/>
    <s v="Sunscreen"/>
    <s v="Neutrogena"/>
    <x v="4"/>
    <n v="1"/>
    <n v="2304"/>
    <n v="0.2"/>
    <n v="1843.2"/>
    <n v="350.20800000000003"/>
    <x v="0"/>
    <x v="0"/>
    <n v="5"/>
    <x v="0"/>
  </r>
  <r>
    <s v="OD4389431058"/>
    <x v="165"/>
    <s v="Alok Nath"/>
    <s v="Pune"/>
    <x v="3"/>
    <s v="Beauty &amp; Grooming"/>
    <s v="Beard Trimmer"/>
    <s v="L'Oreal"/>
    <x v="4"/>
    <n v="1"/>
    <n v="1368"/>
    <n v="0"/>
    <n v="1368"/>
    <n v="177.84"/>
    <x v="4"/>
    <x v="0"/>
    <n v="5"/>
    <x v="0"/>
  </r>
  <r>
    <s v="OD5767091059"/>
    <x v="406"/>
    <s v="Riya Sen"/>
    <s v="Ahmedabad"/>
    <x v="11"/>
    <s v="Electronics"/>
    <s v="Power Bank"/>
    <s v="Mi"/>
    <x v="1"/>
    <n v="2"/>
    <n v="38292"/>
    <n v="0.15"/>
    <n v="0"/>
    <n v="0"/>
    <x v="0"/>
    <x v="2"/>
    <m/>
    <x v="2"/>
  </r>
  <r>
    <s v="OD8048511060"/>
    <x v="132"/>
    <s v="Priya Patel"/>
    <s v="Delhi"/>
    <x v="8"/>
    <s v="Clothing &amp; Fashion"/>
    <s v="Socks Pack"/>
    <s v="Peter England"/>
    <x v="5"/>
    <n v="3"/>
    <n v="430"/>
    <n v="0.1"/>
    <n v="1161"/>
    <n v="150.93"/>
    <x v="2"/>
    <x v="0"/>
    <n v="5"/>
    <x v="0"/>
  </r>
  <r>
    <s v="OD5718341061"/>
    <x v="383"/>
    <s v="Deepak Kumar"/>
    <s v="Patna"/>
    <x v="10"/>
    <s v="Beauty &amp; Grooming"/>
    <s v="Beard Trimmer"/>
    <s v="L'Oreal"/>
    <x v="0"/>
    <n v="4"/>
    <n v="784"/>
    <n v="0"/>
    <n v="3136"/>
    <n v="689.92"/>
    <x v="1"/>
    <x v="0"/>
    <n v="5"/>
    <x v="0"/>
  </r>
  <r>
    <s v="OD5956521062"/>
    <x v="261"/>
    <s v="Priya Patel"/>
    <s v="Hyderabad"/>
    <x v="9"/>
    <s v="Electronics"/>
    <s v="Smartwatch"/>
    <s v="Noise"/>
    <x v="1"/>
    <n v="3"/>
    <n v="50855"/>
    <n v="0.2"/>
    <n v="122052"/>
    <n v="26851.439999999999"/>
    <x v="3"/>
    <x v="0"/>
    <n v="5"/>
    <x v="0"/>
  </r>
  <r>
    <s v="OD7720851063"/>
    <x v="162"/>
    <s v="Meera Bai"/>
    <s v="Kolkata"/>
    <x v="1"/>
    <s v="Electronics"/>
    <s v="Smartwatch"/>
    <s v="Noise"/>
    <x v="1"/>
    <n v="2"/>
    <n v="38145"/>
    <n v="0"/>
    <n v="76290"/>
    <n v="10680.6"/>
    <x v="3"/>
    <x v="0"/>
    <n v="4"/>
    <x v="0"/>
  </r>
  <r>
    <s v="OD7105171064"/>
    <x v="152"/>
    <s v="Yash Wardhan"/>
    <s v="Ahmedabad"/>
    <x v="11"/>
    <s v="Electronics"/>
    <s v="Smartphone"/>
    <s v="Realme"/>
    <x v="1"/>
    <n v="1"/>
    <n v="11742"/>
    <n v="0"/>
    <n v="11742"/>
    <n v="1761.3"/>
    <x v="4"/>
    <x v="3"/>
    <n v="5"/>
    <x v="0"/>
  </r>
  <r>
    <s v="OD5341891065"/>
    <x v="295"/>
    <s v="Arjun Choudhury"/>
    <s v="Bhopal"/>
    <x v="12"/>
    <s v="Beauty &amp; Grooming"/>
    <s v="Sunscreen"/>
    <s v="Neutrogena"/>
    <x v="4"/>
    <n v="1"/>
    <n v="1915"/>
    <n v="0.05"/>
    <n v="1819.25"/>
    <n v="272.88749999999999"/>
    <x v="3"/>
    <x v="0"/>
    <n v="5"/>
    <x v="0"/>
  </r>
  <r>
    <s v="OD5332171066"/>
    <x v="320"/>
    <s v="Yash Wardhan"/>
    <s v="Kolkata"/>
    <x v="1"/>
    <s v="Home &amp; Kitchen"/>
    <s v="LED Bulb"/>
    <s v="Philips"/>
    <x v="3"/>
    <n v="1"/>
    <n v="554"/>
    <n v="0.05"/>
    <n v="526.29999999999995"/>
    <n v="73.682000000000002"/>
    <x v="0"/>
    <x v="0"/>
    <n v="3"/>
    <x v="0"/>
  </r>
  <r>
    <s v="OD1513161067"/>
    <x v="59"/>
    <s v="Aditi Rao"/>
    <s v="Guwahati"/>
    <x v="4"/>
    <s v="Clothing &amp; Fashion"/>
    <s v="Ethnic Kurta"/>
    <s v="Wrogn"/>
    <x v="4"/>
    <n v="1"/>
    <n v="3799"/>
    <n v="0.05"/>
    <n v="3609.0499999999997"/>
    <n v="613.5385"/>
    <x v="4"/>
    <x v="0"/>
    <n v="3"/>
    <x v="0"/>
  </r>
  <r>
    <s v="OD9010451068"/>
    <x v="280"/>
    <s v="Sneha Reddy"/>
    <s v="Kolkata"/>
    <x v="1"/>
    <s v="Clothing &amp; Fashion"/>
    <s v="Ethnic Kurta"/>
    <s v="Wrogn"/>
    <x v="5"/>
    <n v="2"/>
    <n v="3535"/>
    <n v="0.15"/>
    <n v="6009.5"/>
    <n v="1141.8050000000001"/>
    <x v="4"/>
    <x v="0"/>
    <n v="5"/>
    <x v="0"/>
  </r>
  <r>
    <s v="OD7513361069"/>
    <x v="387"/>
    <s v="Yash Wardhan"/>
    <s v="Chennai"/>
    <x v="0"/>
    <s v="Clothing &amp; Fashion"/>
    <s v="Ethnic Kurta"/>
    <s v="Wrogn"/>
    <x v="5"/>
    <n v="5"/>
    <n v="1161"/>
    <n v="0.1"/>
    <n v="5224.5"/>
    <n v="1306.125"/>
    <x v="2"/>
    <x v="0"/>
    <n v="4"/>
    <x v="0"/>
  </r>
  <r>
    <s v="OD6203501070"/>
    <x v="331"/>
    <s v="Meera Bai"/>
    <s v="Guwahati"/>
    <x v="4"/>
    <s v="Beauty &amp; Grooming"/>
    <s v="Perfume"/>
    <s v="Beardo"/>
    <x v="0"/>
    <n v="2"/>
    <n v="279"/>
    <n v="0.15"/>
    <n v="474.3"/>
    <n v="104.346"/>
    <x v="3"/>
    <x v="0"/>
    <n v="4"/>
    <x v="0"/>
  </r>
  <r>
    <s v="OD1745601071"/>
    <x v="407"/>
    <s v="Karan Johar"/>
    <s v="Ahmedabad"/>
    <x v="11"/>
    <s v="Electronics"/>
    <s v="Wireless Earbuds"/>
    <s v="boAt"/>
    <x v="0"/>
    <n v="1"/>
    <n v="30155"/>
    <n v="0.15"/>
    <n v="25631.75"/>
    <n v="3075.81"/>
    <x v="2"/>
    <x v="0"/>
    <n v="5"/>
    <x v="0"/>
  </r>
  <r>
    <s v="OD5568691072"/>
    <x v="257"/>
    <s v="Yash Wardhan"/>
    <s v="Patna"/>
    <x v="10"/>
    <s v="Electronics"/>
    <s v="Smartwatch"/>
    <s v="Noise"/>
    <x v="1"/>
    <n v="2"/>
    <n v="47264"/>
    <n v="0.1"/>
    <n v="85075.199999999997"/>
    <n v="12761.279999999999"/>
    <x v="0"/>
    <x v="0"/>
    <n v="3"/>
    <x v="0"/>
  </r>
  <r>
    <s v="OD8609101073"/>
    <x v="108"/>
    <s v="Arjun Choudhury"/>
    <s v="Ahmedabad"/>
    <x v="11"/>
    <s v="Home &amp; Kitchen"/>
    <s v="Water Bottle"/>
    <s v="Milton"/>
    <x v="2"/>
    <n v="1"/>
    <n v="2353"/>
    <n v="0.05"/>
    <n v="2235.35"/>
    <n v="335.30249999999995"/>
    <x v="0"/>
    <x v="0"/>
    <n v="3"/>
    <x v="0"/>
  </r>
  <r>
    <s v="OD3760141074"/>
    <x v="371"/>
    <s v="Karan Johar"/>
    <s v="Kolkata"/>
    <x v="1"/>
    <s v="Home &amp; Kitchen"/>
    <s v="LED Bulb"/>
    <s v="Philips"/>
    <x v="3"/>
    <n v="1"/>
    <n v="5236"/>
    <n v="0.1"/>
    <n v="4712.4000000000005"/>
    <n v="989.60400000000004"/>
    <x v="0"/>
    <x v="0"/>
    <n v="4"/>
    <x v="0"/>
  </r>
  <r>
    <s v="OD1263201075"/>
    <x v="287"/>
    <s v="Vivek Agnihotri"/>
    <s v="Hyderabad"/>
    <x v="9"/>
    <s v="Clothing &amp; Fashion"/>
    <s v="Socks Pack"/>
    <s v="Peter England"/>
    <x v="5"/>
    <n v="1"/>
    <n v="469"/>
    <n v="0.05"/>
    <n v="445.54999999999995"/>
    <n v="106.93199999999999"/>
    <x v="4"/>
    <x v="0"/>
    <n v="4"/>
    <x v="0"/>
  </r>
  <r>
    <s v="OD4066411076"/>
    <x v="65"/>
    <s v="Rohan Das"/>
    <s v="Mumbai"/>
    <x v="3"/>
    <s v="Clothing &amp; Fashion"/>
    <s v="Sports Shoes"/>
    <s v="Puma"/>
    <x v="5"/>
    <n v="2"/>
    <n v="4407"/>
    <n v="0.1"/>
    <n v="7932.6"/>
    <n v="1110.5640000000001"/>
    <x v="0"/>
    <x v="0"/>
    <n v="5"/>
    <x v="0"/>
  </r>
  <r>
    <s v="OD6167311077"/>
    <x v="42"/>
    <s v="Rahul Joshi"/>
    <s v="Chandigarh"/>
    <x v="7"/>
    <s v="Home &amp; Kitchen"/>
    <s v="Mixer Grinder"/>
    <s v="Prestige"/>
    <x v="3"/>
    <n v="1"/>
    <n v="1494"/>
    <n v="0"/>
    <n v="1494"/>
    <n v="253.98000000000002"/>
    <x v="0"/>
    <x v="0"/>
    <n v="3"/>
    <x v="0"/>
  </r>
  <r>
    <s v="OD8929851078"/>
    <x v="186"/>
    <s v="Sunil Gavaskar"/>
    <s v="Jaipur"/>
    <x v="13"/>
    <s v="Electronics"/>
    <s v="Laptop"/>
    <s v="Asus"/>
    <x v="0"/>
    <n v="1"/>
    <n v="38611"/>
    <n v="0.5"/>
    <n v="19305.5"/>
    <n v="3668.0450000000001"/>
    <x v="0"/>
    <x v="0"/>
    <n v="5"/>
    <x v="0"/>
  </r>
  <r>
    <s v="OD9369701079"/>
    <x v="45"/>
    <s v="Jyoti Mishra"/>
    <s v="Jaipur"/>
    <x v="13"/>
    <s v="Beauty &amp; Grooming"/>
    <s v="Beard Trimmer"/>
    <s v="L'Oreal"/>
    <x v="4"/>
    <n v="3"/>
    <n v="2424"/>
    <n v="0.1"/>
    <n v="6544.8"/>
    <n v="654.48"/>
    <x v="2"/>
    <x v="0"/>
    <n v="3"/>
    <x v="0"/>
  </r>
  <r>
    <s v="OD5674451080"/>
    <x v="377"/>
    <s v="Aarav Sharma"/>
    <s v="Chennai"/>
    <x v="0"/>
    <s v="Beauty &amp; Grooming"/>
    <s v="Beard Trimmer"/>
    <s v="L'Oreal"/>
    <x v="4"/>
    <n v="2"/>
    <n v="873"/>
    <n v="0.05"/>
    <n v="1658.6999999999998"/>
    <n v="248.80499999999995"/>
    <x v="2"/>
    <x v="0"/>
    <n v="3"/>
    <x v="0"/>
  </r>
  <r>
    <s v="OD4796301081"/>
    <x v="251"/>
    <s v="Pooja Nair"/>
    <s v="Ahmedabad"/>
    <x v="11"/>
    <s v="Beauty &amp; Grooming"/>
    <s v="Face Wash"/>
    <s v="Nivea"/>
    <x v="4"/>
    <n v="1"/>
    <n v="297"/>
    <n v="0"/>
    <n v="0"/>
    <n v="0"/>
    <x v="3"/>
    <x v="2"/>
    <m/>
    <x v="2"/>
  </r>
  <r>
    <s v="OD9837181082"/>
    <x v="90"/>
    <s v="Rohan Das"/>
    <s v="Hyderabad"/>
    <x v="9"/>
    <s v="Electronics"/>
    <s v="Smart TV"/>
    <s v="Samsung"/>
    <x v="1"/>
    <n v="1"/>
    <n v="21381"/>
    <n v="0"/>
    <n v="21381"/>
    <n v="4276.2"/>
    <x v="0"/>
    <x v="0"/>
    <n v="5"/>
    <x v="0"/>
  </r>
  <r>
    <s v="OD9581471083"/>
    <x v="96"/>
    <s v="Rahul Joshi"/>
    <s v="Patna"/>
    <x v="10"/>
    <s v="Beauty &amp; Grooming"/>
    <s v="Perfume"/>
    <s v="Beardo"/>
    <x v="0"/>
    <n v="1"/>
    <n v="646"/>
    <n v="0.2"/>
    <n v="516.80000000000007"/>
    <n v="93.024000000000015"/>
    <x v="3"/>
    <x v="0"/>
    <n v="3"/>
    <x v="0"/>
  </r>
  <r>
    <s v="OD3496541084"/>
    <x v="14"/>
    <s v="Amit Verma"/>
    <s v="Jaipur"/>
    <x v="13"/>
    <s v="Clothing &amp; Fashion"/>
    <s v="Casual T-Shirt"/>
    <s v="Roadster"/>
    <x v="4"/>
    <n v="2"/>
    <n v="1768"/>
    <n v="0"/>
    <n v="3536"/>
    <n v="353.6"/>
    <x v="0"/>
    <x v="0"/>
    <n v="5"/>
    <x v="0"/>
  </r>
  <r>
    <s v="OD5123671085"/>
    <x v="249"/>
    <s v="Vivek Agnihotri"/>
    <s v="Patna"/>
    <x v="10"/>
    <s v="Electronics"/>
    <s v="Smart TV"/>
    <s v="Samsung"/>
    <x v="0"/>
    <n v="3"/>
    <n v="14694"/>
    <n v="0.2"/>
    <n v="35265.599999999999"/>
    <n v="7053.12"/>
    <x v="3"/>
    <x v="0"/>
    <n v="3"/>
    <x v="0"/>
  </r>
  <r>
    <s v="OD9559991086"/>
    <x v="47"/>
    <s v="Arjun Choudhury"/>
    <s v="Lucknow"/>
    <x v="6"/>
    <s v="Home &amp; Kitchen"/>
    <s v="Air Fryer"/>
    <s v="Kent"/>
    <x v="3"/>
    <n v="5"/>
    <n v="4408"/>
    <n v="0"/>
    <n v="22040"/>
    <n v="5510"/>
    <x v="1"/>
    <x v="0"/>
    <n v="5"/>
    <x v="0"/>
  </r>
  <r>
    <s v="OD8461591087"/>
    <x v="359"/>
    <s v="Sneha Reddy"/>
    <s v="Kolkata"/>
    <x v="1"/>
    <s v="Home &amp; Kitchen"/>
    <s v="Non-Stick Pan"/>
    <s v="Hawkins"/>
    <x v="2"/>
    <n v="1"/>
    <n v="1200"/>
    <n v="0.15"/>
    <n v="1020"/>
    <n v="265.2"/>
    <x v="1"/>
    <x v="3"/>
    <n v="3"/>
    <x v="0"/>
  </r>
  <r>
    <s v="OD9273911088"/>
    <x v="243"/>
    <s v="Vivek Agnihotri"/>
    <s v="Chandigarh"/>
    <x v="7"/>
    <s v="Clothing &amp; Fashion"/>
    <s v="Socks Pack"/>
    <s v="Peter England"/>
    <x v="4"/>
    <n v="2"/>
    <n v="653"/>
    <n v="0.05"/>
    <n v="0"/>
    <n v="0"/>
    <x v="2"/>
    <x v="2"/>
    <m/>
    <x v="2"/>
  </r>
  <r>
    <s v="OD3875341089"/>
    <x v="268"/>
    <s v="Rohan Das"/>
    <s v="Kolkata"/>
    <x v="1"/>
    <s v="Beauty &amp; Grooming"/>
    <s v="Hair Dryer"/>
    <s v="Philips"/>
    <x v="0"/>
    <n v="1"/>
    <n v="969"/>
    <n v="0.05"/>
    <n v="920.55"/>
    <n v="184.11"/>
    <x v="3"/>
    <x v="0"/>
    <n v="4"/>
    <x v="0"/>
  </r>
  <r>
    <s v="OD5332721090"/>
    <x v="53"/>
    <s v="Vikram Singh"/>
    <s v="Kolkata"/>
    <x v="1"/>
    <s v="Beauty &amp; Grooming"/>
    <s v="Beard Trimmer"/>
    <s v="L'Oreal"/>
    <x v="0"/>
    <n v="2"/>
    <n v="2448"/>
    <n v="0"/>
    <n v="4896"/>
    <n v="1077.1200000000001"/>
    <x v="2"/>
    <x v="0"/>
    <n v="3"/>
    <x v="0"/>
  </r>
  <r>
    <s v="OD8784541091"/>
    <x v="308"/>
    <s v="Karan Johar"/>
    <s v="Jaipur"/>
    <x v="13"/>
    <s v="Home &amp; Kitchen"/>
    <s v="Mixer Grinder"/>
    <s v="Prestige"/>
    <x v="3"/>
    <n v="1"/>
    <n v="1293"/>
    <n v="0.05"/>
    <n v="1228.3499999999999"/>
    <n v="294.80399999999997"/>
    <x v="4"/>
    <x v="0"/>
    <n v="4"/>
    <x v="0"/>
  </r>
  <r>
    <s v="OD3294451092"/>
    <x v="61"/>
    <s v="Sunil Gavaskar"/>
    <s v="Patna"/>
    <x v="10"/>
    <s v="Beauty &amp; Grooming"/>
    <s v="Sunscreen"/>
    <s v="Neutrogena"/>
    <x v="4"/>
    <n v="1"/>
    <n v="846"/>
    <n v="0"/>
    <n v="846"/>
    <n v="169.20000000000002"/>
    <x v="0"/>
    <x v="0"/>
    <n v="4"/>
    <x v="0"/>
  </r>
  <r>
    <s v="OD7641931093"/>
    <x v="408"/>
    <s v="Riya Sen"/>
    <s v="Pune"/>
    <x v="3"/>
    <s v="Home &amp; Kitchen"/>
    <s v="Water Bottle"/>
    <s v="Milton"/>
    <x v="3"/>
    <n v="2"/>
    <n v="872"/>
    <n v="0.2"/>
    <n v="1395.2"/>
    <n v="-111.616"/>
    <x v="3"/>
    <x v="1"/>
    <n v="2"/>
    <x v="1"/>
  </r>
  <r>
    <s v="OD1016041094"/>
    <x v="308"/>
    <s v="Karan Johar"/>
    <s v="Delhi"/>
    <x v="8"/>
    <s v="Clothing &amp; Fashion"/>
    <s v="Socks Pack"/>
    <s v="Peter England"/>
    <x v="5"/>
    <n v="1"/>
    <n v="3438"/>
    <n v="0.1"/>
    <n v="3094.2000000000003"/>
    <n v="495.07200000000006"/>
    <x v="2"/>
    <x v="0"/>
    <n v="3"/>
    <x v="0"/>
  </r>
  <r>
    <s v="OD4805601095"/>
    <x v="282"/>
    <s v="Alok Nath"/>
    <s v="Guwahati"/>
    <x v="4"/>
    <s v="Beauty &amp; Grooming"/>
    <s v="Sunscreen"/>
    <s v="Neutrogena"/>
    <x v="0"/>
    <n v="4"/>
    <n v="2440"/>
    <n v="0.15"/>
    <n v="8296"/>
    <n v="2074"/>
    <x v="0"/>
    <x v="0"/>
    <n v="3"/>
    <x v="0"/>
  </r>
  <r>
    <s v="OD1738261096"/>
    <x v="372"/>
    <s v="Arjun Choudhury"/>
    <s v="Chandigarh"/>
    <x v="7"/>
    <s v="Home &amp; Kitchen"/>
    <s v="Non-Stick Pan"/>
    <s v="Hawkins"/>
    <x v="2"/>
    <n v="1"/>
    <n v="705"/>
    <n v="0.15"/>
    <n v="599.25"/>
    <n v="83.89500000000001"/>
    <x v="3"/>
    <x v="0"/>
    <n v="4"/>
    <x v="0"/>
  </r>
  <r>
    <s v="OD4426311097"/>
    <x v="111"/>
    <s v="Arjun Choudhury"/>
    <s v="Lucknow"/>
    <x v="6"/>
    <s v="Home &amp; Kitchen"/>
    <s v="Water Bottle"/>
    <s v="Milton"/>
    <x v="3"/>
    <n v="1"/>
    <n v="1098"/>
    <n v="0.15"/>
    <n v="933.3"/>
    <n v="177.327"/>
    <x v="4"/>
    <x v="0"/>
    <n v="3"/>
    <x v="0"/>
  </r>
  <r>
    <s v="OD3515501098"/>
    <x v="345"/>
    <s v="Priya Patel"/>
    <s v="Lucknow"/>
    <x v="6"/>
    <s v="Beauty &amp; Grooming"/>
    <s v="Beard Trimmer"/>
    <s v="L'Oreal"/>
    <x v="0"/>
    <n v="1"/>
    <n v="2498"/>
    <n v="0.05"/>
    <n v="2373.1"/>
    <n v="308.50299999999999"/>
    <x v="3"/>
    <x v="0"/>
    <n v="5"/>
    <x v="0"/>
  </r>
  <r>
    <s v="OD3265521099"/>
    <x v="267"/>
    <s v="Priya Patel"/>
    <s v="Bangalore"/>
    <x v="2"/>
    <s v="Clothing &amp; Fashion"/>
    <s v="Sports Shoes"/>
    <s v="Puma"/>
    <x v="5"/>
    <n v="1"/>
    <n v="3812"/>
    <n v="0.15"/>
    <n v="3240.2"/>
    <n v="615.63799999999992"/>
    <x v="0"/>
    <x v="0"/>
    <n v="3"/>
    <x v="0"/>
  </r>
  <r>
    <s v="OD9853911100"/>
    <x v="71"/>
    <s v="Sneha Reddy"/>
    <s v="Jaipur"/>
    <x v="13"/>
    <s v="Beauty &amp; Grooming"/>
    <s v="Face Wash"/>
    <s v="Nivea"/>
    <x v="0"/>
    <n v="1"/>
    <n v="536"/>
    <n v="0"/>
    <n v="536"/>
    <n v="107.2"/>
    <x v="3"/>
    <x v="0"/>
    <n v="4"/>
    <x v="0"/>
  </r>
  <r>
    <s v="OD5091481101"/>
    <x v="170"/>
    <s v="Riya Sen"/>
    <s v="Chandigarh"/>
    <x v="7"/>
    <s v="Beauty &amp; Grooming"/>
    <s v="Beard Trimmer"/>
    <s v="L'Oreal"/>
    <x v="4"/>
    <n v="3"/>
    <n v="1274"/>
    <n v="0.35"/>
    <n v="0"/>
    <n v="0"/>
    <x v="3"/>
    <x v="2"/>
    <m/>
    <x v="2"/>
  </r>
  <r>
    <s v="OD3533501102"/>
    <x v="268"/>
    <s v="Deepak Kumar"/>
    <s v="Guwahati"/>
    <x v="4"/>
    <s v="Home &amp; Kitchen"/>
    <s v="Water Bottle"/>
    <s v="Milton"/>
    <x v="3"/>
    <n v="2"/>
    <n v="2104"/>
    <n v="0.2"/>
    <n v="3366.4"/>
    <n v="504.96"/>
    <x v="4"/>
    <x v="0"/>
    <n v="3"/>
    <x v="0"/>
  </r>
  <r>
    <s v="OD4454041103"/>
    <x v="393"/>
    <s v="Yash Wardhan"/>
    <s v="Bhopal"/>
    <x v="12"/>
    <s v="Beauty &amp; Grooming"/>
    <s v="Beard Trimmer"/>
    <s v="L'Oreal"/>
    <x v="0"/>
    <n v="4"/>
    <n v="1716"/>
    <n v="0.05"/>
    <n v="6520.7999999999993"/>
    <n v="1304.1599999999999"/>
    <x v="2"/>
    <x v="0"/>
    <n v="5"/>
    <x v="0"/>
  </r>
  <r>
    <s v="OD5965781104"/>
    <x v="131"/>
    <s v="Jyoti Mishra"/>
    <s v="Ahmedabad"/>
    <x v="11"/>
    <s v="Beauty &amp; Grooming"/>
    <s v="Beard Trimmer"/>
    <s v="L'Oreal"/>
    <x v="0"/>
    <n v="2"/>
    <n v="1687"/>
    <n v="0.05"/>
    <n v="3205.2999999999997"/>
    <n v="833.37799999999993"/>
    <x v="1"/>
    <x v="0"/>
    <n v="4"/>
    <x v="0"/>
  </r>
  <r>
    <s v="OD8190401105"/>
    <x v="235"/>
    <s v="Vikram Singh"/>
    <s v="Guwahati"/>
    <x v="4"/>
    <s v="Home &amp; Kitchen"/>
    <s v="Mixer Grinder"/>
    <s v="Prestige"/>
    <x v="3"/>
    <n v="1"/>
    <n v="1924"/>
    <n v="0"/>
    <n v="1924"/>
    <n v="442.52000000000004"/>
    <x v="4"/>
    <x v="0"/>
    <n v="4"/>
    <x v="0"/>
  </r>
  <r>
    <s v="OD8267271106"/>
    <x v="284"/>
    <s v="Aarav Sharma"/>
    <s v="Chandigarh"/>
    <x v="7"/>
    <s v="Beauty &amp; Grooming"/>
    <s v="Face Wash"/>
    <s v="Nivea"/>
    <x v="0"/>
    <n v="1"/>
    <n v="1416"/>
    <n v="0.1"/>
    <n v="1274.4000000000001"/>
    <n v="318.60000000000002"/>
    <x v="1"/>
    <x v="0"/>
    <n v="5"/>
    <x v="0"/>
  </r>
  <r>
    <s v="OD6438791107"/>
    <x v="314"/>
    <s v="Alok Nath"/>
    <s v="Mumbai"/>
    <x v="3"/>
    <s v="Beauty &amp; Grooming"/>
    <s v="Sunscreen"/>
    <s v="Neutrogena"/>
    <x v="4"/>
    <n v="1"/>
    <n v="2264"/>
    <n v="0.15"/>
    <n v="1924.3999999999999"/>
    <n v="365.63599999999997"/>
    <x v="0"/>
    <x v="0"/>
    <n v="5"/>
    <x v="0"/>
  </r>
  <r>
    <s v="OD6878831108"/>
    <x v="254"/>
    <s v="Vikram Singh"/>
    <s v="Chandigarh"/>
    <x v="7"/>
    <s v="Home &amp; Kitchen"/>
    <s v="Water Bottle"/>
    <s v="Milton"/>
    <x v="2"/>
    <n v="1"/>
    <n v="5632"/>
    <n v="0.1"/>
    <n v="5068.8"/>
    <n v="709.63200000000006"/>
    <x v="3"/>
    <x v="0"/>
    <n v="4"/>
    <x v="0"/>
  </r>
  <r>
    <s v="OD4494621109"/>
    <x v="409"/>
    <s v="Sunil Gavaskar"/>
    <s v="Chennai"/>
    <x v="0"/>
    <s v="Home &amp; Kitchen"/>
    <s v="Non-Stick Pan"/>
    <s v="Hawkins"/>
    <x v="2"/>
    <n v="3"/>
    <n v="4440"/>
    <n v="0.15"/>
    <n v="11322"/>
    <n v="2604.06"/>
    <x v="3"/>
    <x v="0"/>
    <n v="5"/>
    <x v="0"/>
  </r>
  <r>
    <s v="OD6029011110"/>
    <x v="395"/>
    <s v="Aditi Rao"/>
    <s v="Guwahati"/>
    <x v="4"/>
    <s v="Clothing &amp; Fashion"/>
    <s v="Leather Jacket"/>
    <s v="Zara"/>
    <x v="4"/>
    <n v="1"/>
    <n v="3532"/>
    <n v="0.2"/>
    <n v="2825.6000000000004"/>
    <n v="310.81600000000003"/>
    <x v="2"/>
    <x v="0"/>
    <n v="3"/>
    <x v="0"/>
  </r>
  <r>
    <s v="OD1760561111"/>
    <x v="258"/>
    <s v="Priya Patel"/>
    <s v="Guwahati"/>
    <x v="4"/>
    <s v="Electronics"/>
    <s v="Smartphone"/>
    <s v="Realme"/>
    <x v="1"/>
    <n v="2"/>
    <n v="3616"/>
    <n v="0.05"/>
    <n v="6870.4"/>
    <n v="1099.2639999999999"/>
    <x v="0"/>
    <x v="0"/>
    <n v="3"/>
    <x v="0"/>
  </r>
  <r>
    <s v="OD8543191112"/>
    <x v="134"/>
    <s v="Karan Johar"/>
    <s v="Delhi"/>
    <x v="8"/>
    <s v="Beauty &amp; Grooming"/>
    <s v="Beard Trimmer"/>
    <s v="L'Oreal"/>
    <x v="4"/>
    <n v="1"/>
    <n v="1884"/>
    <n v="0.05"/>
    <n v="1789.8"/>
    <n v="214.77599999999998"/>
    <x v="4"/>
    <x v="0"/>
    <n v="5"/>
    <x v="0"/>
  </r>
  <r>
    <s v="OD7548911113"/>
    <x v="383"/>
    <s v="Alok Nath"/>
    <s v="Mumbai"/>
    <x v="3"/>
    <s v="Home &amp; Kitchen"/>
    <s v="Mixer Grinder"/>
    <s v="Prestige"/>
    <x v="3"/>
    <n v="1"/>
    <n v="3388"/>
    <n v="0.05"/>
    <n v="3218.6"/>
    <n v="450.60400000000004"/>
    <x v="2"/>
    <x v="0"/>
    <n v="3"/>
    <x v="0"/>
  </r>
  <r>
    <s v="OD7405571114"/>
    <x v="55"/>
    <s v="Vivek Agnihotri"/>
    <s v="Ahmedabad"/>
    <x v="11"/>
    <s v="Electronics"/>
    <s v="Power Bank"/>
    <s v="Mi"/>
    <x v="1"/>
    <n v="1"/>
    <n v="57484"/>
    <n v="0.05"/>
    <n v="54609.799999999996"/>
    <n v="13652.449999999999"/>
    <x v="4"/>
    <x v="0"/>
    <n v="5"/>
    <x v="0"/>
  </r>
  <r>
    <s v="OD2430721115"/>
    <x v="230"/>
    <s v="Jyoti Mishra"/>
    <s v="Pune"/>
    <x v="3"/>
    <s v="Clothing &amp; Fashion"/>
    <s v="Socks Pack"/>
    <s v="Peter England"/>
    <x v="4"/>
    <n v="1"/>
    <n v="748"/>
    <n v="0"/>
    <n v="748"/>
    <n v="104.72000000000001"/>
    <x v="1"/>
    <x v="3"/>
    <n v="5"/>
    <x v="0"/>
  </r>
  <r>
    <s v="OD9436571116"/>
    <x v="180"/>
    <s v="Jyoti Mishra"/>
    <s v="Hyderabad"/>
    <x v="9"/>
    <s v="Beauty &amp; Grooming"/>
    <s v="Face Wash"/>
    <s v="Nivea"/>
    <x v="0"/>
    <n v="2"/>
    <n v="1609"/>
    <n v="0.05"/>
    <n v="3057.1"/>
    <n v="641.99099999999999"/>
    <x v="0"/>
    <x v="0"/>
    <n v="4"/>
    <x v="0"/>
  </r>
  <r>
    <s v="OD9930281117"/>
    <x v="357"/>
    <s v="Kriti Malhotra"/>
    <s v="Guwahati"/>
    <x v="4"/>
    <s v="Home &amp; Kitchen"/>
    <s v="Mixer Grinder"/>
    <s v="Prestige"/>
    <x v="2"/>
    <n v="2"/>
    <n v="1719"/>
    <n v="0.1"/>
    <n v="3094.2000000000003"/>
    <n v="618.84000000000015"/>
    <x v="2"/>
    <x v="0"/>
    <n v="5"/>
    <x v="0"/>
  </r>
  <r>
    <s v="OD2954051118"/>
    <x v="350"/>
    <s v="Meera Bai"/>
    <s v="Chennai"/>
    <x v="0"/>
    <s v="Beauty &amp; Grooming"/>
    <s v="Face Wash"/>
    <s v="Nivea"/>
    <x v="4"/>
    <n v="1"/>
    <n v="2422"/>
    <n v="0"/>
    <n v="2422"/>
    <n v="242.20000000000002"/>
    <x v="1"/>
    <x v="0"/>
    <n v="5"/>
    <x v="0"/>
  </r>
  <r>
    <s v="OD9824071119"/>
    <x v="372"/>
    <s v="Alok Nath"/>
    <s v="Ahmedabad"/>
    <x v="11"/>
    <s v="Home &amp; Kitchen"/>
    <s v="Water Bottle"/>
    <s v="Milton"/>
    <x v="3"/>
    <n v="5"/>
    <n v="3677"/>
    <n v="0.2"/>
    <n v="14708"/>
    <n v="2941.6000000000004"/>
    <x v="1"/>
    <x v="3"/>
    <n v="3"/>
    <x v="0"/>
  </r>
  <r>
    <s v="OD9506591120"/>
    <x v="166"/>
    <s v="Kriti Malhotra"/>
    <s v="Chandigarh"/>
    <x v="7"/>
    <s v="Beauty &amp; Grooming"/>
    <s v="Sunscreen"/>
    <s v="Neutrogena"/>
    <x v="0"/>
    <n v="1"/>
    <n v="1852"/>
    <n v="0.05"/>
    <n v="1759.3999999999999"/>
    <n v="334.286"/>
    <x v="1"/>
    <x v="0"/>
    <n v="3"/>
    <x v="0"/>
  </r>
  <r>
    <s v="OD9585781121"/>
    <x v="15"/>
    <s v="Sneha Reddy"/>
    <s v="Pune"/>
    <x v="3"/>
    <s v="Home &amp; Kitchen"/>
    <s v="Non-Stick Pan"/>
    <s v="Hawkins"/>
    <x v="2"/>
    <n v="1"/>
    <n v="5077"/>
    <n v="0.1"/>
    <n v="4569.3"/>
    <n v="594.00900000000001"/>
    <x v="0"/>
    <x v="0"/>
    <n v="3"/>
    <x v="0"/>
  </r>
  <r>
    <s v="OD5724891122"/>
    <x v="287"/>
    <s v="Kriti Malhotra"/>
    <s v="Chennai"/>
    <x v="0"/>
    <s v="Home &amp; Kitchen"/>
    <s v="Non-Stick Pan"/>
    <s v="Hawkins"/>
    <x v="2"/>
    <n v="1"/>
    <n v="1119"/>
    <n v="0"/>
    <n v="1119"/>
    <n v="179.04"/>
    <x v="2"/>
    <x v="0"/>
    <n v="4"/>
    <x v="0"/>
  </r>
  <r>
    <s v="OD2005061123"/>
    <x v="383"/>
    <s v="Vikram Singh"/>
    <s v="Lucknow"/>
    <x v="6"/>
    <s v="Beauty &amp; Grooming"/>
    <s v="Perfume"/>
    <s v="Beardo"/>
    <x v="4"/>
    <n v="2"/>
    <n v="1099"/>
    <n v="0"/>
    <n v="2198"/>
    <n v="461.58"/>
    <x v="0"/>
    <x v="0"/>
    <n v="3"/>
    <x v="0"/>
  </r>
  <r>
    <s v="OD4865351124"/>
    <x v="410"/>
    <s v="Divya Dutta"/>
    <s v="Patna"/>
    <x v="10"/>
    <s v="Clothing &amp; Fashion"/>
    <s v="Leather Jacket"/>
    <s v="Zara"/>
    <x v="5"/>
    <n v="1"/>
    <n v="1540"/>
    <n v="0.1"/>
    <n v="1386"/>
    <n v="291.06"/>
    <x v="3"/>
    <x v="0"/>
    <n v="3"/>
    <x v="0"/>
  </r>
  <r>
    <s v="OD5406461125"/>
    <x v="19"/>
    <s v="Kriti Malhotra"/>
    <s v="Ahmedabad"/>
    <x v="11"/>
    <s v="Clothing &amp; Fashion"/>
    <s v="Sports Shoes"/>
    <s v="Puma"/>
    <x v="5"/>
    <n v="1"/>
    <n v="1311"/>
    <n v="0.1"/>
    <n v="1179.9000000000001"/>
    <n v="224.18100000000001"/>
    <x v="2"/>
    <x v="0"/>
    <n v="5"/>
    <x v="0"/>
  </r>
  <r>
    <s v="OD8458901126"/>
    <x v="286"/>
    <s v="Riya Sen"/>
    <s v="Pune"/>
    <x v="3"/>
    <s v="Beauty &amp; Grooming"/>
    <s v="Perfume"/>
    <s v="Beardo"/>
    <x v="0"/>
    <n v="2"/>
    <n v="590"/>
    <n v="0.1"/>
    <n v="1062"/>
    <n v="254.88"/>
    <x v="2"/>
    <x v="0"/>
    <n v="4"/>
    <x v="0"/>
  </r>
  <r>
    <s v="OD5058551127"/>
    <x v="223"/>
    <s v="Jyoti Mishra"/>
    <s v="Bangalore"/>
    <x v="2"/>
    <s v="Home &amp; Kitchen"/>
    <s v="Water Bottle"/>
    <s v="Milton"/>
    <x v="3"/>
    <n v="3"/>
    <n v="3709"/>
    <n v="0"/>
    <n v="11127"/>
    <n v="2781.75"/>
    <x v="2"/>
    <x v="0"/>
    <n v="5"/>
    <x v="0"/>
  </r>
  <r>
    <s v="OD9240441128"/>
    <x v="168"/>
    <s v="Vikram Singh"/>
    <s v="Ahmedabad"/>
    <x v="11"/>
    <s v="Electronics"/>
    <s v="Power Bank"/>
    <s v="Mi"/>
    <x v="1"/>
    <n v="2"/>
    <n v="24283"/>
    <n v="0.05"/>
    <n v="46137.7"/>
    <n v="10150.294"/>
    <x v="2"/>
    <x v="0"/>
    <n v="3"/>
    <x v="0"/>
  </r>
  <r>
    <s v="OD6908851129"/>
    <x v="28"/>
    <s v="Shilpa Shetty"/>
    <s v="Kolkata"/>
    <x v="1"/>
    <s v="Clothing &amp; Fashion"/>
    <s v="Socks Pack"/>
    <s v="Peter England"/>
    <x v="4"/>
    <n v="2"/>
    <n v="4095"/>
    <n v="0.05"/>
    <n v="7780.5"/>
    <n v="778.05000000000007"/>
    <x v="3"/>
    <x v="0"/>
    <n v="5"/>
    <x v="0"/>
  </r>
  <r>
    <s v="OD8058291130"/>
    <x v="122"/>
    <s v="Pooja Nair"/>
    <s v="Bhopal"/>
    <x v="12"/>
    <s v="Clothing &amp; Fashion"/>
    <s v="Slim Fit Jeans"/>
    <s v="Levis"/>
    <x v="4"/>
    <n v="1"/>
    <n v="2842"/>
    <n v="0.05"/>
    <n v="2699.9"/>
    <n v="620.97700000000009"/>
    <x v="1"/>
    <x v="0"/>
    <n v="3"/>
    <x v="0"/>
  </r>
  <r>
    <s v="OD4400781131"/>
    <x v="36"/>
    <s v="Vikram Singh"/>
    <s v="Kolkata"/>
    <x v="1"/>
    <s v="Beauty &amp; Grooming"/>
    <s v="Hair Dryer"/>
    <s v="Philips"/>
    <x v="4"/>
    <n v="1"/>
    <n v="491"/>
    <n v="0"/>
    <n v="491"/>
    <n v="49.1"/>
    <x v="2"/>
    <x v="0"/>
    <n v="4"/>
    <x v="0"/>
  </r>
  <r>
    <s v="OD1826121132"/>
    <x v="113"/>
    <s v="Deepak Kumar"/>
    <s v="Kochi"/>
    <x v="5"/>
    <s v="Electronics"/>
    <s v="Wireless Earbuds"/>
    <s v="boAt"/>
    <x v="1"/>
    <n v="1"/>
    <n v="58739"/>
    <n v="0.15"/>
    <n v="49928.15"/>
    <n v="-3994.2520000000004"/>
    <x v="2"/>
    <x v="1"/>
    <n v="2"/>
    <x v="1"/>
  </r>
  <r>
    <s v="OD8089941133"/>
    <x v="97"/>
    <s v="Rohan Das"/>
    <s v="Pune"/>
    <x v="3"/>
    <s v="Electronics"/>
    <s v="Smart TV"/>
    <s v="Samsung"/>
    <x v="1"/>
    <n v="1"/>
    <n v="46031"/>
    <n v="0.05"/>
    <n v="43729.45"/>
    <n v="6122.1230000000005"/>
    <x v="0"/>
    <x v="0"/>
    <n v="3"/>
    <x v="0"/>
  </r>
  <r>
    <s v="OD5280571134"/>
    <x v="244"/>
    <s v="Ananya Iyer"/>
    <s v="Patna"/>
    <x v="10"/>
    <s v="Home &amp; Kitchen"/>
    <s v="Non-Stick Pan"/>
    <s v="Hawkins"/>
    <x v="2"/>
    <n v="1"/>
    <n v="5496"/>
    <n v="0.05"/>
    <n v="5221.2"/>
    <n v="1305.3"/>
    <x v="1"/>
    <x v="0"/>
    <n v="4"/>
    <x v="0"/>
  </r>
  <r>
    <s v="OD1102571135"/>
    <x v="79"/>
    <s v="Vivek Agnihotri"/>
    <s v="Jaipur"/>
    <x v="13"/>
    <s v="Home &amp; Kitchen"/>
    <s v="Mixer Grinder"/>
    <s v="Prestige"/>
    <x v="3"/>
    <n v="1"/>
    <n v="2278"/>
    <n v="0"/>
    <n v="2278"/>
    <n v="273.36"/>
    <x v="2"/>
    <x v="0"/>
    <n v="4"/>
    <x v="0"/>
  </r>
  <r>
    <s v="OD6689791136"/>
    <x v="31"/>
    <s v="Riya Sen"/>
    <s v="Kolkata"/>
    <x v="1"/>
    <s v="Beauty &amp; Grooming"/>
    <s v="Perfume"/>
    <s v="Beardo"/>
    <x v="4"/>
    <n v="1"/>
    <n v="697"/>
    <n v="0.15"/>
    <n v="592.44999999999993"/>
    <n v="142.18799999999999"/>
    <x v="4"/>
    <x v="0"/>
    <n v="4"/>
    <x v="0"/>
  </r>
  <r>
    <s v="OD7057591137"/>
    <x v="223"/>
    <s v="Alok Nath"/>
    <s v="Guwahati"/>
    <x v="4"/>
    <s v="Electronics"/>
    <s v="Smart TV"/>
    <s v="Samsung"/>
    <x v="0"/>
    <n v="1"/>
    <n v="9437"/>
    <n v="0"/>
    <n v="9437"/>
    <n v="1226.81"/>
    <x v="3"/>
    <x v="0"/>
    <n v="3"/>
    <x v="0"/>
  </r>
  <r>
    <s v="OD5500201138"/>
    <x v="104"/>
    <s v="Rohan Das"/>
    <s v="Kochi"/>
    <x v="5"/>
    <s v="Electronics"/>
    <s v="Wireless Earbuds"/>
    <s v="boAt"/>
    <x v="0"/>
    <n v="1"/>
    <n v="45122"/>
    <n v="0"/>
    <n v="45122"/>
    <n v="7219.52"/>
    <x v="1"/>
    <x v="0"/>
    <n v="5"/>
    <x v="0"/>
  </r>
  <r>
    <s v="OD9708731139"/>
    <x v="83"/>
    <s v="Divya Dutta"/>
    <s v="Patna"/>
    <x v="10"/>
    <s v="Electronics"/>
    <s v="Smartwatch"/>
    <s v="Noise"/>
    <x v="0"/>
    <n v="1"/>
    <n v="55680"/>
    <n v="0.1"/>
    <n v="50112"/>
    <n v="10022.400000000001"/>
    <x v="0"/>
    <x v="0"/>
    <n v="5"/>
    <x v="0"/>
  </r>
  <r>
    <s v="OD2545901140"/>
    <x v="408"/>
    <s v="Neha Gupta"/>
    <s v="Kochi"/>
    <x v="5"/>
    <s v="Beauty &amp; Grooming"/>
    <s v="Sunscreen"/>
    <s v="Neutrogena"/>
    <x v="4"/>
    <n v="4"/>
    <n v="316"/>
    <n v="0.1"/>
    <n v="1137.6000000000001"/>
    <n v="182.01600000000002"/>
    <x v="1"/>
    <x v="0"/>
    <n v="4"/>
    <x v="0"/>
  </r>
  <r>
    <s v="OD9287711141"/>
    <x v="411"/>
    <s v="Rahul Joshi"/>
    <s v="Lucknow"/>
    <x v="6"/>
    <s v="Electronics"/>
    <s v="Wireless Earbuds"/>
    <s v="boAt"/>
    <x v="1"/>
    <n v="1"/>
    <n v="61766"/>
    <n v="0"/>
    <n v="61766"/>
    <n v="16059.16"/>
    <x v="3"/>
    <x v="0"/>
    <n v="4"/>
    <x v="0"/>
  </r>
  <r>
    <s v="OD2036351142"/>
    <x v="196"/>
    <s v="Neha Gupta"/>
    <s v="Bhopal"/>
    <x v="12"/>
    <s v="Electronics"/>
    <s v="Power Bank"/>
    <s v="Mi"/>
    <x v="0"/>
    <n v="2"/>
    <n v="2736"/>
    <n v="0"/>
    <n v="5472"/>
    <n v="547.20000000000005"/>
    <x v="0"/>
    <x v="0"/>
    <n v="5"/>
    <x v="0"/>
  </r>
  <r>
    <s v="OD4600011143"/>
    <x v="405"/>
    <s v="Neha Gupta"/>
    <s v="Kochi"/>
    <x v="5"/>
    <s v="Home &amp; Kitchen"/>
    <s v="LED Bulb"/>
    <s v="Philips"/>
    <x v="2"/>
    <n v="1"/>
    <n v="4861"/>
    <n v="0.1"/>
    <n v="4374.9000000000005"/>
    <n v="524.98800000000006"/>
    <x v="3"/>
    <x v="0"/>
    <n v="4"/>
    <x v="0"/>
  </r>
  <r>
    <s v="OD2131951144"/>
    <x v="360"/>
    <s v="Yash Wardhan"/>
    <s v="Patna"/>
    <x v="10"/>
    <s v="Home &amp; Kitchen"/>
    <s v="Non-Stick Pan"/>
    <s v="Hawkins"/>
    <x v="3"/>
    <n v="2"/>
    <n v="3446"/>
    <n v="0"/>
    <n v="6892"/>
    <n v="1723"/>
    <x v="2"/>
    <x v="0"/>
    <n v="5"/>
    <x v="0"/>
  </r>
  <r>
    <s v="OD7569921145"/>
    <x v="304"/>
    <s v="Vivek Agnihotri"/>
    <s v="Jaipur"/>
    <x v="13"/>
    <s v="Clothing &amp; Fashion"/>
    <s v="Sports Shoes"/>
    <s v="Puma"/>
    <x v="5"/>
    <n v="1"/>
    <n v="2984"/>
    <n v="0.05"/>
    <n v="2834.7999999999997"/>
    <n v="538.61199999999997"/>
    <x v="2"/>
    <x v="0"/>
    <n v="3"/>
    <x v="0"/>
  </r>
  <r>
    <s v="OD7902331146"/>
    <x v="44"/>
    <s v="Amit Verma"/>
    <s v="Bangalore"/>
    <x v="2"/>
    <s v="Electronics"/>
    <s v="Laptop"/>
    <s v="Asus"/>
    <x v="1"/>
    <n v="2"/>
    <n v="45324"/>
    <n v="0"/>
    <n v="90648"/>
    <n v="9064.8000000000011"/>
    <x v="1"/>
    <x v="0"/>
    <n v="3"/>
    <x v="0"/>
  </r>
  <r>
    <s v="OD5575601147"/>
    <x v="61"/>
    <s v="Alok Nath"/>
    <s v="Jaipur"/>
    <x v="13"/>
    <s v="Home &amp; Kitchen"/>
    <s v="Non-Stick Pan"/>
    <s v="Hawkins"/>
    <x v="2"/>
    <n v="1"/>
    <n v="1655"/>
    <n v="0"/>
    <n v="1655"/>
    <n v="397.2"/>
    <x v="4"/>
    <x v="0"/>
    <n v="4"/>
    <x v="0"/>
  </r>
  <r>
    <s v="OD2596861148"/>
    <x v="200"/>
    <s v="Kriti Malhotra"/>
    <s v="Kolkata"/>
    <x v="1"/>
    <s v="Electronics"/>
    <s v="Smartwatch"/>
    <s v="Noise"/>
    <x v="1"/>
    <n v="2"/>
    <n v="58492"/>
    <n v="0"/>
    <n v="116984"/>
    <n v="12868.24"/>
    <x v="2"/>
    <x v="0"/>
    <n v="3"/>
    <x v="0"/>
  </r>
  <r>
    <s v="OD7181631149"/>
    <x v="313"/>
    <s v="Pooja Nair"/>
    <s v="Hyderabad"/>
    <x v="9"/>
    <s v="Home &amp; Kitchen"/>
    <s v="LED Bulb"/>
    <s v="Philips"/>
    <x v="3"/>
    <n v="1"/>
    <n v="1788"/>
    <n v="0.05"/>
    <n v="1698.6"/>
    <n v="271.77600000000001"/>
    <x v="4"/>
    <x v="0"/>
    <n v="3"/>
    <x v="0"/>
  </r>
  <r>
    <s v="OD4616401150"/>
    <x v="364"/>
    <s v="Vivek Agnihotri"/>
    <s v="Patna"/>
    <x v="10"/>
    <s v="Electronics"/>
    <s v="Power Bank"/>
    <s v="Mi"/>
    <x v="0"/>
    <n v="1"/>
    <n v="60435"/>
    <n v="0.15"/>
    <n v="51369.75"/>
    <n v="7191.7650000000003"/>
    <x v="4"/>
    <x v="0"/>
    <n v="4"/>
    <x v="0"/>
  </r>
  <r>
    <s v="OD2800701151"/>
    <x v="234"/>
    <s v="Amit Verma"/>
    <s v="Delhi"/>
    <x v="8"/>
    <s v="Clothing &amp; Fashion"/>
    <s v="Leather Jacket"/>
    <s v="Zara"/>
    <x v="4"/>
    <n v="1"/>
    <n v="2266"/>
    <n v="0.05"/>
    <n v="2152.6999999999998"/>
    <n v="430.53999999999996"/>
    <x v="1"/>
    <x v="0"/>
    <n v="5"/>
    <x v="0"/>
  </r>
  <r>
    <s v="OD2126571152"/>
    <x v="217"/>
    <s v="Yash Wardhan"/>
    <s v="Lucknow"/>
    <x v="6"/>
    <s v="Beauty &amp; Grooming"/>
    <s v="Perfume"/>
    <s v="Beardo"/>
    <x v="4"/>
    <n v="1"/>
    <n v="211"/>
    <n v="0.2"/>
    <n v="168.8"/>
    <n v="32.072000000000003"/>
    <x v="0"/>
    <x v="0"/>
    <n v="4"/>
    <x v="0"/>
  </r>
  <r>
    <s v="OD1064971153"/>
    <x v="247"/>
    <s v="Amit Verma"/>
    <s v="Bhopal"/>
    <x v="12"/>
    <s v="Home &amp; Kitchen"/>
    <s v="Water Bottle"/>
    <s v="Milton"/>
    <x v="3"/>
    <n v="1"/>
    <n v="1696"/>
    <n v="0.1"/>
    <n v="1526.4"/>
    <n v="305.28000000000003"/>
    <x v="0"/>
    <x v="0"/>
    <n v="4"/>
    <x v="0"/>
  </r>
  <r>
    <s v="OD9135281154"/>
    <x v="412"/>
    <s v="Karan Johar"/>
    <s v="Kochi"/>
    <x v="5"/>
    <s v="Home &amp; Kitchen"/>
    <s v="Air Fryer"/>
    <s v="Kent"/>
    <x v="3"/>
    <n v="1"/>
    <n v="5406"/>
    <n v="0"/>
    <n v="5406"/>
    <n v="1189.32"/>
    <x v="3"/>
    <x v="0"/>
    <n v="3"/>
    <x v="0"/>
  </r>
  <r>
    <s v="OD5171691155"/>
    <x v="83"/>
    <s v="Ananya Iyer"/>
    <s v="Bhopal"/>
    <x v="12"/>
    <s v="Beauty &amp; Grooming"/>
    <s v="Face Wash"/>
    <s v="Nivea"/>
    <x v="4"/>
    <n v="1"/>
    <n v="808"/>
    <n v="0.15"/>
    <n v="686.8"/>
    <n v="157.964"/>
    <x v="3"/>
    <x v="0"/>
    <n v="3"/>
    <x v="0"/>
  </r>
  <r>
    <s v="OD2068761156"/>
    <x v="413"/>
    <s v="Sneha Reddy"/>
    <s v="Guwahati"/>
    <x v="4"/>
    <s v="Electronics"/>
    <s v="Smartphone"/>
    <s v="Realme"/>
    <x v="1"/>
    <n v="1"/>
    <n v="56986"/>
    <n v="0.15"/>
    <n v="48438.1"/>
    <n v="10656.382"/>
    <x v="0"/>
    <x v="0"/>
    <n v="3"/>
    <x v="0"/>
  </r>
  <r>
    <s v="OD7394371157"/>
    <x v="206"/>
    <s v="Jyoti Mishra"/>
    <s v="Ahmedabad"/>
    <x v="11"/>
    <s v="Clothing &amp; Fashion"/>
    <s v="Ethnic Kurta"/>
    <s v="Wrogn"/>
    <x v="5"/>
    <n v="3"/>
    <n v="4019"/>
    <n v="0.1"/>
    <n v="10851.300000000001"/>
    <n v="1302.1560000000002"/>
    <x v="3"/>
    <x v="0"/>
    <n v="3"/>
    <x v="0"/>
  </r>
  <r>
    <s v="OD6247781158"/>
    <x v="414"/>
    <s v="Sanjay Rao"/>
    <s v="Chennai"/>
    <x v="0"/>
    <s v="Home &amp; Kitchen"/>
    <s v="Water Bottle"/>
    <s v="Milton"/>
    <x v="3"/>
    <n v="1"/>
    <n v="1907"/>
    <n v="0.15"/>
    <n v="1620.95"/>
    <n v="372.81850000000003"/>
    <x v="1"/>
    <x v="0"/>
    <n v="3"/>
    <x v="0"/>
  </r>
  <r>
    <s v="OD9531251159"/>
    <x v="93"/>
    <s v="Kriti Malhotra"/>
    <s v="Mumbai"/>
    <x v="3"/>
    <s v="Beauty &amp; Grooming"/>
    <s v="Face Wash"/>
    <s v="Nivea"/>
    <x v="4"/>
    <n v="2"/>
    <n v="1644"/>
    <n v="0"/>
    <n v="3288"/>
    <n v="427.44"/>
    <x v="4"/>
    <x v="0"/>
    <n v="3"/>
    <x v="0"/>
  </r>
  <r>
    <s v="OD2785001160"/>
    <x v="265"/>
    <s v="Alok Nath"/>
    <s v="Chennai"/>
    <x v="0"/>
    <s v="Beauty &amp; Grooming"/>
    <s v="Sunscreen"/>
    <s v="Neutrogena"/>
    <x v="4"/>
    <n v="1"/>
    <n v="2202"/>
    <n v="0"/>
    <n v="2202"/>
    <n v="550.5"/>
    <x v="2"/>
    <x v="0"/>
    <n v="4"/>
    <x v="0"/>
  </r>
  <r>
    <s v="OD2823061161"/>
    <x v="86"/>
    <s v="Vivek Agnihotri"/>
    <s v="Bangalore"/>
    <x v="2"/>
    <s v="Electronics"/>
    <s v="Power Bank"/>
    <s v="Mi"/>
    <x v="0"/>
    <n v="3"/>
    <n v="37713"/>
    <n v="0.15"/>
    <n v="96168.15"/>
    <n v="21156.992999999999"/>
    <x v="1"/>
    <x v="0"/>
    <n v="3"/>
    <x v="0"/>
  </r>
  <r>
    <s v="OD2295101162"/>
    <x v="415"/>
    <s v="Divya Dutta"/>
    <s v="Hyderabad"/>
    <x v="9"/>
    <s v="Home &amp; Kitchen"/>
    <s v="Non-Stick Pan"/>
    <s v="Hawkins"/>
    <x v="2"/>
    <n v="1"/>
    <n v="4847"/>
    <n v="0"/>
    <n v="4847"/>
    <n v="484.70000000000005"/>
    <x v="3"/>
    <x v="0"/>
    <n v="4"/>
    <x v="0"/>
  </r>
  <r>
    <s v="OD3991771163"/>
    <x v="139"/>
    <s v="Karan Johar"/>
    <s v="Patna"/>
    <x v="10"/>
    <s v="Home &amp; Kitchen"/>
    <s v="Mixer Grinder"/>
    <s v="Prestige"/>
    <x v="3"/>
    <n v="2"/>
    <n v="468"/>
    <n v="0.1"/>
    <n v="842.4"/>
    <n v="109.512"/>
    <x v="0"/>
    <x v="0"/>
    <n v="3"/>
    <x v="0"/>
  </r>
  <r>
    <s v="OD4674521164"/>
    <x v="10"/>
    <s v="Rohan Das"/>
    <s v="Patna"/>
    <x v="10"/>
    <s v="Clothing &amp; Fashion"/>
    <s v="Casual T-Shirt"/>
    <s v="Roadster"/>
    <x v="5"/>
    <n v="1"/>
    <n v="3459"/>
    <n v="0.05"/>
    <n v="3286.0499999999997"/>
    <n v="788.65199999999993"/>
    <x v="1"/>
    <x v="0"/>
    <n v="3"/>
    <x v="0"/>
  </r>
  <r>
    <s v="OD5102781165"/>
    <x v="116"/>
    <s v="Ananya Iyer"/>
    <s v="Delhi"/>
    <x v="8"/>
    <s v="Electronics"/>
    <s v="Smartphone"/>
    <s v="Realme"/>
    <x v="1"/>
    <n v="1"/>
    <n v="45774"/>
    <n v="0.15"/>
    <n v="38907.9"/>
    <n v="7392.5010000000002"/>
    <x v="4"/>
    <x v="0"/>
    <n v="4"/>
    <x v="0"/>
  </r>
  <r>
    <s v="OD1759991166"/>
    <x v="184"/>
    <s v="Pooja Nair"/>
    <s v="Bangalore"/>
    <x v="2"/>
    <s v="Beauty &amp; Grooming"/>
    <s v="Sunscreen"/>
    <s v="Neutrogena"/>
    <x v="4"/>
    <n v="1"/>
    <n v="847"/>
    <n v="0"/>
    <n v="847"/>
    <n v="127.05"/>
    <x v="1"/>
    <x v="0"/>
    <n v="3"/>
    <x v="0"/>
  </r>
  <r>
    <s v="OD1174451167"/>
    <x v="258"/>
    <s v="Karan Johar"/>
    <s v="Ahmedabad"/>
    <x v="11"/>
    <s v="Electronics"/>
    <s v="Power Bank"/>
    <s v="Mi"/>
    <x v="0"/>
    <n v="1"/>
    <n v="55129"/>
    <n v="0"/>
    <n v="55129"/>
    <n v="7166.77"/>
    <x v="2"/>
    <x v="0"/>
    <n v="4"/>
    <x v="0"/>
  </r>
  <r>
    <s v="OD8707521168"/>
    <x v="131"/>
    <s v="Meera Bai"/>
    <s v="Guwahati"/>
    <x v="4"/>
    <s v="Home &amp; Kitchen"/>
    <s v="Bedsheet Set"/>
    <s v="Bombay Dyeing"/>
    <x v="3"/>
    <n v="1"/>
    <n v="5946"/>
    <n v="0.05"/>
    <n v="5648.7"/>
    <n v="1073.2529999999999"/>
    <x v="0"/>
    <x v="0"/>
    <n v="5"/>
    <x v="0"/>
  </r>
  <r>
    <s v="OD4160911169"/>
    <x v="297"/>
    <s v="Karan Johar"/>
    <s v="Chandigarh"/>
    <x v="7"/>
    <s v="Home &amp; Kitchen"/>
    <s v="Air Fryer"/>
    <s v="Kent"/>
    <x v="3"/>
    <n v="1"/>
    <n v="1251"/>
    <n v="0.05"/>
    <n v="1188.45"/>
    <n v="273.34350000000001"/>
    <x v="1"/>
    <x v="3"/>
    <n v="3"/>
    <x v="0"/>
  </r>
  <r>
    <s v="OD2062821170"/>
    <x v="38"/>
    <s v="Aditi Rao"/>
    <s v="Bhopal"/>
    <x v="12"/>
    <s v="Electronics"/>
    <s v="Wireless Earbuds"/>
    <s v="boAt"/>
    <x v="1"/>
    <n v="2"/>
    <n v="56254"/>
    <n v="0"/>
    <n v="112508"/>
    <n v="15751.12"/>
    <x v="3"/>
    <x v="0"/>
    <n v="5"/>
    <x v="0"/>
  </r>
  <r>
    <s v="OD2918061171"/>
    <x v="16"/>
    <s v="Karan Johar"/>
    <s v="Bangalore"/>
    <x v="2"/>
    <s v="Home &amp; Kitchen"/>
    <s v="Non-Stick Pan"/>
    <s v="Hawkins"/>
    <x v="3"/>
    <n v="2"/>
    <n v="4244"/>
    <n v="0"/>
    <n v="8488"/>
    <n v="1952.24"/>
    <x v="0"/>
    <x v="0"/>
    <n v="3"/>
    <x v="0"/>
  </r>
  <r>
    <s v="OD4472221172"/>
    <x v="211"/>
    <s v="Priya Patel"/>
    <s v="Bangalore"/>
    <x v="2"/>
    <s v="Home &amp; Kitchen"/>
    <s v="Air Fryer"/>
    <s v="Kent"/>
    <x v="3"/>
    <n v="2"/>
    <n v="3879"/>
    <n v="0.05"/>
    <n v="7370.0999999999995"/>
    <n v="1179.2159999999999"/>
    <x v="4"/>
    <x v="0"/>
    <n v="5"/>
    <x v="0"/>
  </r>
  <r>
    <s v="OD7515901173"/>
    <x v="153"/>
    <s v="Pooja Nair"/>
    <s v="Delhi"/>
    <x v="8"/>
    <s v="Electronics"/>
    <s v="Wireless Earbuds"/>
    <s v="boAt"/>
    <x v="0"/>
    <n v="1"/>
    <n v="43250"/>
    <n v="0.15"/>
    <n v="36762.5"/>
    <n v="6249.625"/>
    <x v="4"/>
    <x v="0"/>
    <n v="3"/>
    <x v="0"/>
  </r>
  <r>
    <s v="OD9877801174"/>
    <x v="107"/>
    <s v="Rohan Das"/>
    <s v="Mumbai"/>
    <x v="3"/>
    <s v="Electronics"/>
    <s v="Wireless Earbuds"/>
    <s v="boAt"/>
    <x v="0"/>
    <n v="3"/>
    <n v="59987"/>
    <n v="0.1"/>
    <n v="161964.9"/>
    <n v="29153.681999999997"/>
    <x v="0"/>
    <x v="0"/>
    <n v="3"/>
    <x v="0"/>
  </r>
  <r>
    <s v="OD2437701175"/>
    <x v="119"/>
    <s v="Ananya Iyer"/>
    <s v="Mumbai"/>
    <x v="3"/>
    <s v="Electronics"/>
    <s v="Smartwatch"/>
    <s v="Noise"/>
    <x v="0"/>
    <n v="1"/>
    <n v="41484"/>
    <n v="0.05"/>
    <n v="39409.799999999996"/>
    <n v="6699.6660000000002"/>
    <x v="3"/>
    <x v="0"/>
    <n v="5"/>
    <x v="0"/>
  </r>
  <r>
    <s v="OD8204831176"/>
    <x v="261"/>
    <s v="Neha Gupta"/>
    <s v="Pune"/>
    <x v="3"/>
    <s v="Clothing &amp; Fashion"/>
    <s v="Sports Shoes"/>
    <s v="Puma"/>
    <x v="4"/>
    <n v="1"/>
    <n v="1440"/>
    <n v="0.15"/>
    <n v="1224"/>
    <n v="306"/>
    <x v="2"/>
    <x v="0"/>
    <n v="4"/>
    <x v="0"/>
  </r>
  <r>
    <s v="OD3686761177"/>
    <x v="393"/>
    <s v="Sunil Gavaskar"/>
    <s v="Patna"/>
    <x v="10"/>
    <s v="Clothing &amp; Fashion"/>
    <s v="Socks Pack"/>
    <s v="Peter England"/>
    <x v="5"/>
    <n v="3"/>
    <n v="3187"/>
    <n v="0.15"/>
    <n v="8126.8499999999995"/>
    <n v="1137.759"/>
    <x v="0"/>
    <x v="0"/>
    <n v="4"/>
    <x v="0"/>
  </r>
  <r>
    <s v="OD3147861178"/>
    <x v="25"/>
    <s v="Vivek Agnihotri"/>
    <s v="Pune"/>
    <x v="3"/>
    <s v="Electronics"/>
    <s v="Power Bank"/>
    <s v="Mi"/>
    <x v="1"/>
    <n v="1"/>
    <n v="6575"/>
    <n v="0.1"/>
    <n v="5917.5"/>
    <n v="1420.2"/>
    <x v="0"/>
    <x v="0"/>
    <n v="5"/>
    <x v="0"/>
  </r>
  <r>
    <s v="OD4790181179"/>
    <x v="325"/>
    <s v="Priya Patel"/>
    <s v="Patna"/>
    <x v="10"/>
    <s v="Clothing &amp; Fashion"/>
    <s v="Sports Shoes"/>
    <s v="Puma"/>
    <x v="4"/>
    <n v="1"/>
    <n v="1016"/>
    <n v="0.1"/>
    <n v="914.4"/>
    <n v="228.6"/>
    <x v="4"/>
    <x v="3"/>
    <n v="5"/>
    <x v="0"/>
  </r>
  <r>
    <s v="OD4828211180"/>
    <x v="57"/>
    <s v="Vivek Agnihotri"/>
    <s v="Delhi"/>
    <x v="8"/>
    <s v="Home &amp; Kitchen"/>
    <s v="Water Bottle"/>
    <s v="Milton"/>
    <x v="3"/>
    <n v="1"/>
    <n v="4597"/>
    <n v="0.05"/>
    <n v="4367.1499999999996"/>
    <n v="436.71499999999997"/>
    <x v="4"/>
    <x v="0"/>
    <n v="5"/>
    <x v="0"/>
  </r>
  <r>
    <s v="OD5408911181"/>
    <x v="416"/>
    <s v="Ananya Iyer"/>
    <s v="Chennai"/>
    <x v="0"/>
    <s v="Home &amp; Kitchen"/>
    <s v="Bedsheet Set"/>
    <s v="Bombay Dyeing"/>
    <x v="3"/>
    <n v="3"/>
    <n v="1869"/>
    <n v="0.05"/>
    <n v="5326.65"/>
    <n v="1171.8629999999998"/>
    <x v="4"/>
    <x v="0"/>
    <n v="5"/>
    <x v="0"/>
  </r>
  <r>
    <s v="OD1831171182"/>
    <x v="35"/>
    <s v="Rohan Das"/>
    <s v="Hyderabad"/>
    <x v="9"/>
    <s v="Home &amp; Kitchen"/>
    <s v="Water Bottle"/>
    <s v="Milton"/>
    <x v="3"/>
    <n v="1"/>
    <n v="1954"/>
    <n v="0.05"/>
    <n v="1856.3"/>
    <n v="408.38599999999997"/>
    <x v="1"/>
    <x v="0"/>
    <n v="3"/>
    <x v="0"/>
  </r>
  <r>
    <s v="OD2847781183"/>
    <x v="16"/>
    <s v="Riya Sen"/>
    <s v="Kolkata"/>
    <x v="1"/>
    <s v="Beauty &amp; Grooming"/>
    <s v="Face Wash"/>
    <s v="Nivea"/>
    <x v="0"/>
    <n v="1"/>
    <n v="1737"/>
    <n v="0"/>
    <n v="1737"/>
    <n v="434.25"/>
    <x v="4"/>
    <x v="0"/>
    <n v="3"/>
    <x v="0"/>
  </r>
  <r>
    <s v="OD2865811184"/>
    <x v="347"/>
    <s v="Alok Nath"/>
    <s v="Ahmedabad"/>
    <x v="11"/>
    <s v="Clothing &amp; Fashion"/>
    <s v="Slim Fit Jeans"/>
    <s v="Levis"/>
    <x v="5"/>
    <n v="2"/>
    <n v="2601"/>
    <n v="0.05"/>
    <n v="4941.8999999999996"/>
    <n v="988.38"/>
    <x v="3"/>
    <x v="0"/>
    <n v="4"/>
    <x v="0"/>
  </r>
  <r>
    <s v="OD4658361185"/>
    <x v="128"/>
    <s v="Arjun Choudhury"/>
    <s v="Kochi"/>
    <x v="5"/>
    <s v="Electronics"/>
    <s v="Laptop"/>
    <s v="Asus"/>
    <x v="1"/>
    <n v="2"/>
    <n v="17717"/>
    <n v="0.05"/>
    <n v="33662.299999999996"/>
    <n v="7742.3289999999997"/>
    <x v="1"/>
    <x v="0"/>
    <n v="4"/>
    <x v="0"/>
  </r>
  <r>
    <s v="OD8036391186"/>
    <x v="143"/>
    <s v="Deepak Kumar"/>
    <s v="Delhi"/>
    <x v="8"/>
    <s v="Electronics"/>
    <s v="Smart TV"/>
    <s v="Samsung"/>
    <x v="1"/>
    <n v="4"/>
    <n v="43173"/>
    <n v="0.2"/>
    <n v="138153.60000000001"/>
    <n v="33156.864000000001"/>
    <x v="0"/>
    <x v="0"/>
    <n v="4"/>
    <x v="0"/>
  </r>
  <r>
    <s v="OD7724551187"/>
    <x v="142"/>
    <s v="Amit Verma"/>
    <s v="Pune"/>
    <x v="3"/>
    <s v="Electronics"/>
    <s v="Smartwatch"/>
    <s v="Noise"/>
    <x v="0"/>
    <n v="1"/>
    <n v="47666"/>
    <n v="0.1"/>
    <n v="42899.4"/>
    <n v="4718.9340000000002"/>
    <x v="2"/>
    <x v="0"/>
    <n v="4"/>
    <x v="0"/>
  </r>
  <r>
    <s v="OD5418421188"/>
    <x v="377"/>
    <s v="Vivek Agnihotri"/>
    <s v="Lucknow"/>
    <x v="6"/>
    <s v="Clothing &amp; Fashion"/>
    <s v="Ethnic Kurta"/>
    <s v="Wrogn"/>
    <x v="4"/>
    <n v="1"/>
    <n v="3401"/>
    <n v="0"/>
    <n v="3401"/>
    <n v="816.24"/>
    <x v="3"/>
    <x v="0"/>
    <n v="3"/>
    <x v="0"/>
  </r>
  <r>
    <s v="OD1277831189"/>
    <x v="294"/>
    <s v="Meera Bai"/>
    <s v="Guwahati"/>
    <x v="4"/>
    <s v="Beauty &amp; Grooming"/>
    <s v="Beard Trimmer"/>
    <s v="L'Oreal"/>
    <x v="4"/>
    <n v="2"/>
    <n v="1843"/>
    <n v="0"/>
    <n v="3686"/>
    <n v="626.62"/>
    <x v="0"/>
    <x v="0"/>
    <n v="5"/>
    <x v="0"/>
  </r>
  <r>
    <s v="OD7444681190"/>
    <x v="203"/>
    <s v="Amit Verma"/>
    <s v="Chandigarh"/>
    <x v="7"/>
    <s v="Electronics"/>
    <s v="Wireless Earbuds"/>
    <s v="boAt"/>
    <x v="0"/>
    <n v="3"/>
    <n v="15481"/>
    <n v="0"/>
    <n v="46443"/>
    <n v="5573.16"/>
    <x v="0"/>
    <x v="0"/>
    <n v="5"/>
    <x v="0"/>
  </r>
  <r>
    <s v="OD1376361191"/>
    <x v="354"/>
    <s v="Neha Gupta"/>
    <s v="Jaipur"/>
    <x v="13"/>
    <s v="Beauty &amp; Grooming"/>
    <s v="Face Wash"/>
    <s v="Nivea"/>
    <x v="4"/>
    <n v="1"/>
    <n v="299"/>
    <n v="0.15"/>
    <n v="254.15"/>
    <n v="27.956500000000002"/>
    <x v="2"/>
    <x v="0"/>
    <n v="5"/>
    <x v="0"/>
  </r>
  <r>
    <s v="OD5408721192"/>
    <x v="330"/>
    <s v="Deepak Kumar"/>
    <s v="Hyderabad"/>
    <x v="9"/>
    <s v="Electronics"/>
    <s v="Smartwatch"/>
    <s v="Noise"/>
    <x v="1"/>
    <n v="1"/>
    <n v="57963"/>
    <n v="0"/>
    <n v="57963"/>
    <n v="12751.86"/>
    <x v="3"/>
    <x v="0"/>
    <n v="5"/>
    <x v="0"/>
  </r>
  <r>
    <s v="OD5966031193"/>
    <x v="189"/>
    <s v="Meera Bai"/>
    <s v="Kolkata"/>
    <x v="1"/>
    <s v="Home &amp; Kitchen"/>
    <s v="Non-Stick Pan"/>
    <s v="Hawkins"/>
    <x v="2"/>
    <n v="1"/>
    <n v="1759"/>
    <n v="0"/>
    <n v="1759"/>
    <n v="351.8"/>
    <x v="0"/>
    <x v="0"/>
    <n v="3"/>
    <x v="0"/>
  </r>
  <r>
    <s v="OD5253531194"/>
    <x v="395"/>
    <s v="Sunil Gavaskar"/>
    <s v="Hyderabad"/>
    <x v="9"/>
    <s v="Clothing &amp; Fashion"/>
    <s v="Leather Jacket"/>
    <s v="Zara"/>
    <x v="5"/>
    <n v="1"/>
    <n v="3005"/>
    <n v="0"/>
    <n v="3005"/>
    <n v="300.5"/>
    <x v="4"/>
    <x v="0"/>
    <n v="3"/>
    <x v="0"/>
  </r>
  <r>
    <s v="OD8796061195"/>
    <x v="319"/>
    <s v="Karan Johar"/>
    <s v="Bhopal"/>
    <x v="12"/>
    <s v="Beauty &amp; Grooming"/>
    <s v="Hair Dryer"/>
    <s v="Philips"/>
    <x v="0"/>
    <n v="1"/>
    <n v="1900"/>
    <n v="0.15"/>
    <n v="1615"/>
    <n v="209.95000000000002"/>
    <x v="3"/>
    <x v="0"/>
    <n v="5"/>
    <x v="0"/>
  </r>
  <r>
    <s v="OD4183731196"/>
    <x v="102"/>
    <s v="Divya Dutta"/>
    <s v="Delhi"/>
    <x v="8"/>
    <s v="Home &amp; Kitchen"/>
    <s v="Air Fryer"/>
    <s v="Kent"/>
    <x v="3"/>
    <n v="2"/>
    <n v="1051"/>
    <n v="0.2"/>
    <n v="1681.6000000000001"/>
    <n v="302.68799999999999"/>
    <x v="2"/>
    <x v="0"/>
    <n v="3"/>
    <x v="0"/>
  </r>
  <r>
    <s v="OD8230191197"/>
    <x v="329"/>
    <s v="Vivek Agnihotri"/>
    <s v="Bhopal"/>
    <x v="12"/>
    <s v="Electronics"/>
    <s v="Laptop"/>
    <s v="Asus"/>
    <x v="1"/>
    <n v="2"/>
    <n v="1993"/>
    <n v="0"/>
    <n v="3986"/>
    <n v="996.5"/>
    <x v="0"/>
    <x v="0"/>
    <n v="5"/>
    <x v="0"/>
  </r>
  <r>
    <s v="OD4984411198"/>
    <x v="100"/>
    <s v="Rohan Das"/>
    <s v="Bangalore"/>
    <x v="2"/>
    <s v="Beauty &amp; Grooming"/>
    <s v="Face Wash"/>
    <s v="Nivea"/>
    <x v="4"/>
    <n v="1"/>
    <n v="1676"/>
    <n v="0.05"/>
    <n v="1592.1999999999998"/>
    <n v="398.04999999999995"/>
    <x v="1"/>
    <x v="0"/>
    <n v="5"/>
    <x v="0"/>
  </r>
  <r>
    <s v="OD4731731199"/>
    <x v="139"/>
    <s v="Vikram Singh"/>
    <s v="Kochi"/>
    <x v="5"/>
    <s v="Beauty &amp; Grooming"/>
    <s v="Perfume"/>
    <s v="Beardo"/>
    <x v="4"/>
    <n v="1"/>
    <n v="1956"/>
    <n v="0.15"/>
    <n v="1662.6"/>
    <n v="249.39"/>
    <x v="2"/>
    <x v="0"/>
    <n v="4"/>
    <x v="0"/>
  </r>
  <r>
    <s v="OD3988121200"/>
    <x v="306"/>
    <s v="Aditi Rao"/>
    <s v="Bhopal"/>
    <x v="12"/>
    <s v="Clothing &amp; Fashion"/>
    <s v="Ethnic Kurta"/>
    <s v="Wrogn"/>
    <x v="4"/>
    <n v="1"/>
    <n v="3828"/>
    <n v="0"/>
    <n v="3828"/>
    <n v="497.64000000000004"/>
    <x v="0"/>
    <x v="0"/>
    <n v="5"/>
    <x v="0"/>
  </r>
  <r>
    <s v="OD2508281201"/>
    <x v="371"/>
    <s v="Rahul Joshi"/>
    <s v="Patna"/>
    <x v="10"/>
    <s v="Beauty &amp; Grooming"/>
    <s v="Hair Dryer"/>
    <s v="Philips"/>
    <x v="0"/>
    <n v="1"/>
    <n v="1993"/>
    <n v="0"/>
    <n v="1993"/>
    <n v="259.09000000000003"/>
    <x v="1"/>
    <x v="0"/>
    <n v="5"/>
    <x v="0"/>
  </r>
  <r>
    <s v="OD3393951202"/>
    <x v="155"/>
    <s v="Meera Bai"/>
    <s v="Mumbai"/>
    <x v="3"/>
    <s v="Beauty &amp; Grooming"/>
    <s v="Beard Trimmer"/>
    <s v="L'Oreal"/>
    <x v="0"/>
    <n v="1"/>
    <n v="320"/>
    <n v="0.05"/>
    <n v="304"/>
    <n v="-24.32"/>
    <x v="1"/>
    <x v="1"/>
    <n v="1"/>
    <x v="1"/>
  </r>
  <r>
    <s v="OD6465491203"/>
    <x v="390"/>
    <s v="Amit Verma"/>
    <s v="Hyderabad"/>
    <x v="9"/>
    <s v="Beauty &amp; Grooming"/>
    <s v="Perfume"/>
    <s v="Beardo"/>
    <x v="4"/>
    <n v="2"/>
    <n v="1529"/>
    <n v="0.2"/>
    <n v="2446.4"/>
    <n v="562.67200000000003"/>
    <x v="1"/>
    <x v="0"/>
    <n v="4"/>
    <x v="0"/>
  </r>
  <r>
    <s v="OD7753001204"/>
    <x v="225"/>
    <s v="Riya Sen"/>
    <s v="Patna"/>
    <x v="10"/>
    <s v="Clothing &amp; Fashion"/>
    <s v="Socks Pack"/>
    <s v="Peter England"/>
    <x v="5"/>
    <n v="2"/>
    <n v="404"/>
    <n v="0.05"/>
    <n v="767.59999999999991"/>
    <n v="161.19599999999997"/>
    <x v="1"/>
    <x v="0"/>
    <n v="4"/>
    <x v="0"/>
  </r>
  <r>
    <s v="OD5691051205"/>
    <x v="417"/>
    <s v="Sneha Reddy"/>
    <s v="Patna"/>
    <x v="10"/>
    <s v="Home &amp; Kitchen"/>
    <s v="Non-Stick Pan"/>
    <s v="Hawkins"/>
    <x v="3"/>
    <n v="2"/>
    <n v="833"/>
    <n v="0.05"/>
    <n v="1582.6999999999998"/>
    <n v="395.67499999999995"/>
    <x v="1"/>
    <x v="0"/>
    <n v="4"/>
    <x v="0"/>
  </r>
  <r>
    <s v="OD4368821206"/>
    <x v="321"/>
    <s v="Priya Patel"/>
    <s v="Bangalore"/>
    <x v="2"/>
    <s v="Electronics"/>
    <s v="Smartwatch"/>
    <s v="Noise"/>
    <x v="1"/>
    <n v="1"/>
    <n v="59406"/>
    <n v="0"/>
    <n v="59406"/>
    <n v="9504.9600000000009"/>
    <x v="0"/>
    <x v="0"/>
    <n v="4"/>
    <x v="0"/>
  </r>
  <r>
    <s v="OD4300801207"/>
    <x v="134"/>
    <s v="Sneha Reddy"/>
    <s v="Chandigarh"/>
    <x v="7"/>
    <s v="Home &amp; Kitchen"/>
    <s v="Water Bottle"/>
    <s v="Milton"/>
    <x v="3"/>
    <n v="4"/>
    <n v="5640"/>
    <n v="0.05"/>
    <n v="21432"/>
    <n v="2786.1600000000003"/>
    <x v="0"/>
    <x v="0"/>
    <n v="4"/>
    <x v="0"/>
  </r>
  <r>
    <s v="OD2033011208"/>
    <x v="219"/>
    <s v="Arjun Choudhury"/>
    <s v="Kolkata"/>
    <x v="1"/>
    <s v="Electronics"/>
    <s v="Laptop"/>
    <s v="Asus"/>
    <x v="1"/>
    <n v="1"/>
    <n v="60027"/>
    <n v="0.1"/>
    <n v="54024.3"/>
    <n v="6482.9160000000002"/>
    <x v="1"/>
    <x v="0"/>
    <n v="5"/>
    <x v="0"/>
  </r>
  <r>
    <s v="OD7079991209"/>
    <x v="188"/>
    <s v="Arjun Choudhury"/>
    <s v="Chandigarh"/>
    <x v="7"/>
    <s v="Clothing &amp; Fashion"/>
    <s v="Ethnic Kurta"/>
    <s v="Wrogn"/>
    <x v="4"/>
    <n v="1"/>
    <n v="2623"/>
    <n v="0.1"/>
    <n v="2360.7000000000003"/>
    <n v="472.1400000000001"/>
    <x v="0"/>
    <x v="0"/>
    <n v="3"/>
    <x v="0"/>
  </r>
  <r>
    <s v="OD1117581210"/>
    <x v="418"/>
    <s v="Jyoti Mishra"/>
    <s v="Ahmedabad"/>
    <x v="11"/>
    <s v="Electronics"/>
    <s v="Smart TV"/>
    <s v="Samsung"/>
    <x v="0"/>
    <n v="1"/>
    <n v="41716"/>
    <n v="0"/>
    <n v="41716"/>
    <n v="10429"/>
    <x v="4"/>
    <x v="0"/>
    <n v="5"/>
    <x v="0"/>
  </r>
  <r>
    <s v="OD7883071211"/>
    <x v="17"/>
    <s v="Jyoti Mishra"/>
    <s v="Delhi"/>
    <x v="8"/>
    <s v="Home &amp; Kitchen"/>
    <s v="Non-Stick Pan"/>
    <s v="Hawkins"/>
    <x v="3"/>
    <n v="1"/>
    <n v="3103"/>
    <n v="0.15"/>
    <n v="2637.5499999999997"/>
    <n v="527.51"/>
    <x v="3"/>
    <x v="0"/>
    <n v="3"/>
    <x v="0"/>
  </r>
  <r>
    <s v="OD1685761212"/>
    <x v="367"/>
    <s v="Neha Gupta"/>
    <s v="Bangalore"/>
    <x v="2"/>
    <s v="Electronics"/>
    <s v="Laptop"/>
    <s v="Asus"/>
    <x v="1"/>
    <n v="1"/>
    <n v="20823"/>
    <n v="0.05"/>
    <n v="19781.849999999999"/>
    <n v="3165.096"/>
    <x v="3"/>
    <x v="0"/>
    <n v="4"/>
    <x v="0"/>
  </r>
  <r>
    <s v="OD1329481213"/>
    <x v="210"/>
    <s v="Vivek Agnihotri"/>
    <s v="Hyderabad"/>
    <x v="9"/>
    <s v="Home &amp; Kitchen"/>
    <s v="Mixer Grinder"/>
    <s v="Prestige"/>
    <x v="3"/>
    <n v="3"/>
    <n v="4792"/>
    <n v="0.1"/>
    <n v="0"/>
    <n v="0"/>
    <x v="3"/>
    <x v="2"/>
    <m/>
    <x v="2"/>
  </r>
  <r>
    <s v="OD2899851214"/>
    <x v="174"/>
    <s v="Neha Gupta"/>
    <s v="Pune"/>
    <x v="3"/>
    <s v="Home &amp; Kitchen"/>
    <s v="Air Fryer"/>
    <s v="Kent"/>
    <x v="3"/>
    <n v="2"/>
    <n v="2436"/>
    <n v="0.15"/>
    <n v="4141.2"/>
    <n v="662.59199999999998"/>
    <x v="3"/>
    <x v="0"/>
    <n v="5"/>
    <x v="0"/>
  </r>
  <r>
    <s v="OD2744191215"/>
    <x v="234"/>
    <s v="Shilpa Shetty"/>
    <s v="Mumbai"/>
    <x v="3"/>
    <s v="Clothing &amp; Fashion"/>
    <s v="Sports Shoes"/>
    <s v="Puma"/>
    <x v="4"/>
    <n v="1"/>
    <n v="2978"/>
    <n v="0.15"/>
    <n v="2531.2999999999997"/>
    <n v="354.38200000000001"/>
    <x v="3"/>
    <x v="3"/>
    <n v="3"/>
    <x v="0"/>
  </r>
  <r>
    <s v="OD9704641216"/>
    <x v="353"/>
    <s v="Sanjay Rao"/>
    <s v="Kolkata"/>
    <x v="1"/>
    <s v="Home &amp; Kitchen"/>
    <s v="Bedsheet Set"/>
    <s v="Bombay Dyeing"/>
    <x v="3"/>
    <n v="2"/>
    <n v="1826"/>
    <n v="0.1"/>
    <n v="3286.8"/>
    <n v="821.7"/>
    <x v="4"/>
    <x v="0"/>
    <n v="4"/>
    <x v="0"/>
  </r>
  <r>
    <s v="OD3223801217"/>
    <x v="164"/>
    <s v="Neha Gupta"/>
    <s v="Delhi"/>
    <x v="8"/>
    <s v="Clothing &amp; Fashion"/>
    <s v="Slim Fit Jeans"/>
    <s v="Levis"/>
    <x v="4"/>
    <n v="2"/>
    <n v="3773"/>
    <n v="0.1"/>
    <n v="6791.4000000000005"/>
    <n v="882.88200000000006"/>
    <x v="4"/>
    <x v="0"/>
    <n v="3"/>
    <x v="0"/>
  </r>
  <r>
    <s v="OD8632671218"/>
    <x v="190"/>
    <s v="Aditi Rao"/>
    <s v="Lucknow"/>
    <x v="6"/>
    <s v="Electronics"/>
    <s v="Smart TV"/>
    <s v="Samsung"/>
    <x v="1"/>
    <n v="1"/>
    <n v="63829"/>
    <n v="0.05"/>
    <n v="60637.549999999996"/>
    <n v="15765.762999999999"/>
    <x v="1"/>
    <x v="0"/>
    <n v="3"/>
    <x v="0"/>
  </r>
  <r>
    <s v="OD5434151219"/>
    <x v="367"/>
    <s v="Aditi Rao"/>
    <s v="Bangalore"/>
    <x v="2"/>
    <s v="Electronics"/>
    <s v="Smart TV"/>
    <s v="Samsung"/>
    <x v="0"/>
    <n v="3"/>
    <n v="61298"/>
    <n v="0.15"/>
    <n v="156309.9"/>
    <n v="26572.683000000001"/>
    <x v="2"/>
    <x v="0"/>
    <n v="5"/>
    <x v="0"/>
  </r>
  <r>
    <s v="OD5206591220"/>
    <x v="313"/>
    <s v="Arjun Choudhury"/>
    <s v="Guwahati"/>
    <x v="4"/>
    <s v="Clothing &amp; Fashion"/>
    <s v="Casual T-Shirt"/>
    <s v="Roadster"/>
    <x v="4"/>
    <n v="2"/>
    <n v="1833"/>
    <n v="0.5"/>
    <n v="1833"/>
    <n v="348.27"/>
    <x v="1"/>
    <x v="3"/>
    <n v="5"/>
    <x v="0"/>
  </r>
  <r>
    <s v="OD4274201221"/>
    <x v="225"/>
    <s v="Neha Gupta"/>
    <s v="Lucknow"/>
    <x v="6"/>
    <s v="Clothing &amp; Fashion"/>
    <s v="Casual T-Shirt"/>
    <s v="Roadster"/>
    <x v="5"/>
    <n v="1"/>
    <n v="2243"/>
    <n v="0.35"/>
    <n v="1457.95"/>
    <n v="160.37450000000001"/>
    <x v="1"/>
    <x v="0"/>
    <n v="5"/>
    <x v="0"/>
  </r>
  <r>
    <s v="OD7318511222"/>
    <x v="250"/>
    <s v="Jyoti Mishra"/>
    <s v="Guwahati"/>
    <x v="4"/>
    <s v="Electronics"/>
    <s v="Laptop"/>
    <s v="Asus"/>
    <x v="0"/>
    <n v="2"/>
    <n v="29776"/>
    <n v="0.05"/>
    <n v="56574.399999999994"/>
    <n v="8486.159999999998"/>
    <x v="2"/>
    <x v="0"/>
    <n v="4"/>
    <x v="0"/>
  </r>
  <r>
    <s v="OD3081531223"/>
    <x v="247"/>
    <s v="Aditi Rao"/>
    <s v="Patna"/>
    <x v="10"/>
    <s v="Clothing &amp; Fashion"/>
    <s v="Casual T-Shirt"/>
    <s v="Roadster"/>
    <x v="5"/>
    <n v="1"/>
    <n v="2699"/>
    <n v="0.1"/>
    <n v="2429.1"/>
    <n v="534.40199999999993"/>
    <x v="4"/>
    <x v="0"/>
    <n v="4"/>
    <x v="0"/>
  </r>
  <r>
    <s v="OD9734451224"/>
    <x v="342"/>
    <s v="Riya Sen"/>
    <s v="Ahmedabad"/>
    <x v="11"/>
    <s v="Clothing &amp; Fashion"/>
    <s v="Slim Fit Jeans"/>
    <s v="Levis"/>
    <x v="4"/>
    <n v="1"/>
    <n v="2338"/>
    <n v="0.1"/>
    <n v="2104.2000000000003"/>
    <n v="378.75600000000003"/>
    <x v="2"/>
    <x v="0"/>
    <n v="3"/>
    <x v="0"/>
  </r>
  <r>
    <s v="OD9037731225"/>
    <x v="328"/>
    <s v="Riya Sen"/>
    <s v="Jaipur"/>
    <x v="13"/>
    <s v="Electronics"/>
    <s v="Laptop"/>
    <s v="Asus"/>
    <x v="1"/>
    <n v="1"/>
    <n v="4591"/>
    <n v="0.05"/>
    <n v="4361.45"/>
    <n v="785.06099999999992"/>
    <x v="2"/>
    <x v="0"/>
    <n v="5"/>
    <x v="0"/>
  </r>
  <r>
    <s v="OD8095411226"/>
    <x v="268"/>
    <s v="Sunil Gavaskar"/>
    <s v="Hyderabad"/>
    <x v="9"/>
    <s v="Electronics"/>
    <s v="Laptop"/>
    <s v="Asus"/>
    <x v="1"/>
    <n v="2"/>
    <n v="38027"/>
    <n v="0"/>
    <n v="76054"/>
    <n v="8365.94"/>
    <x v="4"/>
    <x v="0"/>
    <n v="4"/>
    <x v="0"/>
  </r>
  <r>
    <s v="OD2768871227"/>
    <x v="329"/>
    <s v="Deepak Kumar"/>
    <s v="Guwahati"/>
    <x v="4"/>
    <s v="Home &amp; Kitchen"/>
    <s v="Water Bottle"/>
    <s v="Milton"/>
    <x v="3"/>
    <n v="1"/>
    <n v="4937"/>
    <n v="0.1"/>
    <n v="4443.3"/>
    <n v="488.76300000000003"/>
    <x v="2"/>
    <x v="0"/>
    <n v="4"/>
    <x v="0"/>
  </r>
  <r>
    <s v="OD7926771228"/>
    <x v="85"/>
    <s v="Karan Johar"/>
    <s v="Ahmedabad"/>
    <x v="11"/>
    <s v="Beauty &amp; Grooming"/>
    <s v="Hair Dryer"/>
    <s v="Philips"/>
    <x v="0"/>
    <n v="1"/>
    <n v="1825"/>
    <n v="0.1"/>
    <n v="1642.5"/>
    <n v="361.35"/>
    <x v="4"/>
    <x v="0"/>
    <n v="5"/>
    <x v="0"/>
  </r>
  <r>
    <s v="OD3103111229"/>
    <x v="298"/>
    <s v="Aditi Rao"/>
    <s v="Mumbai"/>
    <x v="3"/>
    <s v="Home &amp; Kitchen"/>
    <s v="Water Bottle"/>
    <s v="Milton"/>
    <x v="3"/>
    <n v="1"/>
    <n v="3315"/>
    <n v="0.1"/>
    <n v="0"/>
    <n v="0"/>
    <x v="0"/>
    <x v="2"/>
    <m/>
    <x v="2"/>
  </r>
  <r>
    <s v="OD9471011230"/>
    <x v="404"/>
    <s v="Amit Verma"/>
    <s v="Bhopal"/>
    <x v="12"/>
    <s v="Clothing &amp; Fashion"/>
    <s v="Ethnic Kurta"/>
    <s v="Wrogn"/>
    <x v="4"/>
    <n v="1"/>
    <n v="3333"/>
    <n v="0.05"/>
    <n v="3166.35"/>
    <n v="759.92399999999998"/>
    <x v="4"/>
    <x v="0"/>
    <n v="3"/>
    <x v="0"/>
  </r>
  <r>
    <s v="OD3123911231"/>
    <x v="146"/>
    <s v="Shilpa Shetty"/>
    <s v="Bangalore"/>
    <x v="2"/>
    <s v="Beauty &amp; Grooming"/>
    <s v="Hair Dryer"/>
    <s v="Philips"/>
    <x v="0"/>
    <n v="1"/>
    <n v="1887"/>
    <n v="0"/>
    <n v="1887"/>
    <n v="245.31"/>
    <x v="3"/>
    <x v="0"/>
    <n v="5"/>
    <x v="0"/>
  </r>
  <r>
    <s v="OD2612621232"/>
    <x v="367"/>
    <s v="Rahul Joshi"/>
    <s v="Bhopal"/>
    <x v="12"/>
    <s v="Home &amp; Kitchen"/>
    <s v="Air Fryer"/>
    <s v="Kent"/>
    <x v="2"/>
    <n v="1"/>
    <n v="4449"/>
    <n v="0.15"/>
    <n v="3781.65"/>
    <n v="453.798"/>
    <x v="0"/>
    <x v="0"/>
    <n v="3"/>
    <x v="0"/>
  </r>
  <r>
    <s v="OD4314901233"/>
    <x v="205"/>
    <s v="Yash Wardhan"/>
    <s v="Delhi"/>
    <x v="8"/>
    <s v="Home &amp; Kitchen"/>
    <s v="Non-Stick Pan"/>
    <s v="Hawkins"/>
    <x v="2"/>
    <n v="2"/>
    <n v="4925"/>
    <n v="0"/>
    <n v="9850"/>
    <n v="2068.5"/>
    <x v="1"/>
    <x v="0"/>
    <n v="5"/>
    <x v="0"/>
  </r>
  <r>
    <s v="OD5521401234"/>
    <x v="362"/>
    <s v="Vikram Singh"/>
    <s v="Guwahati"/>
    <x v="4"/>
    <s v="Clothing &amp; Fashion"/>
    <s v="Casual T-Shirt"/>
    <s v="Roadster"/>
    <x v="5"/>
    <n v="3"/>
    <n v="4044"/>
    <n v="0.15"/>
    <n v="10312.199999999999"/>
    <n v="2062.44"/>
    <x v="4"/>
    <x v="0"/>
    <n v="5"/>
    <x v="0"/>
  </r>
  <r>
    <s v="OD8316341235"/>
    <x v="63"/>
    <s v="Shilpa Shetty"/>
    <s v="Pune"/>
    <x v="3"/>
    <s v="Beauty &amp; Grooming"/>
    <s v="Face Wash"/>
    <s v="Nivea"/>
    <x v="0"/>
    <n v="1"/>
    <n v="1692"/>
    <n v="0.05"/>
    <n v="1607.3999999999999"/>
    <n v="257.18399999999997"/>
    <x v="3"/>
    <x v="0"/>
    <n v="4"/>
    <x v="0"/>
  </r>
  <r>
    <s v="OD2774191236"/>
    <x v="365"/>
    <s v="Yash Wardhan"/>
    <s v="Delhi"/>
    <x v="8"/>
    <s v="Beauty &amp; Grooming"/>
    <s v="Face Wash"/>
    <s v="Nivea"/>
    <x v="0"/>
    <n v="1"/>
    <n v="2177"/>
    <n v="0.15"/>
    <n v="1850.45"/>
    <n v="462.61250000000001"/>
    <x v="4"/>
    <x v="0"/>
    <n v="4"/>
    <x v="0"/>
  </r>
  <r>
    <s v="OD6812241237"/>
    <x v="234"/>
    <s v="Rahul Joshi"/>
    <s v="Patna"/>
    <x v="10"/>
    <s v="Beauty &amp; Grooming"/>
    <s v="Face Wash"/>
    <s v="Nivea"/>
    <x v="0"/>
    <n v="2"/>
    <n v="1689"/>
    <n v="0.05"/>
    <n v="3209.1"/>
    <n v="417.18299999999999"/>
    <x v="2"/>
    <x v="0"/>
    <n v="4"/>
    <x v="0"/>
  </r>
  <r>
    <s v="OD8481331238"/>
    <x v="86"/>
    <s v="Kriti Malhotra"/>
    <s v="Pune"/>
    <x v="3"/>
    <s v="Home &amp; Kitchen"/>
    <s v="LED Bulb"/>
    <s v="Philips"/>
    <x v="3"/>
    <n v="5"/>
    <n v="5246"/>
    <n v="0"/>
    <n v="26230"/>
    <n v="3147.6"/>
    <x v="0"/>
    <x v="0"/>
    <n v="3"/>
    <x v="0"/>
  </r>
  <r>
    <s v="OD3633011239"/>
    <x v="37"/>
    <s v="Neha Gupta"/>
    <s v="Delhi"/>
    <x v="8"/>
    <s v="Beauty &amp; Grooming"/>
    <s v="Beard Trimmer"/>
    <s v="L'Oreal"/>
    <x v="0"/>
    <n v="5"/>
    <n v="1815"/>
    <n v="0.1"/>
    <n v="8167.5"/>
    <n v="1715.175"/>
    <x v="1"/>
    <x v="0"/>
    <n v="3"/>
    <x v="0"/>
  </r>
  <r>
    <s v="OD5883971240"/>
    <x v="414"/>
    <s v="Aarav Sharma"/>
    <s v="Patna"/>
    <x v="10"/>
    <s v="Beauty &amp; Grooming"/>
    <s v="Perfume"/>
    <s v="Beardo"/>
    <x v="4"/>
    <n v="1"/>
    <n v="447"/>
    <n v="0.05"/>
    <n v="424.65"/>
    <n v="76.436999999999998"/>
    <x v="1"/>
    <x v="0"/>
    <n v="4"/>
    <x v="0"/>
  </r>
  <r>
    <s v="OD7744911241"/>
    <x v="232"/>
    <s v="Kriti Malhotra"/>
    <s v="Bangalore"/>
    <x v="2"/>
    <s v="Clothing &amp; Fashion"/>
    <s v="Sports Shoes"/>
    <s v="Puma"/>
    <x v="5"/>
    <n v="1"/>
    <n v="816"/>
    <n v="0"/>
    <n v="816"/>
    <n v="130.56"/>
    <x v="0"/>
    <x v="0"/>
    <n v="3"/>
    <x v="0"/>
  </r>
  <r>
    <s v="OD4177031242"/>
    <x v="391"/>
    <s v="Shilpa Shetty"/>
    <s v="Chandigarh"/>
    <x v="7"/>
    <s v="Beauty &amp; Grooming"/>
    <s v="Beard Trimmer"/>
    <s v="L'Oreal"/>
    <x v="4"/>
    <n v="1"/>
    <n v="959"/>
    <n v="0.05"/>
    <n v="911.05"/>
    <n v="118.4365"/>
    <x v="1"/>
    <x v="0"/>
    <n v="3"/>
    <x v="0"/>
  </r>
  <r>
    <s v="OD7546741243"/>
    <x v="200"/>
    <s v="Sunil Gavaskar"/>
    <s v="Ahmedabad"/>
    <x v="11"/>
    <s v="Electronics"/>
    <s v="Power Bank"/>
    <s v="Mi"/>
    <x v="1"/>
    <n v="1"/>
    <n v="45911"/>
    <n v="0.2"/>
    <n v="36728.800000000003"/>
    <n v="7713.0480000000007"/>
    <x v="2"/>
    <x v="0"/>
    <n v="5"/>
    <x v="0"/>
  </r>
  <r>
    <s v="OD3776531244"/>
    <x v="419"/>
    <s v="Jyoti Mishra"/>
    <s v="Kochi"/>
    <x v="5"/>
    <s v="Beauty &amp; Grooming"/>
    <s v="Hair Dryer"/>
    <s v="Philips"/>
    <x v="4"/>
    <n v="2"/>
    <n v="1636"/>
    <n v="0.1"/>
    <n v="2944.8"/>
    <n v="441.72"/>
    <x v="1"/>
    <x v="0"/>
    <n v="3"/>
    <x v="0"/>
  </r>
  <r>
    <s v="OD7259401245"/>
    <x v="402"/>
    <s v="Sanjay Rao"/>
    <s v="Guwahati"/>
    <x v="4"/>
    <s v="Beauty &amp; Grooming"/>
    <s v="Perfume"/>
    <s v="Beardo"/>
    <x v="0"/>
    <n v="3"/>
    <n v="456"/>
    <n v="0.2"/>
    <n v="0"/>
    <n v="0"/>
    <x v="1"/>
    <x v="2"/>
    <m/>
    <x v="2"/>
  </r>
  <r>
    <s v="OD5662711246"/>
    <x v="230"/>
    <s v="Sneha Reddy"/>
    <s v="Chennai"/>
    <x v="0"/>
    <s v="Clothing &amp; Fashion"/>
    <s v="Socks Pack"/>
    <s v="Peter England"/>
    <x v="4"/>
    <n v="3"/>
    <n v="4330"/>
    <n v="0.1"/>
    <n v="11691"/>
    <n v="2338.2000000000003"/>
    <x v="4"/>
    <x v="0"/>
    <n v="5"/>
    <x v="0"/>
  </r>
  <r>
    <s v="OD9297311247"/>
    <x v="344"/>
    <s v="Vivek Agnihotri"/>
    <s v="Kochi"/>
    <x v="5"/>
    <s v="Home &amp; Kitchen"/>
    <s v="Non-Stick Pan"/>
    <s v="Hawkins"/>
    <x v="2"/>
    <n v="1"/>
    <n v="4512"/>
    <n v="0.2"/>
    <n v="3609.6000000000004"/>
    <n v="469.24800000000005"/>
    <x v="2"/>
    <x v="0"/>
    <n v="5"/>
    <x v="0"/>
  </r>
  <r>
    <s v="OD2713351248"/>
    <x v="177"/>
    <s v="Ananya Iyer"/>
    <s v="Pune"/>
    <x v="3"/>
    <s v="Electronics"/>
    <s v="Wireless Earbuds"/>
    <s v="boAt"/>
    <x v="0"/>
    <n v="1"/>
    <n v="38033"/>
    <n v="0.2"/>
    <n v="30426.400000000001"/>
    <n v="5476.7520000000004"/>
    <x v="2"/>
    <x v="0"/>
    <n v="3"/>
    <x v="0"/>
  </r>
  <r>
    <s v="OD4413571249"/>
    <x v="420"/>
    <s v="Meera Bai"/>
    <s v="Jaipur"/>
    <x v="13"/>
    <s v="Clothing &amp; Fashion"/>
    <s v="Ethnic Kurta"/>
    <s v="Wrogn"/>
    <x v="5"/>
    <n v="2"/>
    <n v="761"/>
    <n v="0.1"/>
    <n v="1369.8"/>
    <n v="315.05400000000003"/>
    <x v="4"/>
    <x v="0"/>
    <n v="4"/>
    <x v="0"/>
  </r>
  <r>
    <s v="OD9833691250"/>
    <x v="300"/>
    <s v="Rohan Das"/>
    <s v="Patna"/>
    <x v="10"/>
    <s v="Clothing &amp; Fashion"/>
    <s v="Casual T-Shirt"/>
    <s v="Roadster"/>
    <x v="4"/>
    <n v="1"/>
    <n v="3678"/>
    <n v="0"/>
    <n v="3678"/>
    <n v="662.04"/>
    <x v="2"/>
    <x v="0"/>
    <n v="5"/>
    <x v="0"/>
  </r>
  <r>
    <s v="OD5309531251"/>
    <x v="175"/>
    <s v="Meera Bai"/>
    <s v="Chennai"/>
    <x v="0"/>
    <s v="Beauty &amp; Grooming"/>
    <s v="Perfume"/>
    <s v="Beardo"/>
    <x v="0"/>
    <n v="2"/>
    <n v="2392"/>
    <n v="0.05"/>
    <n v="4544.8"/>
    <n v="954.40800000000002"/>
    <x v="2"/>
    <x v="0"/>
    <n v="4"/>
    <x v="0"/>
  </r>
  <r>
    <s v="OD2404451252"/>
    <x v="421"/>
    <s v="Pooja Nair"/>
    <s v="Kochi"/>
    <x v="5"/>
    <s v="Beauty &amp; Grooming"/>
    <s v="Beard Trimmer"/>
    <s v="L'Oreal"/>
    <x v="0"/>
    <n v="1"/>
    <n v="365"/>
    <n v="0.05"/>
    <n v="346.75"/>
    <n v="58.947500000000005"/>
    <x v="1"/>
    <x v="0"/>
    <n v="4"/>
    <x v="0"/>
  </r>
  <r>
    <s v="OD7995171253"/>
    <x v="31"/>
    <s v="Jyoti Mishra"/>
    <s v="Lucknow"/>
    <x v="6"/>
    <s v="Clothing &amp; Fashion"/>
    <s v="Sports Shoes"/>
    <s v="Puma"/>
    <x v="5"/>
    <n v="2"/>
    <n v="1154"/>
    <n v="0.1"/>
    <n v="2077.2000000000003"/>
    <n v="456.98400000000004"/>
    <x v="3"/>
    <x v="0"/>
    <n v="4"/>
    <x v="0"/>
  </r>
  <r>
    <s v="OD1366701254"/>
    <x v="229"/>
    <s v="Neha Gupta"/>
    <s v="Lucknow"/>
    <x v="6"/>
    <s v="Home &amp; Kitchen"/>
    <s v="Water Bottle"/>
    <s v="Milton"/>
    <x v="2"/>
    <n v="1"/>
    <n v="3614"/>
    <n v="0.2"/>
    <n v="2891.2000000000003"/>
    <n v="578.24000000000012"/>
    <x v="1"/>
    <x v="0"/>
    <n v="3"/>
    <x v="0"/>
  </r>
  <r>
    <s v="OD6074091255"/>
    <x v="267"/>
    <s v="Riya Sen"/>
    <s v="Hyderabad"/>
    <x v="9"/>
    <s v="Electronics"/>
    <s v="Laptop"/>
    <s v="Asus"/>
    <x v="0"/>
    <n v="1"/>
    <n v="25570"/>
    <n v="0"/>
    <n v="25570"/>
    <n v="3324.1"/>
    <x v="3"/>
    <x v="0"/>
    <n v="3"/>
    <x v="0"/>
  </r>
  <r>
    <s v="OD6388161256"/>
    <x v="291"/>
    <s v="Deepak Kumar"/>
    <s v="Guwahati"/>
    <x v="4"/>
    <s v="Clothing &amp; Fashion"/>
    <s v="Slim Fit Jeans"/>
    <s v="Levis"/>
    <x v="5"/>
    <n v="1"/>
    <n v="1045"/>
    <n v="0"/>
    <n v="1045"/>
    <n v="125.39999999999999"/>
    <x v="3"/>
    <x v="0"/>
    <n v="4"/>
    <x v="0"/>
  </r>
  <r>
    <s v="OD2739151257"/>
    <x v="304"/>
    <s v="Sanjay Rao"/>
    <s v="Bangalore"/>
    <x v="2"/>
    <s v="Clothing &amp; Fashion"/>
    <s v="Ethnic Kurta"/>
    <s v="Wrogn"/>
    <x v="4"/>
    <n v="1"/>
    <n v="2035"/>
    <n v="0.15"/>
    <n v="1729.75"/>
    <n v="311.35499999999996"/>
    <x v="0"/>
    <x v="0"/>
    <n v="3"/>
    <x v="0"/>
  </r>
  <r>
    <s v="OD1132241258"/>
    <x v="394"/>
    <s v="Aarav Sharma"/>
    <s v="Jaipur"/>
    <x v="13"/>
    <s v="Home &amp; Kitchen"/>
    <s v="LED Bulb"/>
    <s v="Philips"/>
    <x v="3"/>
    <n v="2"/>
    <n v="5637"/>
    <n v="0.05"/>
    <n v="10710.3"/>
    <n v="2784.6779999999999"/>
    <x v="2"/>
    <x v="0"/>
    <n v="4"/>
    <x v="0"/>
  </r>
  <r>
    <s v="OD7557771259"/>
    <x v="262"/>
    <s v="Karan Johar"/>
    <s v="Jaipur"/>
    <x v="13"/>
    <s v="Clothing &amp; Fashion"/>
    <s v="Socks Pack"/>
    <s v="Peter England"/>
    <x v="5"/>
    <n v="3"/>
    <n v="4073"/>
    <n v="0.1"/>
    <n v="10997.1"/>
    <n v="2309.3910000000001"/>
    <x v="0"/>
    <x v="0"/>
    <n v="3"/>
    <x v="0"/>
  </r>
  <r>
    <s v="OD1625051260"/>
    <x v="85"/>
    <s v="Alok Nath"/>
    <s v="Ahmedabad"/>
    <x v="11"/>
    <s v="Electronics"/>
    <s v="Power Bank"/>
    <s v="Mi"/>
    <x v="0"/>
    <n v="1"/>
    <n v="20506"/>
    <n v="0.15"/>
    <n v="17430.099999999999"/>
    <n v="1743.01"/>
    <x v="2"/>
    <x v="0"/>
    <n v="5"/>
    <x v="0"/>
  </r>
  <r>
    <s v="OD9421331261"/>
    <x v="29"/>
    <s v="Neha Gupta"/>
    <s v="Delhi"/>
    <x v="8"/>
    <s v="Beauty &amp; Grooming"/>
    <s v="Perfume"/>
    <s v="Beardo"/>
    <x v="4"/>
    <n v="2"/>
    <n v="1556"/>
    <n v="0"/>
    <n v="0"/>
    <n v="0"/>
    <x v="2"/>
    <x v="2"/>
    <m/>
    <x v="2"/>
  </r>
  <r>
    <s v="OD2610661262"/>
    <x v="407"/>
    <s v="Pooja Nair"/>
    <s v="Guwahati"/>
    <x v="4"/>
    <s v="Electronics"/>
    <s v="Wireless Earbuds"/>
    <s v="boAt"/>
    <x v="0"/>
    <n v="2"/>
    <n v="44610"/>
    <n v="0.05"/>
    <n v="84759"/>
    <n v="16104.210000000001"/>
    <x v="1"/>
    <x v="0"/>
    <n v="3"/>
    <x v="0"/>
  </r>
  <r>
    <s v="OD6641321263"/>
    <x v="343"/>
    <s v="Karan Johar"/>
    <s v="Pune"/>
    <x v="3"/>
    <s v="Clothing &amp; Fashion"/>
    <s v="Leather Jacket"/>
    <s v="Zara"/>
    <x v="4"/>
    <n v="2"/>
    <n v="2667"/>
    <n v="0"/>
    <n v="5334"/>
    <n v="-426.72"/>
    <x v="4"/>
    <x v="1"/>
    <n v="2"/>
    <x v="1"/>
  </r>
  <r>
    <s v="OD1491701264"/>
    <x v="105"/>
    <s v="Sneha Reddy"/>
    <s v="Kolkata"/>
    <x v="1"/>
    <s v="Home &amp; Kitchen"/>
    <s v="Mixer Grinder"/>
    <s v="Prestige"/>
    <x v="3"/>
    <n v="2"/>
    <n v="1674"/>
    <n v="0"/>
    <n v="3348"/>
    <n v="736.56000000000006"/>
    <x v="1"/>
    <x v="0"/>
    <n v="5"/>
    <x v="0"/>
  </r>
  <r>
    <s v="OD1264721265"/>
    <x v="422"/>
    <s v="Sunil Gavaskar"/>
    <s v="Lucknow"/>
    <x v="6"/>
    <s v="Electronics"/>
    <s v="Smartwatch"/>
    <s v="Noise"/>
    <x v="1"/>
    <n v="1"/>
    <n v="34402"/>
    <n v="0.05"/>
    <n v="32681.899999999998"/>
    <n v="8497.2939999999999"/>
    <x v="2"/>
    <x v="0"/>
    <n v="5"/>
    <x v="0"/>
  </r>
  <r>
    <s v="OD7516071266"/>
    <x v="155"/>
    <s v="Yash Wardhan"/>
    <s v="Delhi"/>
    <x v="8"/>
    <s v="Beauty &amp; Grooming"/>
    <s v="Perfume"/>
    <s v="Beardo"/>
    <x v="0"/>
    <n v="2"/>
    <n v="1144"/>
    <n v="0.15"/>
    <n v="1944.8"/>
    <n v="447.30400000000003"/>
    <x v="2"/>
    <x v="0"/>
    <n v="5"/>
    <x v="0"/>
  </r>
  <r>
    <s v="OD9780731267"/>
    <x v="245"/>
    <s v="Karan Johar"/>
    <s v="Delhi"/>
    <x v="8"/>
    <s v="Home &amp; Kitchen"/>
    <s v="LED Bulb"/>
    <s v="Philips"/>
    <x v="3"/>
    <n v="1"/>
    <n v="4861"/>
    <n v="0"/>
    <n v="4861"/>
    <n v="729.15"/>
    <x v="3"/>
    <x v="0"/>
    <n v="5"/>
    <x v="0"/>
  </r>
  <r>
    <s v="OD4451981268"/>
    <x v="253"/>
    <s v="Kriti Malhotra"/>
    <s v="Bhopal"/>
    <x v="12"/>
    <s v="Beauty &amp; Grooming"/>
    <s v="Face Wash"/>
    <s v="Nivea"/>
    <x v="4"/>
    <n v="3"/>
    <n v="1951"/>
    <n v="0.15"/>
    <n v="4975.05"/>
    <n v="1044.7605000000001"/>
    <x v="1"/>
    <x v="0"/>
    <n v="4"/>
    <x v="0"/>
  </r>
  <r>
    <s v="OD8280071269"/>
    <x v="47"/>
    <s v="Sanjay Rao"/>
    <s v="Delhi"/>
    <x v="8"/>
    <s v="Electronics"/>
    <s v="Wireless Earbuds"/>
    <s v="boAt"/>
    <x v="0"/>
    <n v="2"/>
    <n v="23176"/>
    <n v="0"/>
    <n v="46352"/>
    <n v="9270.4"/>
    <x v="2"/>
    <x v="0"/>
    <n v="3"/>
    <x v="0"/>
  </r>
  <r>
    <s v="OD3247961270"/>
    <x v="323"/>
    <s v="Meera Bai"/>
    <s v="Ahmedabad"/>
    <x v="11"/>
    <s v="Electronics"/>
    <s v="Wireless Earbuds"/>
    <s v="boAt"/>
    <x v="1"/>
    <n v="1"/>
    <n v="25032"/>
    <n v="0.2"/>
    <n v="20025.600000000002"/>
    <n v="4405.6320000000005"/>
    <x v="2"/>
    <x v="0"/>
    <n v="4"/>
    <x v="0"/>
  </r>
  <r>
    <s v="OD3998181271"/>
    <x v="343"/>
    <s v="Neha Gupta"/>
    <s v="Patna"/>
    <x v="10"/>
    <s v="Beauty &amp; Grooming"/>
    <s v="Face Wash"/>
    <s v="Nivea"/>
    <x v="0"/>
    <n v="1"/>
    <n v="1780"/>
    <n v="0.1"/>
    <n v="1602"/>
    <n v="160.20000000000002"/>
    <x v="4"/>
    <x v="0"/>
    <n v="4"/>
    <x v="0"/>
  </r>
  <r>
    <s v="OD1039701272"/>
    <x v="160"/>
    <s v="Shilpa Shetty"/>
    <s v="Guwahati"/>
    <x v="4"/>
    <s v="Clothing &amp; Fashion"/>
    <s v="Socks Pack"/>
    <s v="Peter England"/>
    <x v="5"/>
    <n v="2"/>
    <n v="695"/>
    <n v="0.1"/>
    <n v="1251"/>
    <n v="250.20000000000002"/>
    <x v="1"/>
    <x v="3"/>
    <n v="3"/>
    <x v="0"/>
  </r>
  <r>
    <s v="OD5261651273"/>
    <x v="162"/>
    <s v="Divya Dutta"/>
    <s v="Kochi"/>
    <x v="5"/>
    <s v="Beauty &amp; Grooming"/>
    <s v="Perfume"/>
    <s v="Beardo"/>
    <x v="4"/>
    <n v="1"/>
    <n v="1840"/>
    <n v="0.15"/>
    <n v="1564"/>
    <n v="328.44"/>
    <x v="0"/>
    <x v="0"/>
    <n v="4"/>
    <x v="0"/>
  </r>
  <r>
    <s v="OD4226991274"/>
    <x v="259"/>
    <s v="Meera Bai"/>
    <s v="Bangalore"/>
    <x v="2"/>
    <s v="Home &amp; Kitchen"/>
    <s v="Bedsheet Set"/>
    <s v="Bombay Dyeing"/>
    <x v="2"/>
    <n v="3"/>
    <n v="735"/>
    <n v="0.15"/>
    <n v="1874.25"/>
    <n v="-149.94"/>
    <x v="3"/>
    <x v="1"/>
    <n v="1"/>
    <x v="1"/>
  </r>
  <r>
    <s v="OD4481371275"/>
    <x v="20"/>
    <s v="Ananya Iyer"/>
    <s v="Bhopal"/>
    <x v="12"/>
    <s v="Beauty &amp; Grooming"/>
    <s v="Beard Trimmer"/>
    <s v="L'Oreal"/>
    <x v="4"/>
    <n v="1"/>
    <n v="2339"/>
    <n v="0.1"/>
    <n v="2105.1"/>
    <n v="378.91799999999995"/>
    <x v="4"/>
    <x v="0"/>
    <n v="4"/>
    <x v="0"/>
  </r>
  <r>
    <s v="OD8342911276"/>
    <x v="271"/>
    <s v="Vikram Singh"/>
    <s v="Patna"/>
    <x v="10"/>
    <s v="Home &amp; Kitchen"/>
    <s v="Bedsheet Set"/>
    <s v="Bombay Dyeing"/>
    <x v="2"/>
    <n v="2"/>
    <n v="4226"/>
    <n v="0.15"/>
    <n v="7184.2"/>
    <n v="-574.73599999999999"/>
    <x v="4"/>
    <x v="1"/>
    <n v="2"/>
    <x v="1"/>
  </r>
  <r>
    <s v="OD6371181277"/>
    <x v="423"/>
    <s v="Vikram Singh"/>
    <s v="Guwahati"/>
    <x v="4"/>
    <s v="Clothing &amp; Fashion"/>
    <s v="Leather Jacket"/>
    <s v="Zara"/>
    <x v="4"/>
    <n v="1"/>
    <n v="4355"/>
    <n v="0"/>
    <n v="4355"/>
    <n v="653.25"/>
    <x v="4"/>
    <x v="0"/>
    <n v="5"/>
    <x v="0"/>
  </r>
  <r>
    <s v="OD8982451278"/>
    <x v="193"/>
    <s v="Sunil Gavaskar"/>
    <s v="Mumbai"/>
    <x v="3"/>
    <s v="Home &amp; Kitchen"/>
    <s v="LED Bulb"/>
    <s v="Philips"/>
    <x v="2"/>
    <n v="1"/>
    <n v="2913"/>
    <n v="0.15"/>
    <n v="2476.0499999999997"/>
    <n v="297.12599999999998"/>
    <x v="3"/>
    <x v="0"/>
    <n v="5"/>
    <x v="0"/>
  </r>
  <r>
    <s v="OD4032291279"/>
    <x v="116"/>
    <s v="Sunil Gavaskar"/>
    <s v="Ahmedabad"/>
    <x v="11"/>
    <s v="Clothing &amp; Fashion"/>
    <s v="Slim Fit Jeans"/>
    <s v="Levis"/>
    <x v="5"/>
    <n v="2"/>
    <n v="899"/>
    <n v="0.1"/>
    <n v="1618.2"/>
    <n v="161.82000000000002"/>
    <x v="4"/>
    <x v="0"/>
    <n v="5"/>
    <x v="0"/>
  </r>
  <r>
    <s v="OD1746031280"/>
    <x v="166"/>
    <s v="Sunil Gavaskar"/>
    <s v="Ahmedabad"/>
    <x v="11"/>
    <s v="Beauty &amp; Grooming"/>
    <s v="Face Wash"/>
    <s v="Nivea"/>
    <x v="4"/>
    <n v="1"/>
    <n v="2060"/>
    <n v="0.05"/>
    <n v="1957"/>
    <n v="-156.56"/>
    <x v="3"/>
    <x v="1"/>
    <n v="1"/>
    <x v="1"/>
  </r>
  <r>
    <s v="OD5480521281"/>
    <x v="151"/>
    <s v="Jyoti Mishra"/>
    <s v="Kochi"/>
    <x v="5"/>
    <s v="Home &amp; Kitchen"/>
    <s v="LED Bulb"/>
    <s v="Philips"/>
    <x v="2"/>
    <n v="2"/>
    <n v="5937"/>
    <n v="0.15"/>
    <n v="10092.9"/>
    <n v="2523.2249999999999"/>
    <x v="2"/>
    <x v="0"/>
    <n v="5"/>
    <x v="0"/>
  </r>
  <r>
    <s v="OD2861101282"/>
    <x v="19"/>
    <s v="Kriti Malhotra"/>
    <s v="Pune"/>
    <x v="3"/>
    <s v="Beauty &amp; Grooming"/>
    <s v="Hair Dryer"/>
    <s v="Philips"/>
    <x v="0"/>
    <n v="1"/>
    <n v="1390"/>
    <n v="0.15"/>
    <n v="0"/>
    <n v="0"/>
    <x v="0"/>
    <x v="2"/>
    <m/>
    <x v="2"/>
  </r>
  <r>
    <s v="OD4757551283"/>
    <x v="239"/>
    <s v="Sunil Gavaskar"/>
    <s v="Lucknow"/>
    <x v="6"/>
    <s v="Beauty &amp; Grooming"/>
    <s v="Sunscreen"/>
    <s v="Neutrogena"/>
    <x v="0"/>
    <n v="1"/>
    <n v="1112"/>
    <n v="0.05"/>
    <n v="1056.3999999999999"/>
    <n v="274.66399999999999"/>
    <x v="4"/>
    <x v="0"/>
    <n v="3"/>
    <x v="0"/>
  </r>
  <r>
    <s v="OD4049531284"/>
    <x v="131"/>
    <s v="Divya Dutta"/>
    <s v="Chandigarh"/>
    <x v="7"/>
    <s v="Beauty &amp; Grooming"/>
    <s v="Hair Dryer"/>
    <s v="Philips"/>
    <x v="0"/>
    <n v="1"/>
    <n v="534"/>
    <n v="0"/>
    <n v="534"/>
    <n v="64.08"/>
    <x v="1"/>
    <x v="0"/>
    <n v="4"/>
    <x v="0"/>
  </r>
  <r>
    <s v="OD3670421285"/>
    <x v="145"/>
    <s v="Sanjay Rao"/>
    <s v="Delhi"/>
    <x v="8"/>
    <s v="Electronics"/>
    <s v="Smart TV"/>
    <s v="Samsung"/>
    <x v="1"/>
    <n v="2"/>
    <n v="60379"/>
    <n v="0.1"/>
    <n v="108682.2"/>
    <n v="24996.905999999999"/>
    <x v="2"/>
    <x v="0"/>
    <n v="5"/>
    <x v="0"/>
  </r>
  <r>
    <s v="OD8713961286"/>
    <x v="424"/>
    <s v="Ananya Iyer"/>
    <s v="Hyderabad"/>
    <x v="9"/>
    <s v="Electronics"/>
    <s v="Smartphone"/>
    <s v="Realme"/>
    <x v="0"/>
    <n v="1"/>
    <n v="54186"/>
    <n v="0.15"/>
    <n v="46058.1"/>
    <n v="10132.781999999999"/>
    <x v="3"/>
    <x v="0"/>
    <n v="3"/>
    <x v="0"/>
  </r>
  <r>
    <s v="OD3432511287"/>
    <x v="121"/>
    <s v="Kriti Malhotra"/>
    <s v="Bhopal"/>
    <x v="12"/>
    <s v="Beauty &amp; Grooming"/>
    <s v="Beard Trimmer"/>
    <s v="L'Oreal"/>
    <x v="4"/>
    <n v="2"/>
    <n v="1816"/>
    <n v="0"/>
    <n v="3632"/>
    <n v="944.32"/>
    <x v="2"/>
    <x v="0"/>
    <n v="3"/>
    <x v="0"/>
  </r>
  <r>
    <s v="OD7639951288"/>
    <x v="110"/>
    <s v="Vikram Singh"/>
    <s v="Delhi"/>
    <x v="8"/>
    <s v="Clothing &amp; Fashion"/>
    <s v="Casual T-Shirt"/>
    <s v="Roadster"/>
    <x v="5"/>
    <n v="1"/>
    <n v="711"/>
    <n v="0"/>
    <n v="711"/>
    <n v="127.97999999999999"/>
    <x v="4"/>
    <x v="0"/>
    <n v="4"/>
    <x v="0"/>
  </r>
  <r>
    <s v="OD5153991289"/>
    <x v="200"/>
    <s v="Shilpa Shetty"/>
    <s v="Lucknow"/>
    <x v="6"/>
    <s v="Clothing &amp; Fashion"/>
    <s v="Casual T-Shirt"/>
    <s v="Roadster"/>
    <x v="5"/>
    <n v="4"/>
    <n v="2654"/>
    <n v="0.2"/>
    <n v="8492.8000000000011"/>
    <n v="1783.4880000000001"/>
    <x v="4"/>
    <x v="0"/>
    <n v="5"/>
    <x v="0"/>
  </r>
  <r>
    <s v="OD9549981290"/>
    <x v="417"/>
    <s v="Pooja Nair"/>
    <s v="Delhi"/>
    <x v="8"/>
    <s v="Clothing &amp; Fashion"/>
    <s v="Casual T-Shirt"/>
    <s v="Roadster"/>
    <x v="4"/>
    <n v="1"/>
    <n v="4487"/>
    <n v="0.2"/>
    <n v="3589.6000000000004"/>
    <n v="897.40000000000009"/>
    <x v="0"/>
    <x v="0"/>
    <n v="5"/>
    <x v="0"/>
  </r>
  <r>
    <s v="OD6271451291"/>
    <x v="327"/>
    <s v="Karan Johar"/>
    <s v="Delhi"/>
    <x v="8"/>
    <s v="Clothing &amp; Fashion"/>
    <s v="Ethnic Kurta"/>
    <s v="Wrogn"/>
    <x v="5"/>
    <n v="1"/>
    <n v="1596"/>
    <n v="0.5"/>
    <n v="798"/>
    <n v="167.57999999999998"/>
    <x v="1"/>
    <x v="0"/>
    <n v="3"/>
    <x v="0"/>
  </r>
  <r>
    <s v="OD7247591292"/>
    <x v="259"/>
    <s v="Vikram Singh"/>
    <s v="Chandigarh"/>
    <x v="7"/>
    <s v="Electronics"/>
    <s v="Wireless Earbuds"/>
    <s v="boAt"/>
    <x v="0"/>
    <n v="1"/>
    <n v="17385"/>
    <n v="0.1"/>
    <n v="15646.5"/>
    <n v="3442.23"/>
    <x v="2"/>
    <x v="0"/>
    <n v="4"/>
    <x v="0"/>
  </r>
  <r>
    <s v="OD5887391293"/>
    <x v="113"/>
    <s v="Pooja Nair"/>
    <s v="Ahmedabad"/>
    <x v="11"/>
    <s v="Beauty &amp; Grooming"/>
    <s v="Beard Trimmer"/>
    <s v="L'Oreal"/>
    <x v="0"/>
    <n v="2"/>
    <n v="371"/>
    <n v="0.05"/>
    <n v="704.9"/>
    <n v="140.97999999999999"/>
    <x v="4"/>
    <x v="0"/>
    <n v="5"/>
    <x v="0"/>
  </r>
  <r>
    <s v="OD4822311294"/>
    <x v="153"/>
    <s v="Aditi Rao"/>
    <s v="Hyderabad"/>
    <x v="9"/>
    <s v="Beauty &amp; Grooming"/>
    <s v="Beard Trimmer"/>
    <s v="L'Oreal"/>
    <x v="4"/>
    <n v="2"/>
    <n v="1639"/>
    <n v="0.1"/>
    <n v="2950.2000000000003"/>
    <n v="531.03600000000006"/>
    <x v="4"/>
    <x v="0"/>
    <n v="5"/>
    <x v="0"/>
  </r>
  <r>
    <s v="OD5097471295"/>
    <x v="425"/>
    <s v="Aditi Rao"/>
    <s v="Lucknow"/>
    <x v="6"/>
    <s v="Clothing &amp; Fashion"/>
    <s v="Ethnic Kurta"/>
    <s v="Wrogn"/>
    <x v="4"/>
    <n v="5"/>
    <n v="855"/>
    <n v="0.2"/>
    <n v="3420"/>
    <n v="855"/>
    <x v="0"/>
    <x v="0"/>
    <n v="4"/>
    <x v="0"/>
  </r>
  <r>
    <s v="OD5855691296"/>
    <x v="271"/>
    <s v="Shilpa Shetty"/>
    <s v="Bhopal"/>
    <x v="12"/>
    <s v="Clothing &amp; Fashion"/>
    <s v="Slim Fit Jeans"/>
    <s v="Levis"/>
    <x v="4"/>
    <n v="1"/>
    <n v="3115"/>
    <n v="0.15"/>
    <n v="0"/>
    <n v="0"/>
    <x v="2"/>
    <x v="2"/>
    <m/>
    <x v="2"/>
  </r>
  <r>
    <s v="OD6758581297"/>
    <x v="136"/>
    <s v="Ananya Iyer"/>
    <s v="Kochi"/>
    <x v="5"/>
    <s v="Home &amp; Kitchen"/>
    <s v="Non-Stick Pan"/>
    <s v="Hawkins"/>
    <x v="3"/>
    <n v="1"/>
    <n v="1539"/>
    <n v="0"/>
    <n v="1539"/>
    <n v="277.02"/>
    <x v="1"/>
    <x v="0"/>
    <n v="4"/>
    <x v="0"/>
  </r>
  <r>
    <s v="OD4025301298"/>
    <x v="357"/>
    <s v="Karan Johar"/>
    <s v="Bangalore"/>
    <x v="2"/>
    <s v="Home &amp; Kitchen"/>
    <s v="LED Bulb"/>
    <s v="Philips"/>
    <x v="3"/>
    <n v="1"/>
    <n v="1918"/>
    <n v="0.2"/>
    <n v="1534.4"/>
    <n v="260.84800000000001"/>
    <x v="2"/>
    <x v="0"/>
    <n v="3"/>
    <x v="0"/>
  </r>
  <r>
    <s v="OD9259921299"/>
    <x v="17"/>
    <s v="Rohan Das"/>
    <s v="Chennai"/>
    <x v="0"/>
    <s v="Home &amp; Kitchen"/>
    <s v="LED Bulb"/>
    <s v="Philips"/>
    <x v="2"/>
    <n v="2"/>
    <n v="5502"/>
    <n v="0.1"/>
    <n v="9903.6"/>
    <n v="2178.7919999999999"/>
    <x v="3"/>
    <x v="0"/>
    <n v="3"/>
    <x v="0"/>
  </r>
  <r>
    <s v="OD9332081300"/>
    <x v="251"/>
    <s v="Amit Verma"/>
    <s v="Bhopal"/>
    <x v="12"/>
    <s v="Clothing &amp; Fashion"/>
    <s v="Ethnic Kurta"/>
    <s v="Wrogn"/>
    <x v="5"/>
    <n v="2"/>
    <n v="3595"/>
    <n v="0"/>
    <n v="0"/>
    <n v="0"/>
    <x v="4"/>
    <x v="2"/>
    <m/>
    <x v="2"/>
  </r>
  <r>
    <s v="OD7889101301"/>
    <x v="323"/>
    <s v="Rahul Joshi"/>
    <s v="Patna"/>
    <x v="10"/>
    <s v="Home &amp; Kitchen"/>
    <s v="LED Bulb"/>
    <s v="Philips"/>
    <x v="3"/>
    <n v="1"/>
    <n v="3638"/>
    <n v="0.05"/>
    <n v="3456.1"/>
    <n v="794.90300000000002"/>
    <x v="4"/>
    <x v="0"/>
    <n v="5"/>
    <x v="0"/>
  </r>
  <r>
    <s v="OD8390971302"/>
    <x v="18"/>
    <s v="Ananya Iyer"/>
    <s v="Kolkata"/>
    <x v="1"/>
    <s v="Home &amp; Kitchen"/>
    <s v="Non-Stick Pan"/>
    <s v="Hawkins"/>
    <x v="2"/>
    <n v="1"/>
    <n v="3597"/>
    <n v="0.05"/>
    <n v="3417.1499999999996"/>
    <n v="410.05799999999994"/>
    <x v="2"/>
    <x v="0"/>
    <n v="4"/>
    <x v="0"/>
  </r>
  <r>
    <s v="OD1268791303"/>
    <x v="178"/>
    <s v="Deepak Kumar"/>
    <s v="Guwahati"/>
    <x v="4"/>
    <s v="Electronics"/>
    <s v="Smartphone"/>
    <s v="Realme"/>
    <x v="0"/>
    <n v="1"/>
    <n v="40527"/>
    <n v="0"/>
    <n v="40527"/>
    <n v="8105.4000000000005"/>
    <x v="3"/>
    <x v="0"/>
    <n v="3"/>
    <x v="0"/>
  </r>
  <r>
    <s v="OD5774011304"/>
    <x v="81"/>
    <s v="Yash Wardhan"/>
    <s v="Mumbai"/>
    <x v="3"/>
    <s v="Electronics"/>
    <s v="Smart TV"/>
    <s v="Samsung"/>
    <x v="0"/>
    <n v="1"/>
    <n v="33142"/>
    <n v="0"/>
    <n v="33142"/>
    <n v="3314.2000000000003"/>
    <x v="0"/>
    <x v="0"/>
    <n v="4"/>
    <x v="0"/>
  </r>
  <r>
    <s v="OD3011981305"/>
    <x v="412"/>
    <s v="Priya Patel"/>
    <s v="Jaipur"/>
    <x v="13"/>
    <s v="Beauty &amp; Grooming"/>
    <s v="Face Wash"/>
    <s v="Nivea"/>
    <x v="4"/>
    <n v="2"/>
    <n v="766"/>
    <n v="0.15"/>
    <n v="1302.2"/>
    <n v="169.286"/>
    <x v="1"/>
    <x v="0"/>
    <n v="5"/>
    <x v="0"/>
  </r>
  <r>
    <s v="OD5060921306"/>
    <x v="60"/>
    <s v="Amit Verma"/>
    <s v="Jaipur"/>
    <x v="13"/>
    <s v="Clothing &amp; Fashion"/>
    <s v="Leather Jacket"/>
    <s v="Zara"/>
    <x v="5"/>
    <n v="2"/>
    <n v="3333"/>
    <n v="0.05"/>
    <n v="6332.7"/>
    <n v="696.59699999999998"/>
    <x v="3"/>
    <x v="0"/>
    <n v="4"/>
    <x v="0"/>
  </r>
  <r>
    <s v="OD5290301307"/>
    <x v="226"/>
    <s v="Ananya Iyer"/>
    <s v="Hyderabad"/>
    <x v="9"/>
    <s v="Clothing &amp; Fashion"/>
    <s v="Leather Jacket"/>
    <s v="Zara"/>
    <x v="4"/>
    <n v="1"/>
    <n v="530"/>
    <n v="0.05"/>
    <n v="503.5"/>
    <n v="115.80500000000001"/>
    <x v="3"/>
    <x v="0"/>
    <n v="3"/>
    <x v="0"/>
  </r>
  <r>
    <s v="OD7701051308"/>
    <x v="284"/>
    <s v="Vivek Agnihotri"/>
    <s v="Lucknow"/>
    <x v="6"/>
    <s v="Clothing &amp; Fashion"/>
    <s v="Casual T-Shirt"/>
    <s v="Roadster"/>
    <x v="4"/>
    <n v="2"/>
    <n v="3575"/>
    <n v="0.15"/>
    <n v="6077.5"/>
    <n v="790.07500000000005"/>
    <x v="4"/>
    <x v="0"/>
    <n v="4"/>
    <x v="0"/>
  </r>
  <r>
    <s v="OD4874151309"/>
    <x v="236"/>
    <s v="Riya Sen"/>
    <s v="Mumbai"/>
    <x v="3"/>
    <s v="Home &amp; Kitchen"/>
    <s v="LED Bulb"/>
    <s v="Philips"/>
    <x v="3"/>
    <n v="1"/>
    <n v="3244"/>
    <n v="0.2"/>
    <n v="2595.2000000000003"/>
    <n v="285.47200000000004"/>
    <x v="1"/>
    <x v="0"/>
    <n v="3"/>
    <x v="0"/>
  </r>
  <r>
    <s v="OD3841441310"/>
    <x v="133"/>
    <s v="Riya Sen"/>
    <s v="Chennai"/>
    <x v="0"/>
    <s v="Clothing &amp; Fashion"/>
    <s v="Casual T-Shirt"/>
    <s v="Roadster"/>
    <x v="4"/>
    <n v="1"/>
    <n v="1400"/>
    <n v="0.05"/>
    <n v="1330"/>
    <n v="332.5"/>
    <x v="3"/>
    <x v="0"/>
    <n v="3"/>
    <x v="0"/>
  </r>
  <r>
    <s v="OD4657801311"/>
    <x v="102"/>
    <s v="Vivek Agnihotri"/>
    <s v="Chennai"/>
    <x v="0"/>
    <s v="Home &amp; Kitchen"/>
    <s v="Air Fryer"/>
    <s v="Kent"/>
    <x v="3"/>
    <n v="1"/>
    <n v="5157"/>
    <n v="0"/>
    <n v="5157"/>
    <n v="1237.68"/>
    <x v="3"/>
    <x v="0"/>
    <n v="5"/>
    <x v="0"/>
  </r>
  <r>
    <s v="OD3404381312"/>
    <x v="426"/>
    <s v="Alok Nath"/>
    <s v="Bangalore"/>
    <x v="2"/>
    <s v="Clothing &amp; Fashion"/>
    <s v="Slim Fit Jeans"/>
    <s v="Levis"/>
    <x v="5"/>
    <n v="1"/>
    <n v="3732"/>
    <n v="0"/>
    <n v="3732"/>
    <n v="895.68"/>
    <x v="4"/>
    <x v="0"/>
    <n v="5"/>
    <x v="0"/>
  </r>
  <r>
    <s v="OD3075831313"/>
    <x v="395"/>
    <s v="Sneha Reddy"/>
    <s v="Kolkata"/>
    <x v="1"/>
    <s v="Clothing &amp; Fashion"/>
    <s v="Ethnic Kurta"/>
    <s v="Wrogn"/>
    <x v="4"/>
    <n v="1"/>
    <n v="3269"/>
    <n v="0.05"/>
    <n v="3105.5499999999997"/>
    <n v="310.55500000000001"/>
    <x v="3"/>
    <x v="0"/>
    <n v="5"/>
    <x v="0"/>
  </r>
  <r>
    <s v="OD4433761314"/>
    <x v="320"/>
    <s v="Sunil Gavaskar"/>
    <s v="Guwahati"/>
    <x v="4"/>
    <s v="Beauty &amp; Grooming"/>
    <s v="Beard Trimmer"/>
    <s v="L'Oreal"/>
    <x v="0"/>
    <n v="2"/>
    <n v="642"/>
    <n v="0"/>
    <n v="1284"/>
    <n v="269.64"/>
    <x v="1"/>
    <x v="0"/>
    <n v="3"/>
    <x v="0"/>
  </r>
  <r>
    <s v="OD8005881315"/>
    <x v="201"/>
    <s v="Vivek Agnihotri"/>
    <s v="Hyderabad"/>
    <x v="9"/>
    <s v="Beauty &amp; Grooming"/>
    <s v="Beard Trimmer"/>
    <s v="L'Oreal"/>
    <x v="0"/>
    <n v="2"/>
    <n v="2298"/>
    <n v="0.05"/>
    <n v="4366.2"/>
    <n v="1004.226"/>
    <x v="3"/>
    <x v="0"/>
    <n v="4"/>
    <x v="0"/>
  </r>
  <r>
    <s v="OD4663581316"/>
    <x v="277"/>
    <s v="Divya Dutta"/>
    <s v="Delhi"/>
    <x v="8"/>
    <s v="Home &amp; Kitchen"/>
    <s v="Water Bottle"/>
    <s v="Milton"/>
    <x v="3"/>
    <n v="1"/>
    <n v="3641"/>
    <n v="0.1"/>
    <n v="3276.9"/>
    <n v="819.22500000000002"/>
    <x v="4"/>
    <x v="0"/>
    <n v="5"/>
    <x v="0"/>
  </r>
  <r>
    <s v="OD9944061317"/>
    <x v="229"/>
    <s v="Priya Patel"/>
    <s v="Ahmedabad"/>
    <x v="11"/>
    <s v="Electronics"/>
    <s v="Laptop"/>
    <s v="Asus"/>
    <x v="0"/>
    <n v="1"/>
    <n v="21535"/>
    <n v="0.05"/>
    <n v="20458.25"/>
    <n v="2864.1550000000002"/>
    <x v="0"/>
    <x v="0"/>
    <n v="5"/>
    <x v="0"/>
  </r>
  <r>
    <s v="OD8466991318"/>
    <x v="127"/>
    <s v="Priya Patel"/>
    <s v="Bhopal"/>
    <x v="12"/>
    <s v="Clothing &amp; Fashion"/>
    <s v="Ethnic Kurta"/>
    <s v="Wrogn"/>
    <x v="4"/>
    <n v="1"/>
    <n v="4428"/>
    <n v="0.1"/>
    <n v="3985.2000000000003"/>
    <n v="478.22399999999999"/>
    <x v="2"/>
    <x v="0"/>
    <n v="3"/>
    <x v="0"/>
  </r>
  <r>
    <s v="OD5395881319"/>
    <x v="304"/>
    <s v="Shilpa Shetty"/>
    <s v="Chennai"/>
    <x v="0"/>
    <s v="Clothing &amp; Fashion"/>
    <s v="Slim Fit Jeans"/>
    <s v="Levis"/>
    <x v="4"/>
    <n v="1"/>
    <n v="3754"/>
    <n v="0.05"/>
    <n v="3566.2999999999997"/>
    <n v="641.93399999999997"/>
    <x v="3"/>
    <x v="0"/>
    <n v="4"/>
    <x v="0"/>
  </r>
  <r>
    <s v="OD6381801320"/>
    <x v="121"/>
    <s v="Alok Nath"/>
    <s v="Delhi"/>
    <x v="8"/>
    <s v="Clothing &amp; Fashion"/>
    <s v="Leather Jacket"/>
    <s v="Zara"/>
    <x v="5"/>
    <n v="1"/>
    <n v="1856"/>
    <n v="0"/>
    <n v="1856"/>
    <n v="389.76"/>
    <x v="4"/>
    <x v="3"/>
    <n v="5"/>
    <x v="0"/>
  </r>
  <r>
    <s v="OD3377231321"/>
    <x v="78"/>
    <s v="Aditi Rao"/>
    <s v="Kolkata"/>
    <x v="1"/>
    <s v="Home &amp; Kitchen"/>
    <s v="Mixer Grinder"/>
    <s v="Prestige"/>
    <x v="2"/>
    <n v="1"/>
    <n v="3283"/>
    <n v="0.05"/>
    <n v="3118.85"/>
    <n v="779.71249999999998"/>
    <x v="2"/>
    <x v="0"/>
    <n v="4"/>
    <x v="0"/>
  </r>
  <r>
    <s v="OD8585181322"/>
    <x v="392"/>
    <s v="Aarav Sharma"/>
    <s v="Delhi"/>
    <x v="8"/>
    <s v="Electronics"/>
    <s v="Laptop"/>
    <s v="Asus"/>
    <x v="0"/>
    <n v="2"/>
    <n v="42838"/>
    <n v="0.05"/>
    <n v="81392.2"/>
    <n v="17092.361999999997"/>
    <x v="1"/>
    <x v="0"/>
    <n v="3"/>
    <x v="0"/>
  </r>
  <r>
    <s v="OD4449011323"/>
    <x v="107"/>
    <s v="Pooja Nair"/>
    <s v="Patna"/>
    <x v="10"/>
    <s v="Electronics"/>
    <s v="Smart TV"/>
    <s v="Samsung"/>
    <x v="0"/>
    <n v="4"/>
    <n v="24781"/>
    <n v="0"/>
    <n v="99124"/>
    <n v="21807.279999999999"/>
    <x v="3"/>
    <x v="3"/>
    <n v="4"/>
    <x v="0"/>
  </r>
  <r>
    <s v="OD6995751324"/>
    <x v="29"/>
    <s v="Karan Johar"/>
    <s v="Jaipur"/>
    <x v="13"/>
    <s v="Electronics"/>
    <s v="Smartwatch"/>
    <s v="Noise"/>
    <x v="1"/>
    <n v="1"/>
    <n v="47000"/>
    <n v="0.1"/>
    <n v="42300"/>
    <n v="8037"/>
    <x v="4"/>
    <x v="0"/>
    <n v="5"/>
    <x v="0"/>
  </r>
  <r>
    <s v="OD2196361325"/>
    <x v="377"/>
    <s v="Divya Dutta"/>
    <s v="Lucknow"/>
    <x v="6"/>
    <s v="Home &amp; Kitchen"/>
    <s v="Air Fryer"/>
    <s v="Kent"/>
    <x v="3"/>
    <n v="1"/>
    <n v="1990"/>
    <n v="0.1"/>
    <n v="1791"/>
    <n v="250.74000000000004"/>
    <x v="1"/>
    <x v="0"/>
    <n v="3"/>
    <x v="0"/>
  </r>
  <r>
    <s v="OD6327411326"/>
    <x v="164"/>
    <s v="Shilpa Shetty"/>
    <s v="Patna"/>
    <x v="10"/>
    <s v="Electronics"/>
    <s v="Smartwatch"/>
    <s v="Noise"/>
    <x v="0"/>
    <n v="1"/>
    <n v="34497"/>
    <n v="0.2"/>
    <n v="27597.600000000002"/>
    <n v="3863.6640000000007"/>
    <x v="2"/>
    <x v="0"/>
    <n v="5"/>
    <x v="0"/>
  </r>
  <r>
    <s v="OD4401561327"/>
    <x v="110"/>
    <s v="Aarav Sharma"/>
    <s v="Hyderabad"/>
    <x v="9"/>
    <s v="Home &amp; Kitchen"/>
    <s v="Water Bottle"/>
    <s v="Milton"/>
    <x v="3"/>
    <n v="1"/>
    <n v="2157"/>
    <n v="0.35"/>
    <n v="1402.05"/>
    <n v="308.45099999999996"/>
    <x v="3"/>
    <x v="0"/>
    <n v="5"/>
    <x v="0"/>
  </r>
  <r>
    <s v="OD1290681328"/>
    <x v="79"/>
    <s v="Riya Sen"/>
    <s v="Ahmedabad"/>
    <x v="11"/>
    <s v="Beauty &amp; Grooming"/>
    <s v="Perfume"/>
    <s v="Beardo"/>
    <x v="0"/>
    <n v="1"/>
    <n v="600"/>
    <n v="0"/>
    <n v="600"/>
    <n v="120"/>
    <x v="1"/>
    <x v="0"/>
    <n v="4"/>
    <x v="0"/>
  </r>
  <r>
    <s v="OD5779091329"/>
    <x v="159"/>
    <s v="Divya Dutta"/>
    <s v="Pune"/>
    <x v="3"/>
    <s v="Home &amp; Kitchen"/>
    <s v="Air Fryer"/>
    <s v="Kent"/>
    <x v="3"/>
    <n v="2"/>
    <n v="4947"/>
    <n v="0"/>
    <n v="9894"/>
    <n v="2077.7399999999998"/>
    <x v="3"/>
    <x v="0"/>
    <n v="5"/>
    <x v="0"/>
  </r>
  <r>
    <s v="OD4119631330"/>
    <x v="419"/>
    <s v="Sneha Reddy"/>
    <s v="Kochi"/>
    <x v="5"/>
    <s v="Electronics"/>
    <s v="Smart TV"/>
    <s v="Samsung"/>
    <x v="0"/>
    <n v="1"/>
    <n v="24268"/>
    <n v="0.05"/>
    <n v="23054.6"/>
    <n v="3227.6440000000002"/>
    <x v="3"/>
    <x v="0"/>
    <n v="4"/>
    <x v="0"/>
  </r>
  <r>
    <s v="OD9273321331"/>
    <x v="14"/>
    <s v="Vivek Agnihotri"/>
    <s v="Bhopal"/>
    <x v="12"/>
    <s v="Home &amp; Kitchen"/>
    <s v="Bedsheet Set"/>
    <s v="Bombay Dyeing"/>
    <x v="2"/>
    <n v="1"/>
    <n v="327"/>
    <n v="0.35"/>
    <n v="212.55"/>
    <n v="44.6355"/>
    <x v="0"/>
    <x v="0"/>
    <n v="4"/>
    <x v="0"/>
  </r>
  <r>
    <s v="OD1760481332"/>
    <x v="330"/>
    <s v="Arjun Choudhury"/>
    <s v="Bhopal"/>
    <x v="12"/>
    <s v="Beauty &amp; Grooming"/>
    <s v="Beard Trimmer"/>
    <s v="L'Oreal"/>
    <x v="4"/>
    <n v="1"/>
    <n v="2114"/>
    <n v="0.15"/>
    <n v="1796.8999999999999"/>
    <n v="413.28699999999998"/>
    <x v="3"/>
    <x v="0"/>
    <n v="4"/>
    <x v="0"/>
  </r>
  <r>
    <s v="OD7832211333"/>
    <x v="322"/>
    <s v="Meera Bai"/>
    <s v="Lucknow"/>
    <x v="6"/>
    <s v="Beauty &amp; Grooming"/>
    <s v="Perfume"/>
    <s v="Beardo"/>
    <x v="4"/>
    <n v="2"/>
    <n v="1863"/>
    <n v="0.15"/>
    <n v="3167.1"/>
    <n v="570.07799999999997"/>
    <x v="1"/>
    <x v="0"/>
    <n v="3"/>
    <x v="0"/>
  </r>
  <r>
    <s v="OD5546171334"/>
    <x v="306"/>
    <s v="Arjun Choudhury"/>
    <s v="Mumbai"/>
    <x v="3"/>
    <s v="Clothing &amp; Fashion"/>
    <s v="Leather Jacket"/>
    <s v="Zara"/>
    <x v="4"/>
    <n v="2"/>
    <n v="4003"/>
    <n v="0.15"/>
    <n v="6805.0999999999995"/>
    <n v="1156.867"/>
    <x v="4"/>
    <x v="0"/>
    <n v="4"/>
    <x v="0"/>
  </r>
  <r>
    <s v="OD1384011335"/>
    <x v="361"/>
    <s v="Rahul Joshi"/>
    <s v="Kochi"/>
    <x v="5"/>
    <s v="Home &amp; Kitchen"/>
    <s v="Non-Stick Pan"/>
    <s v="Hawkins"/>
    <x v="2"/>
    <n v="4"/>
    <n v="5092"/>
    <n v="0.05"/>
    <n v="19349.599999999999"/>
    <n v="4837.3999999999996"/>
    <x v="0"/>
    <x v="3"/>
    <n v="4"/>
    <x v="0"/>
  </r>
  <r>
    <s v="OD2373321336"/>
    <x v="408"/>
    <s v="Neha Gupta"/>
    <s v="Guwahati"/>
    <x v="4"/>
    <s v="Home &amp; Kitchen"/>
    <s v="Air Fryer"/>
    <s v="Kent"/>
    <x v="2"/>
    <n v="4"/>
    <n v="5694"/>
    <n v="0.5"/>
    <n v="11388"/>
    <n v="1480.44"/>
    <x v="2"/>
    <x v="0"/>
    <n v="5"/>
    <x v="0"/>
  </r>
  <r>
    <s v="OD5690951337"/>
    <x v="281"/>
    <s v="Aditi Rao"/>
    <s v="Chandigarh"/>
    <x v="7"/>
    <s v="Electronics"/>
    <s v="Smartphone"/>
    <s v="Realme"/>
    <x v="1"/>
    <n v="1"/>
    <n v="59177"/>
    <n v="0"/>
    <n v="59177"/>
    <n v="10651.859999999999"/>
    <x v="4"/>
    <x v="0"/>
    <n v="4"/>
    <x v="0"/>
  </r>
  <r>
    <s v="OD2828341338"/>
    <x v="158"/>
    <s v="Shilpa Shetty"/>
    <s v="Hyderabad"/>
    <x v="9"/>
    <s v="Home &amp; Kitchen"/>
    <s v="Air Fryer"/>
    <s v="Kent"/>
    <x v="2"/>
    <n v="2"/>
    <n v="2065"/>
    <n v="0.2"/>
    <n v="3304"/>
    <n v="528.64"/>
    <x v="4"/>
    <x v="0"/>
    <n v="4"/>
    <x v="0"/>
  </r>
  <r>
    <s v="OD9163061339"/>
    <x v="269"/>
    <s v="Aarav Sharma"/>
    <s v="Jaipur"/>
    <x v="13"/>
    <s v="Home &amp; Kitchen"/>
    <s v="Non-Stick Pan"/>
    <s v="Hawkins"/>
    <x v="2"/>
    <n v="1"/>
    <n v="1470"/>
    <n v="0"/>
    <n v="1470"/>
    <n v="294"/>
    <x v="2"/>
    <x v="0"/>
    <n v="5"/>
    <x v="0"/>
  </r>
  <r>
    <s v="OD4385511340"/>
    <x v="19"/>
    <s v="Aarav Sharma"/>
    <s v="Chennai"/>
    <x v="0"/>
    <s v="Electronics"/>
    <s v="Smart TV"/>
    <s v="Samsung"/>
    <x v="0"/>
    <n v="1"/>
    <n v="4327"/>
    <n v="0.1"/>
    <n v="3894.3"/>
    <n v="856.74600000000009"/>
    <x v="1"/>
    <x v="0"/>
    <n v="3"/>
    <x v="0"/>
  </r>
  <r>
    <s v="OD7297401341"/>
    <x v="237"/>
    <s v="Yash Wardhan"/>
    <s v="Jaipur"/>
    <x v="13"/>
    <s v="Beauty &amp; Grooming"/>
    <s v="Sunscreen"/>
    <s v="Neutrogena"/>
    <x v="0"/>
    <n v="1"/>
    <n v="1978"/>
    <n v="0.05"/>
    <n v="1879.1"/>
    <n v="244.28299999999999"/>
    <x v="4"/>
    <x v="0"/>
    <n v="4"/>
    <x v="0"/>
  </r>
  <r>
    <s v="OD8188921342"/>
    <x v="372"/>
    <s v="Priya Patel"/>
    <s v="Kochi"/>
    <x v="5"/>
    <s v="Home &amp; Kitchen"/>
    <s v="Bedsheet Set"/>
    <s v="Bombay Dyeing"/>
    <x v="3"/>
    <n v="1"/>
    <n v="1908"/>
    <n v="0"/>
    <n v="1908"/>
    <n v="209.88"/>
    <x v="1"/>
    <x v="0"/>
    <n v="4"/>
    <x v="0"/>
  </r>
  <r>
    <s v="OD5727611343"/>
    <x v="6"/>
    <s v="Priya Patel"/>
    <s v="Lucknow"/>
    <x v="6"/>
    <s v="Electronics"/>
    <s v="Smartwatch"/>
    <s v="Noise"/>
    <x v="1"/>
    <n v="1"/>
    <n v="51560"/>
    <n v="0"/>
    <n v="51560"/>
    <n v="6187.2"/>
    <x v="3"/>
    <x v="0"/>
    <n v="4"/>
    <x v="0"/>
  </r>
  <r>
    <s v="OD3648621344"/>
    <x v="221"/>
    <s v="Sneha Reddy"/>
    <s v="Delhi"/>
    <x v="8"/>
    <s v="Beauty &amp; Grooming"/>
    <s v="Perfume"/>
    <s v="Beardo"/>
    <x v="4"/>
    <n v="1"/>
    <n v="2190"/>
    <n v="0"/>
    <n v="2190"/>
    <n v="240.9"/>
    <x v="4"/>
    <x v="0"/>
    <n v="3"/>
    <x v="0"/>
  </r>
  <r>
    <s v="OD3812221345"/>
    <x v="51"/>
    <s v="Riya Sen"/>
    <s v="Chandigarh"/>
    <x v="7"/>
    <s v="Beauty &amp; Grooming"/>
    <s v="Perfume"/>
    <s v="Beardo"/>
    <x v="0"/>
    <n v="1"/>
    <n v="1156"/>
    <n v="0.1"/>
    <n v="1040.4000000000001"/>
    <n v="145.65600000000003"/>
    <x v="2"/>
    <x v="3"/>
    <n v="3"/>
    <x v="0"/>
  </r>
  <r>
    <s v="OD2678811346"/>
    <x v="384"/>
    <s v="Yash Wardhan"/>
    <s v="Mumbai"/>
    <x v="3"/>
    <s v="Clothing &amp; Fashion"/>
    <s v="Ethnic Kurta"/>
    <s v="Wrogn"/>
    <x v="4"/>
    <n v="1"/>
    <n v="3362"/>
    <n v="0.1"/>
    <n v="3025.8"/>
    <n v="695.93400000000008"/>
    <x v="1"/>
    <x v="0"/>
    <n v="3"/>
    <x v="0"/>
  </r>
  <r>
    <s v="OD7738791347"/>
    <x v="249"/>
    <s v="Amit Verma"/>
    <s v="Kochi"/>
    <x v="5"/>
    <s v="Home &amp; Kitchen"/>
    <s v="Bedsheet Set"/>
    <s v="Bombay Dyeing"/>
    <x v="2"/>
    <n v="1"/>
    <n v="3915"/>
    <n v="0.15"/>
    <n v="3327.75"/>
    <n v="798.66"/>
    <x v="4"/>
    <x v="0"/>
    <n v="5"/>
    <x v="0"/>
  </r>
  <r>
    <s v="OD5459861348"/>
    <x v="394"/>
    <s v="Rahul Joshi"/>
    <s v="Chandigarh"/>
    <x v="7"/>
    <s v="Beauty &amp; Grooming"/>
    <s v="Beard Trimmer"/>
    <s v="L'Oreal"/>
    <x v="0"/>
    <n v="1"/>
    <n v="1748"/>
    <n v="0.2"/>
    <n v="1398.4"/>
    <n v="237.72800000000004"/>
    <x v="3"/>
    <x v="0"/>
    <n v="4"/>
    <x v="0"/>
  </r>
  <r>
    <s v="OD3017581349"/>
    <x v="147"/>
    <s v="Meera Bai"/>
    <s v="Pune"/>
    <x v="3"/>
    <s v="Electronics"/>
    <s v="Laptop"/>
    <s v="Asus"/>
    <x v="0"/>
    <n v="1"/>
    <n v="57152"/>
    <n v="0"/>
    <n v="57152"/>
    <n v="9144.32"/>
    <x v="4"/>
    <x v="0"/>
    <n v="4"/>
    <x v="0"/>
  </r>
  <r>
    <s v="OD3613141350"/>
    <x v="414"/>
    <s v="Karan Johar"/>
    <s v="Bhopal"/>
    <x v="12"/>
    <s v="Beauty &amp; Grooming"/>
    <s v="Hair Dryer"/>
    <s v="Philips"/>
    <x v="0"/>
    <n v="3"/>
    <n v="1786"/>
    <n v="0"/>
    <n v="5358"/>
    <n v="964.43999999999994"/>
    <x v="1"/>
    <x v="0"/>
    <n v="3"/>
    <x v="0"/>
  </r>
  <r>
    <s v="OD7064221351"/>
    <x v="143"/>
    <s v="Meera Bai"/>
    <s v="Chennai"/>
    <x v="0"/>
    <s v="Electronics"/>
    <s v="Power Bank"/>
    <s v="Mi"/>
    <x v="1"/>
    <n v="1"/>
    <n v="37777"/>
    <n v="0.05"/>
    <n v="35888.15"/>
    <n v="4665.4594999999999"/>
    <x v="2"/>
    <x v="0"/>
    <n v="5"/>
    <x v="0"/>
  </r>
  <r>
    <s v="OD7959451352"/>
    <x v="13"/>
    <s v="Riya Sen"/>
    <s v="Delhi"/>
    <x v="8"/>
    <s v="Electronics"/>
    <s v="Wireless Earbuds"/>
    <s v="boAt"/>
    <x v="0"/>
    <n v="1"/>
    <n v="21287"/>
    <n v="0"/>
    <n v="21287"/>
    <n v="2980.1800000000003"/>
    <x v="4"/>
    <x v="0"/>
    <n v="3"/>
    <x v="0"/>
  </r>
  <r>
    <s v="OD1012731353"/>
    <x v="374"/>
    <s v="Deepak Kumar"/>
    <s v="Jaipur"/>
    <x v="13"/>
    <s v="Electronics"/>
    <s v="Laptop"/>
    <s v="Asus"/>
    <x v="1"/>
    <n v="1"/>
    <n v="58722"/>
    <n v="0.15"/>
    <n v="49913.7"/>
    <n v="7487.0549999999994"/>
    <x v="0"/>
    <x v="0"/>
    <n v="5"/>
    <x v="0"/>
  </r>
  <r>
    <s v="OD7873441354"/>
    <x v="64"/>
    <s v="Shilpa Shetty"/>
    <s v="Ahmedabad"/>
    <x v="11"/>
    <s v="Clothing &amp; Fashion"/>
    <s v="Slim Fit Jeans"/>
    <s v="Levis"/>
    <x v="5"/>
    <n v="1"/>
    <n v="3482"/>
    <n v="0.15"/>
    <n v="2959.7"/>
    <n v="532.74599999999998"/>
    <x v="3"/>
    <x v="0"/>
    <n v="5"/>
    <x v="0"/>
  </r>
  <r>
    <s v="OD5897081355"/>
    <x v="321"/>
    <s v="Aditi Rao"/>
    <s v="Delhi"/>
    <x v="8"/>
    <s v="Home &amp; Kitchen"/>
    <s v="Mixer Grinder"/>
    <s v="Prestige"/>
    <x v="2"/>
    <n v="1"/>
    <n v="5603"/>
    <n v="0"/>
    <n v="5603"/>
    <n v="896.48"/>
    <x v="2"/>
    <x v="0"/>
    <n v="4"/>
    <x v="0"/>
  </r>
  <r>
    <s v="OD7060861356"/>
    <x v="139"/>
    <s v="Neha Gupta"/>
    <s v="Mumbai"/>
    <x v="3"/>
    <s v="Beauty &amp; Grooming"/>
    <s v="Face Wash"/>
    <s v="Nivea"/>
    <x v="4"/>
    <n v="2"/>
    <n v="468"/>
    <n v="0.1"/>
    <n v="842.4"/>
    <n v="134.78399999999999"/>
    <x v="2"/>
    <x v="0"/>
    <n v="5"/>
    <x v="0"/>
  </r>
  <r>
    <s v="OD1968371357"/>
    <x v="192"/>
    <s v="Yash Wardhan"/>
    <s v="Jaipur"/>
    <x v="13"/>
    <s v="Home &amp; Kitchen"/>
    <s v="Water Bottle"/>
    <s v="Milton"/>
    <x v="3"/>
    <n v="1"/>
    <n v="2886"/>
    <n v="0.1"/>
    <n v="2597.4"/>
    <n v="363.63600000000002"/>
    <x v="4"/>
    <x v="0"/>
    <n v="5"/>
    <x v="0"/>
  </r>
  <r>
    <s v="OD2365011358"/>
    <x v="378"/>
    <s v="Alok Nath"/>
    <s v="Delhi"/>
    <x v="8"/>
    <s v="Electronics"/>
    <s v="Power Bank"/>
    <s v="Mi"/>
    <x v="1"/>
    <n v="1"/>
    <n v="11596"/>
    <n v="0"/>
    <n v="11596"/>
    <n v="2667.08"/>
    <x v="2"/>
    <x v="0"/>
    <n v="3"/>
    <x v="0"/>
  </r>
  <r>
    <s v="OD7228751359"/>
    <x v="324"/>
    <s v="Yash Wardhan"/>
    <s v="Pune"/>
    <x v="3"/>
    <s v="Electronics"/>
    <s v="Smartwatch"/>
    <s v="Noise"/>
    <x v="0"/>
    <n v="2"/>
    <n v="56101"/>
    <n v="0.1"/>
    <n v="100981.8"/>
    <n v="22215.995999999999"/>
    <x v="4"/>
    <x v="0"/>
    <n v="3"/>
    <x v="0"/>
  </r>
  <r>
    <s v="OD7198471360"/>
    <x v="392"/>
    <s v="Jyoti Mishra"/>
    <s v="Lucknow"/>
    <x v="6"/>
    <s v="Home &amp; Kitchen"/>
    <s v="LED Bulb"/>
    <s v="Philips"/>
    <x v="3"/>
    <n v="1"/>
    <n v="2320"/>
    <n v="0.15"/>
    <n v="1972"/>
    <n v="256.36"/>
    <x v="4"/>
    <x v="0"/>
    <n v="4"/>
    <x v="0"/>
  </r>
  <r>
    <s v="OD3834431361"/>
    <x v="299"/>
    <s v="Divya Dutta"/>
    <s v="Kolkata"/>
    <x v="1"/>
    <s v="Beauty &amp; Grooming"/>
    <s v="Beard Trimmer"/>
    <s v="L'Oreal"/>
    <x v="4"/>
    <n v="2"/>
    <n v="2478"/>
    <n v="0"/>
    <n v="4956"/>
    <n v="594.72"/>
    <x v="0"/>
    <x v="0"/>
    <n v="4"/>
    <x v="0"/>
  </r>
  <r>
    <s v="OD5305241362"/>
    <x v="45"/>
    <s v="Deepak Kumar"/>
    <s v="Kochi"/>
    <x v="5"/>
    <s v="Home &amp; Kitchen"/>
    <s v="Bedsheet Set"/>
    <s v="Bombay Dyeing"/>
    <x v="3"/>
    <n v="1"/>
    <n v="1549"/>
    <n v="0"/>
    <n v="1549"/>
    <n v="232.35"/>
    <x v="0"/>
    <x v="0"/>
    <n v="4"/>
    <x v="0"/>
  </r>
  <r>
    <s v="OD2043831363"/>
    <x v="388"/>
    <s v="Meera Bai"/>
    <s v="Jaipur"/>
    <x v="13"/>
    <s v="Home &amp; Kitchen"/>
    <s v="Water Bottle"/>
    <s v="Milton"/>
    <x v="3"/>
    <n v="1"/>
    <n v="304"/>
    <n v="0.15"/>
    <n v="258.39999999999998"/>
    <n v="28.423999999999996"/>
    <x v="4"/>
    <x v="0"/>
    <n v="3"/>
    <x v="0"/>
  </r>
  <r>
    <s v="OD8825931364"/>
    <x v="347"/>
    <s v="Shilpa Shetty"/>
    <s v="Bhopal"/>
    <x v="12"/>
    <s v="Beauty &amp; Grooming"/>
    <s v="Perfume"/>
    <s v="Beardo"/>
    <x v="4"/>
    <n v="2"/>
    <n v="382"/>
    <n v="0.05"/>
    <n v="725.8"/>
    <n v="116.128"/>
    <x v="3"/>
    <x v="0"/>
    <n v="4"/>
    <x v="0"/>
  </r>
  <r>
    <s v="OD8494431365"/>
    <x v="107"/>
    <s v="Alok Nath"/>
    <s v="Guwahati"/>
    <x v="4"/>
    <s v="Beauty &amp; Grooming"/>
    <s v="Face Wash"/>
    <s v="Nivea"/>
    <x v="4"/>
    <n v="1"/>
    <n v="687"/>
    <n v="0"/>
    <n v="687"/>
    <n v="82.44"/>
    <x v="0"/>
    <x v="0"/>
    <n v="4"/>
    <x v="0"/>
  </r>
  <r>
    <s v="OD8353451366"/>
    <x v="121"/>
    <s v="Ananya Iyer"/>
    <s v="Hyderabad"/>
    <x v="9"/>
    <s v="Beauty &amp; Grooming"/>
    <s v="Sunscreen"/>
    <s v="Neutrogena"/>
    <x v="0"/>
    <n v="1"/>
    <n v="1281"/>
    <n v="0.1"/>
    <n v="1152.9000000000001"/>
    <n v="299.75400000000002"/>
    <x v="2"/>
    <x v="0"/>
    <n v="4"/>
    <x v="0"/>
  </r>
  <r>
    <s v="OD9890561367"/>
    <x v="229"/>
    <s v="Shilpa Shetty"/>
    <s v="Chandigarh"/>
    <x v="7"/>
    <s v="Electronics"/>
    <s v="Smartwatch"/>
    <s v="Noise"/>
    <x v="1"/>
    <n v="2"/>
    <n v="33730"/>
    <n v="0.2"/>
    <n v="53968"/>
    <n v="-4317.4400000000005"/>
    <x v="0"/>
    <x v="1"/>
    <n v="2"/>
    <x v="1"/>
  </r>
  <r>
    <s v="OD8197021368"/>
    <x v="5"/>
    <s v="Aditi Rao"/>
    <s v="Bhopal"/>
    <x v="12"/>
    <s v="Clothing &amp; Fashion"/>
    <s v="Socks Pack"/>
    <s v="Peter England"/>
    <x v="4"/>
    <n v="1"/>
    <n v="787"/>
    <n v="0.35"/>
    <n v="511.55"/>
    <n v="112.541"/>
    <x v="0"/>
    <x v="0"/>
    <n v="4"/>
    <x v="0"/>
  </r>
  <r>
    <s v="OD3551101369"/>
    <x v="427"/>
    <s v="Kriti Malhotra"/>
    <s v="Chennai"/>
    <x v="0"/>
    <s v="Electronics"/>
    <s v="Smartwatch"/>
    <s v="Noise"/>
    <x v="0"/>
    <n v="2"/>
    <n v="23883"/>
    <n v="0"/>
    <n v="47766"/>
    <n v="7642.56"/>
    <x v="1"/>
    <x v="0"/>
    <n v="4"/>
    <x v="0"/>
  </r>
  <r>
    <s v="OD6450611370"/>
    <x v="38"/>
    <s v="Divya Dutta"/>
    <s v="Guwahati"/>
    <x v="4"/>
    <s v="Electronics"/>
    <s v="Wireless Earbuds"/>
    <s v="boAt"/>
    <x v="0"/>
    <n v="1"/>
    <n v="53877"/>
    <n v="0.15"/>
    <n v="45795.45"/>
    <n v="5953.4084999999995"/>
    <x v="2"/>
    <x v="0"/>
    <n v="4"/>
    <x v="0"/>
  </r>
  <r>
    <s v="OD7735331371"/>
    <x v="428"/>
    <s v="Deepak Kumar"/>
    <s v="Mumbai"/>
    <x v="3"/>
    <s v="Home &amp; Kitchen"/>
    <s v="Bedsheet Set"/>
    <s v="Bombay Dyeing"/>
    <x v="2"/>
    <n v="2"/>
    <n v="4749"/>
    <n v="0.15"/>
    <n v="8073.3"/>
    <n v="1049.529"/>
    <x v="1"/>
    <x v="0"/>
    <n v="5"/>
    <x v="0"/>
  </r>
  <r>
    <s v="OD4188641372"/>
    <x v="281"/>
    <s v="Aarav Sharma"/>
    <s v="Pune"/>
    <x v="3"/>
    <s v="Clothing &amp; Fashion"/>
    <s v="Sports Shoes"/>
    <s v="Puma"/>
    <x v="5"/>
    <n v="1"/>
    <n v="2416"/>
    <n v="0"/>
    <n v="2416"/>
    <n v="483.20000000000005"/>
    <x v="3"/>
    <x v="0"/>
    <n v="3"/>
    <x v="0"/>
  </r>
  <r>
    <s v="OD2900681373"/>
    <x v="125"/>
    <s v="Vivek Agnihotri"/>
    <s v="Chennai"/>
    <x v="0"/>
    <s v="Clothing &amp; Fashion"/>
    <s v="Socks Pack"/>
    <s v="Peter England"/>
    <x v="4"/>
    <n v="1"/>
    <n v="3290"/>
    <n v="0.1"/>
    <n v="0"/>
    <n v="0"/>
    <x v="3"/>
    <x v="2"/>
    <m/>
    <x v="2"/>
  </r>
  <r>
    <s v="OD1070271374"/>
    <x v="56"/>
    <s v="Deepak Kumar"/>
    <s v="Ahmedabad"/>
    <x v="11"/>
    <s v="Clothing &amp; Fashion"/>
    <s v="Casual T-Shirt"/>
    <s v="Roadster"/>
    <x v="5"/>
    <n v="1"/>
    <n v="2264"/>
    <n v="0"/>
    <n v="2264"/>
    <n v="-181.12"/>
    <x v="0"/>
    <x v="1"/>
    <n v="2"/>
    <x v="1"/>
  </r>
  <r>
    <s v="OD9879111375"/>
    <x v="334"/>
    <s v="Vivek Agnihotri"/>
    <s v="Ahmedabad"/>
    <x v="11"/>
    <s v="Clothing &amp; Fashion"/>
    <s v="Ethnic Kurta"/>
    <s v="Wrogn"/>
    <x v="4"/>
    <n v="1"/>
    <n v="3178"/>
    <n v="0"/>
    <n v="3178"/>
    <n v="317.8"/>
    <x v="4"/>
    <x v="0"/>
    <n v="5"/>
    <x v="0"/>
  </r>
  <r>
    <s v="OD8624901376"/>
    <x v="70"/>
    <s v="Alok Nath"/>
    <s v="Pune"/>
    <x v="3"/>
    <s v="Electronics"/>
    <s v="Smartwatch"/>
    <s v="Noise"/>
    <x v="1"/>
    <n v="2"/>
    <n v="60263"/>
    <n v="0"/>
    <n v="120526"/>
    <n v="27720.98"/>
    <x v="4"/>
    <x v="0"/>
    <n v="3"/>
    <x v="0"/>
  </r>
  <r>
    <s v="OD1111631377"/>
    <x v="209"/>
    <s v="Sunil Gavaskar"/>
    <s v="Guwahati"/>
    <x v="4"/>
    <s v="Electronics"/>
    <s v="Smart TV"/>
    <s v="Samsung"/>
    <x v="0"/>
    <n v="1"/>
    <n v="9511"/>
    <n v="0.15"/>
    <n v="8084.3499999999995"/>
    <n v="2021.0874999999999"/>
    <x v="4"/>
    <x v="3"/>
    <n v="3"/>
    <x v="0"/>
  </r>
  <r>
    <s v="OD3835611378"/>
    <x v="148"/>
    <s v="Aarav Sharma"/>
    <s v="Kolkata"/>
    <x v="1"/>
    <s v="Clothing &amp; Fashion"/>
    <s v="Slim Fit Jeans"/>
    <s v="Levis"/>
    <x v="5"/>
    <n v="1"/>
    <n v="4060"/>
    <n v="0.15"/>
    <n v="3451"/>
    <n v="828.24"/>
    <x v="1"/>
    <x v="0"/>
    <n v="4"/>
    <x v="0"/>
  </r>
  <r>
    <s v="OD2644421379"/>
    <x v="212"/>
    <s v="Sunil Gavaskar"/>
    <s v="Chennai"/>
    <x v="0"/>
    <s v="Electronics"/>
    <s v="Laptop"/>
    <s v="Asus"/>
    <x v="1"/>
    <n v="1"/>
    <n v="27384"/>
    <n v="0.2"/>
    <n v="21907.200000000001"/>
    <n v="3505.152"/>
    <x v="0"/>
    <x v="0"/>
    <n v="3"/>
    <x v="0"/>
  </r>
  <r>
    <s v="OD2568391380"/>
    <x v="368"/>
    <s v="Sunil Gavaskar"/>
    <s v="Kochi"/>
    <x v="5"/>
    <s v="Beauty &amp; Grooming"/>
    <s v="Hair Dryer"/>
    <s v="Philips"/>
    <x v="0"/>
    <n v="1"/>
    <n v="1759"/>
    <n v="0.5"/>
    <n v="879.5"/>
    <n v="202.285"/>
    <x v="2"/>
    <x v="3"/>
    <n v="3"/>
    <x v="0"/>
  </r>
  <r>
    <s v="OD2900741381"/>
    <x v="171"/>
    <s v="Divya Dutta"/>
    <s v="Lucknow"/>
    <x v="6"/>
    <s v="Home &amp; Kitchen"/>
    <s v="Non-Stick Pan"/>
    <s v="Hawkins"/>
    <x v="3"/>
    <n v="2"/>
    <n v="2644"/>
    <n v="0.15"/>
    <n v="0"/>
    <n v="0"/>
    <x v="3"/>
    <x v="2"/>
    <m/>
    <x v="2"/>
  </r>
  <r>
    <s v="OD3779771382"/>
    <x v="288"/>
    <s v="Jyoti Mishra"/>
    <s v="Guwahati"/>
    <x v="4"/>
    <s v="Clothing &amp; Fashion"/>
    <s v="Sports Shoes"/>
    <s v="Puma"/>
    <x v="5"/>
    <n v="1"/>
    <n v="3661"/>
    <n v="0.2"/>
    <n v="0"/>
    <n v="0"/>
    <x v="3"/>
    <x v="2"/>
    <m/>
    <x v="2"/>
  </r>
  <r>
    <s v="OD6110451383"/>
    <x v="355"/>
    <s v="Kriti Malhotra"/>
    <s v="Bhopal"/>
    <x v="12"/>
    <s v="Beauty &amp; Grooming"/>
    <s v="Beard Trimmer"/>
    <s v="L'Oreal"/>
    <x v="4"/>
    <n v="1"/>
    <n v="918"/>
    <n v="0.1"/>
    <n v="826.2"/>
    <n v="82.62"/>
    <x v="3"/>
    <x v="0"/>
    <n v="5"/>
    <x v="0"/>
  </r>
  <r>
    <s v="OD2296861384"/>
    <x v="336"/>
    <s v="Deepak Kumar"/>
    <s v="Pune"/>
    <x v="3"/>
    <s v="Beauty &amp; Grooming"/>
    <s v="Face Wash"/>
    <s v="Nivea"/>
    <x v="0"/>
    <n v="1"/>
    <n v="315"/>
    <n v="0.1"/>
    <n v="0"/>
    <n v="0"/>
    <x v="4"/>
    <x v="2"/>
    <m/>
    <x v="2"/>
  </r>
  <r>
    <s v="OD7547171385"/>
    <x v="141"/>
    <s v="Jyoti Mishra"/>
    <s v="Chandigarh"/>
    <x v="7"/>
    <s v="Beauty &amp; Grooming"/>
    <s v="Sunscreen"/>
    <s v="Neutrogena"/>
    <x v="0"/>
    <n v="5"/>
    <n v="2026"/>
    <n v="0.1"/>
    <n v="9117"/>
    <n v="1823.4"/>
    <x v="2"/>
    <x v="0"/>
    <n v="3"/>
    <x v="0"/>
  </r>
  <r>
    <s v="OD5622851386"/>
    <x v="334"/>
    <s v="Aarav Sharma"/>
    <s v="Pune"/>
    <x v="3"/>
    <s v="Home &amp; Kitchen"/>
    <s v="Mixer Grinder"/>
    <s v="Prestige"/>
    <x v="2"/>
    <n v="3"/>
    <n v="3288"/>
    <n v="0.05"/>
    <n v="9370.7999999999993"/>
    <n v="1967.8679999999997"/>
    <x v="4"/>
    <x v="0"/>
    <n v="5"/>
    <x v="0"/>
  </r>
  <r>
    <s v="OD7125551387"/>
    <x v="115"/>
    <s v="Vikram Singh"/>
    <s v="Guwahati"/>
    <x v="4"/>
    <s v="Electronics"/>
    <s v="Smartwatch"/>
    <s v="Noise"/>
    <x v="1"/>
    <n v="1"/>
    <n v="3668"/>
    <n v="0"/>
    <n v="3668"/>
    <n v="403.48"/>
    <x v="0"/>
    <x v="0"/>
    <n v="5"/>
    <x v="0"/>
  </r>
  <r>
    <s v="OD1047361388"/>
    <x v="207"/>
    <s v="Sneha Reddy"/>
    <s v="Patna"/>
    <x v="10"/>
    <s v="Clothing &amp; Fashion"/>
    <s v="Socks Pack"/>
    <s v="Peter England"/>
    <x v="4"/>
    <n v="1"/>
    <n v="4334"/>
    <n v="0.15"/>
    <n v="3683.9"/>
    <n v="442.06799999999998"/>
    <x v="0"/>
    <x v="0"/>
    <n v="4"/>
    <x v="0"/>
  </r>
  <r>
    <s v="OD2214851389"/>
    <x v="350"/>
    <s v="Amit Verma"/>
    <s v="Ahmedabad"/>
    <x v="11"/>
    <s v="Home &amp; Kitchen"/>
    <s v="Water Bottle"/>
    <s v="Milton"/>
    <x v="2"/>
    <n v="1"/>
    <n v="5568"/>
    <n v="0"/>
    <n v="5568"/>
    <n v="723.84"/>
    <x v="1"/>
    <x v="0"/>
    <n v="4"/>
    <x v="0"/>
  </r>
  <r>
    <s v="OD3590171390"/>
    <x v="112"/>
    <s v="Shilpa Shetty"/>
    <s v="Lucknow"/>
    <x v="6"/>
    <s v="Electronics"/>
    <s v="Smart TV"/>
    <s v="Samsung"/>
    <x v="0"/>
    <n v="1"/>
    <n v="18719"/>
    <n v="0.05"/>
    <n v="17783.05"/>
    <n v="4445.7624999999998"/>
    <x v="3"/>
    <x v="0"/>
    <n v="5"/>
    <x v="0"/>
  </r>
  <r>
    <s v="OD7432641391"/>
    <x v="429"/>
    <s v="Aditi Rao"/>
    <s v="Delhi"/>
    <x v="8"/>
    <s v="Clothing &amp; Fashion"/>
    <s v="Leather Jacket"/>
    <s v="Zara"/>
    <x v="5"/>
    <n v="1"/>
    <n v="397"/>
    <n v="0.1"/>
    <n v="357.3"/>
    <n v="50.022000000000006"/>
    <x v="1"/>
    <x v="0"/>
    <n v="4"/>
    <x v="0"/>
  </r>
  <r>
    <s v="OD6753401392"/>
    <x v="16"/>
    <s v="Yash Wardhan"/>
    <s v="Bhopal"/>
    <x v="12"/>
    <s v="Beauty &amp; Grooming"/>
    <s v="Perfume"/>
    <s v="Beardo"/>
    <x v="4"/>
    <n v="1"/>
    <n v="909"/>
    <n v="0.15"/>
    <n v="772.65"/>
    <n v="185.43599999999998"/>
    <x v="3"/>
    <x v="0"/>
    <n v="3"/>
    <x v="0"/>
  </r>
  <r>
    <s v="OD9245121393"/>
    <x v="237"/>
    <s v="Vikram Singh"/>
    <s v="Lucknow"/>
    <x v="6"/>
    <s v="Beauty &amp; Grooming"/>
    <s v="Sunscreen"/>
    <s v="Neutrogena"/>
    <x v="4"/>
    <n v="1"/>
    <n v="892"/>
    <n v="0.15"/>
    <n v="758.19999999999993"/>
    <n v="151.63999999999999"/>
    <x v="1"/>
    <x v="0"/>
    <n v="5"/>
    <x v="0"/>
  </r>
  <r>
    <s v="OD2779311394"/>
    <x v="238"/>
    <s v="Vikram Singh"/>
    <s v="Kolkata"/>
    <x v="1"/>
    <s v="Home &amp; Kitchen"/>
    <s v="Water Bottle"/>
    <s v="Milton"/>
    <x v="2"/>
    <n v="1"/>
    <n v="4894"/>
    <n v="0"/>
    <n v="4894"/>
    <n v="1076.68"/>
    <x v="4"/>
    <x v="0"/>
    <n v="3"/>
    <x v="0"/>
  </r>
  <r>
    <s v="OD9151881395"/>
    <x v="40"/>
    <s v="Vikram Singh"/>
    <s v="Bhopal"/>
    <x v="12"/>
    <s v="Beauty &amp; Grooming"/>
    <s v="Hair Dryer"/>
    <s v="Philips"/>
    <x v="0"/>
    <n v="1"/>
    <n v="546"/>
    <n v="0.05"/>
    <n v="518.69999999999993"/>
    <n v="72.617999999999995"/>
    <x v="4"/>
    <x v="0"/>
    <n v="5"/>
    <x v="0"/>
  </r>
  <r>
    <s v="OD3786091396"/>
    <x v="310"/>
    <s v="Meera Bai"/>
    <s v="Kolkata"/>
    <x v="1"/>
    <s v="Home &amp; Kitchen"/>
    <s v="LED Bulb"/>
    <s v="Philips"/>
    <x v="3"/>
    <n v="1"/>
    <n v="2060"/>
    <n v="0.05"/>
    <n v="1957"/>
    <n v="391.40000000000003"/>
    <x v="3"/>
    <x v="0"/>
    <n v="4"/>
    <x v="0"/>
  </r>
  <r>
    <s v="OD9024111397"/>
    <x v="115"/>
    <s v="Rohan Das"/>
    <s v="Chandigarh"/>
    <x v="7"/>
    <s v="Electronics"/>
    <s v="Laptop"/>
    <s v="Asus"/>
    <x v="1"/>
    <n v="1"/>
    <n v="59314"/>
    <n v="0"/>
    <n v="59314"/>
    <n v="13642.220000000001"/>
    <x v="3"/>
    <x v="0"/>
    <n v="5"/>
    <x v="0"/>
  </r>
  <r>
    <s v="OD3267591398"/>
    <x v="311"/>
    <s v="Kriti Malhotra"/>
    <s v="Bangalore"/>
    <x v="2"/>
    <s v="Home &amp; Kitchen"/>
    <s v="Air Fryer"/>
    <s v="Kent"/>
    <x v="3"/>
    <n v="1"/>
    <n v="1256"/>
    <n v="0.2"/>
    <n v="1004.8000000000001"/>
    <n v="251.20000000000002"/>
    <x v="0"/>
    <x v="0"/>
    <n v="3"/>
    <x v="0"/>
  </r>
  <r>
    <s v="OD2939281399"/>
    <x v="150"/>
    <s v="Sanjay Rao"/>
    <s v="Kolkata"/>
    <x v="1"/>
    <s v="Electronics"/>
    <s v="Wireless Earbuds"/>
    <s v="boAt"/>
    <x v="1"/>
    <n v="2"/>
    <n v="10064"/>
    <n v="0.05"/>
    <n v="19121.599999999999"/>
    <n v="3824.3199999999997"/>
    <x v="3"/>
    <x v="0"/>
    <n v="3"/>
    <x v="0"/>
  </r>
  <r>
    <s v="OD4868831400"/>
    <x v="142"/>
    <s v="Arjun Choudhury"/>
    <s v="Jaipur"/>
    <x v="13"/>
    <s v="Clothing &amp; Fashion"/>
    <s v="Slim Fit Jeans"/>
    <s v="Levis"/>
    <x v="4"/>
    <n v="2"/>
    <n v="4470"/>
    <n v="0"/>
    <n v="8940"/>
    <n v="1341"/>
    <x v="2"/>
    <x v="0"/>
    <n v="4"/>
    <x v="0"/>
  </r>
  <r>
    <s v="OD5438071401"/>
    <x v="211"/>
    <s v="Rahul Joshi"/>
    <s v="Bangalore"/>
    <x v="2"/>
    <s v="Clothing &amp; Fashion"/>
    <s v="Socks Pack"/>
    <s v="Peter England"/>
    <x v="5"/>
    <n v="3"/>
    <n v="1279"/>
    <n v="0.05"/>
    <n v="3645.1499999999996"/>
    <n v="801.93299999999988"/>
    <x v="0"/>
    <x v="0"/>
    <n v="5"/>
    <x v="0"/>
  </r>
  <r>
    <s v="OD3843791402"/>
    <x v="430"/>
    <s v="Sneha Reddy"/>
    <s v="Jaipur"/>
    <x v="13"/>
    <s v="Electronics"/>
    <s v="Laptop"/>
    <s v="Asus"/>
    <x v="0"/>
    <n v="5"/>
    <n v="10702"/>
    <n v="0.1"/>
    <n v="48159"/>
    <n v="12039.75"/>
    <x v="0"/>
    <x v="0"/>
    <n v="3"/>
    <x v="0"/>
  </r>
  <r>
    <s v="OD1276891403"/>
    <x v="323"/>
    <s v="Rahul Joshi"/>
    <s v="Mumbai"/>
    <x v="3"/>
    <s v="Clothing &amp; Fashion"/>
    <s v="Leather Jacket"/>
    <s v="Zara"/>
    <x v="4"/>
    <n v="2"/>
    <n v="4266"/>
    <n v="0.15"/>
    <n v="7252.2"/>
    <n v="1595.4839999999999"/>
    <x v="2"/>
    <x v="0"/>
    <n v="5"/>
    <x v="0"/>
  </r>
  <r>
    <s v="OD9421051404"/>
    <x v="431"/>
    <s v="Sanjay Rao"/>
    <s v="Hyderabad"/>
    <x v="9"/>
    <s v="Electronics"/>
    <s v="Smartwatch"/>
    <s v="Noise"/>
    <x v="1"/>
    <n v="2"/>
    <n v="45358"/>
    <n v="0.05"/>
    <n v="86180.2"/>
    <n v="14650.634"/>
    <x v="4"/>
    <x v="0"/>
    <n v="3"/>
    <x v="0"/>
  </r>
  <r>
    <s v="OD6109221405"/>
    <x v="198"/>
    <s v="Vivek Agnihotri"/>
    <s v="Bangalore"/>
    <x v="2"/>
    <s v="Home &amp; Kitchen"/>
    <s v="Water Bottle"/>
    <s v="Milton"/>
    <x v="2"/>
    <n v="1"/>
    <n v="1501"/>
    <n v="0.15"/>
    <n v="1275.8499999999999"/>
    <n v="178.619"/>
    <x v="1"/>
    <x v="0"/>
    <n v="5"/>
    <x v="0"/>
  </r>
  <r>
    <s v="OD6231071406"/>
    <x v="432"/>
    <s v="Neha Gupta"/>
    <s v="Ahmedabad"/>
    <x v="11"/>
    <s v="Home &amp; Kitchen"/>
    <s v="Mixer Grinder"/>
    <s v="Prestige"/>
    <x v="2"/>
    <n v="1"/>
    <n v="1306"/>
    <n v="0"/>
    <n v="0"/>
    <n v="0"/>
    <x v="3"/>
    <x v="2"/>
    <m/>
    <x v="2"/>
  </r>
  <r>
    <s v="OD9602581407"/>
    <x v="309"/>
    <s v="Jyoti Mishra"/>
    <s v="Mumbai"/>
    <x v="3"/>
    <s v="Electronics"/>
    <s v="Wireless Earbuds"/>
    <s v="boAt"/>
    <x v="1"/>
    <n v="1"/>
    <n v="14099"/>
    <n v="0.1"/>
    <n v="12689.1"/>
    <n v="1268.9100000000001"/>
    <x v="0"/>
    <x v="0"/>
    <n v="5"/>
    <x v="0"/>
  </r>
  <r>
    <s v="OD1082181408"/>
    <x v="5"/>
    <s v="Yash Wardhan"/>
    <s v="Kolkata"/>
    <x v="1"/>
    <s v="Beauty &amp; Grooming"/>
    <s v="Sunscreen"/>
    <s v="Neutrogena"/>
    <x v="4"/>
    <n v="1"/>
    <n v="1526"/>
    <n v="0.1"/>
    <n v="1373.4"/>
    <n v="260.94600000000003"/>
    <x v="2"/>
    <x v="0"/>
    <n v="4"/>
    <x v="0"/>
  </r>
  <r>
    <s v="OD2145931409"/>
    <x v="287"/>
    <s v="Riya Sen"/>
    <s v="Hyderabad"/>
    <x v="9"/>
    <s v="Beauty &amp; Grooming"/>
    <s v="Hair Dryer"/>
    <s v="Philips"/>
    <x v="0"/>
    <n v="3"/>
    <n v="179"/>
    <n v="0.05"/>
    <n v="510.15"/>
    <n v="81.623999999999995"/>
    <x v="0"/>
    <x v="0"/>
    <n v="3"/>
    <x v="0"/>
  </r>
  <r>
    <s v="OD2269301410"/>
    <x v="26"/>
    <s v="Arjun Choudhury"/>
    <s v="Kolkata"/>
    <x v="1"/>
    <s v="Electronics"/>
    <s v="Laptop"/>
    <s v="Asus"/>
    <x v="1"/>
    <n v="3"/>
    <n v="16134"/>
    <n v="0"/>
    <n v="48402"/>
    <n v="11616.48"/>
    <x v="3"/>
    <x v="0"/>
    <n v="3"/>
    <x v="0"/>
  </r>
  <r>
    <s v="OD7646341411"/>
    <x v="354"/>
    <s v="Rahul Joshi"/>
    <s v="Pune"/>
    <x v="3"/>
    <s v="Beauty &amp; Grooming"/>
    <s v="Perfume"/>
    <s v="Beardo"/>
    <x v="0"/>
    <n v="1"/>
    <n v="2088"/>
    <n v="0"/>
    <n v="2088"/>
    <n v="459.36"/>
    <x v="2"/>
    <x v="0"/>
    <n v="3"/>
    <x v="0"/>
  </r>
  <r>
    <s v="OD4475301412"/>
    <x v="152"/>
    <s v="Pooja Nair"/>
    <s v="Kolkata"/>
    <x v="1"/>
    <s v="Beauty &amp; Grooming"/>
    <s v="Perfume"/>
    <s v="Beardo"/>
    <x v="4"/>
    <n v="1"/>
    <n v="329"/>
    <n v="0.35"/>
    <n v="213.85"/>
    <n v="42.77"/>
    <x v="4"/>
    <x v="0"/>
    <n v="3"/>
    <x v="0"/>
  </r>
  <r>
    <s v="OD5856241413"/>
    <x v="145"/>
    <s v="Yash Wardhan"/>
    <s v="Bangalore"/>
    <x v="2"/>
    <s v="Clothing &amp; Fashion"/>
    <s v="Ethnic Kurta"/>
    <s v="Wrogn"/>
    <x v="4"/>
    <n v="1"/>
    <n v="3341"/>
    <n v="0"/>
    <n v="3341"/>
    <n v="768.43000000000006"/>
    <x v="4"/>
    <x v="0"/>
    <n v="4"/>
    <x v="0"/>
  </r>
  <r>
    <s v="OD9772121414"/>
    <x v="303"/>
    <s v="Arjun Choudhury"/>
    <s v="Pune"/>
    <x v="3"/>
    <s v="Home &amp; Kitchen"/>
    <s v="Air Fryer"/>
    <s v="Kent"/>
    <x v="2"/>
    <n v="1"/>
    <n v="3645"/>
    <n v="0.05"/>
    <n v="3462.75"/>
    <n v="623.29499999999996"/>
    <x v="0"/>
    <x v="0"/>
    <n v="5"/>
    <x v="0"/>
  </r>
  <r>
    <s v="OD7979171415"/>
    <x v="285"/>
    <s v="Aditi Rao"/>
    <s v="Lucknow"/>
    <x v="6"/>
    <s v="Home &amp; Kitchen"/>
    <s v="Water Bottle"/>
    <s v="Milton"/>
    <x v="2"/>
    <n v="2"/>
    <n v="4874"/>
    <n v="0.2"/>
    <n v="7798.4000000000005"/>
    <n v="1637.664"/>
    <x v="2"/>
    <x v="0"/>
    <n v="4"/>
    <x v="0"/>
  </r>
  <r>
    <s v="OD8317781416"/>
    <x v="188"/>
    <s v="Yash Wardhan"/>
    <s v="Ahmedabad"/>
    <x v="11"/>
    <s v="Clothing &amp; Fashion"/>
    <s v="Casual T-Shirt"/>
    <s v="Roadster"/>
    <x v="5"/>
    <n v="3"/>
    <n v="2717"/>
    <n v="0.35"/>
    <n v="5298.1500000000005"/>
    <n v="1218.5745000000002"/>
    <x v="0"/>
    <x v="0"/>
    <n v="3"/>
    <x v="0"/>
  </r>
  <r>
    <s v="OD3551611417"/>
    <x v="6"/>
    <s v="Arjun Choudhury"/>
    <s v="Kolkata"/>
    <x v="1"/>
    <s v="Electronics"/>
    <s v="Smartwatch"/>
    <s v="Noise"/>
    <x v="1"/>
    <n v="1"/>
    <n v="49553"/>
    <n v="0.1"/>
    <n v="44597.700000000004"/>
    <n v="6689.6550000000007"/>
    <x v="4"/>
    <x v="0"/>
    <n v="3"/>
    <x v="0"/>
  </r>
  <r>
    <s v="OD3077161418"/>
    <x v="101"/>
    <s v="Yash Wardhan"/>
    <s v="Chandigarh"/>
    <x v="7"/>
    <s v="Beauty &amp; Grooming"/>
    <s v="Perfume"/>
    <s v="Beardo"/>
    <x v="0"/>
    <n v="2"/>
    <n v="2454"/>
    <n v="0"/>
    <n v="4908"/>
    <n v="834.36"/>
    <x v="2"/>
    <x v="0"/>
    <n v="3"/>
    <x v="0"/>
  </r>
  <r>
    <s v="OD5254541419"/>
    <x v="172"/>
    <s v="Meera Bai"/>
    <s v="Lucknow"/>
    <x v="6"/>
    <s v="Electronics"/>
    <s v="Laptop"/>
    <s v="Asus"/>
    <x v="1"/>
    <n v="1"/>
    <n v="51090"/>
    <n v="0"/>
    <n v="51090"/>
    <n v="6130.8"/>
    <x v="0"/>
    <x v="0"/>
    <n v="4"/>
    <x v="0"/>
  </r>
  <r>
    <s v="OD4836961420"/>
    <x v="401"/>
    <s v="Yash Wardhan"/>
    <s v="Bangalore"/>
    <x v="2"/>
    <s v="Electronics"/>
    <s v="Smart TV"/>
    <s v="Samsung"/>
    <x v="1"/>
    <n v="1"/>
    <n v="62868"/>
    <n v="0.2"/>
    <n v="50294.400000000001"/>
    <n v="6035.3279999999995"/>
    <x v="2"/>
    <x v="0"/>
    <n v="5"/>
    <x v="0"/>
  </r>
  <r>
    <s v="OD8040281421"/>
    <x v="223"/>
    <s v="Divya Dutta"/>
    <s v="Chennai"/>
    <x v="0"/>
    <s v="Electronics"/>
    <s v="Smartwatch"/>
    <s v="Noise"/>
    <x v="1"/>
    <n v="1"/>
    <n v="53559"/>
    <n v="0"/>
    <n v="53559"/>
    <n v="11782.98"/>
    <x v="1"/>
    <x v="0"/>
    <n v="5"/>
    <x v="0"/>
  </r>
  <r>
    <s v="OD4872751422"/>
    <x v="237"/>
    <s v="Priya Patel"/>
    <s v="Guwahati"/>
    <x v="4"/>
    <s v="Electronics"/>
    <s v="Wireless Earbuds"/>
    <s v="boAt"/>
    <x v="0"/>
    <n v="4"/>
    <n v="16512"/>
    <n v="0.2"/>
    <n v="52838.400000000001"/>
    <n v="7925.76"/>
    <x v="0"/>
    <x v="0"/>
    <n v="4"/>
    <x v="0"/>
  </r>
  <r>
    <s v="OD8630001423"/>
    <x v="394"/>
    <s v="Arjun Choudhury"/>
    <s v="Bangalore"/>
    <x v="2"/>
    <s v="Home &amp; Kitchen"/>
    <s v="Bedsheet Set"/>
    <s v="Bombay Dyeing"/>
    <x v="3"/>
    <n v="1"/>
    <n v="219"/>
    <n v="0"/>
    <n v="219"/>
    <n v="21.900000000000002"/>
    <x v="2"/>
    <x v="0"/>
    <n v="5"/>
    <x v="0"/>
  </r>
  <r>
    <s v="OD9296051424"/>
    <x v="302"/>
    <s v="Riya Sen"/>
    <s v="Pune"/>
    <x v="3"/>
    <s v="Beauty &amp; Grooming"/>
    <s v="Beard Trimmer"/>
    <s v="L'Oreal"/>
    <x v="0"/>
    <n v="2"/>
    <n v="2216"/>
    <n v="0"/>
    <n v="4432"/>
    <n v="576.16"/>
    <x v="2"/>
    <x v="0"/>
    <n v="5"/>
    <x v="0"/>
  </r>
  <r>
    <s v="OD3866271425"/>
    <x v="202"/>
    <s v="Amit Verma"/>
    <s v="Jaipur"/>
    <x v="13"/>
    <s v="Clothing &amp; Fashion"/>
    <s v="Ethnic Kurta"/>
    <s v="Wrogn"/>
    <x v="5"/>
    <n v="1"/>
    <n v="3541"/>
    <n v="0.5"/>
    <n v="0"/>
    <n v="0"/>
    <x v="4"/>
    <x v="2"/>
    <m/>
    <x v="2"/>
  </r>
  <r>
    <s v="OD9134751426"/>
    <x v="245"/>
    <s v="Vivek Agnihotri"/>
    <s v="Delhi"/>
    <x v="8"/>
    <s v="Beauty &amp; Grooming"/>
    <s v="Sunscreen"/>
    <s v="Neutrogena"/>
    <x v="0"/>
    <n v="3"/>
    <n v="151"/>
    <n v="0.1"/>
    <n v="407.7"/>
    <n v="73.385999999999996"/>
    <x v="0"/>
    <x v="0"/>
    <n v="3"/>
    <x v="0"/>
  </r>
  <r>
    <s v="OD1913401427"/>
    <x v="278"/>
    <s v="Kriti Malhotra"/>
    <s v="Pune"/>
    <x v="3"/>
    <s v="Clothing &amp; Fashion"/>
    <s v="Leather Jacket"/>
    <s v="Zara"/>
    <x v="4"/>
    <n v="2"/>
    <n v="1642"/>
    <n v="0.1"/>
    <n v="2955.6"/>
    <n v="532.00799999999992"/>
    <x v="2"/>
    <x v="0"/>
    <n v="5"/>
    <x v="0"/>
  </r>
  <r>
    <s v="OD3997781428"/>
    <x v="362"/>
    <s v="Aarav Sharma"/>
    <s v="Lucknow"/>
    <x v="6"/>
    <s v="Home &amp; Kitchen"/>
    <s v="Air Fryer"/>
    <s v="Kent"/>
    <x v="2"/>
    <n v="1"/>
    <n v="5978"/>
    <n v="0.1"/>
    <n v="5380.2"/>
    <n v="753.22800000000007"/>
    <x v="1"/>
    <x v="0"/>
    <n v="5"/>
    <x v="0"/>
  </r>
  <r>
    <s v="OD9962021429"/>
    <x v="113"/>
    <s v="Priya Patel"/>
    <s v="Kolkata"/>
    <x v="1"/>
    <s v="Beauty &amp; Grooming"/>
    <s v="Hair Dryer"/>
    <s v="Philips"/>
    <x v="0"/>
    <n v="1"/>
    <n v="1549"/>
    <n v="0"/>
    <n v="1549"/>
    <n v="402.74"/>
    <x v="1"/>
    <x v="0"/>
    <n v="3"/>
    <x v="0"/>
  </r>
  <r>
    <s v="OD8223181430"/>
    <x v="106"/>
    <s v="Arjun Choudhury"/>
    <s v="Pune"/>
    <x v="3"/>
    <s v="Home &amp; Kitchen"/>
    <s v="Air Fryer"/>
    <s v="Kent"/>
    <x v="3"/>
    <n v="3"/>
    <n v="2582"/>
    <n v="0.15"/>
    <n v="6584.0999999999995"/>
    <n v="1382.6609999999998"/>
    <x v="4"/>
    <x v="0"/>
    <n v="5"/>
    <x v="0"/>
  </r>
  <r>
    <s v="OD4094891431"/>
    <x v="346"/>
    <s v="Priya Patel"/>
    <s v="Bhopal"/>
    <x v="12"/>
    <s v="Electronics"/>
    <s v="Smartphone"/>
    <s v="Realme"/>
    <x v="0"/>
    <n v="1"/>
    <n v="34926"/>
    <n v="0"/>
    <n v="34926"/>
    <n v="8731.5"/>
    <x v="2"/>
    <x v="0"/>
    <n v="5"/>
    <x v="0"/>
  </r>
  <r>
    <s v="OD6460411432"/>
    <x v="78"/>
    <s v="Alok Nath"/>
    <s v="Mumbai"/>
    <x v="3"/>
    <s v="Electronics"/>
    <s v="Laptop"/>
    <s v="Asus"/>
    <x v="1"/>
    <n v="1"/>
    <n v="47677"/>
    <n v="0.1"/>
    <n v="42909.3"/>
    <n v="6865.4880000000003"/>
    <x v="4"/>
    <x v="0"/>
    <n v="5"/>
    <x v="0"/>
  </r>
  <r>
    <s v="OD9540201433"/>
    <x v="254"/>
    <s v="Sunil Gavaskar"/>
    <s v="Bangalore"/>
    <x v="2"/>
    <s v="Electronics"/>
    <s v="Laptop"/>
    <s v="Asus"/>
    <x v="0"/>
    <n v="3"/>
    <n v="55909"/>
    <n v="0.05"/>
    <n v="159340.65"/>
    <n v="31868.13"/>
    <x v="4"/>
    <x v="0"/>
    <n v="4"/>
    <x v="0"/>
  </r>
  <r>
    <s v="OD3428311434"/>
    <x v="183"/>
    <s v="Priya Patel"/>
    <s v="Lucknow"/>
    <x v="6"/>
    <s v="Beauty &amp; Grooming"/>
    <s v="Hair Dryer"/>
    <s v="Philips"/>
    <x v="0"/>
    <n v="1"/>
    <n v="223"/>
    <n v="0"/>
    <n v="223"/>
    <n v="28.990000000000002"/>
    <x v="0"/>
    <x v="0"/>
    <n v="3"/>
    <x v="0"/>
  </r>
  <r>
    <s v="OD2331491435"/>
    <x v="36"/>
    <s v="Arjun Choudhury"/>
    <s v="Hyderabad"/>
    <x v="9"/>
    <s v="Beauty &amp; Grooming"/>
    <s v="Hair Dryer"/>
    <s v="Philips"/>
    <x v="0"/>
    <n v="2"/>
    <n v="512"/>
    <n v="0"/>
    <n v="0"/>
    <n v="0"/>
    <x v="2"/>
    <x v="2"/>
    <m/>
    <x v="2"/>
  </r>
  <r>
    <s v="OD1126111436"/>
    <x v="113"/>
    <s v="Karan Johar"/>
    <s v="Jaipur"/>
    <x v="13"/>
    <s v="Home &amp; Kitchen"/>
    <s v="Air Fryer"/>
    <s v="Kent"/>
    <x v="2"/>
    <n v="2"/>
    <n v="3793"/>
    <n v="0"/>
    <n v="7586"/>
    <n v="1517.2"/>
    <x v="3"/>
    <x v="0"/>
    <n v="3"/>
    <x v="0"/>
  </r>
  <r>
    <s v="OD6679471437"/>
    <x v="153"/>
    <s v="Rahul Joshi"/>
    <s v="Jaipur"/>
    <x v="13"/>
    <s v="Beauty &amp; Grooming"/>
    <s v="Face Wash"/>
    <s v="Nivea"/>
    <x v="4"/>
    <n v="2"/>
    <n v="750"/>
    <n v="0.05"/>
    <n v="1425"/>
    <n v="-114"/>
    <x v="1"/>
    <x v="1"/>
    <n v="2"/>
    <x v="1"/>
  </r>
  <r>
    <s v="OD7161981438"/>
    <x v="431"/>
    <s v="Divya Dutta"/>
    <s v="Patna"/>
    <x v="10"/>
    <s v="Beauty &amp; Grooming"/>
    <s v="Hair Dryer"/>
    <s v="Philips"/>
    <x v="4"/>
    <n v="1"/>
    <n v="185"/>
    <n v="0"/>
    <n v="185"/>
    <n v="27.75"/>
    <x v="2"/>
    <x v="0"/>
    <n v="5"/>
    <x v="0"/>
  </r>
  <r>
    <s v="OD9998151439"/>
    <x v="144"/>
    <s v="Aditi Rao"/>
    <s v="Chandigarh"/>
    <x v="7"/>
    <s v="Electronics"/>
    <s v="Smartphone"/>
    <s v="Realme"/>
    <x v="0"/>
    <n v="2"/>
    <n v="24513"/>
    <n v="0"/>
    <n v="49026"/>
    <n v="5392.86"/>
    <x v="3"/>
    <x v="0"/>
    <n v="5"/>
    <x v="0"/>
  </r>
  <r>
    <s v="OD1430991440"/>
    <x v="302"/>
    <s v="Rohan Das"/>
    <s v="Guwahati"/>
    <x v="4"/>
    <s v="Clothing &amp; Fashion"/>
    <s v="Ethnic Kurta"/>
    <s v="Wrogn"/>
    <x v="4"/>
    <n v="1"/>
    <n v="1133"/>
    <n v="0.1"/>
    <n v="0"/>
    <n v="0"/>
    <x v="0"/>
    <x v="2"/>
    <m/>
    <x v="2"/>
  </r>
  <r>
    <s v="OD1945181441"/>
    <x v="193"/>
    <s v="Sanjay Rao"/>
    <s v="Chennai"/>
    <x v="0"/>
    <s v="Clothing &amp; Fashion"/>
    <s v="Socks Pack"/>
    <s v="Peter England"/>
    <x v="4"/>
    <n v="1"/>
    <n v="1281"/>
    <n v="0.1"/>
    <n v="1152.9000000000001"/>
    <n v="299.75400000000002"/>
    <x v="2"/>
    <x v="0"/>
    <n v="5"/>
    <x v="0"/>
  </r>
  <r>
    <s v="OD7201381442"/>
    <x v="230"/>
    <s v="Ananya Iyer"/>
    <s v="Kolkata"/>
    <x v="1"/>
    <s v="Beauty &amp; Grooming"/>
    <s v="Face Wash"/>
    <s v="Nivea"/>
    <x v="0"/>
    <n v="1"/>
    <n v="1231"/>
    <n v="0.1"/>
    <n v="1107.9000000000001"/>
    <n v="210.50100000000003"/>
    <x v="2"/>
    <x v="0"/>
    <n v="4"/>
    <x v="0"/>
  </r>
  <r>
    <s v="OD9716741443"/>
    <x v="410"/>
    <s v="Jyoti Mishra"/>
    <s v="Delhi"/>
    <x v="8"/>
    <s v="Clothing &amp; Fashion"/>
    <s v="Slim Fit Jeans"/>
    <s v="Levis"/>
    <x v="5"/>
    <n v="1"/>
    <n v="3949"/>
    <n v="0.05"/>
    <n v="3751.5499999999997"/>
    <n v="750.31"/>
    <x v="4"/>
    <x v="0"/>
    <n v="5"/>
    <x v="0"/>
  </r>
  <r>
    <s v="OD4560781444"/>
    <x v="61"/>
    <s v="Vivek Agnihotri"/>
    <s v="Chandigarh"/>
    <x v="7"/>
    <s v="Electronics"/>
    <s v="Smartwatch"/>
    <s v="Noise"/>
    <x v="0"/>
    <n v="1"/>
    <n v="43180"/>
    <n v="0.2"/>
    <n v="34544"/>
    <n v="7945.12"/>
    <x v="0"/>
    <x v="0"/>
    <n v="4"/>
    <x v="0"/>
  </r>
  <r>
    <s v="OD6841061445"/>
    <x v="381"/>
    <s v="Meera Bai"/>
    <s v="Hyderabad"/>
    <x v="9"/>
    <s v="Beauty &amp; Grooming"/>
    <s v="Perfume"/>
    <s v="Beardo"/>
    <x v="4"/>
    <n v="2"/>
    <n v="1237"/>
    <n v="0.05"/>
    <n v="2350.2999999999997"/>
    <n v="305.53899999999999"/>
    <x v="1"/>
    <x v="0"/>
    <n v="4"/>
    <x v="0"/>
  </r>
  <r>
    <s v="OD9439311446"/>
    <x v="351"/>
    <s v="Priya Patel"/>
    <s v="Mumbai"/>
    <x v="3"/>
    <s v="Home &amp; Kitchen"/>
    <s v="Mixer Grinder"/>
    <s v="Prestige"/>
    <x v="2"/>
    <n v="1"/>
    <n v="5003"/>
    <n v="0.05"/>
    <n v="4752.8499999999995"/>
    <n v="617.87049999999999"/>
    <x v="4"/>
    <x v="0"/>
    <n v="3"/>
    <x v="0"/>
  </r>
  <r>
    <s v="OD6158041447"/>
    <x v="184"/>
    <s v="Sanjay Rao"/>
    <s v="Hyderabad"/>
    <x v="9"/>
    <s v="Clothing &amp; Fashion"/>
    <s v="Leather Jacket"/>
    <s v="Zara"/>
    <x v="4"/>
    <n v="1"/>
    <n v="3651"/>
    <n v="0"/>
    <n v="3651"/>
    <n v="876.24"/>
    <x v="0"/>
    <x v="0"/>
    <n v="3"/>
    <x v="0"/>
  </r>
  <r>
    <s v="OD9254771448"/>
    <x v="156"/>
    <s v="Priya Patel"/>
    <s v="Ahmedabad"/>
    <x v="11"/>
    <s v="Clothing &amp; Fashion"/>
    <s v="Slim Fit Jeans"/>
    <s v="Levis"/>
    <x v="4"/>
    <n v="3"/>
    <n v="3147"/>
    <n v="0.1"/>
    <n v="8496.9"/>
    <n v="849.69"/>
    <x v="3"/>
    <x v="0"/>
    <n v="4"/>
    <x v="0"/>
  </r>
  <r>
    <s v="OD3952151449"/>
    <x v="16"/>
    <s v="Ananya Iyer"/>
    <s v="Patna"/>
    <x v="10"/>
    <s v="Clothing &amp; Fashion"/>
    <s v="Casual T-Shirt"/>
    <s v="Roadster"/>
    <x v="5"/>
    <n v="1"/>
    <n v="1267"/>
    <n v="0.35"/>
    <n v="823.55000000000007"/>
    <n v="156.47450000000001"/>
    <x v="3"/>
    <x v="0"/>
    <n v="4"/>
    <x v="0"/>
  </r>
  <r>
    <s v="OD5718181450"/>
    <x v="167"/>
    <s v="Shilpa Shetty"/>
    <s v="Guwahati"/>
    <x v="4"/>
    <s v="Home &amp; Kitchen"/>
    <s v="Non-Stick Pan"/>
    <s v="Hawkins"/>
    <x v="2"/>
    <n v="2"/>
    <n v="4609"/>
    <n v="0.15"/>
    <n v="7835.3"/>
    <n v="1332.0010000000002"/>
    <x v="3"/>
    <x v="0"/>
    <n v="3"/>
    <x v="0"/>
  </r>
  <r>
    <s v="OD3868671451"/>
    <x v="433"/>
    <s v="Deepak Kumar"/>
    <s v="Pune"/>
    <x v="3"/>
    <s v="Beauty &amp; Grooming"/>
    <s v="Beard Trimmer"/>
    <s v="L'Oreal"/>
    <x v="4"/>
    <n v="1"/>
    <n v="1344"/>
    <n v="0.2"/>
    <n v="1075.2"/>
    <n v="279.55200000000002"/>
    <x v="4"/>
    <x v="0"/>
    <n v="5"/>
    <x v="0"/>
  </r>
  <r>
    <s v="OD5724061452"/>
    <x v="223"/>
    <s v="Arjun Choudhury"/>
    <s v="Bhopal"/>
    <x v="12"/>
    <s v="Electronics"/>
    <s v="Wireless Earbuds"/>
    <s v="boAt"/>
    <x v="0"/>
    <n v="1"/>
    <n v="2485"/>
    <n v="0.05"/>
    <n v="2360.75"/>
    <n v="401.32750000000004"/>
    <x v="4"/>
    <x v="0"/>
    <n v="3"/>
    <x v="0"/>
  </r>
  <r>
    <s v="OD5560171453"/>
    <x v="209"/>
    <s v="Priya Patel"/>
    <s v="Kolkata"/>
    <x v="1"/>
    <s v="Home &amp; Kitchen"/>
    <s v="Air Fryer"/>
    <s v="Kent"/>
    <x v="3"/>
    <n v="1"/>
    <n v="2398"/>
    <n v="0.2"/>
    <n v="1918.4"/>
    <n v="441.23200000000003"/>
    <x v="3"/>
    <x v="0"/>
    <n v="3"/>
    <x v="0"/>
  </r>
  <r>
    <s v="OD7662151454"/>
    <x v="296"/>
    <s v="Kriti Malhotra"/>
    <s v="Chennai"/>
    <x v="0"/>
    <s v="Electronics"/>
    <s v="Wireless Earbuds"/>
    <s v="boAt"/>
    <x v="0"/>
    <n v="1"/>
    <n v="21784"/>
    <n v="0.15"/>
    <n v="18516.399999999998"/>
    <n v="4629.0999999999995"/>
    <x v="0"/>
    <x v="0"/>
    <n v="4"/>
    <x v="0"/>
  </r>
  <r>
    <s v="OD6048381455"/>
    <x v="135"/>
    <s v="Rohan Das"/>
    <s v="Bangalore"/>
    <x v="2"/>
    <s v="Electronics"/>
    <s v="Wireless Earbuds"/>
    <s v="boAt"/>
    <x v="0"/>
    <n v="1"/>
    <n v="48172"/>
    <n v="0.05"/>
    <n v="45763.4"/>
    <n v="11440.85"/>
    <x v="0"/>
    <x v="0"/>
    <n v="3"/>
    <x v="0"/>
  </r>
  <r>
    <s v="OD1612121456"/>
    <x v="1"/>
    <s v="Kriti Malhotra"/>
    <s v="Mumbai"/>
    <x v="3"/>
    <s v="Clothing &amp; Fashion"/>
    <s v="Sports Shoes"/>
    <s v="Puma"/>
    <x v="5"/>
    <n v="1"/>
    <n v="454"/>
    <n v="0"/>
    <n v="454"/>
    <n v="99.88"/>
    <x v="0"/>
    <x v="0"/>
    <n v="3"/>
    <x v="0"/>
  </r>
  <r>
    <s v="OD3813511457"/>
    <x v="329"/>
    <s v="Neha Gupta"/>
    <s v="Guwahati"/>
    <x v="4"/>
    <s v="Electronics"/>
    <s v="Smartphone"/>
    <s v="Realme"/>
    <x v="1"/>
    <n v="1"/>
    <n v="41095"/>
    <n v="0.35"/>
    <n v="26711.75"/>
    <n v="6410.82"/>
    <x v="1"/>
    <x v="0"/>
    <n v="5"/>
    <x v="0"/>
  </r>
  <r>
    <s v="OD2565951458"/>
    <x v="240"/>
    <s v="Divya Dutta"/>
    <s v="Chandigarh"/>
    <x v="7"/>
    <s v="Electronics"/>
    <s v="Power Bank"/>
    <s v="Mi"/>
    <x v="0"/>
    <n v="2"/>
    <n v="36904"/>
    <n v="0.05"/>
    <n v="70117.599999999991"/>
    <n v="8414.1119999999992"/>
    <x v="2"/>
    <x v="0"/>
    <n v="3"/>
    <x v="0"/>
  </r>
  <r>
    <s v="OD4225791459"/>
    <x v="187"/>
    <s v="Sunil Gavaskar"/>
    <s v="Delhi"/>
    <x v="8"/>
    <s v="Home &amp; Kitchen"/>
    <s v="Bedsheet Set"/>
    <s v="Bombay Dyeing"/>
    <x v="3"/>
    <n v="3"/>
    <n v="2610"/>
    <n v="0.05"/>
    <n v="7438.5"/>
    <n v="1190.1600000000001"/>
    <x v="3"/>
    <x v="0"/>
    <n v="3"/>
    <x v="0"/>
  </r>
  <r>
    <s v="OD6525261460"/>
    <x v="216"/>
    <s v="Sneha Reddy"/>
    <s v="Bangalore"/>
    <x v="2"/>
    <s v="Clothing &amp; Fashion"/>
    <s v="Casual T-Shirt"/>
    <s v="Roadster"/>
    <x v="4"/>
    <n v="1"/>
    <n v="1063"/>
    <n v="0.15"/>
    <n v="903.55"/>
    <n v="234.923"/>
    <x v="4"/>
    <x v="0"/>
    <n v="3"/>
    <x v="0"/>
  </r>
  <r>
    <s v="OD7728511461"/>
    <x v="125"/>
    <s v="Alok Nath"/>
    <s v="Hyderabad"/>
    <x v="9"/>
    <s v="Beauty &amp; Grooming"/>
    <s v="Perfume"/>
    <s v="Beardo"/>
    <x v="0"/>
    <n v="2"/>
    <n v="1274"/>
    <n v="0.05"/>
    <n v="2420.6"/>
    <n v="338.88400000000001"/>
    <x v="3"/>
    <x v="0"/>
    <n v="5"/>
    <x v="0"/>
  </r>
  <r>
    <s v="OD1634181462"/>
    <x v="43"/>
    <s v="Sanjay Rao"/>
    <s v="Patna"/>
    <x v="10"/>
    <s v="Beauty &amp; Grooming"/>
    <s v="Sunscreen"/>
    <s v="Neutrogena"/>
    <x v="0"/>
    <n v="1"/>
    <n v="2467"/>
    <n v="0"/>
    <n v="2467"/>
    <n v="271.37"/>
    <x v="3"/>
    <x v="0"/>
    <n v="3"/>
    <x v="0"/>
  </r>
  <r>
    <s v="OD6448371463"/>
    <x v="281"/>
    <s v="Jyoti Mishra"/>
    <s v="Kolkata"/>
    <x v="1"/>
    <s v="Electronics"/>
    <s v="Wireless Earbuds"/>
    <s v="boAt"/>
    <x v="1"/>
    <n v="1"/>
    <n v="3486"/>
    <n v="0.15"/>
    <n v="2963.1"/>
    <n v="474.096"/>
    <x v="0"/>
    <x v="0"/>
    <n v="5"/>
    <x v="0"/>
  </r>
  <r>
    <s v="OD6025531464"/>
    <x v="43"/>
    <s v="Meera Bai"/>
    <s v="Pune"/>
    <x v="3"/>
    <s v="Clothing &amp; Fashion"/>
    <s v="Casual T-Shirt"/>
    <s v="Roadster"/>
    <x v="4"/>
    <n v="2"/>
    <n v="3152"/>
    <n v="0.1"/>
    <n v="5673.6"/>
    <n v="567.36"/>
    <x v="3"/>
    <x v="0"/>
    <n v="3"/>
    <x v="0"/>
  </r>
  <r>
    <s v="OD3233251465"/>
    <x v="0"/>
    <s v="Sneha Reddy"/>
    <s v="Kolkata"/>
    <x v="1"/>
    <s v="Home &amp; Kitchen"/>
    <s v="Non-Stick Pan"/>
    <s v="Hawkins"/>
    <x v="2"/>
    <n v="2"/>
    <n v="1304"/>
    <n v="0.2"/>
    <n v="2086.4"/>
    <n v="250.36799999999999"/>
    <x v="4"/>
    <x v="0"/>
    <n v="5"/>
    <x v="0"/>
  </r>
  <r>
    <s v="OD6961211466"/>
    <x v="403"/>
    <s v="Yash Wardhan"/>
    <s v="Jaipur"/>
    <x v="13"/>
    <s v="Electronics"/>
    <s v="Wireless Earbuds"/>
    <s v="boAt"/>
    <x v="0"/>
    <n v="1"/>
    <n v="26380"/>
    <n v="0.15"/>
    <n v="22423"/>
    <n v="3587.6800000000003"/>
    <x v="4"/>
    <x v="0"/>
    <n v="3"/>
    <x v="0"/>
  </r>
  <r>
    <s v="OD5848731467"/>
    <x v="284"/>
    <s v="Sunil Gavaskar"/>
    <s v="Hyderabad"/>
    <x v="9"/>
    <s v="Clothing &amp; Fashion"/>
    <s v="Socks Pack"/>
    <s v="Peter England"/>
    <x v="5"/>
    <n v="1"/>
    <n v="1896"/>
    <n v="0"/>
    <n v="1896"/>
    <n v="379.20000000000005"/>
    <x v="3"/>
    <x v="0"/>
    <n v="5"/>
    <x v="0"/>
  </r>
  <r>
    <s v="OD6490061468"/>
    <x v="59"/>
    <s v="Neha Gupta"/>
    <s v="Patna"/>
    <x v="10"/>
    <s v="Home &amp; Kitchen"/>
    <s v="Air Fryer"/>
    <s v="Kent"/>
    <x v="3"/>
    <n v="1"/>
    <n v="5695"/>
    <n v="0"/>
    <n v="5695"/>
    <n v="911.2"/>
    <x v="0"/>
    <x v="0"/>
    <n v="4"/>
    <x v="0"/>
  </r>
  <r>
    <s v="OD2591611469"/>
    <x v="117"/>
    <s v="Aarav Sharma"/>
    <s v="Pune"/>
    <x v="3"/>
    <s v="Electronics"/>
    <s v="Laptop"/>
    <s v="Asus"/>
    <x v="1"/>
    <n v="1"/>
    <n v="23808"/>
    <n v="0.15"/>
    <n v="20236.8"/>
    <n v="4047.36"/>
    <x v="0"/>
    <x v="0"/>
    <n v="4"/>
    <x v="0"/>
  </r>
  <r>
    <s v="OD2523721470"/>
    <x v="181"/>
    <s v="Aarav Sharma"/>
    <s v="Ahmedabad"/>
    <x v="11"/>
    <s v="Home &amp; Kitchen"/>
    <s v="Mixer Grinder"/>
    <s v="Prestige"/>
    <x v="3"/>
    <n v="2"/>
    <n v="827"/>
    <n v="0.2"/>
    <n v="1323.2"/>
    <n v="344.03200000000004"/>
    <x v="1"/>
    <x v="0"/>
    <n v="3"/>
    <x v="0"/>
  </r>
  <r>
    <s v="OD7173701471"/>
    <x v="21"/>
    <s v="Neha Gupta"/>
    <s v="Bhopal"/>
    <x v="12"/>
    <s v="Home &amp; Kitchen"/>
    <s v="Mixer Grinder"/>
    <s v="Prestige"/>
    <x v="3"/>
    <n v="1"/>
    <n v="5847"/>
    <n v="0.1"/>
    <n v="5262.3"/>
    <n v="1052.46"/>
    <x v="0"/>
    <x v="0"/>
    <n v="4"/>
    <x v="0"/>
  </r>
  <r>
    <s v="OD9169091472"/>
    <x v="224"/>
    <s v="Vikram Singh"/>
    <s v="Guwahati"/>
    <x v="4"/>
    <s v="Beauty &amp; Grooming"/>
    <s v="Face Wash"/>
    <s v="Nivea"/>
    <x v="0"/>
    <n v="3"/>
    <n v="1922"/>
    <n v="0"/>
    <n v="5766"/>
    <n v="691.92"/>
    <x v="0"/>
    <x v="0"/>
    <n v="3"/>
    <x v="0"/>
  </r>
  <r>
    <s v="OD5141031473"/>
    <x v="425"/>
    <s v="Neha Gupta"/>
    <s v="Delhi"/>
    <x v="8"/>
    <s v="Home &amp; Kitchen"/>
    <s v="Air Fryer"/>
    <s v="Kent"/>
    <x v="3"/>
    <n v="1"/>
    <n v="4340"/>
    <n v="0.05"/>
    <n v="4123"/>
    <n v="412.3"/>
    <x v="0"/>
    <x v="0"/>
    <n v="3"/>
    <x v="0"/>
  </r>
  <r>
    <s v="OD7953691474"/>
    <x v="116"/>
    <s v="Aditi Rao"/>
    <s v="Bhopal"/>
    <x v="12"/>
    <s v="Home &amp; Kitchen"/>
    <s v="Non-Stick Pan"/>
    <s v="Hawkins"/>
    <x v="3"/>
    <n v="2"/>
    <n v="4289"/>
    <n v="0.1"/>
    <n v="7720.2"/>
    <n v="1544.04"/>
    <x v="3"/>
    <x v="0"/>
    <n v="3"/>
    <x v="0"/>
  </r>
  <r>
    <s v="OD8473171475"/>
    <x v="37"/>
    <s v="Deepak Kumar"/>
    <s v="Guwahati"/>
    <x v="4"/>
    <s v="Clothing &amp; Fashion"/>
    <s v="Ethnic Kurta"/>
    <s v="Wrogn"/>
    <x v="4"/>
    <n v="2"/>
    <n v="4359"/>
    <n v="0.05"/>
    <n v="8282.1"/>
    <n v="1242.3150000000001"/>
    <x v="1"/>
    <x v="0"/>
    <n v="4"/>
    <x v="0"/>
  </r>
  <r>
    <s v="OD5896241476"/>
    <x v="39"/>
    <s v="Sunil Gavaskar"/>
    <s v="Ahmedabad"/>
    <x v="11"/>
    <s v="Beauty &amp; Grooming"/>
    <s v="Perfume"/>
    <s v="Beardo"/>
    <x v="4"/>
    <n v="1"/>
    <n v="1570"/>
    <n v="0.15"/>
    <n v="1334.5"/>
    <n v="266.90000000000003"/>
    <x v="3"/>
    <x v="0"/>
    <n v="5"/>
    <x v="0"/>
  </r>
  <r>
    <s v="OD8242771477"/>
    <x v="204"/>
    <s v="Deepak Kumar"/>
    <s v="Delhi"/>
    <x v="8"/>
    <s v="Electronics"/>
    <s v="Smartphone"/>
    <s v="Realme"/>
    <x v="1"/>
    <n v="1"/>
    <n v="15277"/>
    <n v="0.1"/>
    <n v="13749.300000000001"/>
    <n v="3437.3250000000003"/>
    <x v="1"/>
    <x v="0"/>
    <n v="5"/>
    <x v="0"/>
  </r>
  <r>
    <s v="OD3966731478"/>
    <x v="205"/>
    <s v="Jyoti Mishra"/>
    <s v="Chandigarh"/>
    <x v="7"/>
    <s v="Clothing &amp; Fashion"/>
    <s v="Socks Pack"/>
    <s v="Peter England"/>
    <x v="4"/>
    <n v="1"/>
    <n v="1642"/>
    <n v="0.1"/>
    <n v="1477.8"/>
    <n v="147.78"/>
    <x v="3"/>
    <x v="0"/>
    <n v="4"/>
    <x v="0"/>
  </r>
  <r>
    <s v="OD3184341479"/>
    <x v="301"/>
    <s v="Karan Johar"/>
    <s v="Ahmedabad"/>
    <x v="11"/>
    <s v="Home &amp; Kitchen"/>
    <s v="Mixer Grinder"/>
    <s v="Prestige"/>
    <x v="3"/>
    <n v="3"/>
    <n v="4158"/>
    <n v="0.05"/>
    <n v="11850.3"/>
    <n v="1540.539"/>
    <x v="4"/>
    <x v="0"/>
    <n v="4"/>
    <x v="0"/>
  </r>
  <r>
    <s v="OD6847261480"/>
    <x v="233"/>
    <s v="Ananya Iyer"/>
    <s v="Jaipur"/>
    <x v="13"/>
    <s v="Clothing &amp; Fashion"/>
    <s v="Casual T-Shirt"/>
    <s v="Roadster"/>
    <x v="5"/>
    <n v="3"/>
    <n v="381"/>
    <n v="0.15"/>
    <n v="971.55"/>
    <n v="213.74099999999999"/>
    <x v="4"/>
    <x v="0"/>
    <n v="5"/>
    <x v="0"/>
  </r>
  <r>
    <s v="OD7200431481"/>
    <x v="45"/>
    <s v="Aarav Sharma"/>
    <s v="Lucknow"/>
    <x v="6"/>
    <s v="Home &amp; Kitchen"/>
    <s v="Air Fryer"/>
    <s v="Kent"/>
    <x v="2"/>
    <n v="3"/>
    <n v="2307"/>
    <n v="0.05"/>
    <n v="6574.95"/>
    <n v="1117.7415000000001"/>
    <x v="2"/>
    <x v="0"/>
    <n v="4"/>
    <x v="0"/>
  </r>
  <r>
    <s v="OD5996251482"/>
    <x v="309"/>
    <s v="Jyoti Mishra"/>
    <s v="Guwahati"/>
    <x v="4"/>
    <s v="Clothing &amp; Fashion"/>
    <s v="Sports Shoes"/>
    <s v="Puma"/>
    <x v="5"/>
    <n v="5"/>
    <n v="2957"/>
    <n v="0"/>
    <n v="14785"/>
    <n v="2365.6"/>
    <x v="2"/>
    <x v="0"/>
    <n v="4"/>
    <x v="0"/>
  </r>
  <r>
    <s v="OD4174631483"/>
    <x v="150"/>
    <s v="Sanjay Rao"/>
    <s v="Hyderabad"/>
    <x v="9"/>
    <s v="Electronics"/>
    <s v="Laptop"/>
    <s v="Asus"/>
    <x v="1"/>
    <n v="2"/>
    <n v="20599"/>
    <n v="0.1"/>
    <n v="37078.200000000004"/>
    <n v="4449.384"/>
    <x v="1"/>
    <x v="0"/>
    <n v="4"/>
    <x v="0"/>
  </r>
  <r>
    <s v="OD7428121484"/>
    <x v="26"/>
    <s v="Priya Patel"/>
    <s v="Guwahati"/>
    <x v="4"/>
    <s v="Beauty &amp; Grooming"/>
    <s v="Perfume"/>
    <s v="Beardo"/>
    <x v="4"/>
    <n v="1"/>
    <n v="2265"/>
    <n v="0.2"/>
    <n v="1812"/>
    <n v="271.8"/>
    <x v="3"/>
    <x v="0"/>
    <n v="4"/>
    <x v="0"/>
  </r>
  <r>
    <s v="OD1678921485"/>
    <x v="432"/>
    <s v="Vikram Singh"/>
    <s v="Mumbai"/>
    <x v="3"/>
    <s v="Home &amp; Kitchen"/>
    <s v="Bedsheet Set"/>
    <s v="Bombay Dyeing"/>
    <x v="3"/>
    <n v="3"/>
    <n v="5568"/>
    <n v="0.05"/>
    <n v="15868.8"/>
    <n v="2062.944"/>
    <x v="4"/>
    <x v="0"/>
    <n v="4"/>
    <x v="0"/>
  </r>
  <r>
    <s v="OD8223121486"/>
    <x v="37"/>
    <s v="Riya Sen"/>
    <s v="Guwahati"/>
    <x v="4"/>
    <s v="Beauty &amp; Grooming"/>
    <s v="Sunscreen"/>
    <s v="Neutrogena"/>
    <x v="0"/>
    <n v="2"/>
    <n v="2148"/>
    <n v="0.1"/>
    <n v="3866.4"/>
    <n v="695.952"/>
    <x v="1"/>
    <x v="0"/>
    <n v="3"/>
    <x v="0"/>
  </r>
  <r>
    <s v="OD3054091487"/>
    <x v="218"/>
    <s v="Jyoti Mishra"/>
    <s v="Delhi"/>
    <x v="8"/>
    <s v="Beauty &amp; Grooming"/>
    <s v="Hair Dryer"/>
    <s v="Philips"/>
    <x v="4"/>
    <n v="1"/>
    <n v="1194"/>
    <n v="0"/>
    <n v="1194"/>
    <n v="143.28"/>
    <x v="2"/>
    <x v="3"/>
    <n v="3"/>
    <x v="0"/>
  </r>
  <r>
    <s v="OD7774971488"/>
    <x v="218"/>
    <s v="Aarav Sharma"/>
    <s v="Kochi"/>
    <x v="5"/>
    <s v="Clothing &amp; Fashion"/>
    <s v="Slim Fit Jeans"/>
    <s v="Levis"/>
    <x v="4"/>
    <n v="1"/>
    <n v="412"/>
    <n v="0"/>
    <n v="412"/>
    <n v="70.040000000000006"/>
    <x v="3"/>
    <x v="0"/>
    <n v="5"/>
    <x v="0"/>
  </r>
  <r>
    <s v="OD1557761489"/>
    <x v="354"/>
    <s v="Meera Bai"/>
    <s v="Kochi"/>
    <x v="5"/>
    <s v="Beauty &amp; Grooming"/>
    <s v="Hair Dryer"/>
    <s v="Philips"/>
    <x v="4"/>
    <n v="4"/>
    <n v="2299"/>
    <n v="0"/>
    <n v="9196"/>
    <n v="2023.1200000000001"/>
    <x v="2"/>
    <x v="0"/>
    <n v="4"/>
    <x v="0"/>
  </r>
  <r>
    <s v="OD3110041490"/>
    <x v="263"/>
    <s v="Aarav Sharma"/>
    <s v="Jaipur"/>
    <x v="13"/>
    <s v="Home &amp; Kitchen"/>
    <s v="Air Fryer"/>
    <s v="Kent"/>
    <x v="3"/>
    <n v="1"/>
    <n v="3044"/>
    <n v="0"/>
    <n v="3044"/>
    <n v="700.12"/>
    <x v="4"/>
    <x v="0"/>
    <n v="3"/>
    <x v="0"/>
  </r>
  <r>
    <s v="OD5863651491"/>
    <x v="434"/>
    <s v="Kriti Malhotra"/>
    <s v="Kolkata"/>
    <x v="1"/>
    <s v="Clothing &amp; Fashion"/>
    <s v="Slim Fit Jeans"/>
    <s v="Levis"/>
    <x v="4"/>
    <n v="2"/>
    <n v="4380"/>
    <n v="0.05"/>
    <n v="8322"/>
    <n v="1664.4"/>
    <x v="0"/>
    <x v="0"/>
    <n v="5"/>
    <x v="0"/>
  </r>
  <r>
    <s v="OD8522121492"/>
    <x v="171"/>
    <s v="Ananya Iyer"/>
    <s v="Mumbai"/>
    <x v="3"/>
    <s v="Home &amp; Kitchen"/>
    <s v="Non-Stick Pan"/>
    <s v="Hawkins"/>
    <x v="3"/>
    <n v="1"/>
    <n v="1139"/>
    <n v="0.1"/>
    <n v="1025.1000000000001"/>
    <n v="184.51800000000003"/>
    <x v="2"/>
    <x v="0"/>
    <n v="3"/>
    <x v="0"/>
  </r>
  <r>
    <s v="OD3123141493"/>
    <x v="304"/>
    <s v="Neha Gupta"/>
    <s v="Pune"/>
    <x v="3"/>
    <s v="Electronics"/>
    <s v="Laptop"/>
    <s v="Asus"/>
    <x v="0"/>
    <n v="1"/>
    <n v="46661"/>
    <n v="0.2"/>
    <n v="37328.800000000003"/>
    <n v="3732.8800000000006"/>
    <x v="3"/>
    <x v="0"/>
    <n v="3"/>
    <x v="0"/>
  </r>
  <r>
    <s v="OD2583441494"/>
    <x v="418"/>
    <s v="Rahul Joshi"/>
    <s v="Patna"/>
    <x v="10"/>
    <s v="Electronics"/>
    <s v="Smartphone"/>
    <s v="Realme"/>
    <x v="1"/>
    <n v="2"/>
    <n v="14225"/>
    <n v="0.2"/>
    <n v="22760"/>
    <n v="3414"/>
    <x v="2"/>
    <x v="0"/>
    <n v="3"/>
    <x v="0"/>
  </r>
  <r>
    <s v="OD5404051495"/>
    <x v="158"/>
    <s v="Aarav Sharma"/>
    <s v="Chennai"/>
    <x v="0"/>
    <s v="Home &amp; Kitchen"/>
    <s v="Non-Stick Pan"/>
    <s v="Hawkins"/>
    <x v="3"/>
    <n v="2"/>
    <n v="3819"/>
    <n v="0"/>
    <n v="7638"/>
    <n v="1145.7"/>
    <x v="3"/>
    <x v="0"/>
    <n v="4"/>
    <x v="0"/>
  </r>
  <r>
    <s v="OD4978411496"/>
    <x v="124"/>
    <s v="Meera Bai"/>
    <s v="Mumbai"/>
    <x v="3"/>
    <s v="Electronics"/>
    <s v="Power Bank"/>
    <s v="Mi"/>
    <x v="0"/>
    <n v="2"/>
    <n v="7157"/>
    <n v="0.15"/>
    <n v="12166.9"/>
    <n v="1460.0279999999998"/>
    <x v="3"/>
    <x v="0"/>
    <n v="3"/>
    <x v="0"/>
  </r>
  <r>
    <s v="OD3358671497"/>
    <x v="222"/>
    <s v="Sunil Gavaskar"/>
    <s v="Kolkata"/>
    <x v="1"/>
    <s v="Electronics"/>
    <s v="Smartwatch"/>
    <s v="Noise"/>
    <x v="1"/>
    <n v="2"/>
    <n v="9734"/>
    <n v="0.15"/>
    <n v="16547.8"/>
    <n v="2647.6480000000001"/>
    <x v="2"/>
    <x v="0"/>
    <n v="5"/>
    <x v="0"/>
  </r>
  <r>
    <s v="OD3536291498"/>
    <x v="142"/>
    <s v="Sneha Reddy"/>
    <s v="Mumbai"/>
    <x v="3"/>
    <s v="Electronics"/>
    <s v="Smartphone"/>
    <s v="Realme"/>
    <x v="0"/>
    <n v="1"/>
    <n v="25555"/>
    <n v="0"/>
    <n v="25555"/>
    <n v="5366.55"/>
    <x v="2"/>
    <x v="0"/>
    <n v="5"/>
    <x v="0"/>
  </r>
  <r>
    <s v="OD8350261499"/>
    <x v="218"/>
    <s v="Meera Bai"/>
    <s v="Lucknow"/>
    <x v="6"/>
    <s v="Home &amp; Kitchen"/>
    <s v="Non-Stick Pan"/>
    <s v="Hawkins"/>
    <x v="2"/>
    <n v="2"/>
    <n v="1695"/>
    <n v="0.1"/>
    <n v="3051"/>
    <n v="579.69000000000005"/>
    <x v="3"/>
    <x v="3"/>
    <n v="4"/>
    <x v="0"/>
  </r>
  <r>
    <s v="OD6063851500"/>
    <x v="261"/>
    <s v="Kriti Malhotra"/>
    <s v="Patna"/>
    <x v="10"/>
    <s v="Beauty &amp; Grooming"/>
    <s v="Perfume"/>
    <s v="Beardo"/>
    <x v="4"/>
    <n v="5"/>
    <n v="436"/>
    <n v="0.15"/>
    <n v="1853"/>
    <n v="222.35999999999999"/>
    <x v="1"/>
    <x v="0"/>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79843-0F64-D44A-B13E-14E81C85146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34" firstHeaderRow="1"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showAll="0"/>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numFmtId="164" showAll="0"/>
    <pivotField dataField="1" numFmtId="164" showAll="0"/>
    <pivotField showAll="0"/>
    <pivotField showAll="0"/>
    <pivotField showAll="0"/>
    <pivotField showAll="0"/>
    <pivotField axis="axisRow" showAll="0" sortType="ascending" defaultSubtotal="0">
      <items count="14">
        <item x="1"/>
        <item x="2"/>
        <item x="3"/>
        <item x="4"/>
        <item x="5"/>
        <item x="6"/>
        <item x="7"/>
        <item x="8"/>
        <item x="9"/>
        <item x="10"/>
        <item x="11"/>
        <item x="12"/>
        <item x="0"/>
        <item x="13"/>
      </items>
    </pivotField>
  </pivotFields>
  <rowFields count="1">
    <field x="18"/>
  </rowFields>
  <rowItems count="13">
    <i>
      <x/>
    </i>
    <i>
      <x v="1"/>
    </i>
    <i>
      <x v="2"/>
    </i>
    <i>
      <x v="3"/>
    </i>
    <i>
      <x v="4"/>
    </i>
    <i>
      <x v="5"/>
    </i>
    <i>
      <x v="6"/>
    </i>
    <i>
      <x v="7"/>
    </i>
    <i>
      <x v="8"/>
    </i>
    <i>
      <x v="9"/>
    </i>
    <i>
      <x v="10"/>
    </i>
    <i>
      <x v="11"/>
    </i>
    <i t="grand">
      <x/>
    </i>
  </rowItems>
  <colItems count="1">
    <i/>
  </colItems>
  <dataFields count="1">
    <dataField name="Sum of Profit" fld="13" baseField="0" baseItem="0" numFmtId="164"/>
  </dataFields>
  <chartFormats count="1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8" count="1" selected="0">
            <x v="8"/>
          </reference>
        </references>
      </pivotArea>
    </chartFormat>
    <chartFormat chart="9" format="4">
      <pivotArea type="data" outline="0" fieldPosition="0">
        <references count="2">
          <reference field="4294967294" count="1" selected="0">
            <x v="0"/>
          </reference>
          <reference field="18" count="1" selected="0">
            <x v="9"/>
          </reference>
        </references>
      </pivotArea>
    </chartFormat>
    <chartFormat chart="9" format="5">
      <pivotArea type="data" outline="0" fieldPosition="0">
        <references count="2">
          <reference field="4294967294" count="1" selected="0">
            <x v="0"/>
          </reference>
          <reference field="18" count="1" selected="0">
            <x v="10"/>
          </reference>
        </references>
      </pivotArea>
    </chartFormat>
    <chartFormat chart="9" format="6">
      <pivotArea type="data" outline="0" fieldPosition="0">
        <references count="2">
          <reference field="4294967294" count="1" selected="0">
            <x v="0"/>
          </reference>
          <reference field="18" count="1" selected="0">
            <x v="11"/>
          </reference>
        </references>
      </pivotArea>
    </chartFormat>
    <chartFormat chart="9" format="7">
      <pivotArea type="data" outline="0" fieldPosition="0">
        <references count="2">
          <reference field="4294967294" count="1" selected="0">
            <x v="0"/>
          </reference>
          <reference field="18" count="1" selected="0">
            <x v="7"/>
          </reference>
        </references>
      </pivotArea>
    </chartFormat>
    <chartFormat chart="9" format="8">
      <pivotArea type="data" outline="0" fieldPosition="0">
        <references count="2">
          <reference field="4294967294" count="1" selected="0">
            <x v="0"/>
          </reference>
          <reference field="18" count="1" selected="0">
            <x v="6"/>
          </reference>
        </references>
      </pivotArea>
    </chartFormat>
    <chartFormat chart="9" format="9">
      <pivotArea type="data" outline="0" fieldPosition="0">
        <references count="2">
          <reference field="4294967294" count="1" selected="0">
            <x v="0"/>
          </reference>
          <reference field="18" count="1" selected="0">
            <x v="5"/>
          </reference>
        </references>
      </pivotArea>
    </chartFormat>
    <chartFormat chart="9" format="10">
      <pivotArea type="data" outline="0" fieldPosition="0">
        <references count="2">
          <reference field="4294967294" count="1" selected="0">
            <x v="0"/>
          </reference>
          <reference field="18" count="1" selected="0">
            <x v="4"/>
          </reference>
        </references>
      </pivotArea>
    </chartFormat>
    <chartFormat chart="9" format="11">
      <pivotArea type="data" outline="0" fieldPosition="0">
        <references count="2">
          <reference field="4294967294" count="1" selected="0">
            <x v="0"/>
          </reference>
          <reference field="18" count="1" selected="0">
            <x v="3"/>
          </reference>
        </references>
      </pivotArea>
    </chartFormat>
    <chartFormat chart="9" format="12">
      <pivotArea type="data" outline="0" fieldPosition="0">
        <references count="2">
          <reference field="4294967294" count="1" selected="0">
            <x v="0"/>
          </reference>
          <reference field="18" count="1" selected="0">
            <x v="2"/>
          </reference>
        </references>
      </pivotArea>
    </chartFormat>
    <chartFormat chart="9" format="13">
      <pivotArea type="data" outline="0" fieldPosition="0">
        <references count="2">
          <reference field="4294967294" count="1" selected="0">
            <x v="0"/>
          </reference>
          <reference field="18" count="1" selected="0">
            <x v="1"/>
          </reference>
        </references>
      </pivotArea>
    </chartFormat>
    <chartFormat chart="9" format="14">
      <pivotArea type="data" outline="0" fieldPosition="0">
        <references count="2">
          <reference field="4294967294" count="1" selected="0">
            <x v="0"/>
          </reference>
          <reference field="18" count="1" selected="0">
            <x v="0"/>
          </reference>
        </references>
      </pivotArea>
    </chartFormat>
  </chartFormats>
  <pivotTableStyleInfo name="PivotStyleDark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FB0324-DA2B-DB46-BC77-E3663CE2982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C15" firstHeaderRow="0"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showAll="0"/>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1"/>
            </reference>
          </references>
        </pivotArea>
      </autoSortScope>
    </pivotField>
  </pivotFields>
  <rowFields count="1">
    <field x="18"/>
  </rowFields>
  <rowItems count="13">
    <i>
      <x v="2"/>
    </i>
    <i>
      <x v="1"/>
    </i>
    <i>
      <x v="3"/>
    </i>
    <i>
      <x v="8"/>
    </i>
    <i>
      <x v="11"/>
    </i>
    <i>
      <x v="4"/>
    </i>
    <i>
      <x v="12"/>
    </i>
    <i>
      <x v="6"/>
    </i>
    <i>
      <x v="9"/>
    </i>
    <i>
      <x v="7"/>
    </i>
    <i>
      <x v="10"/>
    </i>
    <i>
      <x v="5"/>
    </i>
    <i t="grand">
      <x/>
    </i>
  </rowItems>
  <colFields count="1">
    <field x="-2"/>
  </colFields>
  <colItems count="2">
    <i>
      <x/>
    </i>
    <i i="1">
      <x v="1"/>
    </i>
  </colItems>
  <dataFields count="2">
    <dataField name="Sum of Profit" fld="13" baseField="0" baseItem="0" numFmtId="164"/>
    <dataField name="Sum of Revenue" fld="12" baseField="0" baseItem="0" numFmtId="164"/>
  </dataFields>
  <formats count="1">
    <format dxfId="22">
      <pivotArea grandRow="1" outline="0" collapsedLevelsAreSubtotals="1" fieldPosition="0"/>
    </format>
  </format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Dark18"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892FD2-4C26-4844-8819-23EEC3269D9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D47" firstHeaderRow="0"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axis="axisRow" dataField="1" showAll="0" sortType="descending">
      <items count="24">
        <item x="0"/>
        <item x="19"/>
        <item x="5"/>
        <item x="7"/>
        <item x="17"/>
        <item x="14"/>
        <item x="2"/>
        <item x="4"/>
        <item x="20"/>
        <item x="11"/>
        <item x="13"/>
        <item x="10"/>
        <item x="16"/>
        <item x="21"/>
        <item x="15"/>
        <item x="22"/>
        <item x="12"/>
        <item x="1"/>
        <item x="18"/>
        <item x="8"/>
        <item x="3"/>
        <item x="9"/>
        <item x="6"/>
        <item t="default"/>
      </items>
    </pivotField>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Revenue" fld="12" baseField="0" baseItem="0" numFmtId="164"/>
    <dataField name="Count of Product" fld="6"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BC45F6-9399-0F4D-90D6-8EDD5D3C5B1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unt order's">
  <location ref="A1:B14" firstHeaderRow="1" firstDataRow="1" firstDataCol="1"/>
  <pivotFields count="19">
    <pivotField showAll="0"/>
    <pivotField dataField="1"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showAll="0"/>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numFmtId="164" showAll="0"/>
    <pivotField numFmtId="164"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8"/>
  </rowFields>
  <rowItems count="13">
    <i>
      <x v="1"/>
    </i>
    <i>
      <x v="2"/>
    </i>
    <i>
      <x v="3"/>
    </i>
    <i>
      <x v="4"/>
    </i>
    <i>
      <x v="5"/>
    </i>
    <i>
      <x v="6"/>
    </i>
    <i>
      <x v="7"/>
    </i>
    <i>
      <x v="8"/>
    </i>
    <i>
      <x v="9"/>
    </i>
    <i>
      <x v="10"/>
    </i>
    <i>
      <x v="11"/>
    </i>
    <i>
      <x v="12"/>
    </i>
    <i t="grand">
      <x/>
    </i>
  </rowItems>
  <colItems count="1">
    <i/>
  </colItems>
  <dataFields count="1">
    <dataField name="Count of Order by mnoth"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535198-6BFB-9B4C-85B3-4F86249D9731}"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2" firstHeaderRow="0"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axis="axisRow" showAll="0" measureFilter="1" sortType="descending">
      <items count="24">
        <item x="0"/>
        <item x="19"/>
        <item x="5"/>
        <item x="7"/>
        <item x="17"/>
        <item x="14"/>
        <item x="2"/>
        <item x="4"/>
        <item x="20"/>
        <item x="11"/>
        <item x="13"/>
        <item x="10"/>
        <item x="16"/>
        <item x="21"/>
        <item x="15"/>
        <item x="22"/>
        <item x="12"/>
        <item x="1"/>
        <item x="18"/>
        <item x="8"/>
        <item x="3"/>
        <item x="9"/>
        <item x="6"/>
        <item t="default"/>
      </items>
      <autoSortScope>
        <pivotArea dataOnly="0" outline="0" fieldPosition="0">
          <references count="1">
            <reference field="4294967294" count="1" selected="0">
              <x v="1"/>
            </reference>
          </references>
        </pivotArea>
      </autoSortScope>
    </pivotField>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11">
    <i>
      <x/>
    </i>
    <i>
      <x v="7"/>
    </i>
    <i>
      <x v="5"/>
    </i>
    <i>
      <x v="9"/>
    </i>
    <i>
      <x v="15"/>
    </i>
    <i>
      <x v="6"/>
    </i>
    <i>
      <x v="22"/>
    </i>
    <i>
      <x v="12"/>
    </i>
    <i>
      <x v="11"/>
    </i>
    <i>
      <x v="13"/>
    </i>
    <i t="grand">
      <x/>
    </i>
  </rowItems>
  <colFields count="1">
    <field x="-2"/>
  </colFields>
  <colItems count="2">
    <i>
      <x/>
    </i>
    <i i="1">
      <x v="1"/>
    </i>
  </colItems>
  <dataFields count="2">
    <dataField name="Sum of Profit" fld="13" baseField="0" baseItem="0" numFmtId="164"/>
    <dataField name="Sum of Revenue" fld="12" baseField="0" baseItem="0" numFmtId="164"/>
  </dataFields>
  <formats count="1">
    <format dxfId="21">
      <pivotArea grandRow="1" outline="0" collapsedLevelsAreSubtotals="1" fieldPosition="0"/>
    </format>
  </format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4" showRowHeaders="1" showColHeaders="1" showRowStripes="1" showColStripes="0" showLastColumn="1"/>
  <filters count="1">
    <filter fld="6" type="count" evalOrder="-1" id="4"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E8AEFF-97BB-4144-8DF4-D1910566A26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32" firstHeaderRow="1"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axis="axisRow" showAll="0" measureFilter="1" sortType="ascending">
      <items count="24">
        <item x="0"/>
        <item x="19"/>
        <item x="5"/>
        <item x="7"/>
        <item x="17"/>
        <item x="14"/>
        <item x="2"/>
        <item x="4"/>
        <item x="20"/>
        <item x="11"/>
        <item x="13"/>
        <item x="10"/>
        <item x="16"/>
        <item x="21"/>
        <item x="15"/>
        <item x="22"/>
        <item x="12"/>
        <item x="1"/>
        <item x="18"/>
        <item x="8"/>
        <item x="3"/>
        <item x="9"/>
        <item x="6"/>
        <item t="default"/>
      </items>
      <autoSortScope>
        <pivotArea dataOnly="0" outline="0" fieldPosition="0">
          <references count="1">
            <reference field="4294967294" count="1" selected="0">
              <x v="0"/>
            </reference>
          </references>
        </pivotArea>
      </autoSortScope>
    </pivotField>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11">
    <i>
      <x v="13"/>
    </i>
    <i>
      <x v="11"/>
    </i>
    <i>
      <x v="12"/>
    </i>
    <i>
      <x v="22"/>
    </i>
    <i>
      <x v="6"/>
    </i>
    <i>
      <x v="15"/>
    </i>
    <i>
      <x v="9"/>
    </i>
    <i>
      <x v="5"/>
    </i>
    <i>
      <x v="7"/>
    </i>
    <i>
      <x/>
    </i>
    <i t="grand">
      <x/>
    </i>
  </rowItems>
  <colItems count="1">
    <i/>
  </colItems>
  <dataFields count="1">
    <dataField name="Sum of Revenue" fld="12" baseField="0" baseItem="0" numFmtId="164"/>
  </dataFields>
  <chartFormats count="8">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13"/>
          </reference>
        </references>
      </pivotArea>
    </chartFormat>
    <chartFormat chart="0" format="3">
      <pivotArea type="data" outline="0" fieldPosition="0">
        <references count="2">
          <reference field="4294967294" count="1" selected="0">
            <x v="0"/>
          </reference>
          <reference field="6" count="1" selected="0">
            <x v="11"/>
          </reference>
        </references>
      </pivotArea>
    </chartFormat>
    <chartFormat chart="0" format="4">
      <pivotArea type="data" outline="0" fieldPosition="0">
        <references count="2">
          <reference field="4294967294" count="1" selected="0">
            <x v="0"/>
          </reference>
          <reference field="6" count="1" selected="0">
            <x v="12"/>
          </reference>
        </references>
      </pivotArea>
    </chartFormat>
    <chartFormat chart="0" format="5">
      <pivotArea type="data" outline="0" fieldPosition="0">
        <references count="2">
          <reference field="4294967294" count="1" selected="0">
            <x v="0"/>
          </reference>
          <reference field="6" count="1" selected="0">
            <x v="22"/>
          </reference>
        </references>
      </pivotArea>
    </chartFormat>
    <chartFormat chart="0" format="6">
      <pivotArea type="data" outline="0" fieldPosition="0">
        <references count="2">
          <reference field="4294967294" count="1" selected="0">
            <x v="0"/>
          </reference>
          <reference field="6" count="1" selected="0">
            <x v="6"/>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9" showRowHeaders="1" showColHeaders="1" showRowStripes="1"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576089-B105-B54A-85D4-0D859A54CCAB}"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42" firstHeaderRow="1"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showAll="0">
      <items count="24">
        <item x="6"/>
        <item x="9"/>
        <item x="3"/>
        <item x="8"/>
        <item x="18"/>
        <item x="1"/>
        <item x="12"/>
        <item x="22"/>
        <item x="15"/>
        <item x="21"/>
        <item x="16"/>
        <item x="10"/>
        <item x="13"/>
        <item x="11"/>
        <item x="20"/>
        <item x="4"/>
        <item x="2"/>
        <item x="14"/>
        <item x="17"/>
        <item x="7"/>
        <item x="5"/>
        <item x="19"/>
        <item x="0"/>
        <item t="default"/>
      </items>
    </pivotField>
    <pivotField axis="axisRow"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enue" fld="1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D8E0F7-D556-524E-8D6C-85EAF0B25C4B}"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19">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axis="axisRow" showAll="0">
      <items count="5">
        <item x="1"/>
        <item x="3"/>
        <item x="0"/>
        <item x="2"/>
        <item t="default"/>
      </items>
    </pivotField>
    <pivotField showAll="0"/>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Revenue" fld="12" baseField="0" baseItem="0" numFmtId="164"/>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0A2DA3-5A7F-354D-A17B-CAC9CDFB4ED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ustomer name">
  <location ref="A1:C12" firstHeaderRow="0" firstDataRow="1" firstDataCol="1"/>
  <pivotFields count="19">
    <pivotField showAll="0">
      <items count="1501">
        <item x="1352"/>
        <item x="1093"/>
        <item x="556"/>
        <item x="762"/>
        <item x="644"/>
        <item x="1271"/>
        <item x="1387"/>
        <item x="180"/>
        <item x="1152"/>
        <item x="1373"/>
        <item x="155"/>
        <item x="345"/>
        <item x="878"/>
        <item x="1407"/>
        <item x="1134"/>
        <item x="1376"/>
        <item x="1209"/>
        <item x="1004"/>
        <item x="1435"/>
        <item x="1257"/>
        <item x="907"/>
        <item x="623"/>
        <item x="959"/>
        <item x="36"/>
        <item x="821"/>
        <item x="663"/>
        <item x="165"/>
        <item x="1166"/>
        <item x="577"/>
        <item x="522"/>
        <item x="76"/>
        <item x="487"/>
        <item x="763"/>
        <item x="166"/>
        <item x="775"/>
        <item x="247"/>
        <item x="649"/>
        <item x="790"/>
        <item x="734"/>
        <item x="1074"/>
        <item x="1264"/>
        <item x="575"/>
        <item x="1302"/>
        <item x="888"/>
        <item x="1402"/>
        <item x="1188"/>
        <item x="340"/>
        <item x="1327"/>
        <item x="803"/>
        <item x="544"/>
        <item x="133"/>
        <item x="140"/>
        <item x="670"/>
        <item x="1212"/>
        <item x="388"/>
        <item x="300"/>
        <item x="869"/>
        <item x="696"/>
        <item x="203"/>
        <item x="443"/>
        <item x="1253"/>
        <item x="461"/>
        <item x="357"/>
        <item x="978"/>
        <item x="1190"/>
        <item x="236"/>
        <item x="1334"/>
        <item x="123"/>
        <item x="771"/>
        <item x="897"/>
        <item x="436"/>
        <item x="1439"/>
        <item x="653"/>
        <item x="111"/>
        <item x="286"/>
        <item x="117"/>
        <item x="1029"/>
        <item x="12"/>
        <item x="1263"/>
        <item x="58"/>
        <item x="654"/>
        <item x="1066"/>
        <item x="629"/>
        <item x="950"/>
        <item x="108"/>
        <item x="902"/>
        <item x="1488"/>
        <item x="934"/>
        <item x="751"/>
        <item x="46"/>
        <item x="262"/>
        <item x="1455"/>
        <item x="287"/>
        <item x="1259"/>
        <item x="45"/>
        <item x="214"/>
        <item x="1461"/>
        <item x="1038"/>
        <item x="469"/>
        <item x="248"/>
        <item x="304"/>
        <item x="988"/>
        <item x="1484"/>
        <item x="1211"/>
        <item x="960"/>
        <item x="541"/>
        <item x="571"/>
        <item x="792"/>
        <item x="962"/>
        <item x="1018"/>
        <item x="1042"/>
        <item x="955"/>
        <item x="335"/>
        <item x="1095"/>
        <item x="1070"/>
        <item x="1279"/>
        <item x="830"/>
        <item x="620"/>
        <item x="507"/>
        <item x="1165"/>
        <item x="1331"/>
        <item x="1110"/>
        <item x="603"/>
        <item x="101"/>
        <item x="838"/>
        <item x="823"/>
        <item x="1036"/>
        <item x="306"/>
        <item x="75"/>
        <item x="226"/>
        <item x="0"/>
        <item x="1051"/>
        <item x="849"/>
        <item x="267"/>
        <item x="206"/>
        <item x="1131"/>
        <item x="1181"/>
        <item x="349"/>
        <item x="529"/>
        <item x="64"/>
        <item x="34"/>
        <item x="428"/>
        <item x="251"/>
        <item x="947"/>
        <item x="486"/>
        <item x="1426"/>
        <item x="822"/>
        <item x="450"/>
        <item x="124"/>
        <item x="1040"/>
        <item x="1440"/>
        <item x="396"/>
        <item x="1356"/>
        <item x="137"/>
        <item x="956"/>
        <item x="1122"/>
        <item x="941"/>
        <item x="607"/>
        <item x="658"/>
        <item x="731"/>
        <item x="806"/>
        <item x="1207"/>
        <item x="1141"/>
        <item x="1362"/>
        <item x="359"/>
        <item x="1169"/>
        <item x="1155"/>
        <item x="915"/>
        <item x="940"/>
        <item x="945"/>
        <item x="632"/>
        <item x="121"/>
        <item x="390"/>
        <item x="580"/>
        <item x="1022"/>
        <item x="270"/>
        <item x="60"/>
        <item x="144"/>
        <item x="1151"/>
        <item x="1143"/>
        <item x="568"/>
        <item x="994"/>
        <item x="1408"/>
        <item x="974"/>
        <item x="549"/>
        <item x="604"/>
        <item x="342"/>
        <item x="327"/>
        <item x="1324"/>
        <item x="1388"/>
        <item x="854"/>
        <item x="399"/>
        <item x="679"/>
        <item x="639"/>
        <item x="201"/>
        <item x="125"/>
        <item x="141"/>
        <item x="239"/>
        <item x="776"/>
        <item x="321"/>
        <item x="1"/>
        <item x="1409"/>
        <item x="808"/>
        <item x="471"/>
        <item x="1161"/>
        <item x="1383"/>
        <item x="1013"/>
        <item x="640"/>
        <item x="916"/>
        <item x="533"/>
        <item x="631"/>
        <item x="1434"/>
        <item x="931"/>
        <item x="325"/>
        <item x="864"/>
        <item x="453"/>
        <item x="948"/>
        <item x="1357"/>
        <item x="923"/>
        <item x="1335"/>
        <item x="969"/>
        <item x="710"/>
        <item x="10"/>
        <item x="17"/>
        <item x="735"/>
        <item x="1251"/>
        <item x="890"/>
        <item x="408"/>
        <item x="866"/>
        <item x="788"/>
        <item x="229"/>
        <item x="1114"/>
        <item x="1174"/>
        <item x="876"/>
        <item x="769"/>
        <item x="781"/>
        <item x="673"/>
        <item x="319"/>
        <item x="314"/>
        <item x="1200"/>
        <item x="14"/>
        <item x="1469"/>
        <item x="683"/>
        <item x="128"/>
        <item x="245"/>
        <item x="1139"/>
        <item x="305"/>
        <item x="168"/>
        <item x="700"/>
        <item x="723"/>
        <item x="1457"/>
        <item x="1379"/>
        <item x="392"/>
        <item x="811"/>
        <item x="1050"/>
        <item x="1493"/>
        <item x="1468"/>
        <item x="1147"/>
        <item x="836"/>
        <item x="1261"/>
        <item x="1231"/>
        <item x="139"/>
        <item x="178"/>
        <item x="1378"/>
        <item x="820"/>
        <item x="590"/>
        <item x="628"/>
        <item x="464"/>
        <item x="98"/>
        <item x="1345"/>
        <item x="374"/>
        <item x="312"/>
        <item x="697"/>
        <item x="678"/>
        <item x="643"/>
        <item x="802"/>
        <item x="33"/>
        <item x="597"/>
        <item x="290"/>
        <item x="1247"/>
        <item x="42"/>
        <item x="1256"/>
        <item x="712"/>
        <item x="1214"/>
        <item x="153"/>
        <item x="331"/>
        <item x="172"/>
        <item x="1226"/>
        <item x="1235"/>
        <item x="1393"/>
        <item x="109"/>
        <item x="1159"/>
        <item x="1150"/>
        <item x="613"/>
        <item x="130"/>
        <item x="1047"/>
        <item x="30"/>
        <item x="1160"/>
        <item x="1337"/>
        <item x="617"/>
        <item x="1182"/>
        <item x="1281"/>
        <item x="467"/>
        <item x="1183"/>
        <item x="927"/>
        <item x="238"/>
        <item x="666"/>
        <item x="113"/>
        <item x="5"/>
        <item x="382"/>
        <item x="1006"/>
        <item x="1213"/>
        <item x="1372"/>
        <item x="1380"/>
        <item x="877"/>
        <item x="324"/>
        <item x="419"/>
        <item x="1170"/>
        <item x="1398"/>
        <item x="158"/>
        <item x="40"/>
        <item x="1117"/>
        <item x="272"/>
        <item x="420"/>
        <item x="772"/>
        <item x="378"/>
        <item x="616"/>
        <item x="218"/>
        <item x="1304"/>
        <item x="1348"/>
        <item x="795"/>
        <item x="626"/>
        <item x="370"/>
        <item x="867"/>
        <item x="1486"/>
        <item x="949"/>
        <item x="973"/>
        <item x="1312"/>
        <item x="161"/>
        <item x="1417"/>
        <item x="970"/>
        <item x="438"/>
        <item x="1222"/>
        <item x="199"/>
        <item x="804"/>
        <item x="1228"/>
        <item x="922"/>
        <item x="523"/>
        <item x="462"/>
        <item x="1489"/>
        <item x="83"/>
        <item x="1492"/>
        <item x="1230"/>
        <item x="503"/>
        <item x="777"/>
        <item x="189"/>
        <item x="1177"/>
        <item x="752"/>
        <item x="362"/>
        <item x="694"/>
        <item x="957"/>
        <item x="289"/>
        <item x="1478"/>
        <item x="1012"/>
        <item x="412"/>
        <item x="661"/>
        <item x="386"/>
        <item x="702"/>
        <item x="1216"/>
        <item x="1052"/>
        <item x="1464"/>
        <item x="619"/>
        <item x="910"/>
        <item x="733"/>
        <item x="1269"/>
        <item x="798"/>
        <item x="446"/>
        <item x="100"/>
        <item x="1098"/>
        <item x="1397"/>
        <item x="347"/>
        <item x="473"/>
        <item x="825"/>
        <item x="131"/>
        <item x="1091"/>
        <item x="555"/>
        <item x="602"/>
        <item x="418"/>
        <item x="32"/>
        <item x="881"/>
        <item x="805"/>
        <item x="80"/>
        <item x="729"/>
        <item x="1496"/>
        <item x="278"/>
        <item x="1320"/>
        <item x="747"/>
        <item x="831"/>
        <item x="526"/>
        <item x="1201"/>
        <item x="530"/>
        <item x="1311"/>
        <item x="513"/>
        <item x="596"/>
        <item x="559"/>
        <item x="67"/>
        <item x="1433"/>
        <item x="35"/>
        <item x="1286"/>
        <item x="242"/>
        <item x="690"/>
        <item x="384"/>
        <item x="1010"/>
        <item x="191"/>
        <item x="609"/>
        <item x="855"/>
        <item x="1083"/>
        <item x="968"/>
        <item x="499"/>
        <item x="1097"/>
        <item x="552"/>
        <item x="826"/>
        <item x="1101"/>
        <item x="170"/>
        <item x="1497"/>
        <item x="361"/>
        <item x="875"/>
        <item x="1368"/>
        <item x="1416"/>
        <item x="2"/>
        <item x="999"/>
        <item x="452"/>
        <item x="150"/>
        <item x="682"/>
        <item x="534"/>
        <item x="1389"/>
        <item x="840"/>
        <item x="983"/>
        <item x="1349"/>
        <item x="72"/>
        <item x="1238"/>
        <item x="519"/>
        <item x="1343"/>
        <item x="220"/>
        <item x="591"/>
        <item x="738"/>
        <item x="1284"/>
        <item x="1176"/>
        <item x="504"/>
        <item x="256"/>
        <item x="824"/>
        <item x="946"/>
        <item x="773"/>
        <item x="360"/>
        <item x="642"/>
        <item x="1073"/>
        <item x="1243"/>
        <item x="532"/>
        <item x="871"/>
        <item x="1381"/>
        <item x="1395"/>
        <item x="167"/>
        <item x="837"/>
        <item x="618"/>
        <item x="71"/>
        <item x="25"/>
        <item x="848"/>
        <item x="1344"/>
        <item x="366"/>
        <item x="261"/>
        <item x="1456"/>
        <item x="62"/>
        <item x="138"/>
        <item x="442"/>
        <item x="90"/>
        <item x="1360"/>
        <item x="1377"/>
        <item x="1309"/>
        <item x="1401"/>
        <item x="908"/>
        <item x="293"/>
        <item x="889"/>
        <item x="112"/>
        <item x="1424"/>
        <item x="1450"/>
        <item x="407"/>
        <item x="794"/>
        <item x="215"/>
        <item x="154"/>
        <item x="1088"/>
        <item x="671"/>
        <item x="737"/>
        <item x="944"/>
        <item x="211"/>
        <item x="701"/>
        <item x="24"/>
        <item x="337"/>
        <item x="964"/>
        <item x="489"/>
        <item x="998"/>
        <item x="914"/>
        <item x="285"/>
        <item x="474"/>
        <item x="433"/>
        <item x="706"/>
        <item x="727"/>
        <item x="755"/>
        <item x="1448"/>
        <item x="1477"/>
        <item x="1199"/>
        <item x="672"/>
        <item x="1162"/>
        <item x="1039"/>
        <item x="1427"/>
        <item x="1270"/>
        <item x="779"/>
        <item x="561"/>
        <item x="268"/>
        <item x="1297"/>
        <item x="709"/>
        <item x="1278"/>
        <item x="1283"/>
        <item x="863"/>
        <item x="1075"/>
        <item x="383"/>
        <item x="1430"/>
        <item x="605"/>
        <item x="455"/>
        <item x="554"/>
        <item x="1329"/>
        <item x="39"/>
        <item x="818"/>
        <item x="1168"/>
        <item x="1482"/>
        <item x="1241"/>
        <item x="1195"/>
        <item x="887"/>
        <item x="1371"/>
        <item x="22"/>
        <item x="470"/>
        <item x="895"/>
        <item x="250"/>
        <item x="757"/>
        <item x="1458"/>
        <item x="1273"/>
        <item x="827"/>
        <item x="707"/>
        <item x="47"/>
        <item x="205"/>
        <item x="284"/>
        <item x="273"/>
        <item x="669"/>
        <item x="1220"/>
        <item x="445"/>
        <item x="638"/>
        <item x="9"/>
        <item x="1206"/>
        <item x="118"/>
        <item x="414"/>
        <item x="1232"/>
        <item x="78"/>
        <item x="483"/>
        <item x="496"/>
        <item x="582"/>
        <item x="1009"/>
        <item x="288"/>
        <item x="797"/>
        <item x="255"/>
        <item x="176"/>
        <item x="95"/>
        <item x="1205"/>
        <item x="1339"/>
        <item x="463"/>
        <item x="1057"/>
        <item x="56"/>
        <item x="466"/>
        <item x="1130"/>
        <item x="1326"/>
        <item x="298"/>
        <item x="1248"/>
        <item x="196"/>
        <item x="1096"/>
        <item x="405"/>
        <item x="1313"/>
        <item x="346"/>
        <item x="1322"/>
        <item x="1267"/>
        <item x="1102"/>
        <item x="1016"/>
        <item x="478"/>
        <item x="1171"/>
        <item x="1411"/>
        <item x="659"/>
        <item x="1274"/>
        <item x="225"/>
        <item x="842"/>
        <item x="1108"/>
        <item x="548"/>
        <item x="495"/>
        <item x="424"/>
        <item x="355"/>
        <item x="1443"/>
        <item x="718"/>
        <item x="726"/>
        <item x="509"/>
        <item x="891"/>
        <item x="576"/>
        <item x="770"/>
        <item x="485"/>
        <item x="1142"/>
        <item x="1149"/>
        <item x="311"/>
        <item x="482"/>
        <item x="43"/>
        <item x="1310"/>
        <item x="1184"/>
        <item x="1049"/>
        <item x="1315"/>
        <item x="88"/>
        <item x="520"/>
        <item x="1163"/>
        <item x="991"/>
        <item x="283"/>
        <item x="919"/>
        <item x="502"/>
        <item x="1198"/>
        <item x="1282"/>
        <item x="693"/>
        <item x="1178"/>
        <item x="1041"/>
        <item x="1080"/>
        <item x="1094"/>
        <item x="105"/>
        <item x="1293"/>
        <item x="1179"/>
        <item x="1419"/>
        <item x="385"/>
        <item x="722"/>
        <item x="476"/>
        <item x="536"/>
        <item x="1123"/>
        <item x="1399"/>
        <item x="1421"/>
        <item x="1308"/>
        <item x="942"/>
        <item x="269"/>
        <item x="801"/>
        <item x="1027"/>
        <item x="54"/>
        <item x="810"/>
        <item x="318"/>
        <item x="936"/>
        <item x="1043"/>
        <item x="179"/>
        <item x="933"/>
        <item x="1495"/>
        <item x="55"/>
        <item x="1197"/>
        <item x="543"/>
        <item x="1003"/>
        <item x="921"/>
        <item x="793"/>
        <item x="1023"/>
        <item x="1026"/>
        <item x="995"/>
        <item x="1126"/>
        <item x="1305"/>
        <item x="431"/>
        <item x="828"/>
        <item x="766"/>
        <item x="920"/>
        <item x="846"/>
        <item x="193"/>
        <item x="903"/>
        <item x="398"/>
        <item x="1100"/>
        <item x="720"/>
        <item x="1294"/>
        <item x="1164"/>
        <item x="181"/>
        <item x="68"/>
        <item x="1084"/>
        <item x="1472"/>
        <item x="996"/>
        <item x="1288"/>
        <item x="426"/>
        <item x="188"/>
        <item x="664"/>
        <item x="744"/>
        <item x="19"/>
        <item x="1154"/>
        <item x="81"/>
        <item x="558"/>
        <item x="492"/>
        <item x="1219"/>
        <item x="736"/>
        <item x="565"/>
        <item x="50"/>
        <item x="122"/>
        <item x="143"/>
        <item x="1193"/>
        <item x="221"/>
        <item x="1418"/>
        <item x="57"/>
        <item x="1272"/>
        <item x="352"/>
        <item x="87"/>
        <item x="1133"/>
        <item x="1306"/>
        <item x="479"/>
        <item x="310"/>
        <item x="387"/>
        <item x="1361"/>
        <item x="1250"/>
        <item x="472"/>
        <item x="1065"/>
        <item x="1089"/>
        <item x="1064"/>
        <item x="501"/>
        <item x="601"/>
        <item x="99"/>
        <item x="753"/>
        <item x="545"/>
        <item x="1030"/>
        <item x="1046"/>
        <item x="1318"/>
        <item x="606"/>
        <item x="1494"/>
        <item x="1124"/>
        <item x="1191"/>
        <item x="1180"/>
        <item x="1187"/>
        <item x="1015"/>
        <item x="279"/>
        <item x="1218"/>
        <item x="531"/>
        <item x="1400"/>
        <item x="886"/>
        <item x="843"/>
        <item x="1347"/>
        <item x="961"/>
        <item x="1280"/>
        <item x="416"/>
        <item x="1048"/>
        <item x="1137"/>
        <item x="120"/>
        <item x="585"/>
        <item x="451"/>
        <item x="645"/>
        <item x="799"/>
        <item x="562"/>
        <item x="1233"/>
        <item x="932"/>
        <item x="217"/>
        <item x="49"/>
        <item x="993"/>
        <item x="1333"/>
        <item x="182"/>
        <item x="1452"/>
        <item x="249"/>
        <item x="1071"/>
        <item x="1146"/>
        <item x="481"/>
        <item x="578"/>
        <item x="448"/>
        <item x="338"/>
        <item x="905"/>
        <item x="1385"/>
        <item x="404"/>
        <item x="898"/>
        <item x="1028"/>
        <item x="457"/>
        <item x="680"/>
        <item x="1245"/>
        <item x="190"/>
        <item x="1019"/>
        <item x="1079"/>
        <item x="676"/>
        <item x="1336"/>
        <item x="1204"/>
        <item x="692"/>
        <item x="862"/>
        <item x="1449"/>
        <item x="1060"/>
        <item x="835"/>
        <item x="1451"/>
        <item x="1121"/>
        <item x="1342"/>
        <item x="688"/>
        <item x="163"/>
        <item x="381"/>
        <item x="899"/>
        <item x="351"/>
        <item x="15"/>
        <item x="1058"/>
        <item x="1303"/>
        <item x="1328"/>
        <item x="584"/>
        <item x="637"/>
        <item x="537"/>
        <item x="3"/>
        <item x="1014"/>
        <item x="674"/>
        <item x="316"/>
        <item x="1466"/>
        <item x="767"/>
        <item x="292"/>
        <item x="1295"/>
        <item x="1412"/>
        <item x="16"/>
        <item x="1490"/>
        <item x="834"/>
        <item x="746"/>
        <item x="1239"/>
        <item x="1292"/>
        <item x="1475"/>
        <item x="1354"/>
        <item x="1056"/>
        <item x="980"/>
        <item x="259"/>
        <item x="494"/>
        <item x="750"/>
        <item x="819"/>
        <item x="1061"/>
        <item x="1103"/>
        <item x="1192"/>
        <item x="627"/>
        <item x="879"/>
        <item x="912"/>
        <item x="839"/>
        <item x="885"/>
        <item x="1481"/>
        <item x="364"/>
        <item x="265"/>
        <item x="587"/>
        <item x="422"/>
        <item x="41"/>
        <item x="896"/>
        <item x="911"/>
        <item x="328"/>
        <item x="1463"/>
        <item x="1109"/>
        <item x="156"/>
        <item x="1454"/>
        <item x="23"/>
        <item x="1499"/>
        <item x="765"/>
        <item x="1254"/>
        <item x="373"/>
        <item x="782"/>
        <item x="8"/>
        <item x="1404"/>
        <item x="1382"/>
        <item x="865"/>
        <item x="1002"/>
        <item x="329"/>
        <item x="963"/>
        <item x="1011"/>
        <item x="160"/>
        <item x="1446"/>
        <item x="611"/>
        <item x="1076"/>
        <item x="334"/>
        <item x="202"/>
        <item x="691"/>
        <item x="423"/>
        <item x="906"/>
        <item x="1069"/>
        <item x="429"/>
        <item x="1405"/>
        <item x="791"/>
        <item x="1157"/>
        <item x="417"/>
        <item x="953"/>
        <item x="506"/>
        <item x="1045"/>
        <item x="1290"/>
        <item x="909"/>
        <item x="789"/>
        <item x="852"/>
        <item x="984"/>
        <item x="719"/>
        <item x="192"/>
        <item x="254"/>
        <item x="475"/>
        <item x="1325"/>
        <item x="743"/>
        <item x="297"/>
        <item x="86"/>
        <item x="1276"/>
        <item x="1319"/>
        <item x="441"/>
        <item x="119"/>
        <item x="985"/>
        <item x="1035"/>
        <item x="1255"/>
        <item x="437"/>
        <item x="104"/>
        <item x="599"/>
        <item x="581"/>
        <item x="589"/>
        <item x="379"/>
        <item x="741"/>
        <item x="207"/>
        <item x="965"/>
        <item x="148"/>
        <item x="1106"/>
        <item x="1462"/>
        <item x="263"/>
        <item x="1369"/>
        <item x="200"/>
        <item x="1431"/>
        <item x="1202"/>
        <item x="459"/>
        <item x="339"/>
        <item x="1467"/>
        <item x="982"/>
        <item x="665"/>
        <item x="608"/>
        <item x="1459"/>
        <item x="164"/>
        <item x="778"/>
        <item x="299"/>
        <item x="358"/>
        <item x="937"/>
        <item x="114"/>
        <item x="85"/>
        <item x="276"/>
        <item x="142"/>
        <item x="421"/>
        <item x="277"/>
        <item x="542"/>
        <item x="365"/>
        <item x="538"/>
        <item x="26"/>
        <item x="28"/>
        <item x="403"/>
        <item x="1262"/>
        <item x="977"/>
        <item x="967"/>
        <item x="740"/>
        <item x="219"/>
        <item x="1020"/>
        <item x="1436"/>
        <item x="18"/>
        <item x="1135"/>
        <item x="152"/>
        <item x="371"/>
        <item x="1025"/>
        <item x="588"/>
        <item x="447"/>
        <item x="409"/>
        <item x="427"/>
        <item x="713"/>
        <item x="302"/>
        <item x="231"/>
        <item x="1391"/>
        <item x="1296"/>
        <item x="174"/>
        <item x="832"/>
        <item x="1236"/>
        <item x="1444"/>
        <item x="1479"/>
        <item x="29"/>
        <item x="512"/>
        <item x="904"/>
        <item x="274"/>
        <item x="981"/>
        <item x="1107"/>
        <item x="573"/>
        <item x="987"/>
        <item x="175"/>
        <item x="705"/>
        <item x="813"/>
        <item x="1128"/>
        <item x="243"/>
        <item x="800"/>
        <item x="943"/>
        <item x="82"/>
        <item x="515"/>
        <item x="809"/>
        <item x="1465"/>
        <item x="222"/>
        <item x="246"/>
        <item x="234"/>
        <item x="73"/>
        <item x="550"/>
        <item x="557"/>
        <item x="237"/>
        <item x="230"/>
        <item x="59"/>
        <item x="1323"/>
        <item x="567"/>
        <item x="600"/>
        <item x="612"/>
        <item x="21"/>
        <item x="136"/>
        <item x="184"/>
        <item x="1136"/>
        <item x="48"/>
        <item x="69"/>
        <item x="516"/>
        <item x="1355"/>
        <item x="115"/>
        <item x="1350"/>
        <item x="323"/>
        <item x="197"/>
        <item x="764"/>
        <item x="1208"/>
        <item x="1063"/>
        <item x="1386"/>
        <item x="257"/>
        <item x="233"/>
        <item x="814"/>
        <item x="159"/>
        <item x="583"/>
        <item x="979"/>
        <item x="66"/>
        <item x="930"/>
        <item x="715"/>
        <item x="204"/>
        <item x="241"/>
        <item x="1437"/>
        <item x="4"/>
        <item x="1470"/>
        <item x="518"/>
        <item x="1148"/>
        <item x="353"/>
        <item x="1359"/>
        <item x="1480"/>
        <item x="1441"/>
        <item x="1007"/>
        <item x="572"/>
        <item x="96"/>
        <item x="63"/>
        <item x="684"/>
        <item x="258"/>
        <item x="1358"/>
        <item x="368"/>
        <item x="264"/>
        <item x="655"/>
        <item x="468"/>
        <item x="1291"/>
        <item x="1244"/>
        <item x="574"/>
        <item x="958"/>
        <item x="703"/>
        <item x="1340"/>
        <item x="402"/>
        <item x="528"/>
        <item x="1221"/>
        <item x="622"/>
        <item x="212"/>
        <item x="681"/>
        <item x="1044"/>
        <item x="527"/>
        <item x="972"/>
        <item x="37"/>
        <item x="97"/>
        <item x="508"/>
        <item x="1156"/>
        <item x="1017"/>
        <item x="650"/>
        <item x="1113"/>
        <item x="198"/>
        <item x="145"/>
        <item x="621"/>
        <item x="1483"/>
        <item x="784"/>
        <item x="1390"/>
        <item x="400"/>
        <item x="1189"/>
        <item x="913"/>
        <item x="146"/>
        <item x="477"/>
        <item x="646"/>
        <item x="677"/>
        <item x="880"/>
        <item x="490"/>
        <item x="308"/>
        <item x="850"/>
        <item x="787"/>
        <item x="1068"/>
        <item x="1172"/>
        <item x="1265"/>
        <item x="1242"/>
        <item x="1384"/>
        <item x="1112"/>
        <item x="173"/>
        <item x="444"/>
        <item x="739"/>
        <item x="341"/>
        <item x="717"/>
        <item x="1258"/>
        <item x="1144"/>
        <item x="893"/>
        <item x="667"/>
        <item x="149"/>
        <item x="861"/>
        <item x="301"/>
        <item x="177"/>
        <item x="11"/>
        <item x="547"/>
        <item x="134"/>
        <item x="935"/>
        <item x="1287"/>
        <item x="1092"/>
        <item x="874"/>
        <item x="1410"/>
        <item x="13"/>
        <item x="53"/>
        <item x="517"/>
        <item x="1453"/>
        <item x="350"/>
        <item x="689"/>
        <item x="786"/>
        <item x="1307"/>
        <item x="1054"/>
        <item x="535"/>
        <item x="1062"/>
        <item x="354"/>
        <item x="1186"/>
        <item x="1460"/>
        <item x="1370"/>
        <item x="1346"/>
        <item x="129"/>
        <item x="1005"/>
        <item x="1240"/>
        <item x="282"/>
        <item x="1203"/>
        <item x="135"/>
        <item x="725"/>
        <item x="711"/>
        <item x="1487"/>
        <item x="70"/>
        <item x="440"/>
        <item x="348"/>
        <item x="759"/>
        <item x="126"/>
        <item x="1332"/>
        <item x="397"/>
        <item x="900"/>
        <item x="686"/>
        <item x="395"/>
        <item x="997"/>
        <item x="1353"/>
        <item x="253"/>
        <item x="1210"/>
        <item x="593"/>
        <item x="1300"/>
        <item x="975"/>
        <item x="106"/>
        <item x="1145"/>
        <item x="851"/>
        <item x="223"/>
        <item x="1000"/>
        <item x="924"/>
        <item x="208"/>
        <item x="210"/>
        <item x="1227"/>
        <item x="586"/>
        <item x="20"/>
        <item x="244"/>
        <item x="488"/>
        <item x="1473"/>
        <item x="1351"/>
        <item x="151"/>
        <item x="44"/>
        <item x="185"/>
        <item x="754"/>
        <item x="393"/>
        <item x="1414"/>
        <item x="1033"/>
        <item x="110"/>
        <item x="1252"/>
        <item x="1314"/>
        <item x="235"/>
        <item x="52"/>
        <item x="1185"/>
        <item x="1420"/>
        <item x="296"/>
        <item x="833"/>
        <item x="1059"/>
        <item x="1129"/>
        <item x="698"/>
        <item x="391"/>
        <item x="553"/>
        <item x="224"/>
        <item x="1132"/>
        <item x="1225"/>
        <item x="868"/>
        <item x="38"/>
        <item x="728"/>
        <item x="685"/>
        <item x="377"/>
        <item x="336"/>
        <item x="894"/>
        <item x="634"/>
        <item x="592"/>
        <item x="79"/>
        <item x="883"/>
        <item x="107"/>
        <item x="460"/>
        <item x="228"/>
        <item x="271"/>
        <item x="760"/>
        <item x="1341"/>
        <item x="1104"/>
        <item x="93"/>
        <item x="1367"/>
        <item x="1175"/>
        <item x="774"/>
        <item x="376"/>
        <item x="926"/>
        <item x="1485"/>
        <item x="1429"/>
        <item x="657"/>
        <item x="1196"/>
        <item x="859"/>
        <item x="1476"/>
        <item x="829"/>
        <item x="539"/>
        <item x="187"/>
        <item x="1105"/>
        <item x="375"/>
        <item x="514"/>
        <item x="435"/>
        <item x="546"/>
        <item x="1268"/>
        <item x="929"/>
        <item x="716"/>
        <item x="1032"/>
        <item x="1234"/>
        <item x="1415"/>
        <item x="615"/>
        <item x="77"/>
        <item x="213"/>
        <item x="1275"/>
        <item x="1498"/>
        <item x="785"/>
        <item x="1365"/>
        <item x="761"/>
        <item x="260"/>
        <item x="951"/>
        <item x="280"/>
        <item x="1301"/>
        <item x="783"/>
        <item x="748"/>
        <item x="94"/>
        <item x="844"/>
        <item x="853"/>
        <item x="699"/>
        <item x="216"/>
        <item x="1125"/>
        <item x="1086"/>
        <item x="551"/>
        <item x="1317"/>
        <item x="633"/>
        <item x="564"/>
        <item x="1474"/>
        <item x="171"/>
        <item x="344"/>
        <item x="1237"/>
        <item x="1364"/>
        <item x="281"/>
        <item x="1021"/>
        <item x="401"/>
        <item x="928"/>
        <item x="1491"/>
        <item x="635"/>
        <item x="413"/>
        <item x="356"/>
        <item x="675"/>
        <item x="856"/>
        <item x="724"/>
        <item x="569"/>
        <item x="307"/>
        <item x="1111"/>
        <item x="315"/>
        <item x="183"/>
        <item x="194"/>
        <item x="939"/>
        <item x="266"/>
        <item x="116"/>
        <item x="986"/>
        <item x="1321"/>
        <item x="500"/>
        <item x="732"/>
        <item x="313"/>
        <item x="394"/>
        <item x="1072"/>
        <item x="320"/>
        <item x="1375"/>
        <item x="1422"/>
        <item x="1217"/>
        <item x="430"/>
        <item x="815"/>
        <item x="758"/>
        <item x="976"/>
        <item x="1053"/>
        <item x="74"/>
        <item x="1167"/>
        <item x="595"/>
        <item x="524"/>
        <item x="1285"/>
        <item x="695"/>
        <item x="872"/>
        <item x="505"/>
        <item x="730"/>
        <item x="1001"/>
        <item x="380"/>
        <item x="330"/>
        <item x="1090"/>
        <item x="1194"/>
        <item x="363"/>
        <item x="540"/>
        <item x="625"/>
        <item x="227"/>
        <item x="1363"/>
        <item x="704"/>
        <item x="31"/>
        <item x="780"/>
        <item x="816"/>
        <item x="796"/>
        <item x="65"/>
        <item x="434"/>
        <item x="847"/>
        <item x="484"/>
        <item x="89"/>
        <item x="127"/>
        <item x="291"/>
        <item x="1077"/>
        <item x="812"/>
        <item x="275"/>
        <item x="458"/>
        <item x="1277"/>
        <item x="641"/>
        <item x="406"/>
        <item x="1067"/>
        <item x="498"/>
        <item x="966"/>
        <item x="1396"/>
        <item x="807"/>
        <item x="1224"/>
        <item x="925"/>
        <item x="873"/>
        <item x="651"/>
        <item x="425"/>
        <item x="303"/>
        <item x="326"/>
        <item x="186"/>
        <item x="566"/>
        <item x="560"/>
        <item x="648"/>
        <item x="1024"/>
        <item x="1425"/>
        <item x="1153"/>
        <item x="343"/>
        <item x="1394"/>
        <item x="1338"/>
        <item x="1471"/>
        <item x="322"/>
        <item x="647"/>
        <item x="456"/>
        <item x="901"/>
        <item x="415"/>
        <item x="6"/>
        <item x="103"/>
        <item x="656"/>
        <item x="668"/>
        <item x="708"/>
        <item x="860"/>
        <item x="7"/>
        <item x="162"/>
        <item x="27"/>
        <item x="1127"/>
        <item x="480"/>
        <item x="511"/>
        <item x="169"/>
        <item x="1392"/>
        <item x="240"/>
        <item x="1447"/>
        <item x="1298"/>
        <item x="563"/>
        <item x="989"/>
        <item x="662"/>
        <item x="497"/>
        <item x="51"/>
        <item x="1330"/>
        <item x="1087"/>
        <item x="1008"/>
        <item x="624"/>
        <item x="1140"/>
        <item x="91"/>
        <item x="1423"/>
        <item x="410"/>
        <item x="1246"/>
        <item x="660"/>
        <item x="714"/>
        <item x="369"/>
        <item x="1299"/>
        <item x="745"/>
        <item x="614"/>
        <item x="1078"/>
        <item x="990"/>
        <item x="525"/>
        <item x="882"/>
        <item x="1403"/>
        <item x="1260"/>
        <item x="1115"/>
        <item x="1445"/>
        <item x="521"/>
        <item x="756"/>
        <item x="579"/>
        <item x="870"/>
        <item x="439"/>
        <item x="1229"/>
        <item x="232"/>
        <item x="749"/>
        <item x="1031"/>
        <item x="858"/>
        <item x="971"/>
        <item x="1119"/>
        <item x="132"/>
        <item x="295"/>
        <item x="952"/>
        <item x="367"/>
        <item x="1158"/>
        <item x="652"/>
        <item x="1432"/>
        <item x="372"/>
        <item x="1289"/>
        <item x="1085"/>
        <item x="294"/>
        <item x="594"/>
        <item x="1037"/>
        <item x="157"/>
        <item x="917"/>
        <item x="1082"/>
        <item x="1120"/>
        <item x="630"/>
        <item x="1406"/>
        <item x="636"/>
        <item x="841"/>
        <item x="195"/>
        <item x="954"/>
        <item x="102"/>
        <item x="884"/>
        <item x="454"/>
        <item x="845"/>
        <item x="317"/>
        <item x="332"/>
        <item x="1034"/>
        <item x="742"/>
        <item x="1215"/>
        <item x="1138"/>
        <item x="333"/>
        <item x="817"/>
        <item x="1442"/>
        <item x="1223"/>
        <item x="687"/>
        <item x="252"/>
        <item x="1413"/>
        <item x="1266"/>
        <item x="570"/>
        <item x="84"/>
        <item x="61"/>
        <item x="721"/>
        <item x="1118"/>
        <item x="309"/>
        <item x="1249"/>
        <item x="1081"/>
        <item x="432"/>
        <item x="857"/>
        <item x="1099"/>
        <item x="493"/>
        <item x="938"/>
        <item x="389"/>
        <item x="598"/>
        <item x="918"/>
        <item x="1173"/>
        <item x="1374"/>
        <item x="1055"/>
        <item x="1366"/>
        <item x="491"/>
        <item x="449"/>
        <item x="992"/>
        <item x="510"/>
        <item x="768"/>
        <item x="1116"/>
        <item x="1316"/>
        <item x="209"/>
        <item x="1428"/>
        <item x="465"/>
        <item x="411"/>
        <item x="610"/>
        <item x="92"/>
        <item x="892"/>
        <item x="147"/>
        <item x="1438"/>
        <item t="default"/>
      </items>
    </pivotField>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axis="axisRow" showAll="0" measureFilter="1">
      <items count="26">
        <item x="3"/>
        <item x="11"/>
        <item x="5"/>
        <item x="14"/>
        <item x="23"/>
        <item x="0"/>
        <item x="22"/>
        <item x="1"/>
        <item x="18"/>
        <item x="21"/>
        <item x="15"/>
        <item x="19"/>
        <item x="10"/>
        <item x="16"/>
        <item x="8"/>
        <item x="12"/>
        <item x="20"/>
        <item x="4"/>
        <item x="7"/>
        <item x="24"/>
        <item x="2"/>
        <item x="13"/>
        <item x="17"/>
        <item x="6"/>
        <item x="9"/>
        <item t="default"/>
      </items>
    </pivotField>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items count="5">
        <item x="1"/>
        <item x="3"/>
        <item x="0"/>
        <item x="2"/>
        <item t="default"/>
      </items>
    </pivotField>
    <pivotField showAll="0"/>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dataField="1" numFmtId="164" showAll="0">
      <items count="1419">
        <item x="22"/>
        <item x="428"/>
        <item x="1095"/>
        <item x="421"/>
        <item x="1359"/>
        <item x="230"/>
        <item x="646"/>
        <item x="1263"/>
        <item x="1336"/>
        <item x="463"/>
        <item x="1347"/>
        <item x="1356"/>
        <item x="880"/>
        <item x="430"/>
        <item x="160"/>
        <item x="735"/>
        <item x="1134"/>
        <item x="1293"/>
        <item x="692"/>
        <item x="438"/>
        <item x="49"/>
        <item x="825"/>
        <item x="933"/>
        <item x="142"/>
        <item x="1143"/>
        <item x="236"/>
        <item x="771"/>
        <item x="124"/>
        <item x="335"/>
        <item x="746"/>
        <item x="16"/>
        <item x="165"/>
        <item x="407"/>
        <item x="905"/>
        <item x="378"/>
        <item x="127"/>
        <item x="1189"/>
        <item x="277"/>
        <item x="948"/>
        <item x="1317"/>
        <item x="989"/>
        <item x="167"/>
        <item x="510"/>
        <item x="851"/>
        <item x="276"/>
        <item x="68"/>
        <item x="292"/>
        <item x="1349"/>
        <item x="291"/>
        <item x="199"/>
        <item x="828"/>
        <item x="871"/>
        <item x="1178"/>
        <item x="763"/>
        <item x="198"/>
        <item x="341"/>
        <item x="1025"/>
        <item x="362"/>
        <item x="333"/>
        <item x="32"/>
        <item x="1374"/>
        <item x="891"/>
        <item x="809"/>
        <item x="410"/>
        <item x="158"/>
        <item x="987"/>
        <item x="1020"/>
        <item x="954"/>
        <item x="234"/>
        <item x="580"/>
        <item x="1074"/>
        <item x="829"/>
        <item x="1239"/>
        <item x="985"/>
        <item x="1333"/>
        <item x="1298"/>
        <item x="1032"/>
        <item x="1321"/>
        <item x="65"/>
        <item x="898"/>
        <item x="290"/>
        <item x="1016"/>
        <item x="1218"/>
        <item x="1047"/>
        <item x="366"/>
        <item x="616"/>
        <item x="998"/>
        <item x="910"/>
        <item x="76"/>
        <item x="187"/>
        <item x="712"/>
        <item x="637"/>
        <item x="709"/>
        <item x="638"/>
        <item x="356"/>
        <item x="1079"/>
        <item x="190"/>
        <item x="1043"/>
        <item x="1260"/>
        <item x="630"/>
        <item x="418"/>
        <item x="649"/>
        <item x="389"/>
        <item x="420"/>
        <item x="325"/>
        <item x="485"/>
        <item x="103"/>
        <item x="161"/>
        <item x="300"/>
        <item x="317"/>
        <item x="84"/>
        <item x="9"/>
        <item x="87"/>
        <item x="260"/>
        <item x="464"/>
        <item x="717"/>
        <item x="566"/>
        <item x="7"/>
        <item x="180"/>
        <item x="458"/>
        <item x="1098"/>
        <item x="1295"/>
        <item x="313"/>
        <item x="941"/>
        <item x="1227"/>
        <item x="134"/>
        <item x="635"/>
        <item x="1222"/>
        <item x="194"/>
        <item x="307"/>
        <item x="1294"/>
        <item x="509"/>
        <item x="664"/>
        <item x="724"/>
        <item x="1001"/>
        <item x="1061"/>
        <item x="31"/>
        <item x="316"/>
        <item x="906"/>
        <item x="1319"/>
        <item x="137"/>
        <item x="96"/>
        <item x="758"/>
        <item x="920"/>
        <item x="972"/>
        <item x="1318"/>
        <item x="34"/>
        <item x="807"/>
        <item x="667"/>
        <item x="544"/>
        <item x="443"/>
        <item x="1225"/>
        <item x="38"/>
        <item x="462"/>
        <item x="8"/>
        <item x="1179"/>
        <item x="685"/>
        <item x="1368"/>
        <item x="1310"/>
        <item x="639"/>
        <item x="968"/>
        <item x="1106"/>
        <item x="1039"/>
        <item x="1109"/>
        <item x="479"/>
        <item x="588"/>
        <item x="424"/>
        <item x="209"/>
        <item x="297"/>
        <item x="838"/>
        <item x="688"/>
        <item x="944"/>
        <item x="795"/>
        <item x="896"/>
        <item x="1309"/>
        <item x="619"/>
        <item x="579"/>
        <item x="625"/>
        <item x="967"/>
        <item x="469"/>
        <item x="1378"/>
        <item x="879"/>
        <item x="1180"/>
        <item x="1122"/>
        <item x="447"/>
        <item x="1044"/>
        <item x="489"/>
        <item x="227"/>
        <item x="976"/>
        <item x="263"/>
        <item x="971"/>
        <item x="864"/>
        <item x="1398"/>
        <item x="377"/>
        <item x="499"/>
        <item x="86"/>
        <item x="951"/>
        <item x="848"/>
        <item x="416"/>
        <item x="819"/>
        <item x="645"/>
        <item x="888"/>
        <item x="1323"/>
        <item x="917"/>
        <item x="677"/>
        <item x="1036"/>
        <item x="766"/>
        <item x="1409"/>
        <item x="817"/>
        <item x="197"/>
        <item x="279"/>
        <item x="557"/>
        <item x="266"/>
        <item x="937"/>
        <item x="1276"/>
        <item x="1193"/>
        <item x="590"/>
        <item x="289"/>
        <item x="736"/>
        <item x="718"/>
        <item x="1217"/>
        <item x="801"/>
        <item x="318"/>
        <item x="172"/>
        <item x="1370"/>
        <item x="139"/>
        <item x="67"/>
        <item x="776"/>
        <item x="515"/>
        <item x="611"/>
        <item x="882"/>
        <item x="293"/>
        <item x="1361"/>
        <item x="700"/>
        <item x="216"/>
        <item x="793"/>
        <item x="911"/>
        <item x="417"/>
        <item x="1083"/>
        <item x="947"/>
        <item x="902"/>
        <item x="921"/>
        <item x="1296"/>
        <item x="1010"/>
        <item x="244"/>
        <item x="915"/>
        <item x="98"/>
        <item x="1069"/>
        <item x="913"/>
        <item x="1112"/>
        <item x="1405"/>
        <item x="64"/>
        <item x="786"/>
        <item x="684"/>
        <item x="426"/>
        <item x="1119"/>
        <item x="1038"/>
        <item x="343"/>
        <item x="614"/>
        <item x="892"/>
        <item x="51"/>
        <item x="1207"/>
        <item x="429"/>
        <item x="363"/>
        <item x="273"/>
        <item x="283"/>
        <item x="1052"/>
        <item x="1330"/>
        <item x="1246"/>
        <item x="455"/>
        <item x="548"/>
        <item x="539"/>
        <item x="79"/>
        <item x="1237"/>
        <item x="437"/>
        <item x="567"/>
        <item x="449"/>
        <item x="721"/>
        <item x="131"/>
        <item x="965"/>
        <item x="686"/>
        <item x="1388"/>
        <item x="1242"/>
        <item x="1394"/>
        <item x="897"/>
        <item x="109"/>
        <item x="1009"/>
        <item x="1186"/>
        <item x="749"/>
        <item x="1332"/>
        <item x="823"/>
        <item x="1068"/>
        <item x="654"/>
        <item x="226"/>
        <item x="1040"/>
        <item x="1279"/>
        <item x="1259"/>
        <item x="252"/>
        <item x="254"/>
        <item x="262"/>
        <item x="1358"/>
        <item x="868"/>
        <item x="668"/>
        <item x="737"/>
        <item x="787"/>
        <item x="1160"/>
        <item x="115"/>
        <item x="999"/>
        <item x="861"/>
        <item x="1271"/>
        <item x="856"/>
        <item x="1396"/>
        <item x="732"/>
        <item x="94"/>
        <item x="960"/>
        <item x="678"/>
        <item x="1027"/>
        <item x="648"/>
        <item x="271"/>
        <item x="474"/>
        <item x="1096"/>
        <item x="135"/>
        <item x="238"/>
        <item x="1231"/>
        <item x="91"/>
        <item x="1230"/>
        <item x="1292"/>
        <item x="1208"/>
        <item x="642"/>
        <item x="831"/>
        <item x="731"/>
        <item x="453"/>
        <item x="1145"/>
        <item x="631"/>
        <item x="388"/>
        <item x="666"/>
        <item x="123"/>
        <item x="145"/>
        <item x="1206"/>
        <item x="536"/>
        <item x="939"/>
        <item x="36"/>
        <item x="1173"/>
        <item x="1137"/>
        <item x="1214"/>
        <item x="1101"/>
        <item x="136"/>
        <item x="574"/>
        <item x="287"/>
        <item x="1167"/>
        <item x="1090"/>
        <item x="1030"/>
        <item x="1140"/>
        <item x="704"/>
        <item x="247"/>
        <item x="69"/>
        <item x="560"/>
        <item x="600"/>
        <item x="330"/>
        <item x="1138"/>
        <item x="733"/>
        <item x="778"/>
        <item x="1092"/>
        <item x="471"/>
        <item x="780"/>
        <item x="608"/>
        <item x="1194"/>
        <item x="54"/>
        <item x="573"/>
        <item x="1126"/>
        <item x="82"/>
        <item x="681"/>
        <item x="1"/>
        <item x="1136"/>
        <item x="1065"/>
        <item x="298"/>
        <item x="102"/>
        <item x="261"/>
        <item x="468"/>
        <item x="25"/>
        <item x="143"/>
        <item x="1058"/>
        <item x="1257"/>
        <item x="332"/>
        <item x="1264"/>
        <item x="687"/>
        <item x="188"/>
        <item x="1402"/>
        <item x="854"/>
        <item x="757"/>
        <item x="1015"/>
        <item x="597"/>
        <item x="909"/>
        <item x="1159"/>
        <item x="815"/>
        <item x="457"/>
        <item x="792"/>
        <item x="634"/>
        <item x="651"/>
        <item x="710"/>
        <item x="1008"/>
        <item x="950"/>
        <item x="1174"/>
        <item x="945"/>
        <item x="1417"/>
        <item x="434"/>
        <item x="237"/>
        <item x="95"/>
        <item x="520"/>
        <item x="1252"/>
        <item x="1125"/>
        <item x="734"/>
        <item x="108"/>
        <item x="368"/>
        <item x="444"/>
        <item x="1209"/>
        <item x="992"/>
        <item x="846"/>
        <item x="1273"/>
        <item x="419"/>
        <item x="1169"/>
        <item x="1385"/>
        <item x="329"/>
        <item x="961"/>
        <item x="61"/>
        <item x="922"/>
        <item x="767"/>
        <item x="11"/>
        <item x="676"/>
        <item x="140"/>
        <item x="369"/>
        <item x="1371"/>
        <item x="23"/>
        <item x="1051"/>
        <item x="1053"/>
        <item x="240"/>
        <item x="596"/>
        <item x="1201"/>
        <item x="40"/>
        <item x="459"/>
        <item x="408"/>
        <item x="1215"/>
        <item x="170"/>
        <item x="337"/>
        <item x="860"/>
        <item x="575"/>
        <item x="30"/>
        <item x="1290"/>
        <item x="204"/>
        <item x="796"/>
        <item x="955"/>
        <item x="1142"/>
        <item x="964"/>
        <item x="104"/>
        <item x="315"/>
        <item x="582"/>
        <item x="442"/>
        <item x="255"/>
        <item x="70"/>
        <item x="691"/>
        <item x="296"/>
        <item x="919"/>
        <item x="641"/>
        <item x="1190"/>
        <item x="1383"/>
        <item x="1335"/>
        <item x="1163"/>
        <item x="1210"/>
        <item x="525"/>
        <item x="74"/>
        <item x="762"/>
        <item x="169"/>
        <item x="56"/>
        <item x="770"/>
        <item x="445"/>
        <item x="231"/>
        <item x="835"/>
        <item x="607"/>
        <item x="1094"/>
        <item x="478"/>
        <item x="547"/>
        <item x="20"/>
        <item x="755"/>
        <item x="222"/>
        <item x="75"/>
        <item x="454"/>
        <item x="48"/>
        <item x="465"/>
        <item x="903"/>
        <item x="1275"/>
        <item x="1067"/>
        <item x="559"/>
        <item x="348"/>
        <item x="1103"/>
        <item x="452"/>
        <item x="177"/>
        <item x="467"/>
        <item x="1007"/>
        <item x="1023"/>
        <item x="141"/>
        <item x="764"/>
        <item x="195"/>
        <item x="18"/>
        <item x="942"/>
        <item x="1303"/>
        <item x="80"/>
        <item x="986"/>
        <item x="1078"/>
        <item x="673"/>
        <item x="223"/>
        <item x="603"/>
        <item x="182"/>
        <item x="788"/>
        <item x="963"/>
        <item x="924"/>
        <item x="435"/>
        <item x="1364"/>
        <item x="1149"/>
        <item x="542"/>
        <item x="176"/>
        <item x="1045"/>
        <item x="414"/>
        <item x="157"/>
        <item x="841"/>
        <item x="404"/>
        <item x="857"/>
        <item x="545"/>
        <item x="1003"/>
        <item x="1302"/>
        <item x="1379"/>
        <item x="1063"/>
        <item x="1162"/>
        <item x="26"/>
        <item x="789"/>
        <item x="1144"/>
        <item x="321"/>
        <item x="425"/>
        <item x="148"/>
        <item x="301"/>
        <item x="1380"/>
        <item x="383"/>
        <item x="1213"/>
        <item x="595"/>
        <item x="144"/>
        <item x="672"/>
        <item x="973"/>
        <item x="529"/>
        <item x="253"/>
        <item x="1154"/>
        <item x="752"/>
        <item x="813"/>
        <item x="480"/>
        <item x="811"/>
        <item x="150"/>
        <item x="162"/>
        <item x="1241"/>
        <item x="1287"/>
        <item x="331"/>
        <item x="494"/>
        <item x="794"/>
        <item x="1151"/>
        <item x="239"/>
        <item x="403"/>
        <item x="682"/>
        <item x="502"/>
        <item x="940"/>
        <item x="541"/>
        <item x="81"/>
        <item x="393"/>
        <item x="1073"/>
        <item x="893"/>
        <item x="248"/>
        <item x="5"/>
        <item x="696"/>
        <item x="385"/>
        <item x="174"/>
        <item x="833"/>
        <item x="994"/>
        <item x="669"/>
        <item x="636"/>
        <item x="702"/>
        <item x="806"/>
        <item x="522"/>
        <item x="769"/>
        <item x="552"/>
        <item x="179"/>
        <item x="959"/>
        <item x="47"/>
        <item x="193"/>
        <item x="1056"/>
        <item x="498"/>
        <item x="113"/>
        <item x="1088"/>
        <item x="644"/>
        <item x="804"/>
        <item x="312"/>
        <item x="391"/>
        <item x="92"/>
        <item x="995"/>
        <item x="496"/>
        <item x="386"/>
        <item x="1191"/>
        <item x="101"/>
        <item x="314"/>
        <item x="591"/>
        <item x="185"/>
        <item x="810"/>
        <item x="761"/>
        <item x="495"/>
        <item x="781"/>
        <item x="487"/>
        <item x="571"/>
        <item x="265"/>
        <item x="77"/>
        <item x="473"/>
        <item x="1182"/>
        <item x="1228"/>
        <item x="1350"/>
        <item x="59"/>
        <item x="1285"/>
        <item x="1381"/>
        <item x="511"/>
        <item x="751"/>
        <item x="423"/>
        <item x="842"/>
        <item x="126"/>
        <item x="812"/>
        <item x="1277"/>
        <item x="740"/>
        <item x="110"/>
        <item x="1407"/>
        <item x="1416"/>
        <item x="45"/>
        <item x="1062"/>
        <item x="870"/>
        <item x="900"/>
        <item x="980"/>
        <item x="697"/>
        <item x="714"/>
        <item x="1041"/>
        <item x="1245"/>
        <item x="617"/>
        <item x="1253"/>
        <item x="1011"/>
        <item x="53"/>
        <item x="189"/>
        <item x="294"/>
        <item x="1168"/>
        <item x="1265"/>
        <item x="1004"/>
        <item x="1304"/>
        <item x="657"/>
        <item x="1050"/>
        <item x="609"/>
        <item x="1175"/>
        <item x="488"/>
        <item x="1059"/>
        <item x="441"/>
        <item x="1046"/>
        <item x="584"/>
        <item x="585"/>
        <item x="970"/>
        <item x="470"/>
        <item x="867"/>
        <item x="705"/>
        <item x="1248"/>
        <item x="1107"/>
        <item x="1155"/>
        <item x="1102"/>
        <item x="674"/>
        <item x="1270"/>
        <item x="476"/>
        <item x="1278"/>
        <item x="1337"/>
        <item x="706"/>
        <item x="853"/>
        <item x="1048"/>
        <item x="981"/>
        <item x="554"/>
        <item x="974"/>
        <item x="1131"/>
        <item x="832"/>
        <item x="10"/>
        <item x="1234"/>
        <item x="1229"/>
        <item x="259"/>
        <item x="118"/>
        <item x="1307"/>
        <item x="1233"/>
        <item x="693"/>
        <item x="1338"/>
        <item x="399"/>
        <item x="309"/>
        <item x="531"/>
        <item x="257"/>
        <item x="460"/>
        <item x="814"/>
        <item x="872"/>
        <item x="212"/>
        <item x="589"/>
        <item x="107"/>
        <item x="1002"/>
        <item x="310"/>
        <item x="1033"/>
        <item x="578"/>
        <item x="105"/>
        <item x="1251"/>
        <item x="319"/>
        <item x="243"/>
        <item x="1224"/>
        <item x="820"/>
        <item x="514"/>
        <item x="327"/>
        <item x="1017"/>
        <item x="1184"/>
        <item x="675"/>
        <item x="501"/>
        <item x="1221"/>
        <item x="650"/>
        <item x="323"/>
        <item x="1326"/>
        <item x="328"/>
        <item x="1366"/>
        <item x="572"/>
        <item x="111"/>
        <item x="1313"/>
        <item x="232"/>
        <item x="1187"/>
        <item x="726"/>
        <item x="1314"/>
        <item x="1132"/>
        <item x="852"/>
        <item x="405"/>
        <item x="1244"/>
        <item x="773"/>
        <item x="1362"/>
        <item x="311"/>
        <item x="719"/>
        <item x="497"/>
        <item x="1170"/>
        <item x="661"/>
        <item x="576"/>
        <item x="370"/>
        <item x="1141"/>
        <item x="154"/>
        <item x="701"/>
        <item x="873"/>
        <item x="436"/>
        <item x="89"/>
        <item x="1404"/>
        <item x="155"/>
        <item x="862"/>
        <item x="866"/>
        <item x="1272"/>
        <item x="395"/>
        <item x="149"/>
        <item x="382"/>
        <item x="929"/>
        <item x="516"/>
        <item x="622"/>
        <item x="207"/>
        <item x="450"/>
        <item x="1250"/>
        <item x="1139"/>
        <item x="728"/>
        <item x="699"/>
        <item x="602"/>
        <item x="270"/>
        <item x="990"/>
        <item x="387"/>
        <item x="507"/>
        <item x="146"/>
        <item x="772"/>
        <item x="797"/>
        <item x="338"/>
        <item x="747"/>
        <item x="561"/>
        <item x="526"/>
        <item x="1391"/>
        <item x="708"/>
        <item x="623"/>
        <item x="1153"/>
        <item x="482"/>
        <item x="512"/>
        <item x="15"/>
        <item x="367"/>
        <item x="168"/>
        <item x="563"/>
        <item x="284"/>
        <item x="936"/>
        <item x="659"/>
        <item x="100"/>
        <item x="885"/>
        <item x="42"/>
        <item x="612"/>
        <item x="274"/>
        <item x="569"/>
        <item x="280"/>
        <item x="983"/>
        <item x="923"/>
        <item x="680"/>
        <item x="1212"/>
        <item x="1164"/>
        <item x="376"/>
        <item x="1247"/>
        <item x="1123"/>
        <item x="422"/>
        <item x="1086"/>
        <item x="1348"/>
        <item x="303"/>
        <item x="875"/>
        <item x="17"/>
        <item x="1166"/>
        <item x="336"/>
        <item x="324"/>
        <item x="390"/>
        <item x="610"/>
        <item x="916"/>
        <item x="1188"/>
        <item x="1066"/>
        <item x="305"/>
        <item x="39"/>
        <item x="802"/>
        <item x="754"/>
        <item x="1024"/>
        <item x="46"/>
        <item x="978"/>
        <item x="1365"/>
        <item x="427"/>
        <item x="524"/>
        <item x="350"/>
        <item x="355"/>
        <item x="392"/>
        <item x="779"/>
        <item x="19"/>
        <item x="203"/>
        <item x="1105"/>
        <item x="1202"/>
        <item x="354"/>
        <item x="1320"/>
        <item x="1037"/>
        <item x="1342"/>
        <item x="152"/>
        <item x="966"/>
        <item x="744"/>
        <item x="1127"/>
        <item x="1291"/>
        <item x="1203"/>
        <item x="839"/>
        <item x="246"/>
        <item x="886"/>
        <item x="837"/>
        <item x="286"/>
        <item x="433"/>
        <item x="818"/>
        <item x="258"/>
        <item x="27"/>
        <item x="540"/>
        <item x="1054"/>
        <item x="508"/>
        <item x="928"/>
        <item x="352"/>
        <item x="884"/>
        <item x="213"/>
        <item x="606"/>
        <item x="71"/>
        <item x="750"/>
        <item x="1243"/>
        <item x="201"/>
        <item x="715"/>
        <item x="707"/>
        <item x="977"/>
        <item x="484"/>
        <item x="1077"/>
        <item x="147"/>
        <item x="1019"/>
        <item x="411"/>
        <item x="358"/>
        <item x="570"/>
        <item x="1389"/>
        <item x="196"/>
        <item x="13"/>
        <item x="1340"/>
        <item x="834"/>
        <item x="1124"/>
        <item x="1199"/>
        <item x="836"/>
        <item x="156"/>
        <item x="1281"/>
        <item x="535"/>
        <item x="1351"/>
        <item x="406"/>
        <item x="1097"/>
        <item x="373"/>
        <item x="1085"/>
        <item x="334"/>
        <item x="901"/>
        <item x="652"/>
        <item x="3"/>
        <item x="720"/>
        <item x="713"/>
        <item x="55"/>
        <item x="800"/>
        <item x="723"/>
        <item x="1315"/>
        <item x="1286"/>
        <item x="191"/>
        <item x="1111"/>
        <item x="690"/>
        <item x="739"/>
        <item x="120"/>
        <item x="1382"/>
        <item x="448"/>
        <item x="1386"/>
        <item x="847"/>
        <item x="1390"/>
        <item x="163"/>
        <item x="106"/>
        <item x="703"/>
        <item x="694"/>
        <item x="409"/>
        <item x="379"/>
        <item x="214"/>
        <item x="1121"/>
        <item x="962"/>
        <item x="173"/>
        <item x="361"/>
        <item x="492"/>
        <item x="982"/>
        <item x="1018"/>
        <item x="1240"/>
        <item x="302"/>
        <item x="112"/>
        <item x="357"/>
        <item x="689"/>
        <item x="200"/>
        <item x="643"/>
        <item x="532"/>
        <item x="475"/>
        <item x="775"/>
        <item x="1238"/>
        <item x="241"/>
        <item x="210"/>
        <item x="132"/>
        <item x="741"/>
        <item x="1049"/>
        <item x="1029"/>
        <item x="1399"/>
        <item x="1352"/>
        <item x="299"/>
        <item x="461"/>
        <item x="765"/>
        <item x="858"/>
        <item x="1156"/>
        <item x="1266"/>
        <item x="876"/>
        <item x="935"/>
        <item x="538"/>
        <item x="1057"/>
        <item x="1087"/>
        <item x="129"/>
        <item x="275"/>
        <item x="285"/>
        <item x="451"/>
        <item x="282"/>
        <item x="14"/>
        <item x="869"/>
        <item x="1211"/>
        <item x="956"/>
        <item x="1328"/>
        <item x="894"/>
        <item x="349"/>
        <item x="413"/>
        <item x="432"/>
        <item x="599"/>
        <item x="1115"/>
        <item x="171"/>
        <item x="1377"/>
        <item x="402"/>
        <item x="472"/>
        <item x="620"/>
        <item x="1357"/>
        <item x="925"/>
        <item x="1412"/>
        <item x="184"/>
        <item x="477"/>
        <item x="1392"/>
        <item x="1072"/>
        <item x="1339"/>
        <item x="1369"/>
        <item x="90"/>
        <item x="1026"/>
        <item x="805"/>
        <item x="904"/>
        <item x="245"/>
        <item x="181"/>
        <item x="242"/>
        <item x="1301"/>
        <item x="1306"/>
        <item x="1120"/>
        <item x="934"/>
        <item x="326"/>
        <item x="1177"/>
        <item x="151"/>
        <item x="364"/>
        <item x="431"/>
        <item x="768"/>
        <item x="1393"/>
        <item x="466"/>
        <item x="1042"/>
        <item x="1408"/>
        <item x="504"/>
        <item x="1114"/>
        <item x="1223"/>
        <item x="1367"/>
        <item x="791"/>
        <item x="183"/>
        <item x="490"/>
        <item x="456"/>
        <item x="899"/>
        <item x="583"/>
        <item x="1325"/>
        <item x="1311"/>
        <item x="1406"/>
        <item x="224"/>
        <item x="513"/>
        <item x="890"/>
        <item x="558"/>
        <item x="58"/>
        <item x="1312"/>
        <item x="1080"/>
        <item x="660"/>
        <item x="353"/>
        <item x="52"/>
        <item x="481"/>
        <item x="60"/>
        <item x="1171"/>
        <item x="66"/>
        <item x="632"/>
        <item x="1261"/>
        <item x="1232"/>
        <item x="653"/>
        <item x="503"/>
        <item x="759"/>
        <item x="633"/>
        <item x="1216"/>
        <item x="551"/>
        <item x="830"/>
        <item x="592"/>
        <item x="1172"/>
        <item x="133"/>
        <item x="229"/>
        <item x="506"/>
        <item x="97"/>
        <item x="249"/>
        <item x="1195"/>
        <item x="790"/>
        <item x="344"/>
        <item x="1100"/>
        <item x="878"/>
        <item x="1196"/>
        <item x="1070"/>
        <item x="308"/>
        <item x="278"/>
        <item x="397"/>
        <item x="798"/>
        <item x="1055"/>
        <item x="1268"/>
        <item x="281"/>
        <item x="756"/>
        <item x="613"/>
        <item x="656"/>
        <item x="1288"/>
        <item x="41"/>
        <item x="1183"/>
        <item x="969"/>
        <item x="1014"/>
        <item x="665"/>
        <item x="840"/>
        <item x="533"/>
        <item x="267"/>
        <item x="1397"/>
        <item x="164"/>
        <item x="1413"/>
        <item x="626"/>
        <item x="78"/>
        <item x="722"/>
        <item x="73"/>
        <item x="1331"/>
        <item x="844"/>
        <item x="288"/>
        <item x="845"/>
        <item x="206"/>
        <item x="914"/>
        <item x="519"/>
        <item x="1395"/>
        <item x="125"/>
        <item x="394"/>
        <item x="380"/>
        <item x="396"/>
        <item x="521"/>
        <item x="808"/>
        <item x="546"/>
        <item x="1064"/>
        <item x="1400"/>
        <item x="907"/>
        <item x="493"/>
        <item x="251"/>
        <item x="269"/>
        <item x="997"/>
        <item x="1226"/>
        <item x="159"/>
        <item x="1403"/>
        <item x="62"/>
        <item x="130"/>
        <item x="1414"/>
        <item x="988"/>
        <item x="153"/>
        <item x="345"/>
        <item x="1197"/>
        <item x="217"/>
        <item x="1316"/>
        <item x="908"/>
        <item x="360"/>
        <item x="523"/>
        <item x="601"/>
        <item x="505"/>
        <item x="953"/>
        <item x="1372"/>
        <item x="581"/>
        <item x="821"/>
        <item x="1324"/>
        <item x="415"/>
        <item x="398"/>
        <item x="1028"/>
        <item x="1267"/>
        <item x="716"/>
        <item x="1152"/>
        <item x="1205"/>
        <item x="1387"/>
        <item x="593"/>
        <item x="1249"/>
        <item x="730"/>
        <item x="850"/>
        <item x="952"/>
        <item x="555"/>
        <item x="339"/>
        <item x="774"/>
        <item x="1283"/>
        <item x="1031"/>
        <item x="1147"/>
        <item x="1308"/>
        <item x="1035"/>
        <item x="553"/>
        <item x="28"/>
        <item x="1384"/>
        <item x="500"/>
        <item x="996"/>
        <item x="1411"/>
        <item x="1262"/>
        <item x="991"/>
        <item x="186"/>
        <item x="412"/>
        <item x="486"/>
        <item x="932"/>
        <item x="29"/>
        <item x="440"/>
        <item x="342"/>
        <item x="439"/>
        <item x="1415"/>
        <item x="1192"/>
        <item x="1021"/>
        <item x="849"/>
        <item x="618"/>
        <item x="12"/>
        <item x="930"/>
        <item x="1176"/>
        <item x="803"/>
        <item x="235"/>
        <item x="166"/>
        <item x="1375"/>
        <item x="518"/>
        <item x="958"/>
        <item x="114"/>
        <item x="1258"/>
        <item x="670"/>
        <item x="587"/>
        <item x="889"/>
        <item x="663"/>
        <item x="727"/>
        <item x="926"/>
        <item x="628"/>
        <item x="855"/>
        <item x="219"/>
        <item x="295"/>
        <item x="99"/>
        <item x="1185"/>
        <item x="938"/>
        <item x="1000"/>
        <item x="895"/>
        <item x="534"/>
        <item x="202"/>
        <item x="2"/>
        <item x="1200"/>
        <item x="777"/>
        <item x="116"/>
        <item x="783"/>
        <item x="1236"/>
        <item x="250"/>
        <item x="1128"/>
        <item x="627"/>
        <item x="63"/>
        <item x="527"/>
        <item x="192"/>
        <item x="483"/>
        <item x="782"/>
        <item x="1363"/>
        <item x="208"/>
        <item x="1353"/>
        <item x="268"/>
        <item x="218"/>
        <item x="1034"/>
        <item x="859"/>
        <item x="822"/>
        <item x="865"/>
        <item x="1282"/>
        <item x="256"/>
        <item x="6"/>
        <item x="1181"/>
        <item x="1116"/>
        <item x="1401"/>
        <item x="304"/>
        <item x="1410"/>
        <item x="594"/>
        <item x="400"/>
        <item x="725"/>
        <item x="671"/>
        <item x="351"/>
        <item x="1108"/>
        <item x="863"/>
        <item x="883"/>
        <item x="1118"/>
        <item x="784"/>
        <item x="843"/>
        <item x="1235"/>
        <item x="658"/>
        <item x="729"/>
        <item x="233"/>
        <item x="1150"/>
        <item x="912"/>
        <item x="698"/>
        <item x="745"/>
        <item x="1256"/>
        <item x="119"/>
        <item x="215"/>
        <item x="44"/>
        <item x="57"/>
        <item x="1130"/>
        <item x="1354"/>
        <item x="799"/>
        <item x="738"/>
        <item x="874"/>
        <item x="306"/>
        <item x="117"/>
        <item x="50"/>
        <item x="1076"/>
        <item x="220"/>
        <item x="320"/>
        <item x="1341"/>
        <item x="228"/>
        <item x="371"/>
        <item x="374"/>
        <item x="4"/>
        <item x="1081"/>
        <item x="605"/>
        <item x="138"/>
        <item x="221"/>
        <item x="711"/>
        <item x="446"/>
        <item x="35"/>
        <item x="1373"/>
        <item x="1300"/>
        <item x="1006"/>
        <item x="517"/>
        <item x="1220"/>
        <item x="1071"/>
        <item x="1204"/>
        <item x="1133"/>
        <item x="979"/>
        <item x="359"/>
        <item x="1299"/>
        <item x="340"/>
        <item x="993"/>
        <item x="1327"/>
        <item x="1334"/>
        <item x="1099"/>
        <item x="824"/>
        <item x="37"/>
        <item x="1360"/>
        <item x="401"/>
        <item x="1284"/>
        <item x="1075"/>
        <item x="742"/>
        <item x="1082"/>
        <item x="43"/>
        <item x="1344"/>
        <item x="121"/>
        <item x="1343"/>
        <item x="1093"/>
        <item x="381"/>
        <item x="211"/>
        <item x="1274"/>
        <item x="549"/>
        <item x="322"/>
        <item x="887"/>
        <item x="550"/>
        <item x="1346"/>
        <item x="615"/>
        <item x="647"/>
        <item x="564"/>
        <item x="1345"/>
        <item x="1297"/>
        <item x="1148"/>
        <item x="943"/>
        <item x="1060"/>
        <item x="528"/>
        <item x="1110"/>
        <item x="375"/>
        <item x="877"/>
        <item x="1161"/>
        <item x="827"/>
        <item x="1280"/>
        <item x="785"/>
        <item x="205"/>
        <item x="372"/>
        <item x="957"/>
        <item x="1135"/>
        <item x="365"/>
        <item x="272"/>
        <item x="1269"/>
        <item x="1322"/>
        <item x="629"/>
        <item x="1146"/>
        <item x="24"/>
        <item x="1157"/>
        <item x="918"/>
        <item x="72"/>
        <item x="491"/>
        <item x="1084"/>
        <item x="346"/>
        <item x="975"/>
        <item x="33"/>
        <item x="122"/>
        <item x="927"/>
        <item x="562"/>
        <item x="565"/>
        <item x="577"/>
        <item x="568"/>
        <item x="88"/>
        <item x="1376"/>
        <item x="604"/>
        <item x="598"/>
        <item x="178"/>
        <item x="695"/>
        <item x="655"/>
        <item x="1165"/>
        <item x="1013"/>
        <item x="175"/>
        <item x="1254"/>
        <item x="760"/>
        <item x="1198"/>
        <item x="1022"/>
        <item x="83"/>
        <item x="1329"/>
        <item x="1089"/>
        <item x="624"/>
        <item x="931"/>
        <item x="748"/>
        <item x="1005"/>
        <item x="1104"/>
        <item x="753"/>
        <item x="128"/>
        <item x="1255"/>
        <item x="621"/>
        <item x="384"/>
        <item x="225"/>
        <item x="1289"/>
        <item x="264"/>
        <item x="556"/>
        <item x="949"/>
        <item x="679"/>
        <item x="662"/>
        <item x="1219"/>
        <item x="881"/>
        <item x="743"/>
        <item x="1113"/>
        <item x="1091"/>
        <item x="1305"/>
        <item x="816"/>
        <item x="1012"/>
        <item x="543"/>
        <item x="537"/>
        <item x="21"/>
        <item x="0"/>
        <item x="1129"/>
        <item x="347"/>
        <item x="85"/>
        <item x="93"/>
        <item x="530"/>
        <item x="1158"/>
        <item x="1355"/>
        <item x="1117"/>
        <item x="946"/>
        <item x="984"/>
        <item x="826"/>
        <item x="586"/>
        <item x="683"/>
        <item x="640"/>
        <item t="default"/>
      </items>
    </pivotField>
    <pivotField numFmtId="164" showAll="0"/>
    <pivotField showAll="0"/>
    <pivotField showAll="0"/>
    <pivotField dataField="1" showAll="0">
      <items count="7">
        <item x="2"/>
        <item x="5"/>
        <item x="1"/>
        <item x="3"/>
        <item x="0"/>
        <item x="4"/>
        <item t="default"/>
      </items>
    </pivotField>
    <pivotField showAll="0"/>
    <pivotField showAll="0" defaultSubtotal="0">
      <items count="14">
        <item x="0"/>
        <item x="1"/>
        <item x="2"/>
        <item x="3"/>
        <item x="4"/>
        <item x="5"/>
        <item x="6"/>
        <item x="7"/>
        <item x="8"/>
        <item x="9"/>
        <item x="10"/>
        <item x="11"/>
        <item x="12"/>
        <item x="13"/>
      </items>
    </pivotField>
  </pivotFields>
  <rowFields count="1">
    <field x="2"/>
  </rowFields>
  <rowItems count="11">
    <i>
      <x/>
    </i>
    <i>
      <x v="3"/>
    </i>
    <i>
      <x v="4"/>
    </i>
    <i>
      <x v="5"/>
    </i>
    <i>
      <x v="6"/>
    </i>
    <i>
      <x v="7"/>
    </i>
    <i>
      <x v="11"/>
    </i>
    <i>
      <x v="17"/>
    </i>
    <i>
      <x v="18"/>
    </i>
    <i>
      <x v="23"/>
    </i>
    <i t="grand">
      <x/>
    </i>
  </rowItems>
  <colFields count="1">
    <field x="-2"/>
  </colFields>
  <colItems count="2">
    <i>
      <x/>
    </i>
    <i i="1">
      <x v="1"/>
    </i>
  </colItems>
  <dataFields count="2">
    <dataField name="Average of Rating" fld="16" subtotal="average" baseField="0" baseItem="0"/>
    <dataField name="Sum of Revenue" fld="12" baseField="0" baseItem="0" numFmtId="164"/>
  </dataFields>
  <chartFormats count="2">
    <chartFormat chart="0" format="0"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3CADBA-9727-0E4C-82AB-F403E279EA0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31" firstHeaderRow="1" firstDataRow="1" firstDataCol="1"/>
  <pivotFields count="19">
    <pivotField showAll="0">
      <items count="1501">
        <item x="1352"/>
        <item x="1093"/>
        <item x="556"/>
        <item x="762"/>
        <item x="644"/>
        <item x="1271"/>
        <item x="1387"/>
        <item x="180"/>
        <item x="1152"/>
        <item x="1373"/>
        <item x="155"/>
        <item x="345"/>
        <item x="878"/>
        <item x="1407"/>
        <item x="1134"/>
        <item x="1376"/>
        <item x="1209"/>
        <item x="1004"/>
        <item x="1435"/>
        <item x="1257"/>
        <item x="907"/>
        <item x="623"/>
        <item x="959"/>
        <item x="36"/>
        <item x="821"/>
        <item x="663"/>
        <item x="165"/>
        <item x="1166"/>
        <item x="577"/>
        <item x="522"/>
        <item x="76"/>
        <item x="487"/>
        <item x="763"/>
        <item x="166"/>
        <item x="775"/>
        <item x="247"/>
        <item x="649"/>
        <item x="790"/>
        <item x="734"/>
        <item x="1074"/>
        <item x="1264"/>
        <item x="575"/>
        <item x="1302"/>
        <item x="888"/>
        <item x="1402"/>
        <item x="1188"/>
        <item x="340"/>
        <item x="1327"/>
        <item x="803"/>
        <item x="544"/>
        <item x="133"/>
        <item x="140"/>
        <item x="670"/>
        <item x="1212"/>
        <item x="388"/>
        <item x="300"/>
        <item x="869"/>
        <item x="696"/>
        <item x="203"/>
        <item x="443"/>
        <item x="1253"/>
        <item x="461"/>
        <item x="357"/>
        <item x="978"/>
        <item x="1190"/>
        <item x="236"/>
        <item x="1334"/>
        <item x="123"/>
        <item x="771"/>
        <item x="897"/>
        <item x="436"/>
        <item x="1439"/>
        <item x="653"/>
        <item x="111"/>
        <item x="286"/>
        <item x="117"/>
        <item x="1029"/>
        <item x="12"/>
        <item x="1263"/>
        <item x="58"/>
        <item x="654"/>
        <item x="1066"/>
        <item x="629"/>
        <item x="950"/>
        <item x="108"/>
        <item x="902"/>
        <item x="1488"/>
        <item x="934"/>
        <item x="751"/>
        <item x="46"/>
        <item x="262"/>
        <item x="1455"/>
        <item x="287"/>
        <item x="1259"/>
        <item x="45"/>
        <item x="214"/>
        <item x="1461"/>
        <item x="1038"/>
        <item x="469"/>
        <item x="248"/>
        <item x="304"/>
        <item x="988"/>
        <item x="1484"/>
        <item x="1211"/>
        <item x="960"/>
        <item x="541"/>
        <item x="571"/>
        <item x="792"/>
        <item x="962"/>
        <item x="1018"/>
        <item x="1042"/>
        <item x="955"/>
        <item x="335"/>
        <item x="1095"/>
        <item x="1070"/>
        <item x="1279"/>
        <item x="830"/>
        <item x="620"/>
        <item x="507"/>
        <item x="1165"/>
        <item x="1331"/>
        <item x="1110"/>
        <item x="603"/>
        <item x="101"/>
        <item x="838"/>
        <item x="823"/>
        <item x="1036"/>
        <item x="306"/>
        <item x="75"/>
        <item x="226"/>
        <item x="0"/>
        <item x="1051"/>
        <item x="849"/>
        <item x="267"/>
        <item x="206"/>
        <item x="1131"/>
        <item x="1181"/>
        <item x="349"/>
        <item x="529"/>
        <item x="64"/>
        <item x="34"/>
        <item x="428"/>
        <item x="251"/>
        <item x="947"/>
        <item x="486"/>
        <item x="1426"/>
        <item x="822"/>
        <item x="450"/>
        <item x="124"/>
        <item x="1040"/>
        <item x="1440"/>
        <item x="396"/>
        <item x="1356"/>
        <item x="137"/>
        <item x="956"/>
        <item x="1122"/>
        <item x="941"/>
        <item x="607"/>
        <item x="658"/>
        <item x="731"/>
        <item x="806"/>
        <item x="1207"/>
        <item x="1141"/>
        <item x="1362"/>
        <item x="359"/>
        <item x="1169"/>
        <item x="1155"/>
        <item x="915"/>
        <item x="940"/>
        <item x="945"/>
        <item x="632"/>
        <item x="121"/>
        <item x="390"/>
        <item x="580"/>
        <item x="1022"/>
        <item x="270"/>
        <item x="60"/>
        <item x="144"/>
        <item x="1151"/>
        <item x="1143"/>
        <item x="568"/>
        <item x="994"/>
        <item x="1408"/>
        <item x="974"/>
        <item x="549"/>
        <item x="604"/>
        <item x="342"/>
        <item x="327"/>
        <item x="1324"/>
        <item x="1388"/>
        <item x="854"/>
        <item x="399"/>
        <item x="679"/>
        <item x="639"/>
        <item x="201"/>
        <item x="125"/>
        <item x="141"/>
        <item x="239"/>
        <item x="776"/>
        <item x="321"/>
        <item x="1"/>
        <item x="1409"/>
        <item x="808"/>
        <item x="471"/>
        <item x="1161"/>
        <item x="1383"/>
        <item x="1013"/>
        <item x="640"/>
        <item x="916"/>
        <item x="533"/>
        <item x="631"/>
        <item x="1434"/>
        <item x="931"/>
        <item x="325"/>
        <item x="864"/>
        <item x="453"/>
        <item x="948"/>
        <item x="1357"/>
        <item x="923"/>
        <item x="1335"/>
        <item x="969"/>
        <item x="710"/>
        <item x="10"/>
        <item x="17"/>
        <item x="735"/>
        <item x="1251"/>
        <item x="890"/>
        <item x="408"/>
        <item x="866"/>
        <item x="788"/>
        <item x="229"/>
        <item x="1114"/>
        <item x="1174"/>
        <item x="876"/>
        <item x="769"/>
        <item x="781"/>
        <item x="673"/>
        <item x="319"/>
        <item x="314"/>
        <item x="1200"/>
        <item x="14"/>
        <item x="1469"/>
        <item x="683"/>
        <item x="128"/>
        <item x="245"/>
        <item x="1139"/>
        <item x="305"/>
        <item x="168"/>
        <item x="700"/>
        <item x="723"/>
        <item x="1457"/>
        <item x="1379"/>
        <item x="392"/>
        <item x="811"/>
        <item x="1050"/>
        <item x="1493"/>
        <item x="1468"/>
        <item x="1147"/>
        <item x="836"/>
        <item x="1261"/>
        <item x="1231"/>
        <item x="139"/>
        <item x="178"/>
        <item x="1378"/>
        <item x="820"/>
        <item x="590"/>
        <item x="628"/>
        <item x="464"/>
        <item x="98"/>
        <item x="1345"/>
        <item x="374"/>
        <item x="312"/>
        <item x="697"/>
        <item x="678"/>
        <item x="643"/>
        <item x="802"/>
        <item x="33"/>
        <item x="597"/>
        <item x="290"/>
        <item x="1247"/>
        <item x="42"/>
        <item x="1256"/>
        <item x="712"/>
        <item x="1214"/>
        <item x="153"/>
        <item x="331"/>
        <item x="172"/>
        <item x="1226"/>
        <item x="1235"/>
        <item x="1393"/>
        <item x="109"/>
        <item x="1159"/>
        <item x="1150"/>
        <item x="613"/>
        <item x="130"/>
        <item x="1047"/>
        <item x="30"/>
        <item x="1160"/>
        <item x="1337"/>
        <item x="617"/>
        <item x="1182"/>
        <item x="1281"/>
        <item x="467"/>
        <item x="1183"/>
        <item x="927"/>
        <item x="238"/>
        <item x="666"/>
        <item x="113"/>
        <item x="5"/>
        <item x="382"/>
        <item x="1006"/>
        <item x="1213"/>
        <item x="1372"/>
        <item x="1380"/>
        <item x="877"/>
        <item x="324"/>
        <item x="419"/>
        <item x="1170"/>
        <item x="1398"/>
        <item x="158"/>
        <item x="40"/>
        <item x="1117"/>
        <item x="272"/>
        <item x="420"/>
        <item x="772"/>
        <item x="378"/>
        <item x="616"/>
        <item x="218"/>
        <item x="1304"/>
        <item x="1348"/>
        <item x="795"/>
        <item x="626"/>
        <item x="370"/>
        <item x="867"/>
        <item x="1486"/>
        <item x="949"/>
        <item x="973"/>
        <item x="1312"/>
        <item x="161"/>
        <item x="1417"/>
        <item x="970"/>
        <item x="438"/>
        <item x="1222"/>
        <item x="199"/>
        <item x="804"/>
        <item x="1228"/>
        <item x="922"/>
        <item x="523"/>
        <item x="462"/>
        <item x="1489"/>
        <item x="83"/>
        <item x="1492"/>
        <item x="1230"/>
        <item x="503"/>
        <item x="777"/>
        <item x="189"/>
        <item x="1177"/>
        <item x="752"/>
        <item x="362"/>
        <item x="694"/>
        <item x="957"/>
        <item x="289"/>
        <item x="1478"/>
        <item x="1012"/>
        <item x="412"/>
        <item x="661"/>
        <item x="386"/>
        <item x="702"/>
        <item x="1216"/>
        <item x="1052"/>
        <item x="1464"/>
        <item x="619"/>
        <item x="910"/>
        <item x="733"/>
        <item x="1269"/>
        <item x="798"/>
        <item x="446"/>
        <item x="100"/>
        <item x="1098"/>
        <item x="1397"/>
        <item x="347"/>
        <item x="473"/>
        <item x="825"/>
        <item x="131"/>
        <item x="1091"/>
        <item x="555"/>
        <item x="602"/>
        <item x="418"/>
        <item x="32"/>
        <item x="881"/>
        <item x="805"/>
        <item x="80"/>
        <item x="729"/>
        <item x="1496"/>
        <item x="278"/>
        <item x="1320"/>
        <item x="747"/>
        <item x="831"/>
        <item x="526"/>
        <item x="1201"/>
        <item x="530"/>
        <item x="1311"/>
        <item x="513"/>
        <item x="596"/>
        <item x="559"/>
        <item x="67"/>
        <item x="1433"/>
        <item x="35"/>
        <item x="1286"/>
        <item x="242"/>
        <item x="690"/>
        <item x="384"/>
        <item x="1010"/>
        <item x="191"/>
        <item x="609"/>
        <item x="855"/>
        <item x="1083"/>
        <item x="968"/>
        <item x="499"/>
        <item x="1097"/>
        <item x="552"/>
        <item x="826"/>
        <item x="1101"/>
        <item x="170"/>
        <item x="1497"/>
        <item x="361"/>
        <item x="875"/>
        <item x="1368"/>
        <item x="1416"/>
        <item x="2"/>
        <item x="999"/>
        <item x="452"/>
        <item x="150"/>
        <item x="682"/>
        <item x="534"/>
        <item x="1389"/>
        <item x="840"/>
        <item x="983"/>
        <item x="1349"/>
        <item x="72"/>
        <item x="1238"/>
        <item x="519"/>
        <item x="1343"/>
        <item x="220"/>
        <item x="591"/>
        <item x="738"/>
        <item x="1284"/>
        <item x="1176"/>
        <item x="504"/>
        <item x="256"/>
        <item x="824"/>
        <item x="946"/>
        <item x="773"/>
        <item x="360"/>
        <item x="642"/>
        <item x="1073"/>
        <item x="1243"/>
        <item x="532"/>
        <item x="871"/>
        <item x="1381"/>
        <item x="1395"/>
        <item x="167"/>
        <item x="837"/>
        <item x="618"/>
        <item x="71"/>
        <item x="25"/>
        <item x="848"/>
        <item x="1344"/>
        <item x="366"/>
        <item x="261"/>
        <item x="1456"/>
        <item x="62"/>
        <item x="138"/>
        <item x="442"/>
        <item x="90"/>
        <item x="1360"/>
        <item x="1377"/>
        <item x="1309"/>
        <item x="1401"/>
        <item x="908"/>
        <item x="293"/>
        <item x="889"/>
        <item x="112"/>
        <item x="1424"/>
        <item x="1450"/>
        <item x="407"/>
        <item x="794"/>
        <item x="215"/>
        <item x="154"/>
        <item x="1088"/>
        <item x="671"/>
        <item x="737"/>
        <item x="944"/>
        <item x="211"/>
        <item x="701"/>
        <item x="24"/>
        <item x="337"/>
        <item x="964"/>
        <item x="489"/>
        <item x="998"/>
        <item x="914"/>
        <item x="285"/>
        <item x="474"/>
        <item x="433"/>
        <item x="706"/>
        <item x="727"/>
        <item x="755"/>
        <item x="1448"/>
        <item x="1477"/>
        <item x="1199"/>
        <item x="672"/>
        <item x="1162"/>
        <item x="1039"/>
        <item x="1427"/>
        <item x="1270"/>
        <item x="779"/>
        <item x="561"/>
        <item x="268"/>
        <item x="1297"/>
        <item x="709"/>
        <item x="1278"/>
        <item x="1283"/>
        <item x="863"/>
        <item x="1075"/>
        <item x="383"/>
        <item x="1430"/>
        <item x="605"/>
        <item x="455"/>
        <item x="554"/>
        <item x="1329"/>
        <item x="39"/>
        <item x="818"/>
        <item x="1168"/>
        <item x="1482"/>
        <item x="1241"/>
        <item x="1195"/>
        <item x="887"/>
        <item x="1371"/>
        <item x="22"/>
        <item x="470"/>
        <item x="895"/>
        <item x="250"/>
        <item x="757"/>
        <item x="1458"/>
        <item x="1273"/>
        <item x="827"/>
        <item x="707"/>
        <item x="47"/>
        <item x="205"/>
        <item x="284"/>
        <item x="273"/>
        <item x="669"/>
        <item x="1220"/>
        <item x="445"/>
        <item x="638"/>
        <item x="9"/>
        <item x="1206"/>
        <item x="118"/>
        <item x="414"/>
        <item x="1232"/>
        <item x="78"/>
        <item x="483"/>
        <item x="496"/>
        <item x="582"/>
        <item x="1009"/>
        <item x="288"/>
        <item x="797"/>
        <item x="255"/>
        <item x="176"/>
        <item x="95"/>
        <item x="1205"/>
        <item x="1339"/>
        <item x="463"/>
        <item x="1057"/>
        <item x="56"/>
        <item x="466"/>
        <item x="1130"/>
        <item x="1326"/>
        <item x="298"/>
        <item x="1248"/>
        <item x="196"/>
        <item x="1096"/>
        <item x="405"/>
        <item x="1313"/>
        <item x="346"/>
        <item x="1322"/>
        <item x="1267"/>
        <item x="1102"/>
        <item x="1016"/>
        <item x="478"/>
        <item x="1171"/>
        <item x="1411"/>
        <item x="659"/>
        <item x="1274"/>
        <item x="225"/>
        <item x="842"/>
        <item x="1108"/>
        <item x="548"/>
        <item x="495"/>
        <item x="424"/>
        <item x="355"/>
        <item x="1443"/>
        <item x="718"/>
        <item x="726"/>
        <item x="509"/>
        <item x="891"/>
        <item x="576"/>
        <item x="770"/>
        <item x="485"/>
        <item x="1142"/>
        <item x="1149"/>
        <item x="311"/>
        <item x="482"/>
        <item x="43"/>
        <item x="1310"/>
        <item x="1184"/>
        <item x="1049"/>
        <item x="1315"/>
        <item x="88"/>
        <item x="520"/>
        <item x="1163"/>
        <item x="991"/>
        <item x="283"/>
        <item x="919"/>
        <item x="502"/>
        <item x="1198"/>
        <item x="1282"/>
        <item x="693"/>
        <item x="1178"/>
        <item x="1041"/>
        <item x="1080"/>
        <item x="1094"/>
        <item x="105"/>
        <item x="1293"/>
        <item x="1179"/>
        <item x="1419"/>
        <item x="385"/>
        <item x="722"/>
        <item x="476"/>
        <item x="536"/>
        <item x="1123"/>
        <item x="1399"/>
        <item x="1421"/>
        <item x="1308"/>
        <item x="942"/>
        <item x="269"/>
        <item x="801"/>
        <item x="1027"/>
        <item x="54"/>
        <item x="810"/>
        <item x="318"/>
        <item x="936"/>
        <item x="1043"/>
        <item x="179"/>
        <item x="933"/>
        <item x="1495"/>
        <item x="55"/>
        <item x="1197"/>
        <item x="543"/>
        <item x="1003"/>
        <item x="921"/>
        <item x="793"/>
        <item x="1023"/>
        <item x="1026"/>
        <item x="995"/>
        <item x="1126"/>
        <item x="1305"/>
        <item x="431"/>
        <item x="828"/>
        <item x="766"/>
        <item x="920"/>
        <item x="846"/>
        <item x="193"/>
        <item x="903"/>
        <item x="398"/>
        <item x="1100"/>
        <item x="720"/>
        <item x="1294"/>
        <item x="1164"/>
        <item x="181"/>
        <item x="68"/>
        <item x="1084"/>
        <item x="1472"/>
        <item x="996"/>
        <item x="1288"/>
        <item x="426"/>
        <item x="188"/>
        <item x="664"/>
        <item x="744"/>
        <item x="19"/>
        <item x="1154"/>
        <item x="81"/>
        <item x="558"/>
        <item x="492"/>
        <item x="1219"/>
        <item x="736"/>
        <item x="565"/>
        <item x="50"/>
        <item x="122"/>
        <item x="143"/>
        <item x="1193"/>
        <item x="221"/>
        <item x="1418"/>
        <item x="57"/>
        <item x="1272"/>
        <item x="352"/>
        <item x="87"/>
        <item x="1133"/>
        <item x="1306"/>
        <item x="479"/>
        <item x="310"/>
        <item x="387"/>
        <item x="1361"/>
        <item x="1250"/>
        <item x="472"/>
        <item x="1065"/>
        <item x="1089"/>
        <item x="1064"/>
        <item x="501"/>
        <item x="601"/>
        <item x="99"/>
        <item x="753"/>
        <item x="545"/>
        <item x="1030"/>
        <item x="1046"/>
        <item x="1318"/>
        <item x="606"/>
        <item x="1494"/>
        <item x="1124"/>
        <item x="1191"/>
        <item x="1180"/>
        <item x="1187"/>
        <item x="1015"/>
        <item x="279"/>
        <item x="1218"/>
        <item x="531"/>
        <item x="1400"/>
        <item x="886"/>
        <item x="843"/>
        <item x="1347"/>
        <item x="961"/>
        <item x="1280"/>
        <item x="416"/>
        <item x="1048"/>
        <item x="1137"/>
        <item x="120"/>
        <item x="585"/>
        <item x="451"/>
        <item x="645"/>
        <item x="799"/>
        <item x="562"/>
        <item x="1233"/>
        <item x="932"/>
        <item x="217"/>
        <item x="49"/>
        <item x="993"/>
        <item x="1333"/>
        <item x="182"/>
        <item x="1452"/>
        <item x="249"/>
        <item x="1071"/>
        <item x="1146"/>
        <item x="481"/>
        <item x="578"/>
        <item x="448"/>
        <item x="338"/>
        <item x="905"/>
        <item x="1385"/>
        <item x="404"/>
        <item x="898"/>
        <item x="1028"/>
        <item x="457"/>
        <item x="680"/>
        <item x="1245"/>
        <item x="190"/>
        <item x="1019"/>
        <item x="1079"/>
        <item x="676"/>
        <item x="1336"/>
        <item x="1204"/>
        <item x="692"/>
        <item x="862"/>
        <item x="1449"/>
        <item x="1060"/>
        <item x="835"/>
        <item x="1451"/>
        <item x="1121"/>
        <item x="1342"/>
        <item x="688"/>
        <item x="163"/>
        <item x="381"/>
        <item x="899"/>
        <item x="351"/>
        <item x="15"/>
        <item x="1058"/>
        <item x="1303"/>
        <item x="1328"/>
        <item x="584"/>
        <item x="637"/>
        <item x="537"/>
        <item x="3"/>
        <item x="1014"/>
        <item x="674"/>
        <item x="316"/>
        <item x="1466"/>
        <item x="767"/>
        <item x="292"/>
        <item x="1295"/>
        <item x="1412"/>
        <item x="16"/>
        <item x="1490"/>
        <item x="834"/>
        <item x="746"/>
        <item x="1239"/>
        <item x="1292"/>
        <item x="1475"/>
        <item x="1354"/>
        <item x="1056"/>
        <item x="980"/>
        <item x="259"/>
        <item x="494"/>
        <item x="750"/>
        <item x="819"/>
        <item x="1061"/>
        <item x="1103"/>
        <item x="1192"/>
        <item x="627"/>
        <item x="879"/>
        <item x="912"/>
        <item x="839"/>
        <item x="885"/>
        <item x="1481"/>
        <item x="364"/>
        <item x="265"/>
        <item x="587"/>
        <item x="422"/>
        <item x="41"/>
        <item x="896"/>
        <item x="911"/>
        <item x="328"/>
        <item x="1463"/>
        <item x="1109"/>
        <item x="156"/>
        <item x="1454"/>
        <item x="23"/>
        <item x="1499"/>
        <item x="765"/>
        <item x="1254"/>
        <item x="373"/>
        <item x="782"/>
        <item x="8"/>
        <item x="1404"/>
        <item x="1382"/>
        <item x="865"/>
        <item x="1002"/>
        <item x="329"/>
        <item x="963"/>
        <item x="1011"/>
        <item x="160"/>
        <item x="1446"/>
        <item x="611"/>
        <item x="1076"/>
        <item x="334"/>
        <item x="202"/>
        <item x="691"/>
        <item x="423"/>
        <item x="906"/>
        <item x="1069"/>
        <item x="429"/>
        <item x="1405"/>
        <item x="791"/>
        <item x="1157"/>
        <item x="417"/>
        <item x="953"/>
        <item x="506"/>
        <item x="1045"/>
        <item x="1290"/>
        <item x="909"/>
        <item x="789"/>
        <item x="852"/>
        <item x="984"/>
        <item x="719"/>
        <item x="192"/>
        <item x="254"/>
        <item x="475"/>
        <item x="1325"/>
        <item x="743"/>
        <item x="297"/>
        <item x="86"/>
        <item x="1276"/>
        <item x="1319"/>
        <item x="441"/>
        <item x="119"/>
        <item x="985"/>
        <item x="1035"/>
        <item x="1255"/>
        <item x="437"/>
        <item x="104"/>
        <item x="599"/>
        <item x="581"/>
        <item x="589"/>
        <item x="379"/>
        <item x="741"/>
        <item x="207"/>
        <item x="965"/>
        <item x="148"/>
        <item x="1106"/>
        <item x="1462"/>
        <item x="263"/>
        <item x="1369"/>
        <item x="200"/>
        <item x="1431"/>
        <item x="1202"/>
        <item x="459"/>
        <item x="339"/>
        <item x="1467"/>
        <item x="982"/>
        <item x="665"/>
        <item x="608"/>
        <item x="1459"/>
        <item x="164"/>
        <item x="778"/>
        <item x="299"/>
        <item x="358"/>
        <item x="937"/>
        <item x="114"/>
        <item x="85"/>
        <item x="276"/>
        <item x="142"/>
        <item x="421"/>
        <item x="277"/>
        <item x="542"/>
        <item x="365"/>
        <item x="538"/>
        <item x="26"/>
        <item x="28"/>
        <item x="403"/>
        <item x="1262"/>
        <item x="977"/>
        <item x="967"/>
        <item x="740"/>
        <item x="219"/>
        <item x="1020"/>
        <item x="1436"/>
        <item x="18"/>
        <item x="1135"/>
        <item x="152"/>
        <item x="371"/>
        <item x="1025"/>
        <item x="588"/>
        <item x="447"/>
        <item x="409"/>
        <item x="427"/>
        <item x="713"/>
        <item x="302"/>
        <item x="231"/>
        <item x="1391"/>
        <item x="1296"/>
        <item x="174"/>
        <item x="832"/>
        <item x="1236"/>
        <item x="1444"/>
        <item x="1479"/>
        <item x="29"/>
        <item x="512"/>
        <item x="904"/>
        <item x="274"/>
        <item x="981"/>
        <item x="1107"/>
        <item x="573"/>
        <item x="987"/>
        <item x="175"/>
        <item x="705"/>
        <item x="813"/>
        <item x="1128"/>
        <item x="243"/>
        <item x="800"/>
        <item x="943"/>
        <item x="82"/>
        <item x="515"/>
        <item x="809"/>
        <item x="1465"/>
        <item x="222"/>
        <item x="246"/>
        <item x="234"/>
        <item x="73"/>
        <item x="550"/>
        <item x="557"/>
        <item x="237"/>
        <item x="230"/>
        <item x="59"/>
        <item x="1323"/>
        <item x="567"/>
        <item x="600"/>
        <item x="612"/>
        <item x="21"/>
        <item x="136"/>
        <item x="184"/>
        <item x="1136"/>
        <item x="48"/>
        <item x="69"/>
        <item x="516"/>
        <item x="1355"/>
        <item x="115"/>
        <item x="1350"/>
        <item x="323"/>
        <item x="197"/>
        <item x="764"/>
        <item x="1208"/>
        <item x="1063"/>
        <item x="1386"/>
        <item x="257"/>
        <item x="233"/>
        <item x="814"/>
        <item x="159"/>
        <item x="583"/>
        <item x="979"/>
        <item x="66"/>
        <item x="930"/>
        <item x="715"/>
        <item x="204"/>
        <item x="241"/>
        <item x="1437"/>
        <item x="4"/>
        <item x="1470"/>
        <item x="518"/>
        <item x="1148"/>
        <item x="353"/>
        <item x="1359"/>
        <item x="1480"/>
        <item x="1441"/>
        <item x="1007"/>
        <item x="572"/>
        <item x="96"/>
        <item x="63"/>
        <item x="684"/>
        <item x="258"/>
        <item x="1358"/>
        <item x="368"/>
        <item x="264"/>
        <item x="655"/>
        <item x="468"/>
        <item x="1291"/>
        <item x="1244"/>
        <item x="574"/>
        <item x="958"/>
        <item x="703"/>
        <item x="1340"/>
        <item x="402"/>
        <item x="528"/>
        <item x="1221"/>
        <item x="622"/>
        <item x="212"/>
        <item x="681"/>
        <item x="1044"/>
        <item x="527"/>
        <item x="972"/>
        <item x="37"/>
        <item x="97"/>
        <item x="508"/>
        <item x="1156"/>
        <item x="1017"/>
        <item x="650"/>
        <item x="1113"/>
        <item x="198"/>
        <item x="145"/>
        <item x="621"/>
        <item x="1483"/>
        <item x="784"/>
        <item x="1390"/>
        <item x="400"/>
        <item x="1189"/>
        <item x="913"/>
        <item x="146"/>
        <item x="477"/>
        <item x="646"/>
        <item x="677"/>
        <item x="880"/>
        <item x="490"/>
        <item x="308"/>
        <item x="850"/>
        <item x="787"/>
        <item x="1068"/>
        <item x="1172"/>
        <item x="1265"/>
        <item x="1242"/>
        <item x="1384"/>
        <item x="1112"/>
        <item x="173"/>
        <item x="444"/>
        <item x="739"/>
        <item x="341"/>
        <item x="717"/>
        <item x="1258"/>
        <item x="1144"/>
        <item x="893"/>
        <item x="667"/>
        <item x="149"/>
        <item x="861"/>
        <item x="301"/>
        <item x="177"/>
        <item x="11"/>
        <item x="547"/>
        <item x="134"/>
        <item x="935"/>
        <item x="1287"/>
        <item x="1092"/>
        <item x="874"/>
        <item x="1410"/>
        <item x="13"/>
        <item x="53"/>
        <item x="517"/>
        <item x="1453"/>
        <item x="350"/>
        <item x="689"/>
        <item x="786"/>
        <item x="1307"/>
        <item x="1054"/>
        <item x="535"/>
        <item x="1062"/>
        <item x="354"/>
        <item x="1186"/>
        <item x="1460"/>
        <item x="1370"/>
        <item x="1346"/>
        <item x="129"/>
        <item x="1005"/>
        <item x="1240"/>
        <item x="282"/>
        <item x="1203"/>
        <item x="135"/>
        <item x="725"/>
        <item x="711"/>
        <item x="1487"/>
        <item x="70"/>
        <item x="440"/>
        <item x="348"/>
        <item x="759"/>
        <item x="126"/>
        <item x="1332"/>
        <item x="397"/>
        <item x="900"/>
        <item x="686"/>
        <item x="395"/>
        <item x="997"/>
        <item x="1353"/>
        <item x="253"/>
        <item x="1210"/>
        <item x="593"/>
        <item x="1300"/>
        <item x="975"/>
        <item x="106"/>
        <item x="1145"/>
        <item x="851"/>
        <item x="223"/>
        <item x="1000"/>
        <item x="924"/>
        <item x="208"/>
        <item x="210"/>
        <item x="1227"/>
        <item x="586"/>
        <item x="20"/>
        <item x="244"/>
        <item x="488"/>
        <item x="1473"/>
        <item x="1351"/>
        <item x="151"/>
        <item x="44"/>
        <item x="185"/>
        <item x="754"/>
        <item x="393"/>
        <item x="1414"/>
        <item x="1033"/>
        <item x="110"/>
        <item x="1252"/>
        <item x="1314"/>
        <item x="235"/>
        <item x="52"/>
        <item x="1185"/>
        <item x="1420"/>
        <item x="296"/>
        <item x="833"/>
        <item x="1059"/>
        <item x="1129"/>
        <item x="698"/>
        <item x="391"/>
        <item x="553"/>
        <item x="224"/>
        <item x="1132"/>
        <item x="1225"/>
        <item x="868"/>
        <item x="38"/>
        <item x="728"/>
        <item x="685"/>
        <item x="377"/>
        <item x="336"/>
        <item x="894"/>
        <item x="634"/>
        <item x="592"/>
        <item x="79"/>
        <item x="883"/>
        <item x="107"/>
        <item x="460"/>
        <item x="228"/>
        <item x="271"/>
        <item x="760"/>
        <item x="1341"/>
        <item x="1104"/>
        <item x="93"/>
        <item x="1367"/>
        <item x="1175"/>
        <item x="774"/>
        <item x="376"/>
        <item x="926"/>
        <item x="1485"/>
        <item x="1429"/>
        <item x="657"/>
        <item x="1196"/>
        <item x="859"/>
        <item x="1476"/>
        <item x="829"/>
        <item x="539"/>
        <item x="187"/>
        <item x="1105"/>
        <item x="375"/>
        <item x="514"/>
        <item x="435"/>
        <item x="546"/>
        <item x="1268"/>
        <item x="929"/>
        <item x="716"/>
        <item x="1032"/>
        <item x="1234"/>
        <item x="1415"/>
        <item x="615"/>
        <item x="77"/>
        <item x="213"/>
        <item x="1275"/>
        <item x="1498"/>
        <item x="785"/>
        <item x="1365"/>
        <item x="761"/>
        <item x="260"/>
        <item x="951"/>
        <item x="280"/>
        <item x="1301"/>
        <item x="783"/>
        <item x="748"/>
        <item x="94"/>
        <item x="844"/>
        <item x="853"/>
        <item x="699"/>
        <item x="216"/>
        <item x="1125"/>
        <item x="1086"/>
        <item x="551"/>
        <item x="1317"/>
        <item x="633"/>
        <item x="564"/>
        <item x="1474"/>
        <item x="171"/>
        <item x="344"/>
        <item x="1237"/>
        <item x="1364"/>
        <item x="281"/>
        <item x="1021"/>
        <item x="401"/>
        <item x="928"/>
        <item x="1491"/>
        <item x="635"/>
        <item x="413"/>
        <item x="356"/>
        <item x="675"/>
        <item x="856"/>
        <item x="724"/>
        <item x="569"/>
        <item x="307"/>
        <item x="1111"/>
        <item x="315"/>
        <item x="183"/>
        <item x="194"/>
        <item x="939"/>
        <item x="266"/>
        <item x="116"/>
        <item x="986"/>
        <item x="1321"/>
        <item x="500"/>
        <item x="732"/>
        <item x="313"/>
        <item x="394"/>
        <item x="1072"/>
        <item x="320"/>
        <item x="1375"/>
        <item x="1422"/>
        <item x="1217"/>
        <item x="430"/>
        <item x="815"/>
        <item x="758"/>
        <item x="976"/>
        <item x="1053"/>
        <item x="74"/>
        <item x="1167"/>
        <item x="595"/>
        <item x="524"/>
        <item x="1285"/>
        <item x="695"/>
        <item x="872"/>
        <item x="505"/>
        <item x="730"/>
        <item x="1001"/>
        <item x="380"/>
        <item x="330"/>
        <item x="1090"/>
        <item x="1194"/>
        <item x="363"/>
        <item x="540"/>
        <item x="625"/>
        <item x="227"/>
        <item x="1363"/>
        <item x="704"/>
        <item x="31"/>
        <item x="780"/>
        <item x="816"/>
        <item x="796"/>
        <item x="65"/>
        <item x="434"/>
        <item x="847"/>
        <item x="484"/>
        <item x="89"/>
        <item x="127"/>
        <item x="291"/>
        <item x="1077"/>
        <item x="812"/>
        <item x="275"/>
        <item x="458"/>
        <item x="1277"/>
        <item x="641"/>
        <item x="406"/>
        <item x="1067"/>
        <item x="498"/>
        <item x="966"/>
        <item x="1396"/>
        <item x="807"/>
        <item x="1224"/>
        <item x="925"/>
        <item x="873"/>
        <item x="651"/>
        <item x="425"/>
        <item x="303"/>
        <item x="326"/>
        <item x="186"/>
        <item x="566"/>
        <item x="560"/>
        <item x="648"/>
        <item x="1024"/>
        <item x="1425"/>
        <item x="1153"/>
        <item x="343"/>
        <item x="1394"/>
        <item x="1338"/>
        <item x="1471"/>
        <item x="322"/>
        <item x="647"/>
        <item x="456"/>
        <item x="901"/>
        <item x="415"/>
        <item x="6"/>
        <item x="103"/>
        <item x="656"/>
        <item x="668"/>
        <item x="708"/>
        <item x="860"/>
        <item x="7"/>
        <item x="162"/>
        <item x="27"/>
        <item x="1127"/>
        <item x="480"/>
        <item x="511"/>
        <item x="169"/>
        <item x="1392"/>
        <item x="240"/>
        <item x="1447"/>
        <item x="1298"/>
        <item x="563"/>
        <item x="989"/>
        <item x="662"/>
        <item x="497"/>
        <item x="51"/>
        <item x="1330"/>
        <item x="1087"/>
        <item x="1008"/>
        <item x="624"/>
        <item x="1140"/>
        <item x="91"/>
        <item x="1423"/>
        <item x="410"/>
        <item x="1246"/>
        <item x="660"/>
        <item x="714"/>
        <item x="369"/>
        <item x="1299"/>
        <item x="745"/>
        <item x="614"/>
        <item x="1078"/>
        <item x="990"/>
        <item x="525"/>
        <item x="882"/>
        <item x="1403"/>
        <item x="1260"/>
        <item x="1115"/>
        <item x="1445"/>
        <item x="521"/>
        <item x="756"/>
        <item x="579"/>
        <item x="870"/>
        <item x="439"/>
        <item x="1229"/>
        <item x="232"/>
        <item x="749"/>
        <item x="1031"/>
        <item x="858"/>
        <item x="971"/>
        <item x="1119"/>
        <item x="132"/>
        <item x="295"/>
        <item x="952"/>
        <item x="367"/>
        <item x="1158"/>
        <item x="652"/>
        <item x="1432"/>
        <item x="372"/>
        <item x="1289"/>
        <item x="1085"/>
        <item x="294"/>
        <item x="594"/>
        <item x="1037"/>
        <item x="157"/>
        <item x="917"/>
        <item x="1082"/>
        <item x="1120"/>
        <item x="630"/>
        <item x="1406"/>
        <item x="636"/>
        <item x="841"/>
        <item x="195"/>
        <item x="954"/>
        <item x="102"/>
        <item x="884"/>
        <item x="454"/>
        <item x="845"/>
        <item x="317"/>
        <item x="332"/>
        <item x="1034"/>
        <item x="742"/>
        <item x="1215"/>
        <item x="1138"/>
        <item x="333"/>
        <item x="817"/>
        <item x="1442"/>
        <item x="1223"/>
        <item x="687"/>
        <item x="252"/>
        <item x="1413"/>
        <item x="1266"/>
        <item x="570"/>
        <item x="84"/>
        <item x="61"/>
        <item x="721"/>
        <item x="1118"/>
        <item x="309"/>
        <item x="1249"/>
        <item x="1081"/>
        <item x="432"/>
        <item x="857"/>
        <item x="1099"/>
        <item x="493"/>
        <item x="938"/>
        <item x="389"/>
        <item x="598"/>
        <item x="918"/>
        <item x="1173"/>
        <item x="1374"/>
        <item x="1055"/>
        <item x="1366"/>
        <item x="491"/>
        <item x="449"/>
        <item x="992"/>
        <item x="510"/>
        <item x="768"/>
        <item x="1116"/>
        <item x="1316"/>
        <item x="209"/>
        <item x="1428"/>
        <item x="465"/>
        <item x="411"/>
        <item x="610"/>
        <item x="92"/>
        <item x="892"/>
        <item x="147"/>
        <item x="1438"/>
        <item t="default"/>
      </items>
    </pivotField>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axis="axisRow" showAll="0" measureFilter="1">
      <items count="26">
        <item x="9"/>
        <item x="6"/>
        <item x="17"/>
        <item x="13"/>
        <item x="2"/>
        <item x="24"/>
        <item x="7"/>
        <item x="4"/>
        <item x="20"/>
        <item x="12"/>
        <item x="8"/>
        <item x="16"/>
        <item x="10"/>
        <item x="19"/>
        <item x="15"/>
        <item x="21"/>
        <item x="18"/>
        <item x="1"/>
        <item x="22"/>
        <item x="0"/>
        <item x="23"/>
        <item x="14"/>
        <item x="5"/>
        <item x="11"/>
        <item x="3"/>
        <item t="default"/>
      </items>
    </pivotField>
    <pivotField showAll="0">
      <items count="16">
        <item x="11"/>
        <item x="2"/>
        <item x="12"/>
        <item x="7"/>
        <item x="0"/>
        <item x="8"/>
        <item x="4"/>
        <item x="9"/>
        <item x="13"/>
        <item x="5"/>
        <item x="1"/>
        <item x="6"/>
        <item x="3"/>
        <item x="10"/>
        <item x="14"/>
        <item t="default"/>
      </items>
    </pivotField>
    <pivotField showAll="0">
      <items count="15">
        <item x="4"/>
        <item x="10"/>
        <item x="8"/>
        <item x="11"/>
        <item x="2"/>
        <item x="5"/>
        <item x="12"/>
        <item x="3"/>
        <item x="7"/>
        <item x="13"/>
        <item x="0"/>
        <item x="9"/>
        <item x="6"/>
        <item x="1"/>
        <item t="default"/>
      </items>
    </pivotField>
    <pivotField showAll="0"/>
    <pivotField showAll="0"/>
    <pivotField showAll="0">
      <items count="23">
        <item x="21"/>
        <item x="13"/>
        <item x="0"/>
        <item x="3"/>
        <item x="10"/>
        <item x="6"/>
        <item x="9"/>
        <item x="20"/>
        <item x="11"/>
        <item x="19"/>
        <item x="5"/>
        <item x="1"/>
        <item x="14"/>
        <item x="17"/>
        <item x="12"/>
        <item x="16"/>
        <item x="7"/>
        <item x="2"/>
        <item x="8"/>
        <item x="4"/>
        <item x="18"/>
        <item x="15"/>
        <item t="default"/>
      </items>
    </pivotField>
    <pivotField showAll="0"/>
    <pivotField numFmtId="3" showAll="0"/>
    <pivotField numFmtId="164" showAll="0"/>
    <pivotField numFmtId="165" showAll="0"/>
    <pivotField numFmtId="164" showAll="0"/>
    <pivotField numFmtId="164"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11">
    <i>
      <x v="1"/>
    </i>
    <i>
      <x v="5"/>
    </i>
    <i>
      <x v="6"/>
    </i>
    <i>
      <x v="7"/>
    </i>
    <i>
      <x v="8"/>
    </i>
    <i>
      <x v="12"/>
    </i>
    <i>
      <x v="17"/>
    </i>
    <i>
      <x v="22"/>
    </i>
    <i>
      <x v="23"/>
    </i>
    <i>
      <x v="24"/>
    </i>
    <i t="grand">
      <x/>
    </i>
  </rowItems>
  <colItems count="1">
    <i/>
  </colItems>
  <dataFields count="1">
    <dataField name="Average of Rating" fld="1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1A5AD9-BCA5-704D-9697-AEC43FFA799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2:O6" firstHeaderRow="1" firstDataRow="1" firstDataCol="1"/>
  <pivotFields count="18">
    <pivotField showAll="0"/>
    <pivotField numFmtId="14" showAll="0"/>
    <pivotField showAll="0"/>
    <pivotField showAll="0"/>
    <pivotField showAll="0"/>
    <pivotField showAll="0"/>
    <pivotField showAll="0"/>
    <pivotField showAll="0"/>
    <pivotField showAll="0">
      <items count="7">
        <item x="1"/>
        <item x="3"/>
        <item x="0"/>
        <item x="2"/>
        <item x="5"/>
        <item x="4"/>
        <item t="default"/>
      </items>
    </pivotField>
    <pivotField numFmtId="3" showAll="0"/>
    <pivotField numFmtId="164" showAll="0"/>
    <pivotField numFmtId="165" showAll="0"/>
    <pivotField numFmtId="164" showAll="0"/>
    <pivotField numFmtId="164" showAll="0"/>
    <pivotField showAll="0">
      <items count="6">
        <item x="3"/>
        <item x="0"/>
        <item x="1"/>
        <item x="2"/>
        <item x="4"/>
        <item t="default"/>
      </items>
    </pivotField>
    <pivotField showAll="0">
      <items count="5">
        <item x="2"/>
        <item x="0"/>
        <item x="1"/>
        <item x="3"/>
        <item t="default"/>
      </items>
    </pivotField>
    <pivotField showAll="0"/>
    <pivotField axis="axisRow" dataField="1" showAll="0">
      <items count="4">
        <item x="0"/>
        <item x="2"/>
        <item x="1"/>
        <item t="default"/>
      </items>
    </pivotField>
  </pivotFields>
  <rowFields count="1">
    <field x="17"/>
  </rowFields>
  <rowItems count="4">
    <i>
      <x/>
    </i>
    <i>
      <x v="1"/>
    </i>
    <i>
      <x v="2"/>
    </i>
    <i t="grand">
      <x/>
    </i>
  </rowItems>
  <colItems count="1">
    <i/>
  </colItems>
  <dataFields count="1">
    <dataField name="Count of Return Status" fld="17"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2"/>
          </reference>
        </references>
      </pivotArea>
    </chartFormat>
    <chartFormat chart="0" format="3">
      <pivotArea type="data" outline="0" fieldPosition="0">
        <references count="2">
          <reference field="4294967294" count="1" selected="0">
            <x v="0"/>
          </reference>
          <reference field="1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7" count="1" selected="0">
            <x v="0"/>
          </reference>
        </references>
      </pivotArea>
    </chartFormat>
    <chartFormat chart="15" format="10">
      <pivotArea type="data" outline="0" fieldPosition="0">
        <references count="2">
          <reference field="4294967294" count="1" selected="0">
            <x v="0"/>
          </reference>
          <reference field="17" count="1" selected="0">
            <x v="1"/>
          </reference>
        </references>
      </pivotArea>
    </chartFormat>
    <chartFormat chart="15"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8571DC-CA2D-5C45-8579-FA18DDF8170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2" firstHeaderRow="1" firstDataRow="1" firstDataCol="1"/>
  <pivotFields count="18">
    <pivotField showAll="0"/>
    <pivotField numFmtId="14" showAll="0"/>
    <pivotField showAll="0"/>
    <pivotField showAll="0"/>
    <pivotField showAll="0"/>
    <pivotField showAll="0"/>
    <pivotField showAll="0"/>
    <pivotField showAll="0"/>
    <pivotField showAll="0">
      <items count="7">
        <item x="1"/>
        <item x="3"/>
        <item x="0"/>
        <item x="2"/>
        <item x="5"/>
        <item x="4"/>
        <item t="default"/>
      </items>
    </pivotField>
    <pivotField numFmtId="3" showAll="0"/>
    <pivotField numFmtId="164" showAll="0"/>
    <pivotField numFmtId="165" showAll="0"/>
    <pivotField numFmtId="164" showAll="0"/>
    <pivotField numFmtId="164" showAll="0"/>
    <pivotField showAll="0">
      <items count="6">
        <item x="3"/>
        <item x="0"/>
        <item x="1"/>
        <item x="2"/>
        <item x="4"/>
        <item t="default"/>
      </items>
    </pivotField>
    <pivotField axis="axisRow" dataField="1" showAll="0">
      <items count="5">
        <item x="2"/>
        <item x="0"/>
        <item x="1"/>
        <item x="3"/>
        <item t="default"/>
      </items>
    </pivotField>
    <pivotField showAll="0"/>
    <pivotField showAll="0">
      <items count="4">
        <item x="0"/>
        <item x="2"/>
        <item x="1"/>
        <item t="default"/>
      </items>
    </pivotField>
  </pivotFields>
  <rowFields count="1">
    <field x="15"/>
  </rowFields>
  <rowItems count="5">
    <i>
      <x/>
    </i>
    <i>
      <x v="1"/>
    </i>
    <i>
      <x v="2"/>
    </i>
    <i>
      <x v="3"/>
    </i>
    <i t="grand">
      <x/>
    </i>
  </rowItems>
  <colItems count="1">
    <i/>
  </colItems>
  <dataFields count="1">
    <dataField name="Count of Delivery Status" fld="15"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3"/>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5" count="1" selected="0">
            <x v="0"/>
          </reference>
        </references>
      </pivotArea>
    </chartFormat>
    <chartFormat chart="6" format="12">
      <pivotArea type="data" outline="0" fieldPosition="0">
        <references count="2">
          <reference field="4294967294" count="1" selected="0">
            <x v="0"/>
          </reference>
          <reference field="15" count="1" selected="0">
            <x v="1"/>
          </reference>
        </references>
      </pivotArea>
    </chartFormat>
    <chartFormat chart="6" format="13">
      <pivotArea type="data" outline="0" fieldPosition="0">
        <references count="2">
          <reference field="4294967294" count="1" selected="0">
            <x v="0"/>
          </reference>
          <reference field="15" count="1" selected="0">
            <x v="2"/>
          </reference>
        </references>
      </pivotArea>
    </chartFormat>
    <chartFormat chart="6"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05272C-F52D-654B-9182-FC813899AA6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8">
    <pivotField showAll="0"/>
    <pivotField numFmtId="14" showAll="0">
      <items count="436">
        <item x="204"/>
        <item x="260"/>
        <item x="420"/>
        <item x="385"/>
        <item x="52"/>
        <item x="281"/>
        <item x="26"/>
        <item x="407"/>
        <item x="201"/>
        <item x="126"/>
        <item x="36"/>
        <item x="255"/>
        <item x="68"/>
        <item x="378"/>
        <item x="348"/>
        <item x="237"/>
        <item x="270"/>
        <item x="347"/>
        <item x="300"/>
        <item x="340"/>
        <item x="8"/>
        <item x="135"/>
        <item x="422"/>
        <item x="164"/>
        <item x="249"/>
        <item x="357"/>
        <item x="85"/>
        <item x="337"/>
        <item x="75"/>
        <item x="54"/>
        <item x="111"/>
        <item x="194"/>
        <item x="138"/>
        <item x="389"/>
        <item x="303"/>
        <item x="132"/>
        <item x="17"/>
        <item x="38"/>
        <item x="70"/>
        <item x="89"/>
        <item x="413"/>
        <item x="254"/>
        <item x="217"/>
        <item x="104"/>
        <item x="43"/>
        <item x="99"/>
        <item x="332"/>
        <item x="63"/>
        <item x="163"/>
        <item x="13"/>
        <item x="240"/>
        <item x="275"/>
        <item x="362"/>
        <item x="208"/>
        <item x="28"/>
        <item x="195"/>
        <item x="9"/>
        <item x="148"/>
        <item x="80"/>
        <item x="115"/>
        <item x="165"/>
        <item x="214"/>
        <item x="25"/>
        <item x="177"/>
        <item x="184"/>
        <item x="121"/>
        <item x="60"/>
        <item x="386"/>
        <item x="82"/>
        <item x="374"/>
        <item x="398"/>
        <item x="356"/>
        <item x="143"/>
        <item x="408"/>
        <item x="233"/>
        <item x="150"/>
        <item x="157"/>
        <item x="376"/>
        <item x="137"/>
        <item x="353"/>
        <item x="360"/>
        <item x="162"/>
        <item x="65"/>
        <item x="42"/>
        <item x="226"/>
        <item x="246"/>
        <item x="102"/>
        <item x="369"/>
        <item x="290"/>
        <item x="86"/>
        <item x="322"/>
        <item x="24"/>
        <item x="30"/>
        <item x="384"/>
        <item x="45"/>
        <item x="368"/>
        <item x="61"/>
        <item x="318"/>
        <item x="289"/>
        <item x="394"/>
        <item x="299"/>
        <item x="81"/>
        <item x="279"/>
        <item x="316"/>
        <item x="344"/>
        <item x="320"/>
        <item x="298"/>
        <item x="355"/>
        <item x="261"/>
        <item x="154"/>
        <item x="321"/>
        <item x="19"/>
        <item x="72"/>
        <item x="314"/>
        <item x="331"/>
        <item x="155"/>
        <item x="178"/>
        <item x="283"/>
        <item x="145"/>
        <item x="0"/>
        <item x="200"/>
        <item x="95"/>
        <item x="400"/>
        <item x="230"/>
        <item x="231"/>
        <item x="118"/>
        <item x="295"/>
        <item x="433"/>
        <item x="110"/>
        <item x="377"/>
        <item x="388"/>
        <item x="6"/>
        <item x="97"/>
        <item x="192"/>
        <item x="206"/>
        <item x="387"/>
        <item x="235"/>
        <item x="27"/>
        <item x="380"/>
        <item x="186"/>
        <item x="215"/>
        <item x="434"/>
        <item x="191"/>
        <item x="156"/>
        <item x="421"/>
        <item x="123"/>
        <item x="105"/>
        <item x="7"/>
        <item x="301"/>
        <item x="124"/>
        <item x="323"/>
        <item x="189"/>
        <item x="228"/>
        <item x="427"/>
        <item x="306"/>
        <item x="4"/>
        <item x="183"/>
        <item x="62"/>
        <item x="276"/>
        <item x="382"/>
        <item x="366"/>
        <item x="220"/>
        <item x="57"/>
        <item x="412"/>
        <item x="67"/>
        <item x="393"/>
        <item x="419"/>
        <item x="236"/>
        <item x="147"/>
        <item x="176"/>
        <item x="363"/>
        <item x="175"/>
        <item x="341"/>
        <item x="335"/>
        <item x="59"/>
        <item x="119"/>
        <item x="203"/>
        <item x="174"/>
        <item x="93"/>
        <item x="190"/>
        <item x="151"/>
        <item x="343"/>
        <item x="397"/>
        <item x="310"/>
        <item x="153"/>
        <item x="247"/>
        <item x="134"/>
        <item x="32"/>
        <item x="350"/>
        <item x="245"/>
        <item x="403"/>
        <item x="425"/>
        <item x="180"/>
        <item x="278"/>
        <item x="98"/>
        <item x="187"/>
        <item x="399"/>
        <item x="53"/>
        <item x="273"/>
        <item x="288"/>
        <item x="37"/>
        <item x="282"/>
        <item x="94"/>
        <item x="269"/>
        <item x="375"/>
        <item x="280"/>
        <item x="197"/>
        <item x="128"/>
        <item x="304"/>
        <item x="338"/>
        <item x="404"/>
        <item x="268"/>
        <item x="51"/>
        <item x="209"/>
        <item x="424"/>
        <item x="431"/>
        <item x="253"/>
        <item x="293"/>
        <item x="411"/>
        <item x="381"/>
        <item x="396"/>
        <item x="78"/>
        <item x="88"/>
        <item x="274"/>
        <item x="50"/>
        <item x="39"/>
        <item x="239"/>
        <item x="315"/>
        <item x="48"/>
        <item x="127"/>
        <item x="182"/>
        <item x="391"/>
        <item x="432"/>
        <item x="212"/>
        <item x="83"/>
        <item x="120"/>
        <item x="296"/>
        <item x="117"/>
        <item x="361"/>
        <item x="109"/>
        <item x="170"/>
        <item x="305"/>
        <item x="14"/>
        <item x="417"/>
        <item x="107"/>
        <item x="149"/>
        <item x="161"/>
        <item x="430"/>
        <item x="238"/>
        <item x="325"/>
        <item x="370"/>
        <item x="10"/>
        <item x="392"/>
        <item x="47"/>
        <item x="252"/>
        <item x="416"/>
        <item x="16"/>
        <item x="66"/>
        <item x="125"/>
        <item x="414"/>
        <item x="383"/>
        <item x="103"/>
        <item x="264"/>
        <item x="232"/>
        <item x="171"/>
        <item x="224"/>
        <item x="410"/>
        <item x="287"/>
        <item x="158"/>
        <item x="33"/>
        <item x="131"/>
        <item x="354"/>
        <item x="241"/>
        <item x="406"/>
        <item x="334"/>
        <item x="364"/>
        <item x="73"/>
        <item x="266"/>
        <item x="141"/>
        <item x="409"/>
        <item x="56"/>
        <item x="297"/>
        <item x="101"/>
        <item x="77"/>
        <item x="122"/>
        <item x="46"/>
        <item x="259"/>
        <item x="87"/>
        <item x="108"/>
        <item x="319"/>
        <item x="79"/>
        <item x="312"/>
        <item x="22"/>
        <item x="55"/>
        <item x="114"/>
        <item x="429"/>
        <item x="172"/>
        <item x="196"/>
        <item x="71"/>
        <item x="225"/>
        <item x="286"/>
        <item x="216"/>
        <item x="250"/>
        <item x="92"/>
        <item x="418"/>
        <item x="262"/>
        <item x="227"/>
        <item x="277"/>
        <item x="198"/>
        <item x="405"/>
        <item x="152"/>
        <item x="113"/>
        <item x="426"/>
        <item x="367"/>
        <item x="159"/>
        <item x="345"/>
        <item x="31"/>
        <item x="41"/>
        <item x="302"/>
        <item x="223"/>
        <item x="329"/>
        <item x="90"/>
        <item x="339"/>
        <item x="351"/>
        <item x="64"/>
        <item x="44"/>
        <item x="256"/>
        <item x="328"/>
        <item x="234"/>
        <item x="142"/>
        <item x="211"/>
        <item x="229"/>
        <item x="11"/>
        <item x="346"/>
        <item x="401"/>
        <item x="284"/>
        <item x="428"/>
        <item x="74"/>
        <item x="349"/>
        <item x="69"/>
        <item x="291"/>
        <item x="243"/>
        <item x="136"/>
        <item x="390"/>
        <item x="244"/>
        <item x="379"/>
        <item x="76"/>
        <item x="140"/>
        <item x="207"/>
        <item x="267"/>
        <item x="106"/>
        <item x="333"/>
        <item x="373"/>
        <item x="258"/>
        <item x="327"/>
        <item x="58"/>
        <item x="160"/>
        <item x="307"/>
        <item x="181"/>
        <item x="18"/>
        <item x="96"/>
        <item x="2"/>
        <item x="257"/>
        <item x="371"/>
        <item x="112"/>
        <item x="308"/>
        <item x="423"/>
        <item x="12"/>
        <item x="49"/>
        <item x="358"/>
        <item x="271"/>
        <item x="336"/>
        <item x="144"/>
        <item x="179"/>
        <item x="173"/>
        <item x="251"/>
        <item x="265"/>
        <item x="415"/>
        <item x="5"/>
        <item x="395"/>
        <item x="202"/>
        <item x="330"/>
        <item x="221"/>
        <item x="130"/>
        <item x="218"/>
        <item x="166"/>
        <item x="263"/>
        <item x="210"/>
        <item x="248"/>
        <item x="1"/>
        <item x="23"/>
        <item x="326"/>
        <item x="242"/>
        <item x="168"/>
        <item x="359"/>
        <item x="167"/>
        <item x="193"/>
        <item x="133"/>
        <item x="372"/>
        <item x="313"/>
        <item x="129"/>
        <item x="100"/>
        <item x="219"/>
        <item x="34"/>
        <item x="116"/>
        <item x="3"/>
        <item x="272"/>
        <item x="40"/>
        <item x="213"/>
        <item x="15"/>
        <item x="169"/>
        <item x="21"/>
        <item x="352"/>
        <item x="311"/>
        <item x="402"/>
        <item x="365"/>
        <item x="29"/>
        <item x="324"/>
        <item x="205"/>
        <item x="317"/>
        <item x="199"/>
        <item x="35"/>
        <item x="146"/>
        <item x="20"/>
        <item x="139"/>
        <item x="342"/>
        <item x="285"/>
        <item x="309"/>
        <item x="91"/>
        <item x="84"/>
        <item x="188"/>
        <item x="294"/>
        <item x="292"/>
        <item x="222"/>
        <item x="185"/>
        <item t="default"/>
      </items>
    </pivotField>
    <pivotField showAll="0"/>
    <pivotField showAll="0"/>
    <pivotField showAll="0"/>
    <pivotField showAll="0"/>
    <pivotField showAll="0"/>
    <pivotField showAll="0"/>
    <pivotField showAll="0">
      <items count="7">
        <item x="1"/>
        <item x="3"/>
        <item x="0"/>
        <item x="2"/>
        <item x="5"/>
        <item x="4"/>
        <item t="default"/>
      </items>
    </pivotField>
    <pivotField numFmtId="3" showAll="0"/>
    <pivotField numFmtId="164" showAll="0"/>
    <pivotField numFmtId="165" showAll="0"/>
    <pivotField numFmtId="164" showAll="0"/>
    <pivotField numFmtId="164" showAll="0"/>
    <pivotField axis="axisRow" dataField="1" showAll="0">
      <items count="6">
        <item x="3"/>
        <item x="0"/>
        <item x="1"/>
        <item x="2"/>
        <item x="4"/>
        <item t="default"/>
      </items>
    </pivotField>
    <pivotField showAll="0">
      <items count="5">
        <item x="2"/>
        <item x="0"/>
        <item x="1"/>
        <item x="3"/>
        <item t="default"/>
      </items>
    </pivotField>
    <pivotField showAll="0"/>
    <pivotField showAll="0">
      <items count="4">
        <item x="0"/>
        <item x="2"/>
        <item x="1"/>
        <item t="default"/>
      </items>
    </pivotField>
  </pivotFields>
  <rowFields count="1">
    <field x="14"/>
  </rowFields>
  <rowItems count="6">
    <i>
      <x/>
    </i>
    <i>
      <x v="1"/>
    </i>
    <i>
      <x v="2"/>
    </i>
    <i>
      <x v="3"/>
    </i>
    <i>
      <x v="4"/>
    </i>
    <i t="grand">
      <x/>
    </i>
  </rowItems>
  <colItems count="1">
    <i/>
  </colItems>
  <dataFields count="1">
    <dataField name="Count of Payment Mode" fld="14" subtotal="count" baseField="0" baseItem="0"/>
  </dataFields>
  <chartFormats count="7">
    <chartFormat chart="0"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4" count="1" selected="0">
            <x v="0"/>
          </reference>
        </references>
      </pivotArea>
    </chartFormat>
    <chartFormat chart="16" format="9">
      <pivotArea type="data" outline="0" fieldPosition="0">
        <references count="2">
          <reference field="4294967294" count="1" selected="0">
            <x v="0"/>
          </reference>
          <reference field="14" count="1" selected="0">
            <x v="1"/>
          </reference>
        </references>
      </pivotArea>
    </chartFormat>
    <chartFormat chart="16" format="10">
      <pivotArea type="data" outline="0" fieldPosition="0">
        <references count="2">
          <reference field="4294967294" count="1" selected="0">
            <x v="0"/>
          </reference>
          <reference field="14" count="1" selected="0">
            <x v="2"/>
          </reference>
        </references>
      </pivotArea>
    </chartFormat>
    <chartFormat chart="16" format="11">
      <pivotArea type="data" outline="0" fieldPosition="0">
        <references count="2">
          <reference field="4294967294" count="1" selected="0">
            <x v="0"/>
          </reference>
          <reference field="14" count="1" selected="0">
            <x v="3"/>
          </reference>
        </references>
      </pivotArea>
    </chartFormat>
    <chartFormat chart="16"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6454DA-6554-D049-8FCA-0CA966E225F3}"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23:O30" firstHeaderRow="1" firstDataRow="1" firstDataCol="1"/>
  <pivotFields count="18">
    <pivotField showAll="0"/>
    <pivotField numFmtId="14" showAll="0"/>
    <pivotField showAll="0"/>
    <pivotField showAll="0"/>
    <pivotField showAll="0"/>
    <pivotField showAll="0"/>
    <pivotField showAll="0"/>
    <pivotField showAll="0"/>
    <pivotField axis="axisRow" dataField="1" showAll="0">
      <items count="7">
        <item x="1"/>
        <item x="3"/>
        <item x="0"/>
        <item x="2"/>
        <item x="5"/>
        <item x="4"/>
        <item t="default"/>
      </items>
    </pivotField>
    <pivotField numFmtId="3" showAll="0"/>
    <pivotField numFmtId="164" showAll="0"/>
    <pivotField numFmtId="165" showAll="0"/>
    <pivotField numFmtId="164" showAll="0"/>
    <pivotField numFmtId="164"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Count of Seller"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02D632-B577-5146-8AF7-59B4195A92A6}"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B55" firstHeaderRow="1" firstDataRow="1" firstDataCol="1"/>
  <pivotFields count="18">
    <pivotField showAll="0"/>
    <pivotField numFmtId="14" showAll="0"/>
    <pivotField showAll="0"/>
    <pivotField showAll="0"/>
    <pivotField axis="axisRow" showAll="0" sortType="ascending">
      <items count="15">
        <item x="4"/>
        <item x="10"/>
        <item x="8"/>
        <item x="11"/>
        <item x="2"/>
        <item x="5"/>
        <item x="12"/>
        <item x="3"/>
        <item x="7"/>
        <item x="13"/>
        <item x="0"/>
        <item x="9"/>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1"/>
        <item x="3"/>
        <item x="0"/>
        <item x="2"/>
        <item x="5"/>
        <item x="4"/>
        <item t="default"/>
      </items>
    </pivotField>
    <pivotField numFmtId="3" showAll="0"/>
    <pivotField numFmtId="164" showAll="0"/>
    <pivotField numFmtId="165" showAll="0"/>
    <pivotField dataField="1" numFmtId="164" showAll="0"/>
    <pivotField numFmtId="164" showAll="0"/>
    <pivotField showAll="0">
      <items count="6">
        <item x="3"/>
        <item x="0"/>
        <item x="1"/>
        <item x="2"/>
        <item x="4"/>
        <item t="default"/>
      </items>
    </pivotField>
    <pivotField showAll="0">
      <items count="5">
        <item x="2"/>
        <item x="0"/>
        <item x="1"/>
        <item x="3"/>
        <item t="default"/>
      </items>
    </pivotField>
    <pivotField showAll="0"/>
    <pivotField showAll="0">
      <items count="4">
        <item x="0"/>
        <item x="2"/>
        <item x="1"/>
        <item t="default"/>
      </items>
    </pivotField>
  </pivotFields>
  <rowFields count="1">
    <field x="4"/>
  </rowFields>
  <rowItems count="15">
    <i>
      <x v="3"/>
    </i>
    <i>
      <x v="13"/>
    </i>
    <i>
      <x v="9"/>
    </i>
    <i>
      <x v="12"/>
    </i>
    <i>
      <x v="10"/>
    </i>
    <i>
      <x v="8"/>
    </i>
    <i>
      <x v="11"/>
    </i>
    <i>
      <x v="4"/>
    </i>
    <i>
      <x v="6"/>
    </i>
    <i>
      <x v="1"/>
    </i>
    <i>
      <x v="5"/>
    </i>
    <i>
      <x/>
    </i>
    <i>
      <x v="2"/>
    </i>
    <i>
      <x v="7"/>
    </i>
    <i t="grand">
      <x/>
    </i>
  </rowItems>
  <colItems count="1">
    <i/>
  </colItems>
  <dataFields count="1">
    <dataField name="Sum of Revenue" fld="12"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4E44765-ABB0-D143-A981-18F99C9BD6F6}" sourceName="Product">
  <pivotTables>
    <pivotTable tabId="4" name="PivotTable6"/>
  </pivotTables>
  <data>
    <tabular pivotCacheId="1755340618">
      <items count="23">
        <i x="6" s="1"/>
        <i x="9" s="1"/>
        <i x="3" s="1"/>
        <i x="8" s="1"/>
        <i x="18" s="1"/>
        <i x="1" s="1"/>
        <i x="12" s="1"/>
        <i x="22" s="1"/>
        <i x="15" s="1"/>
        <i x="21" s="1"/>
        <i x="16" s="1"/>
        <i x="10" s="1"/>
        <i x="13" s="1"/>
        <i x="11" s="1"/>
        <i x="20" s="1"/>
        <i x="4" s="1"/>
        <i x="2" s="1"/>
        <i x="14" s="1"/>
        <i x="17" s="1"/>
        <i x="7" s="1"/>
        <i x="5" s="1"/>
        <i x="1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3EC2FE-3F66-3246-9F64-C1CA1A33C5A1}" sourceName="Category">
  <pivotTables>
    <pivotTable tabId="6" name="PivotTable9"/>
  </pivotTables>
  <data>
    <tabular pivotCacheId="1755340618">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BECDCC8-88FA-154F-90ED-0C6D099751A4}" sourceName="Product">
  <pivotTables>
    <pivotTable tabId="6" name="PivotTable10"/>
  </pivotTables>
  <data>
    <tabular pivotCacheId="1755340618">
      <items count="23">
        <i x="6" s="1"/>
        <i x="9" s="1"/>
        <i x="3" s="1"/>
        <i x="8" s="1"/>
        <i x="18" s="1"/>
        <i x="1" s="1"/>
        <i x="12" s="1"/>
        <i x="22" s="1"/>
        <i x="15" s="1"/>
        <i x="21" s="1"/>
        <i x="16" s="1"/>
        <i x="10" s="1"/>
        <i x="13" s="1"/>
        <i x="11" s="1"/>
        <i x="20" s="1"/>
        <i x="4" s="1"/>
        <i x="2" s="1"/>
        <i x="14" s="1"/>
        <i x="17" s="1"/>
        <i x="7" s="1"/>
        <i x="5" s="1"/>
        <i x="19"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2" xr10:uid="{4777C55C-B66E-6445-B4E0-72EB48F2BD3E}" sourceName="Months (Order Date)">
  <pivotTables>
    <pivotTable tabId="3" name="PivotTable3"/>
    <pivotTable tabId="4" name="PivotTable4"/>
    <pivotTable tabId="4" name="PivotTable6"/>
    <pivotTable tabId="3" name="PivotTable2"/>
    <pivotTable tabId="7" name="PivotTable1"/>
    <pivotTable tabId="7" name="PivotTable2"/>
    <pivotTable tabId="6" name="PivotTable10"/>
    <pivotTable tabId="6" name="PivotTable9"/>
    <pivotTable tabId="5" name="PivotTable7"/>
    <pivotTable tabId="5" name="PivotTable8"/>
  </pivotTables>
  <data>
    <tabular pivotCacheId="1755340618">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032C735-DC8A-0846-85C3-AB83AD898297}" sourceName="Payment Mode">
  <pivotTables>
    <pivotTable tabId="10" name="PivotTable2"/>
    <pivotTable tabId="10" name="PivotTable3"/>
    <pivotTable tabId="10" name="PivotTable4"/>
    <pivotTable tabId="10" name="PivotTable5"/>
  </pivotTables>
  <data>
    <tabular pivotCacheId="81694993">
      <items count="5">
        <i x="3" s="1"/>
        <i x="0" s="1"/>
        <i x="1"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5D29467-38B7-EB43-B193-9640CF8DA07E}" sourceName="State">
  <pivotTables>
    <pivotTable tabId="3" name="PivotTable3"/>
    <pivotTable tabId="4" name="PivotTable4"/>
    <pivotTable tabId="4" name="PivotTable6"/>
    <pivotTable tabId="3" name="PivotTable2"/>
    <pivotTable tabId="7" name="PivotTable1"/>
    <pivotTable tabId="7" name="PivotTable2"/>
    <pivotTable tabId="6" name="PivotTable10"/>
    <pivotTable tabId="6" name="PivotTable9"/>
    <pivotTable tabId="5" name="PivotTable7"/>
    <pivotTable tabId="5" name="PivotTable8"/>
  </pivotTables>
  <data>
    <tabular pivotCacheId="1755340618">
      <items count="14">
        <i x="4" s="1"/>
        <i x="10" s="1"/>
        <i x="8" s="1"/>
        <i x="11" s="1"/>
        <i x="2" s="1"/>
        <i x="5" s="1"/>
        <i x="12" s="1"/>
        <i x="3" s="1"/>
        <i x="7" s="1"/>
        <i x="13" s="1"/>
        <i x="0" s="1"/>
        <i x="9" s="1"/>
        <i x="6"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8C39E83-D1C3-244A-AE32-A7412E6838F4}" sourceName="City">
  <pivotTables>
    <pivotTable tabId="3" name="PivotTable3"/>
    <pivotTable tabId="4" name="PivotTable4"/>
    <pivotTable tabId="4" name="PivotTable6"/>
    <pivotTable tabId="3" name="PivotTable2"/>
    <pivotTable tabId="7" name="PivotTable1"/>
    <pivotTable tabId="7" name="PivotTable2"/>
    <pivotTable tabId="6" name="PivotTable10"/>
    <pivotTable tabId="6" name="PivotTable9"/>
    <pivotTable tabId="5" name="PivotTable7"/>
    <pivotTable tabId="5" name="PivotTable8"/>
  </pivotTables>
  <data>
    <tabular pivotCacheId="1755340618">
      <items count="15">
        <i x="11" s="1"/>
        <i x="2" s="1"/>
        <i x="12" s="1"/>
        <i x="7" s="1"/>
        <i x="0" s="1"/>
        <i x="8" s="1"/>
        <i x="4" s="1"/>
        <i x="9" s="1"/>
        <i x="13" s="1"/>
        <i x="5" s="1"/>
        <i x="1" s="1"/>
        <i x="6" s="1"/>
        <i x="3" s="1"/>
        <i x="10" s="1"/>
        <i x="1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842FEEE-FF12-8E40-BFB8-0A66D9FC3CF4}" sourceName="Brand">
  <pivotTables>
    <pivotTable tabId="3" name="PivotTable3"/>
    <pivotTable tabId="4" name="PivotTable4"/>
    <pivotTable tabId="4" name="PivotTable6"/>
    <pivotTable tabId="3" name="PivotTable2"/>
    <pivotTable tabId="7" name="PivotTable1"/>
    <pivotTable tabId="7" name="PivotTable2"/>
    <pivotTable tabId="6" name="PivotTable10"/>
    <pivotTable tabId="6" name="PivotTable9"/>
    <pivotTable tabId="5" name="PivotTable7"/>
    <pivotTable tabId="5" name="PivotTable8"/>
  </pivotTables>
  <data>
    <tabular pivotCacheId="1755340618">
      <items count="22">
        <i x="21" s="1"/>
        <i x="13" s="1"/>
        <i x="0" s="1"/>
        <i x="3" s="1"/>
        <i x="10" s="1"/>
        <i x="6" s="1"/>
        <i x="9" s="1"/>
        <i x="20" s="1"/>
        <i x="11" s="1"/>
        <i x="19" s="1"/>
        <i x="5" s="1"/>
        <i x="1" s="1"/>
        <i x="14" s="1"/>
        <i x="17" s="1"/>
        <i x="12" s="1"/>
        <i x="16" s="1"/>
        <i x="7" s="1"/>
        <i x="2" s="1"/>
        <i x="8" s="1"/>
        <i x="4" s="1"/>
        <i x="18" s="1"/>
        <i x="1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42E092A6-5985-F548-8C1A-8BCB6F9FB4C8}" sourceName="Delivery Status">
  <pivotTables>
    <pivotTable tabId="10" name="PivotTable3"/>
    <pivotTable tabId="10" name="PivotTable2"/>
    <pivotTable tabId="10" name="PivotTable4"/>
    <pivotTable tabId="10" name="PivotTable5"/>
  </pivotTables>
  <data>
    <tabular pivotCacheId="81694993">
      <items count="4">
        <i x="2" s="1"/>
        <i x="0" s="1"/>
        <i x="1"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CBEE5003-EAF7-5A48-9034-582E5A572856}" sourceName="Return Status">
  <pivotTables>
    <pivotTable tabId="10" name="PivotTable4"/>
    <pivotTable tabId="10" name="PivotTable2"/>
    <pivotTable tabId="10" name="PivotTable3"/>
    <pivotTable tabId="10" name="PivotTable5"/>
  </pivotTables>
  <data>
    <tabular pivotCacheId="81694993">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418409FD-E094-B74F-B4B8-77DA3E1EEA0D}" sourceName="Seller">
  <pivotTables>
    <pivotTable tabId="10" name="PivotTable6"/>
    <pivotTable tabId="10" name="PivotTable2"/>
    <pivotTable tabId="10" name="PivotTable3"/>
    <pivotTable tabId="10" name="PivotTable4"/>
    <pivotTable tabId="10" name="PivotTable5"/>
  </pivotTables>
  <data>
    <tabular pivotCacheId="81694993">
      <items count="6">
        <i x="1" s="1"/>
        <i x="3" s="1"/>
        <i x="0"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B4AF7E0-1DCD-524D-AE42-EE0737CA806E}" cache="Slicer_Months__Order_Date2" caption="Month" style="SlicerStyleDark1" rowHeight="230716"/>
  <slicer name="Payment Mode 1" xr10:uid="{2A168246-D644-2942-BA52-8DEAB7A3B9E0}" cache="Slicer_Payment_Mode" caption="Payment Mode" startItem="2" style="SlicerStyleDark1" rowHeight="230716"/>
  <slicer name="State" xr10:uid="{15F35E60-EE6B-3B49-9594-A8EEF6132364}" cache="Slicer_State" caption="State" startItem="4" style="SlicerStyleDark1" rowHeight="230716"/>
  <slicer name="City" xr10:uid="{CD20BC22-C952-4342-92CF-EF3B9E83003B}" cache="Slicer_City" caption="City" style="SlicerStyleDark1" rowHeight="230716"/>
  <slicer name="Brand" xr10:uid="{18BF3776-5D34-024A-B9FE-86CF022DE051}" cache="Slicer_Brand" caption="Brand" style="SlicerStyleDark1" rowHeight="230716"/>
  <slicer name="Delivery Status 1" xr10:uid="{A27BF113-A3C2-D540-BA93-3B39F7F8984D}" cache="Slicer_Delivery_Status" caption="Delivery Status" style="SlicerStyleDark1" rowHeight="230716"/>
  <slicer name="Return Status 1" xr10:uid="{6555ED5B-DC4B-754B-9A6B-CF706F488D7A}" cache="Slicer_Return_Status" caption="Return Status" style="SlicerStyleDark1" rowHeight="230716"/>
  <slicer name="Seller 1" xr10:uid="{F9121A79-5E52-114A-8DA7-6F2E9E868F87}" cache="Slicer_Seller" caption="Seller"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2144FDD9-597E-2448-B68C-33B56656F402}" cache="Slicer_Months__Order_Date2" caption="Months (Order Date)"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5062EB0-BFD5-7441-AF36-10C55B420F79}" cache="Slicer_Product" caption="Product" rowHeight="230716"/>
  <slicer name="Months (Order Date) 1" xr10:uid="{D1D243FE-A6A1-3C43-BE77-7E4A86C903BA}" cache="Slicer_Months__Order_Date2" caption="Months (Order Date)"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8055AA-78C4-1F4E-9738-2196E9498DE8}" cache="Slicer_Category" caption="Category" rowHeight="230716"/>
  <slicer name="Product 3" xr10:uid="{BB5DD9D4-5379-164D-8BCC-80E9AB352A98}" cache="Slicer_Product1" caption="Product" startItem="8"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22D3263D-F854-CD4B-8D7F-8A77926C913E}" cache="Slicer_Payment_Mode" caption="Payment Mode" rowHeight="230716"/>
  <slicer name="Delivery Status" xr10:uid="{8AA8B119-D72D-4A4D-A9A8-6EB789274C0F}" cache="Slicer_Delivery_Status" caption="Delivery Status" rowHeight="230716"/>
  <slicer name="Return Status" xr10:uid="{19838819-53EC-1140-A640-82172C0E98A7}" cache="Slicer_Return_Status" caption="Return Status" rowHeight="230716"/>
  <slicer name="Seller" xr10:uid="{82416FED-ABDC-8F44-84E3-ADD45F4E1EA7}" cache="Slicer_Seller" caption="Sell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7CE7F-BE8E-0449-95BC-2D92801DF311}" name="Table1" displayName="Table1" ref="A1:R1501" totalsRowShown="0" headerRowDxfId="20" dataDxfId="19" tableBorderDxfId="18">
  <autoFilter ref="A1:R1501" xr:uid="{4E17CE7F-BE8E-0449-95BC-2D92801DF311}"/>
  <tableColumns count="18">
    <tableColumn id="1" xr3:uid="{D8710427-0F68-804D-97D6-B14D6429B796}" name="Order ID" dataDxfId="17"/>
    <tableColumn id="2" xr3:uid="{CB241C79-51F3-B74D-9636-E301555EA924}" name="Order Date" dataDxfId="16"/>
    <tableColumn id="3" xr3:uid="{3E9B047F-133C-F641-B923-DE0D8D8D750C}" name="Customer Name" dataDxfId="15"/>
    <tableColumn id="4" xr3:uid="{C0DA1E34-C391-5440-A166-575B9974F864}" name="City" dataDxfId="14"/>
    <tableColumn id="5" xr3:uid="{ABDC68D3-FC95-FD41-BE52-E3EF4A0A9795}" name="State" dataDxfId="13"/>
    <tableColumn id="6" xr3:uid="{B267F191-D5D4-BB48-9CC9-B406E93E0681}" name="Category" dataDxfId="12"/>
    <tableColumn id="7" xr3:uid="{0B995A62-A636-CB4F-A306-139946A9A023}" name="Product" dataDxfId="11"/>
    <tableColumn id="8" xr3:uid="{6ACA640C-5DC9-AB4B-952E-204A4AD33730}" name="Brand" dataDxfId="10"/>
    <tableColumn id="9" xr3:uid="{2253DD72-0786-7B4C-A889-51F9188482A1}" name="Seller" dataDxfId="9"/>
    <tableColumn id="10" xr3:uid="{E0E0EE16-0676-B640-9288-27D7FB13C054}" name="Quantity" dataDxfId="8"/>
    <tableColumn id="11" xr3:uid="{E33CA2AB-FC67-734C-8107-9BFDE48E8488}" name="Unit Price" dataDxfId="7"/>
    <tableColumn id="12" xr3:uid="{9EDD7FE2-E32C-4042-97E9-00AB222072AA}" name="Discount" dataDxfId="6"/>
    <tableColumn id="13" xr3:uid="{0B8D454D-65BD-2941-9EB2-0BBB518F1220}" name="Revenue" dataDxfId="5">
      <calculatedColumnFormula>J2*K2*(1-L2)</calculatedColumnFormula>
    </tableColumn>
    <tableColumn id="14" xr3:uid="{49B0F44C-BFB8-3749-A1DF-80D6393B8186}" name="Profit" dataDxfId="4"/>
    <tableColumn id="15" xr3:uid="{F4EF8CF3-F492-9A46-AD50-31F46E4E0BB5}" name="Payment Mode" dataDxfId="3"/>
    <tableColumn id="16" xr3:uid="{C9B199EE-4AC3-E44A-9C54-61FAE9771E1D}" name="Delivery Status" dataDxfId="2"/>
    <tableColumn id="17" xr3:uid="{E34B4DFC-B14B-064A-BF4C-03C5484D183A}" name="Rating" dataDxfId="1"/>
    <tableColumn id="18" xr3:uid="{2D6512B0-EA1B-8048-B1C8-CD17E37C9D8E}" name="Return 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5.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7.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C6EB-5E5D-CD46-8D65-0F5EA53111E0}">
  <dimension ref="A1:Z100"/>
  <sheetViews>
    <sheetView showGridLines="0" tabSelected="1" zoomScale="85" zoomScaleNormal="85" workbookViewId="0">
      <selection activeCell="Z13" sqref="Z13"/>
    </sheetView>
  </sheetViews>
  <sheetFormatPr baseColWidth="10" defaultColWidth="0" defaultRowHeight="15" zeroHeight="1" x14ac:dyDescent="0.2"/>
  <cols>
    <col min="1" max="3" width="10.83203125" customWidth="1"/>
    <col min="4" max="4" width="17.1640625" customWidth="1"/>
    <col min="5" max="26" width="10.83203125" customWidth="1"/>
    <col min="27" max="16384" width="10.83203125" hidden="1"/>
  </cols>
  <sheetData>
    <row r="1" spans="1:26" x14ac:dyDescent="0.2">
      <c r="A1" s="32"/>
      <c r="B1" s="32"/>
      <c r="C1" s="32"/>
      <c r="D1" s="32"/>
      <c r="E1" s="32"/>
      <c r="F1" s="32"/>
      <c r="G1" s="32"/>
      <c r="H1" s="32"/>
      <c r="I1" s="32"/>
      <c r="J1" s="32"/>
      <c r="K1" s="32"/>
      <c r="L1" s="32"/>
      <c r="M1" s="32"/>
      <c r="N1" s="32"/>
      <c r="O1" s="32"/>
      <c r="P1" s="32"/>
      <c r="Q1" s="32"/>
      <c r="R1" s="32"/>
      <c r="S1" s="32"/>
      <c r="T1" s="32"/>
      <c r="U1" s="32"/>
      <c r="V1" s="32"/>
      <c r="W1" s="32"/>
      <c r="X1" s="32"/>
      <c r="Y1" s="32"/>
      <c r="Z1" s="32"/>
    </row>
    <row r="2" spans="1:26" x14ac:dyDescent="0.2">
      <c r="A2" s="32"/>
      <c r="B2" s="32"/>
      <c r="C2" s="32"/>
      <c r="D2" s="32"/>
      <c r="E2" s="32"/>
      <c r="F2" s="32"/>
      <c r="G2" s="32"/>
      <c r="H2" s="32"/>
      <c r="I2" s="32"/>
      <c r="J2" s="32"/>
      <c r="K2" s="32"/>
      <c r="L2" s="32"/>
      <c r="M2" s="32"/>
      <c r="N2" s="32"/>
      <c r="O2" s="32"/>
      <c r="P2" s="32"/>
      <c r="Q2" s="32"/>
      <c r="R2" s="32"/>
      <c r="S2" s="32"/>
      <c r="T2" s="32"/>
      <c r="U2" s="32"/>
      <c r="V2" s="32"/>
      <c r="W2" s="32"/>
      <c r="X2" s="32"/>
      <c r="Y2" s="32"/>
      <c r="Z2" s="32"/>
    </row>
    <row r="3" spans="1:26" x14ac:dyDescent="0.2">
      <c r="A3" s="32"/>
      <c r="B3" s="32"/>
      <c r="C3" s="32"/>
      <c r="D3" s="32"/>
      <c r="E3" s="32"/>
      <c r="F3" s="32"/>
      <c r="G3" s="32"/>
      <c r="H3" s="32"/>
      <c r="I3" s="32"/>
      <c r="J3" s="32"/>
      <c r="K3" s="32"/>
      <c r="L3" s="32"/>
      <c r="M3" s="32"/>
      <c r="N3" s="32"/>
      <c r="O3" s="32"/>
      <c r="P3" s="32"/>
      <c r="Q3" s="32"/>
      <c r="R3" s="32"/>
      <c r="S3" s="32"/>
      <c r="T3" s="32"/>
      <c r="U3" s="32"/>
      <c r="V3" s="32"/>
      <c r="W3" s="32"/>
      <c r="X3" s="32"/>
      <c r="Y3" s="32"/>
      <c r="Z3" s="32"/>
    </row>
    <row r="4" spans="1:26" x14ac:dyDescent="0.2">
      <c r="A4" s="32"/>
      <c r="B4" s="32"/>
      <c r="C4" s="32"/>
      <c r="D4" s="32"/>
      <c r="E4" s="32"/>
      <c r="F4" s="32"/>
      <c r="G4" s="32"/>
      <c r="H4" s="32"/>
      <c r="I4" s="32"/>
      <c r="J4" s="32"/>
      <c r="K4" s="32"/>
      <c r="L4" s="32"/>
      <c r="M4" s="32"/>
      <c r="N4" s="32"/>
      <c r="O4" s="32"/>
      <c r="P4" s="32"/>
      <c r="Q4" s="32"/>
      <c r="R4" s="32"/>
      <c r="S4" s="32"/>
      <c r="T4" s="32"/>
      <c r="U4" s="32"/>
      <c r="V4" s="32"/>
      <c r="W4" s="32"/>
      <c r="X4" s="32"/>
      <c r="Y4" s="32"/>
      <c r="Z4" s="32"/>
    </row>
    <row r="5" spans="1:26" x14ac:dyDescent="0.2">
      <c r="A5" s="32"/>
      <c r="B5" s="32"/>
      <c r="C5" s="32"/>
      <c r="D5" s="32"/>
      <c r="E5" s="32"/>
      <c r="F5" s="32"/>
      <c r="G5" s="32"/>
      <c r="H5" s="32"/>
      <c r="I5" s="32"/>
      <c r="J5" s="32"/>
      <c r="K5" s="32"/>
      <c r="L5" s="32"/>
      <c r="M5" s="32"/>
      <c r="N5" s="32"/>
      <c r="O5" s="32"/>
      <c r="P5" s="32"/>
      <c r="Q5" s="32"/>
      <c r="R5" s="32"/>
      <c r="S5" s="32"/>
      <c r="T5" s="32"/>
      <c r="U5" s="32"/>
      <c r="V5" s="32"/>
      <c r="W5" s="32"/>
      <c r="X5" s="32"/>
      <c r="Y5" s="32"/>
      <c r="Z5" s="32"/>
    </row>
    <row r="6" spans="1:26" x14ac:dyDescent="0.2">
      <c r="A6" s="32"/>
      <c r="B6" s="32"/>
      <c r="C6" s="32"/>
      <c r="D6" s="32"/>
      <c r="E6" s="32"/>
      <c r="F6" s="32"/>
      <c r="G6" s="32"/>
      <c r="H6" s="32"/>
      <c r="I6" s="32"/>
      <c r="J6" s="32"/>
      <c r="K6" s="32"/>
      <c r="L6" s="32"/>
      <c r="M6" s="32"/>
      <c r="N6" s="32"/>
      <c r="O6" s="32"/>
      <c r="P6" s="32"/>
      <c r="Q6" s="32"/>
      <c r="R6" s="32"/>
      <c r="S6" s="32"/>
      <c r="T6" s="32"/>
      <c r="U6" s="32"/>
      <c r="V6" s="32"/>
      <c r="W6" s="32"/>
      <c r="X6" s="32"/>
      <c r="Y6" s="32"/>
      <c r="Z6" s="32"/>
    </row>
    <row r="7" spans="1:26" ht="43" customHeight="1" x14ac:dyDescent="0.55000000000000004">
      <c r="A7" s="32"/>
      <c r="B7" s="32"/>
      <c r="C7" s="32"/>
      <c r="D7" s="39"/>
      <c r="E7" s="40"/>
      <c r="F7" s="32"/>
      <c r="G7" s="32"/>
      <c r="H7" s="32"/>
      <c r="I7" s="32"/>
      <c r="J7" s="32"/>
      <c r="K7" s="32"/>
      <c r="L7" s="32"/>
      <c r="M7" s="32"/>
      <c r="N7" s="32"/>
      <c r="O7" s="30"/>
      <c r="P7" s="32"/>
      <c r="Q7" s="32"/>
      <c r="R7" s="32"/>
      <c r="S7" s="32"/>
      <c r="T7" s="32"/>
      <c r="U7" s="32"/>
      <c r="V7" s="32"/>
      <c r="W7" s="32"/>
      <c r="X7" s="32"/>
      <c r="Y7" s="32"/>
      <c r="Z7" s="32"/>
    </row>
    <row r="8" spans="1:26" x14ac:dyDescent="0.2">
      <c r="A8" s="32"/>
      <c r="B8" s="32"/>
      <c r="C8" s="32"/>
      <c r="D8" s="32"/>
      <c r="E8" s="32"/>
      <c r="F8" s="32"/>
      <c r="G8" s="32"/>
      <c r="H8" s="32"/>
      <c r="I8" s="32"/>
      <c r="J8" s="32"/>
      <c r="K8" s="32"/>
      <c r="L8" s="32"/>
      <c r="M8" s="32"/>
      <c r="N8" s="32"/>
      <c r="O8" s="32"/>
      <c r="P8" s="32"/>
      <c r="Q8" s="32"/>
      <c r="R8" s="32"/>
      <c r="S8" s="32"/>
      <c r="T8" s="32"/>
      <c r="U8" s="32"/>
      <c r="V8" s="32"/>
      <c r="W8" s="32"/>
      <c r="X8" s="32"/>
      <c r="Y8" s="32"/>
      <c r="Z8" s="32"/>
    </row>
    <row r="9" spans="1:26" x14ac:dyDescent="0.2">
      <c r="A9" s="32"/>
      <c r="B9" s="32"/>
      <c r="C9" s="32"/>
      <c r="D9" s="32"/>
      <c r="E9" s="32"/>
      <c r="F9" s="32"/>
      <c r="G9" s="32"/>
      <c r="H9" s="32"/>
      <c r="I9" s="32"/>
      <c r="J9" s="32"/>
      <c r="K9" s="32"/>
      <c r="L9" s="32"/>
      <c r="M9" s="32"/>
      <c r="N9" s="32"/>
      <c r="O9" s="32"/>
      <c r="P9" s="32"/>
      <c r="Q9" s="32"/>
      <c r="R9" s="32"/>
      <c r="S9" s="32"/>
      <c r="T9" s="32"/>
      <c r="U9" s="32"/>
      <c r="V9" s="32"/>
      <c r="W9" s="32"/>
      <c r="X9" s="32"/>
      <c r="Y9" s="32"/>
      <c r="Z9" s="32"/>
    </row>
    <row r="10" spans="1:26" x14ac:dyDescent="0.2">
      <c r="A10" s="32"/>
      <c r="B10" s="32"/>
      <c r="C10" s="32"/>
      <c r="D10" s="32"/>
      <c r="E10" s="32"/>
      <c r="F10" s="32"/>
      <c r="G10" s="32"/>
      <c r="H10" s="32"/>
      <c r="I10" s="32"/>
      <c r="K10" s="32"/>
      <c r="L10" s="32"/>
      <c r="M10" s="32"/>
      <c r="N10" s="32"/>
      <c r="O10" s="32"/>
      <c r="P10" s="32"/>
      <c r="Q10" s="32"/>
      <c r="R10" s="32"/>
      <c r="S10" s="32"/>
      <c r="T10" s="32"/>
      <c r="U10" s="32"/>
      <c r="V10" s="32"/>
      <c r="W10" s="32"/>
      <c r="X10" s="32"/>
      <c r="Y10" s="32"/>
      <c r="Z10" s="32"/>
    </row>
    <row r="11" spans="1:26" x14ac:dyDescent="0.2">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x14ac:dyDescent="0.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1:26" x14ac:dyDescent="0.2">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spans="1:26" x14ac:dyDescent="0.2">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spans="1:26" x14ac:dyDescent="0.2">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spans="1:26" x14ac:dyDescent="0.2">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spans="1:26" x14ac:dyDescent="0.2">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spans="1:26" x14ac:dyDescent="0.2">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spans="1:26" x14ac:dyDescent="0.2">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x14ac:dyDescent="0.2">
      <c r="A20" s="32"/>
      <c r="B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x14ac:dyDescent="0.2">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x14ac:dyDescent="0.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x14ac:dyDescent="0.2">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x14ac:dyDescent="0.2">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x14ac:dyDescent="0.2">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x14ac:dyDescent="0.2">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x14ac:dyDescent="0.2">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x14ac:dyDescent="0.2">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x14ac:dyDescent="0.2">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x14ac:dyDescent="0.2">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x14ac:dyDescent="0.2">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x14ac:dyDescent="0.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x14ac:dyDescent="0.2">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x14ac:dyDescent="0.2">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x14ac:dyDescent="0.2">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x14ac:dyDescent="0.2">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x14ac:dyDescent="0.2">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x14ac:dyDescent="0.2">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x14ac:dyDescent="0.2">
      <c r="A40" s="32"/>
      <c r="B40" s="32"/>
      <c r="C40" s="32"/>
      <c r="D40" s="32"/>
      <c r="E40" s="32"/>
      <c r="F40" s="32"/>
      <c r="G40" s="32"/>
      <c r="H40" s="32"/>
      <c r="I40" s="32"/>
      <c r="J40" s="32"/>
      <c r="K40" s="32"/>
      <c r="L40" s="32"/>
      <c r="M40" s="32"/>
      <c r="N40" s="32"/>
      <c r="O40" s="32"/>
      <c r="P40" s="32"/>
      <c r="Q40" s="32"/>
      <c r="R40" s="32"/>
      <c r="S40" s="32"/>
      <c r="T40" s="32"/>
      <c r="U40" s="32"/>
      <c r="V40" s="32"/>
      <c r="X40" s="32"/>
      <c r="Y40" s="32"/>
      <c r="Z40" s="32"/>
    </row>
    <row r="41" spans="1:26" x14ac:dyDescent="0.2">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x14ac:dyDescent="0.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x14ac:dyDescent="0.2">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x14ac:dyDescent="0.2">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x14ac:dyDescent="0.2">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x14ac:dyDescent="0.2">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x14ac:dyDescent="0.2">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x14ac:dyDescent="0.2">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x14ac:dyDescent="0.2">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x14ac:dyDescent="0.2">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408" customHeight="1" x14ac:dyDescent="0.2">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idden="1" x14ac:dyDescent="0.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idden="1" x14ac:dyDescent="0.2">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idden="1" x14ac:dyDescent="0.2">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idden="1" x14ac:dyDescent="0.2">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idden="1" x14ac:dyDescent="0.2">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idden="1" x14ac:dyDescent="0.2">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idden="1" x14ac:dyDescent="0.2">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idden="1" x14ac:dyDescent="0.2">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idden="1" x14ac:dyDescent="0.2">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idden="1" x14ac:dyDescent="0.2">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idden="1" x14ac:dyDescent="0.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idden="1" x14ac:dyDescent="0.2">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idden="1" x14ac:dyDescent="0.2">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idden="1" x14ac:dyDescent="0.2">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idden="1" x14ac:dyDescent="0.2">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idden="1" x14ac:dyDescent="0.2">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idden="1" x14ac:dyDescent="0.2">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idden="1" x14ac:dyDescent="0.2">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idden="1" x14ac:dyDescent="0.2">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idden="1" x14ac:dyDescent="0.2">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idden="1" x14ac:dyDescent="0.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idden="1" x14ac:dyDescent="0.2">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idden="1" x14ac:dyDescent="0.2">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idden="1" x14ac:dyDescent="0.2">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idden="1" x14ac:dyDescent="0.2">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idden="1" x14ac:dyDescent="0.2">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idden="1" x14ac:dyDescent="0.2">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idden="1" x14ac:dyDescent="0.2">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idden="1" x14ac:dyDescent="0.2">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idden="1" x14ac:dyDescent="0.2">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idden="1" x14ac:dyDescent="0.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idden="1" x14ac:dyDescent="0.2">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idden="1" x14ac:dyDescent="0.2">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idden="1" x14ac:dyDescent="0.2">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idden="1" x14ac:dyDescent="0.2">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idden="1" x14ac:dyDescent="0.2">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idden="1" x14ac:dyDescent="0.2">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idden="1" x14ac:dyDescent="0.2">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idden="1" x14ac:dyDescent="0.2">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idden="1" x14ac:dyDescent="0.2">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idden="1" x14ac:dyDescent="0.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idden="1" x14ac:dyDescent="0.2">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idden="1" x14ac:dyDescent="0.2">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idden="1" x14ac:dyDescent="0.2">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idden="1" x14ac:dyDescent="0.2">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idden="1" x14ac:dyDescent="0.2">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idden="1" x14ac:dyDescent="0.2">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idden="1" x14ac:dyDescent="0.2">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idden="1" x14ac:dyDescent="0.2">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sheetData>
  <sheetProtection formatCells="0" formatColumns="0" formatRows="0" insertColumns="0" insertRows="0" insertHyperlinks="0" deleteColumns="0" deleteRows="0" sort="0" autoFilter="0" pivotTables="0"/>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09"/>
  <sheetViews>
    <sheetView topLeftCell="E1460" workbookViewId="0">
      <selection activeCell="N1479" sqref="N1479"/>
    </sheetView>
  </sheetViews>
  <sheetFormatPr baseColWidth="10" defaultColWidth="8.83203125" defaultRowHeight="15" x14ac:dyDescent="0.2"/>
  <cols>
    <col min="1" max="1" width="15" customWidth="1"/>
    <col min="2" max="2" width="13" customWidth="1"/>
    <col min="3" max="3" width="18" customWidth="1"/>
    <col min="4" max="4" width="13" customWidth="1"/>
    <col min="5" max="5" width="17" customWidth="1"/>
    <col min="6" max="6" width="21" customWidth="1"/>
    <col min="7" max="7" width="19" customWidth="1"/>
    <col min="8" max="8" width="16" customWidth="1"/>
    <col min="9" max="9" width="17" customWidth="1"/>
    <col min="10" max="10" width="12" customWidth="1"/>
    <col min="11" max="11" width="13" customWidth="1"/>
    <col min="12" max="12" width="12" customWidth="1"/>
    <col min="13" max="13" width="25" customWidth="1"/>
    <col min="14" max="14" width="15" customWidth="1"/>
    <col min="15" max="15" width="25" customWidth="1"/>
    <col min="16" max="16" width="18" customWidth="1"/>
    <col min="17" max="17" width="12" customWidth="1"/>
    <col min="18" max="18" width="17" customWidth="1"/>
  </cols>
  <sheetData>
    <row r="1" spans="1:21" ht="16" x14ac:dyDescent="0.2">
      <c r="A1" s="15" t="s">
        <v>13</v>
      </c>
      <c r="B1" s="15" t="s">
        <v>14</v>
      </c>
      <c r="C1" s="15" t="s">
        <v>15</v>
      </c>
      <c r="D1" s="15" t="s">
        <v>16</v>
      </c>
      <c r="E1" s="15" t="s">
        <v>17</v>
      </c>
      <c r="F1" s="15" t="s">
        <v>6</v>
      </c>
      <c r="G1" s="15" t="s">
        <v>18</v>
      </c>
      <c r="H1" s="15" t="s">
        <v>19</v>
      </c>
      <c r="I1" s="15" t="s">
        <v>20</v>
      </c>
      <c r="J1" s="15" t="s">
        <v>21</v>
      </c>
      <c r="K1" s="15" t="s">
        <v>22</v>
      </c>
      <c r="L1" s="15" t="s">
        <v>23</v>
      </c>
      <c r="M1" s="15" t="s">
        <v>24</v>
      </c>
      <c r="N1" s="15" t="s">
        <v>25</v>
      </c>
      <c r="O1" s="15" t="s">
        <v>26</v>
      </c>
      <c r="P1" s="15" t="s">
        <v>27</v>
      </c>
      <c r="Q1" s="15" t="s">
        <v>28</v>
      </c>
      <c r="R1" s="15" t="s">
        <v>29</v>
      </c>
    </row>
    <row r="2" spans="1:21" x14ac:dyDescent="0.2">
      <c r="A2" s="16" t="s">
        <v>30</v>
      </c>
      <c r="B2" s="29">
        <v>45782</v>
      </c>
      <c r="C2" s="9" t="s">
        <v>31</v>
      </c>
      <c r="D2" s="9" t="s">
        <v>32</v>
      </c>
      <c r="E2" s="9" t="s">
        <v>33</v>
      </c>
      <c r="F2" s="9" t="s">
        <v>8</v>
      </c>
      <c r="G2" s="9" t="s">
        <v>34</v>
      </c>
      <c r="H2" s="9" t="s">
        <v>35</v>
      </c>
      <c r="I2" s="9" t="s">
        <v>36</v>
      </c>
      <c r="J2" s="17">
        <v>4</v>
      </c>
      <c r="K2" s="18">
        <v>40597</v>
      </c>
      <c r="L2" s="19">
        <v>0.2</v>
      </c>
      <c r="M2" s="18">
        <f t="shared" ref="M2:M23" si="0">J2*K2*(1-L2)</f>
        <v>129910.40000000001</v>
      </c>
      <c r="N2" s="18">
        <f>M2*0.21</f>
        <v>27281.184000000001</v>
      </c>
      <c r="O2" s="16" t="s">
        <v>37</v>
      </c>
      <c r="P2" s="16" t="s">
        <v>38</v>
      </c>
      <c r="Q2" s="16">
        <v>5</v>
      </c>
      <c r="R2" s="16" t="s">
        <v>39</v>
      </c>
    </row>
    <row r="3" spans="1:21" x14ac:dyDescent="0.2">
      <c r="A3" s="16" t="s">
        <v>40</v>
      </c>
      <c r="B3" s="29">
        <v>46060</v>
      </c>
      <c r="C3" s="9" t="s">
        <v>41</v>
      </c>
      <c r="D3" s="9" t="s">
        <v>32</v>
      </c>
      <c r="E3" s="9" t="s">
        <v>33</v>
      </c>
      <c r="F3" s="9" t="s">
        <v>11</v>
      </c>
      <c r="G3" s="9" t="s">
        <v>42</v>
      </c>
      <c r="H3" s="9" t="s">
        <v>43</v>
      </c>
      <c r="I3" s="9" t="s">
        <v>36</v>
      </c>
      <c r="J3" s="17">
        <v>4</v>
      </c>
      <c r="K3" s="18">
        <v>546</v>
      </c>
      <c r="L3" s="19">
        <v>0.2</v>
      </c>
      <c r="M3" s="18">
        <f t="shared" si="0"/>
        <v>1747.2</v>
      </c>
      <c r="N3" s="18">
        <f>M3*0.21</f>
        <v>366.91199999999998</v>
      </c>
      <c r="O3" s="16" t="s">
        <v>44</v>
      </c>
      <c r="P3" s="16" t="s">
        <v>38</v>
      </c>
      <c r="Q3" s="16">
        <v>3</v>
      </c>
      <c r="R3" s="16" t="s">
        <v>39</v>
      </c>
    </row>
    <row r="4" spans="1:21" x14ac:dyDescent="0.2">
      <c r="A4" s="16" t="s">
        <v>45</v>
      </c>
      <c r="B4" s="29">
        <v>46031</v>
      </c>
      <c r="C4" s="9" t="s">
        <v>46</v>
      </c>
      <c r="D4" s="9" t="s">
        <v>47</v>
      </c>
      <c r="E4" s="9" t="s">
        <v>48</v>
      </c>
      <c r="F4" s="9" t="s">
        <v>8</v>
      </c>
      <c r="G4" s="9" t="s">
        <v>49</v>
      </c>
      <c r="H4" s="9" t="s">
        <v>50</v>
      </c>
      <c r="I4" s="9" t="s">
        <v>36</v>
      </c>
      <c r="J4" s="17">
        <v>2</v>
      </c>
      <c r="K4" s="18">
        <v>17147</v>
      </c>
      <c r="L4" s="19">
        <v>0.05</v>
      </c>
      <c r="M4" s="18">
        <f t="shared" si="0"/>
        <v>32579.3</v>
      </c>
      <c r="N4" s="18">
        <f>M4*0.23</f>
        <v>7493.2390000000005</v>
      </c>
      <c r="O4" s="16" t="s">
        <v>44</v>
      </c>
      <c r="P4" s="16" t="s">
        <v>38</v>
      </c>
      <c r="Q4" s="16">
        <v>3</v>
      </c>
      <c r="R4" s="16" t="s">
        <v>39</v>
      </c>
      <c r="T4">
        <f>AVERAGE(Table1[Rating])</f>
        <v>3.9667820069204152</v>
      </c>
    </row>
    <row r="5" spans="1:21" x14ac:dyDescent="0.2">
      <c r="A5" s="16" t="s">
        <v>51</v>
      </c>
      <c r="B5" s="29">
        <v>46077</v>
      </c>
      <c r="C5" s="9" t="s">
        <v>52</v>
      </c>
      <c r="D5" s="9" t="s">
        <v>47</v>
      </c>
      <c r="E5" s="9" t="s">
        <v>48</v>
      </c>
      <c r="F5" s="9" t="s">
        <v>8</v>
      </c>
      <c r="G5" s="9" t="s">
        <v>49</v>
      </c>
      <c r="H5" s="9" t="s">
        <v>50</v>
      </c>
      <c r="I5" s="9" t="s">
        <v>36</v>
      </c>
      <c r="J5" s="17">
        <v>1</v>
      </c>
      <c r="K5" s="18">
        <v>5514</v>
      </c>
      <c r="L5" s="19">
        <v>0</v>
      </c>
      <c r="M5" s="18">
        <f t="shared" si="0"/>
        <v>5514</v>
      </c>
      <c r="N5" s="18">
        <f>M5*0.18</f>
        <v>992.52</v>
      </c>
      <c r="O5" s="16" t="s">
        <v>37</v>
      </c>
      <c r="P5" s="16" t="s">
        <v>38</v>
      </c>
      <c r="Q5" s="16">
        <v>5</v>
      </c>
      <c r="R5" s="16" t="s">
        <v>39</v>
      </c>
    </row>
    <row r="6" spans="1:21" x14ac:dyDescent="0.2">
      <c r="A6" s="16" t="s">
        <v>53</v>
      </c>
      <c r="B6" s="29">
        <v>45819</v>
      </c>
      <c r="C6" s="9" t="s">
        <v>54</v>
      </c>
      <c r="D6" s="9" t="s">
        <v>55</v>
      </c>
      <c r="E6" s="9" t="s">
        <v>56</v>
      </c>
      <c r="F6" s="9" t="s">
        <v>8</v>
      </c>
      <c r="G6" s="9" t="s">
        <v>34</v>
      </c>
      <c r="H6" s="9" t="s">
        <v>35</v>
      </c>
      <c r="I6" s="9" t="s">
        <v>57</v>
      </c>
      <c r="J6" s="17">
        <v>1</v>
      </c>
      <c r="K6" s="18">
        <v>56364</v>
      </c>
      <c r="L6" s="19">
        <v>0.2</v>
      </c>
      <c r="M6" s="18">
        <f t="shared" si="0"/>
        <v>45091.200000000004</v>
      </c>
      <c r="N6" s="18">
        <f>M6*0.23</f>
        <v>10370.976000000001</v>
      </c>
      <c r="O6" s="16" t="s">
        <v>58</v>
      </c>
      <c r="P6" s="16" t="s">
        <v>38</v>
      </c>
      <c r="Q6" s="16">
        <v>5</v>
      </c>
      <c r="R6" s="16" t="s">
        <v>39</v>
      </c>
    </row>
    <row r="7" spans="1:21" x14ac:dyDescent="0.2">
      <c r="A7" s="16" t="s">
        <v>59</v>
      </c>
      <c r="B7" s="29">
        <v>46049</v>
      </c>
      <c r="C7" s="9" t="s">
        <v>31</v>
      </c>
      <c r="D7" s="9" t="s">
        <v>60</v>
      </c>
      <c r="E7" s="9" t="s">
        <v>61</v>
      </c>
      <c r="F7" s="9" t="s">
        <v>10</v>
      </c>
      <c r="G7" s="9" t="s">
        <v>62</v>
      </c>
      <c r="H7" s="9" t="s">
        <v>63</v>
      </c>
      <c r="I7" s="9" t="s">
        <v>64</v>
      </c>
      <c r="J7" s="17">
        <v>1</v>
      </c>
      <c r="K7" s="18">
        <v>3192</v>
      </c>
      <c r="L7" s="19">
        <v>0.15</v>
      </c>
      <c r="M7" s="18">
        <f t="shared" si="0"/>
        <v>2713.2</v>
      </c>
      <c r="N7" s="18">
        <f>M7*0.21</f>
        <v>569.77199999999993</v>
      </c>
      <c r="O7" s="16" t="s">
        <v>58</v>
      </c>
      <c r="P7" s="16" t="s">
        <v>38</v>
      </c>
      <c r="Q7" s="16">
        <v>5</v>
      </c>
      <c r="R7" s="16" t="s">
        <v>39</v>
      </c>
      <c r="U7">
        <f>COUNTA(Table1[Customer Name])</f>
        <v>1500</v>
      </c>
    </row>
    <row r="8" spans="1:21" x14ac:dyDescent="0.2">
      <c r="A8" s="16" t="s">
        <v>65</v>
      </c>
      <c r="B8" s="29">
        <v>45795</v>
      </c>
      <c r="C8" s="9" t="s">
        <v>66</v>
      </c>
      <c r="D8" s="9" t="s">
        <v>60</v>
      </c>
      <c r="E8" s="9" t="s">
        <v>61</v>
      </c>
      <c r="F8" s="9" t="s">
        <v>8</v>
      </c>
      <c r="G8" s="9" t="s">
        <v>67</v>
      </c>
      <c r="H8" s="9" t="s">
        <v>68</v>
      </c>
      <c r="I8" s="9" t="s">
        <v>57</v>
      </c>
      <c r="J8" s="17">
        <v>1</v>
      </c>
      <c r="K8" s="18">
        <v>43068</v>
      </c>
      <c r="L8" s="19">
        <v>0.15</v>
      </c>
      <c r="M8" s="18">
        <f t="shared" si="0"/>
        <v>36607.799999999996</v>
      </c>
      <c r="N8" s="18">
        <f>M8*0.2</f>
        <v>7321.5599999999995</v>
      </c>
      <c r="O8" s="16" t="s">
        <v>69</v>
      </c>
      <c r="P8" s="16" t="s">
        <v>38</v>
      </c>
      <c r="Q8" s="16">
        <v>3</v>
      </c>
      <c r="R8" s="16" t="s">
        <v>39</v>
      </c>
      <c r="U8">
        <f>AVERAGE(Table1[Unit Price])</f>
        <v>9994.887333333334</v>
      </c>
    </row>
    <row r="9" spans="1:21" x14ac:dyDescent="0.2">
      <c r="A9" s="16" t="s">
        <v>70</v>
      </c>
      <c r="B9" s="29">
        <v>45811</v>
      </c>
      <c r="C9" s="9" t="s">
        <v>31</v>
      </c>
      <c r="D9" s="9" t="s">
        <v>71</v>
      </c>
      <c r="E9" s="9" t="s">
        <v>72</v>
      </c>
      <c r="F9" s="9" t="s">
        <v>10</v>
      </c>
      <c r="G9" s="9" t="s">
        <v>62</v>
      </c>
      <c r="H9" s="9" t="s">
        <v>63</v>
      </c>
      <c r="I9" s="9" t="s">
        <v>73</v>
      </c>
      <c r="J9" s="17">
        <v>2</v>
      </c>
      <c r="K9" s="18">
        <v>359</v>
      </c>
      <c r="L9" s="19">
        <v>0.05</v>
      </c>
      <c r="M9" s="18">
        <f t="shared" si="0"/>
        <v>682.1</v>
      </c>
      <c r="N9" s="18">
        <f>M9*0.15</f>
        <v>102.315</v>
      </c>
      <c r="O9" s="16" t="s">
        <v>44</v>
      </c>
      <c r="P9" s="16" t="s">
        <v>38</v>
      </c>
      <c r="Q9" s="16">
        <v>5</v>
      </c>
      <c r="R9" s="16" t="s">
        <v>39</v>
      </c>
      <c r="U9">
        <f>AVERAGE(Table1[Revenue])</f>
        <v>13610.033466666673</v>
      </c>
    </row>
    <row r="10" spans="1:21" x14ac:dyDescent="0.2">
      <c r="A10" s="16" t="s">
        <v>74</v>
      </c>
      <c r="B10" s="29">
        <v>45678</v>
      </c>
      <c r="C10" s="9" t="s">
        <v>41</v>
      </c>
      <c r="D10" s="9" t="s">
        <v>75</v>
      </c>
      <c r="E10" s="9" t="s">
        <v>76</v>
      </c>
      <c r="F10" s="9" t="s">
        <v>11</v>
      </c>
      <c r="G10" s="9" t="s">
        <v>77</v>
      </c>
      <c r="H10" s="9" t="s">
        <v>78</v>
      </c>
      <c r="I10" s="9" t="s">
        <v>79</v>
      </c>
      <c r="J10" s="17">
        <v>4</v>
      </c>
      <c r="K10" s="18">
        <v>201</v>
      </c>
      <c r="L10" s="19">
        <v>0</v>
      </c>
      <c r="M10" s="18">
        <f t="shared" si="0"/>
        <v>804</v>
      </c>
      <c r="N10" s="18">
        <f>-0.08*M10</f>
        <v>-64.320000000000007</v>
      </c>
      <c r="O10" s="16" t="s">
        <v>58</v>
      </c>
      <c r="P10" s="16" t="s">
        <v>80</v>
      </c>
      <c r="Q10" s="16">
        <v>1</v>
      </c>
      <c r="R10" s="16" t="s">
        <v>80</v>
      </c>
    </row>
    <row r="11" spans="1:21" x14ac:dyDescent="0.2">
      <c r="A11" s="16" t="s">
        <v>81</v>
      </c>
      <c r="B11" s="29">
        <v>45714</v>
      </c>
      <c r="C11" s="9" t="s">
        <v>82</v>
      </c>
      <c r="D11" s="9" t="s">
        <v>83</v>
      </c>
      <c r="E11" s="9" t="s">
        <v>84</v>
      </c>
      <c r="F11" s="9" t="s">
        <v>10</v>
      </c>
      <c r="G11" s="9" t="s">
        <v>62</v>
      </c>
      <c r="H11" s="9" t="s">
        <v>63</v>
      </c>
      <c r="I11" s="9" t="s">
        <v>73</v>
      </c>
      <c r="J11" s="17">
        <v>1</v>
      </c>
      <c r="K11" s="18">
        <v>819</v>
      </c>
      <c r="L11" s="19">
        <v>0.2</v>
      </c>
      <c r="M11" s="18">
        <f t="shared" si="0"/>
        <v>655.20000000000005</v>
      </c>
      <c r="N11" s="18">
        <f>M11*0.14</f>
        <v>91.728000000000009</v>
      </c>
      <c r="O11" s="16" t="s">
        <v>58</v>
      </c>
      <c r="P11" s="16" t="s">
        <v>38</v>
      </c>
      <c r="Q11" s="16">
        <v>4</v>
      </c>
      <c r="R11" s="16" t="s">
        <v>39</v>
      </c>
    </row>
    <row r="12" spans="1:21" x14ac:dyDescent="0.2">
      <c r="A12" s="16" t="s">
        <v>85</v>
      </c>
      <c r="B12" s="29">
        <v>45917</v>
      </c>
      <c r="C12" s="9" t="s">
        <v>86</v>
      </c>
      <c r="D12" s="9" t="s">
        <v>87</v>
      </c>
      <c r="E12" s="9" t="s">
        <v>88</v>
      </c>
      <c r="F12" s="9" t="s">
        <v>10</v>
      </c>
      <c r="G12" s="9" t="s">
        <v>89</v>
      </c>
      <c r="H12" s="9" t="s">
        <v>90</v>
      </c>
      <c r="I12" s="9" t="s">
        <v>73</v>
      </c>
      <c r="J12" s="17">
        <v>1</v>
      </c>
      <c r="K12" s="18">
        <v>4017</v>
      </c>
      <c r="L12" s="19">
        <v>0.15</v>
      </c>
      <c r="M12" s="18">
        <f t="shared" si="0"/>
        <v>3414.45</v>
      </c>
      <c r="N12" s="18">
        <f>M12*0.13</f>
        <v>443.87849999999997</v>
      </c>
      <c r="O12" s="16" t="s">
        <v>91</v>
      </c>
      <c r="P12" s="16" t="s">
        <v>38</v>
      </c>
      <c r="Q12" s="16">
        <v>3</v>
      </c>
      <c r="R12" s="16" t="s">
        <v>39</v>
      </c>
    </row>
    <row r="13" spans="1:21" x14ac:dyDescent="0.2">
      <c r="A13" s="16" t="s">
        <v>92</v>
      </c>
      <c r="B13" s="29">
        <v>46002</v>
      </c>
      <c r="C13" s="9" t="s">
        <v>46</v>
      </c>
      <c r="D13" s="9" t="s">
        <v>71</v>
      </c>
      <c r="E13" s="9" t="s">
        <v>72</v>
      </c>
      <c r="F13" s="9" t="s">
        <v>9</v>
      </c>
      <c r="G13" s="9" t="s">
        <v>93</v>
      </c>
      <c r="H13" s="9" t="s">
        <v>94</v>
      </c>
      <c r="I13" s="9" t="s">
        <v>95</v>
      </c>
      <c r="J13" s="17">
        <v>1</v>
      </c>
      <c r="K13" s="18">
        <v>1906</v>
      </c>
      <c r="L13" s="19">
        <v>0</v>
      </c>
      <c r="M13" s="18">
        <f t="shared" si="0"/>
        <v>1906</v>
      </c>
      <c r="N13" s="18">
        <f>M13*0.22</f>
        <v>419.32</v>
      </c>
      <c r="O13" s="16" t="s">
        <v>58</v>
      </c>
      <c r="P13" s="16" t="s">
        <v>38</v>
      </c>
      <c r="Q13" s="16">
        <v>5</v>
      </c>
      <c r="R13" s="16" t="s">
        <v>39</v>
      </c>
    </row>
    <row r="14" spans="1:21" x14ac:dyDescent="0.2">
      <c r="A14" s="16" t="s">
        <v>96</v>
      </c>
      <c r="B14" s="29">
        <v>46037</v>
      </c>
      <c r="C14" s="9" t="s">
        <v>97</v>
      </c>
      <c r="D14" s="9" t="s">
        <v>60</v>
      </c>
      <c r="E14" s="9" t="s">
        <v>61</v>
      </c>
      <c r="F14" s="9" t="s">
        <v>8</v>
      </c>
      <c r="G14" s="9" t="s">
        <v>34</v>
      </c>
      <c r="H14" s="9" t="s">
        <v>35</v>
      </c>
      <c r="I14" s="9" t="s">
        <v>36</v>
      </c>
      <c r="J14" s="17">
        <v>1</v>
      </c>
      <c r="K14" s="18">
        <v>32563</v>
      </c>
      <c r="L14" s="19">
        <v>0.2</v>
      </c>
      <c r="M14" s="18">
        <f t="shared" si="0"/>
        <v>26050.400000000001</v>
      </c>
      <c r="N14" s="18">
        <f>M14*0.2</f>
        <v>5210.0800000000008</v>
      </c>
      <c r="O14" s="16" t="s">
        <v>91</v>
      </c>
      <c r="P14" s="16" t="s">
        <v>38</v>
      </c>
      <c r="Q14" s="16">
        <v>3</v>
      </c>
      <c r="R14" s="16" t="s">
        <v>39</v>
      </c>
    </row>
    <row r="15" spans="1:21" x14ac:dyDescent="0.2">
      <c r="A15" s="16" t="s">
        <v>98</v>
      </c>
      <c r="B15" s="29">
        <v>45707</v>
      </c>
      <c r="C15" s="9" t="s">
        <v>86</v>
      </c>
      <c r="D15" s="9" t="s">
        <v>99</v>
      </c>
      <c r="E15" s="9" t="s">
        <v>99</v>
      </c>
      <c r="F15" s="9" t="s">
        <v>10</v>
      </c>
      <c r="G15" s="9" t="s">
        <v>89</v>
      </c>
      <c r="H15" s="9" t="s">
        <v>90</v>
      </c>
      <c r="I15" s="9" t="s">
        <v>64</v>
      </c>
      <c r="J15" s="17">
        <v>1</v>
      </c>
      <c r="K15" s="18">
        <v>5878</v>
      </c>
      <c r="L15" s="19">
        <v>0.1</v>
      </c>
      <c r="M15" s="18">
        <f t="shared" si="0"/>
        <v>5290.2</v>
      </c>
      <c r="N15" s="18">
        <f>M15*0.25</f>
        <v>1322.55</v>
      </c>
      <c r="O15" s="16" t="s">
        <v>58</v>
      </c>
      <c r="P15" s="16" t="s">
        <v>38</v>
      </c>
      <c r="Q15" s="16">
        <v>4</v>
      </c>
      <c r="R15" s="16" t="s">
        <v>39</v>
      </c>
    </row>
    <row r="16" spans="1:21" x14ac:dyDescent="0.2">
      <c r="A16" s="16" t="s">
        <v>100</v>
      </c>
      <c r="B16" s="29">
        <v>45907</v>
      </c>
      <c r="C16" s="9" t="s">
        <v>66</v>
      </c>
      <c r="D16" s="9" t="s">
        <v>101</v>
      </c>
      <c r="E16" s="9" t="s">
        <v>102</v>
      </c>
      <c r="F16" s="9" t="s">
        <v>9</v>
      </c>
      <c r="G16" s="9" t="s">
        <v>103</v>
      </c>
      <c r="H16" s="9" t="s">
        <v>104</v>
      </c>
      <c r="I16" s="9" t="s">
        <v>95</v>
      </c>
      <c r="J16" s="17">
        <v>2</v>
      </c>
      <c r="K16" s="18">
        <v>3941</v>
      </c>
      <c r="L16" s="19">
        <v>0.1</v>
      </c>
      <c r="M16" s="18">
        <f t="shared" si="0"/>
        <v>7093.8</v>
      </c>
      <c r="N16" s="18">
        <f>M16*0.14</f>
        <v>993.13200000000018</v>
      </c>
      <c r="O16" s="16" t="s">
        <v>58</v>
      </c>
      <c r="P16" s="16" t="s">
        <v>38</v>
      </c>
      <c r="Q16" s="16">
        <v>5</v>
      </c>
      <c r="R16" s="16" t="s">
        <v>39</v>
      </c>
    </row>
    <row r="17" spans="1:18" x14ac:dyDescent="0.2">
      <c r="A17" s="16" t="s">
        <v>105</v>
      </c>
      <c r="B17" s="29">
        <v>46081</v>
      </c>
      <c r="C17" s="9" t="s">
        <v>106</v>
      </c>
      <c r="D17" s="9" t="s">
        <v>107</v>
      </c>
      <c r="E17" s="9" t="s">
        <v>108</v>
      </c>
      <c r="F17" s="9" t="s">
        <v>9</v>
      </c>
      <c r="G17" s="9" t="s">
        <v>103</v>
      </c>
      <c r="H17" s="9" t="s">
        <v>104</v>
      </c>
      <c r="I17" s="9" t="s">
        <v>79</v>
      </c>
      <c r="J17" s="17">
        <v>1</v>
      </c>
      <c r="K17" s="18">
        <v>4389</v>
      </c>
      <c r="L17" s="19">
        <v>0.05</v>
      </c>
      <c r="M17" s="18">
        <f t="shared" si="0"/>
        <v>4169.55</v>
      </c>
      <c r="N17" s="18">
        <f>M17*0.19</f>
        <v>792.21450000000004</v>
      </c>
      <c r="O17" s="16" t="s">
        <v>37</v>
      </c>
      <c r="P17" s="16" t="s">
        <v>38</v>
      </c>
      <c r="Q17" s="16">
        <v>4</v>
      </c>
      <c r="R17" s="16" t="s">
        <v>39</v>
      </c>
    </row>
    <row r="18" spans="1:18" x14ac:dyDescent="0.2">
      <c r="A18" s="16" t="s">
        <v>109</v>
      </c>
      <c r="B18" s="29">
        <v>45922</v>
      </c>
      <c r="C18" s="9" t="s">
        <v>82</v>
      </c>
      <c r="D18" s="9" t="s">
        <v>99</v>
      </c>
      <c r="E18" s="9" t="s">
        <v>99</v>
      </c>
      <c r="F18" s="9" t="s">
        <v>11</v>
      </c>
      <c r="G18" s="9" t="s">
        <v>77</v>
      </c>
      <c r="H18" s="9" t="s">
        <v>78</v>
      </c>
      <c r="I18" s="9" t="s">
        <v>36</v>
      </c>
      <c r="J18" s="17">
        <v>2</v>
      </c>
      <c r="K18" s="18">
        <v>192</v>
      </c>
      <c r="L18" s="19">
        <v>0.15</v>
      </c>
      <c r="M18" s="18">
        <f t="shared" si="0"/>
        <v>326.39999999999998</v>
      </c>
      <c r="N18" s="18">
        <f>M18*0.21</f>
        <v>68.543999999999997</v>
      </c>
      <c r="O18" s="16" t="s">
        <v>91</v>
      </c>
      <c r="P18" s="16" t="s">
        <v>38</v>
      </c>
      <c r="Q18" s="16">
        <v>4</v>
      </c>
      <c r="R18" s="16" t="s">
        <v>39</v>
      </c>
    </row>
    <row r="19" spans="1:18" x14ac:dyDescent="0.2">
      <c r="A19" s="16" t="s">
        <v>110</v>
      </c>
      <c r="B19" s="29">
        <v>45694</v>
      </c>
      <c r="C19" s="9" t="s">
        <v>66</v>
      </c>
      <c r="D19" s="9" t="s">
        <v>75</v>
      </c>
      <c r="E19" s="9" t="s">
        <v>76</v>
      </c>
      <c r="F19" s="9" t="s">
        <v>10</v>
      </c>
      <c r="G19" s="9" t="s">
        <v>89</v>
      </c>
      <c r="H19" s="9" t="s">
        <v>90</v>
      </c>
      <c r="I19" s="9" t="s">
        <v>73</v>
      </c>
      <c r="J19" s="17">
        <v>4</v>
      </c>
      <c r="K19" s="18">
        <v>1168</v>
      </c>
      <c r="L19" s="19">
        <v>0.05</v>
      </c>
      <c r="M19" s="18">
        <f t="shared" si="0"/>
        <v>4438.3999999999996</v>
      </c>
      <c r="N19" s="18">
        <f>M19*0.1</f>
        <v>443.84</v>
      </c>
      <c r="O19" s="16" t="s">
        <v>58</v>
      </c>
      <c r="P19" s="16" t="s">
        <v>38</v>
      </c>
      <c r="Q19" s="16">
        <v>5</v>
      </c>
      <c r="R19" s="16" t="s">
        <v>39</v>
      </c>
    </row>
    <row r="20" spans="1:18" x14ac:dyDescent="0.2">
      <c r="A20" s="16" t="s">
        <v>111</v>
      </c>
      <c r="B20" s="29">
        <v>46029</v>
      </c>
      <c r="C20" s="9" t="s">
        <v>112</v>
      </c>
      <c r="D20" s="9" t="s">
        <v>113</v>
      </c>
      <c r="E20" s="9" t="s">
        <v>114</v>
      </c>
      <c r="F20" s="9" t="s">
        <v>11</v>
      </c>
      <c r="G20" s="9" t="s">
        <v>115</v>
      </c>
      <c r="H20" s="9" t="s">
        <v>116</v>
      </c>
      <c r="I20" s="9" t="s">
        <v>79</v>
      </c>
      <c r="J20" s="17">
        <v>1</v>
      </c>
      <c r="K20" s="18">
        <v>2374</v>
      </c>
      <c r="L20" s="19">
        <v>0.05</v>
      </c>
      <c r="M20" s="18">
        <f t="shared" si="0"/>
        <v>2255.2999999999997</v>
      </c>
      <c r="N20" s="18">
        <f>M20*0.1</f>
        <v>225.52999999999997</v>
      </c>
      <c r="O20" s="16" t="s">
        <v>69</v>
      </c>
      <c r="P20" s="16" t="s">
        <v>38</v>
      </c>
      <c r="Q20" s="16">
        <v>3</v>
      </c>
      <c r="R20" s="16" t="s">
        <v>39</v>
      </c>
    </row>
    <row r="21" spans="1:18" x14ac:dyDescent="0.2">
      <c r="A21" s="16" t="s">
        <v>117</v>
      </c>
      <c r="B21" s="29">
        <v>45773</v>
      </c>
      <c r="C21" s="9" t="s">
        <v>118</v>
      </c>
      <c r="D21" s="9" t="s">
        <v>119</v>
      </c>
      <c r="E21" s="9" t="s">
        <v>120</v>
      </c>
      <c r="F21" s="9" t="s">
        <v>10</v>
      </c>
      <c r="G21" s="9" t="s">
        <v>121</v>
      </c>
      <c r="H21" s="9" t="s">
        <v>122</v>
      </c>
      <c r="I21" s="9" t="s">
        <v>73</v>
      </c>
      <c r="J21" s="17">
        <v>2</v>
      </c>
      <c r="K21" s="18">
        <v>2406</v>
      </c>
      <c r="L21" s="19">
        <v>0</v>
      </c>
      <c r="M21" s="18">
        <f t="shared" si="0"/>
        <v>4812</v>
      </c>
      <c r="N21" s="18">
        <f>M21*0.25</f>
        <v>1203</v>
      </c>
      <c r="O21" s="16" t="s">
        <v>44</v>
      </c>
      <c r="P21" s="16" t="s">
        <v>38</v>
      </c>
      <c r="Q21" s="16">
        <v>3</v>
      </c>
      <c r="R21" s="16" t="s">
        <v>39</v>
      </c>
    </row>
    <row r="22" spans="1:18" x14ac:dyDescent="0.2">
      <c r="A22" s="16" t="s">
        <v>123</v>
      </c>
      <c r="B22" s="29">
        <v>46096</v>
      </c>
      <c r="C22" s="9" t="s">
        <v>112</v>
      </c>
      <c r="D22" s="9" t="s">
        <v>83</v>
      </c>
      <c r="E22" s="9" t="s">
        <v>84</v>
      </c>
      <c r="F22" s="9" t="s">
        <v>11</v>
      </c>
      <c r="G22" s="9" t="s">
        <v>42</v>
      </c>
      <c r="H22" s="9" t="s">
        <v>43</v>
      </c>
      <c r="I22" s="9" t="s">
        <v>36</v>
      </c>
      <c r="J22" s="17">
        <v>1</v>
      </c>
      <c r="K22" s="18">
        <v>2163</v>
      </c>
      <c r="L22" s="19">
        <v>0</v>
      </c>
      <c r="M22" s="18">
        <f t="shared" si="0"/>
        <v>2163</v>
      </c>
      <c r="N22" s="18">
        <f>M22*0.15</f>
        <v>324.45</v>
      </c>
      <c r="O22" s="16" t="s">
        <v>91</v>
      </c>
      <c r="P22" s="16" t="s">
        <v>38</v>
      </c>
      <c r="Q22" s="16">
        <v>5</v>
      </c>
      <c r="R22" s="16" t="s">
        <v>39</v>
      </c>
    </row>
    <row r="23" spans="1:18" x14ac:dyDescent="0.2">
      <c r="A23" s="16" t="s">
        <v>124</v>
      </c>
      <c r="B23" s="29">
        <v>46083</v>
      </c>
      <c r="C23" s="9" t="s">
        <v>125</v>
      </c>
      <c r="D23" s="9" t="s">
        <v>87</v>
      </c>
      <c r="E23" s="9" t="s">
        <v>88</v>
      </c>
      <c r="F23" s="9" t="s">
        <v>8</v>
      </c>
      <c r="G23" s="9" t="s">
        <v>126</v>
      </c>
      <c r="H23" s="9" t="s">
        <v>127</v>
      </c>
      <c r="I23" s="9" t="s">
        <v>57</v>
      </c>
      <c r="J23" s="17">
        <v>2</v>
      </c>
      <c r="K23" s="18">
        <v>61585</v>
      </c>
      <c r="L23" s="19">
        <v>0</v>
      </c>
      <c r="M23" s="18">
        <f t="shared" si="0"/>
        <v>123170</v>
      </c>
      <c r="N23" s="18">
        <f>M23*0.15</f>
        <v>18475.5</v>
      </c>
      <c r="O23" s="16" t="s">
        <v>58</v>
      </c>
      <c r="P23" s="16" t="s">
        <v>38</v>
      </c>
      <c r="Q23" s="16">
        <v>4</v>
      </c>
      <c r="R23" s="16" t="s">
        <v>39</v>
      </c>
    </row>
    <row r="24" spans="1:18" x14ac:dyDescent="0.2">
      <c r="A24" s="16" t="s">
        <v>128</v>
      </c>
      <c r="B24" s="29">
        <v>45960</v>
      </c>
      <c r="C24" s="9" t="s">
        <v>129</v>
      </c>
      <c r="D24" s="9" t="s">
        <v>87</v>
      </c>
      <c r="E24" s="9" t="s">
        <v>88</v>
      </c>
      <c r="F24" s="9" t="s">
        <v>11</v>
      </c>
      <c r="G24" s="9" t="s">
        <v>130</v>
      </c>
      <c r="H24" s="9" t="s">
        <v>131</v>
      </c>
      <c r="I24" s="9" t="s">
        <v>79</v>
      </c>
      <c r="J24" s="17">
        <v>1</v>
      </c>
      <c r="K24" s="18">
        <v>1887</v>
      </c>
      <c r="L24" s="19">
        <v>0.15</v>
      </c>
      <c r="M24" s="18">
        <v>0</v>
      </c>
      <c r="N24" s="18">
        <v>0</v>
      </c>
      <c r="O24" s="16" t="s">
        <v>44</v>
      </c>
      <c r="P24" s="16" t="s">
        <v>132</v>
      </c>
      <c r="Q24" s="16"/>
      <c r="R24" s="16" t="s">
        <v>133</v>
      </c>
    </row>
    <row r="25" spans="1:18" x14ac:dyDescent="0.2">
      <c r="A25" s="16" t="s">
        <v>134</v>
      </c>
      <c r="B25" s="29">
        <v>46061</v>
      </c>
      <c r="C25" s="9" t="s">
        <v>106</v>
      </c>
      <c r="D25" s="9" t="s">
        <v>32</v>
      </c>
      <c r="E25" s="9" t="s">
        <v>33</v>
      </c>
      <c r="F25" s="9" t="s">
        <v>11</v>
      </c>
      <c r="G25" s="9" t="s">
        <v>135</v>
      </c>
      <c r="H25" s="9" t="s">
        <v>136</v>
      </c>
      <c r="I25" s="9" t="s">
        <v>79</v>
      </c>
      <c r="J25" s="17">
        <v>1</v>
      </c>
      <c r="K25" s="18">
        <v>2261</v>
      </c>
      <c r="L25" s="19">
        <v>0.15</v>
      </c>
      <c r="M25" s="18">
        <f t="shared" ref="M25:M41" si="1">J25*K25*(1-L25)</f>
        <v>1921.85</v>
      </c>
      <c r="N25" s="18">
        <f>M25*0.25</f>
        <v>480.46249999999998</v>
      </c>
      <c r="O25" s="16" t="s">
        <v>37</v>
      </c>
      <c r="P25" s="16" t="s">
        <v>38</v>
      </c>
      <c r="Q25" s="16">
        <v>5</v>
      </c>
      <c r="R25" s="16" t="s">
        <v>39</v>
      </c>
    </row>
    <row r="26" spans="1:18" x14ac:dyDescent="0.2">
      <c r="A26" s="16" t="s">
        <v>137</v>
      </c>
      <c r="B26" s="29">
        <v>45752</v>
      </c>
      <c r="C26" s="9" t="s">
        <v>138</v>
      </c>
      <c r="D26" s="9" t="s">
        <v>60</v>
      </c>
      <c r="E26" s="9" t="s">
        <v>61</v>
      </c>
      <c r="F26" s="9" t="s">
        <v>8</v>
      </c>
      <c r="G26" s="9" t="s">
        <v>139</v>
      </c>
      <c r="H26" s="9" t="s">
        <v>140</v>
      </c>
      <c r="I26" s="9" t="s">
        <v>57</v>
      </c>
      <c r="J26" s="17">
        <v>1</v>
      </c>
      <c r="K26" s="18">
        <v>63361</v>
      </c>
      <c r="L26" s="19">
        <v>0.05</v>
      </c>
      <c r="M26" s="18">
        <f t="shared" si="1"/>
        <v>60192.95</v>
      </c>
      <c r="N26" s="18">
        <f>M26*0.13</f>
        <v>7825.0834999999997</v>
      </c>
      <c r="O26" s="16" t="s">
        <v>91</v>
      </c>
      <c r="P26" s="16" t="s">
        <v>38</v>
      </c>
      <c r="Q26" s="16">
        <v>4</v>
      </c>
      <c r="R26" s="16" t="s">
        <v>39</v>
      </c>
    </row>
    <row r="27" spans="1:18" x14ac:dyDescent="0.2">
      <c r="A27" s="16" t="s">
        <v>141</v>
      </c>
      <c r="B27" s="29">
        <v>45720</v>
      </c>
      <c r="C27" s="9" t="s">
        <v>54</v>
      </c>
      <c r="D27" s="9" t="s">
        <v>113</v>
      </c>
      <c r="E27" s="9" t="s">
        <v>114</v>
      </c>
      <c r="F27" s="9" t="s">
        <v>11</v>
      </c>
      <c r="G27" s="9" t="s">
        <v>115</v>
      </c>
      <c r="H27" s="9" t="s">
        <v>116</v>
      </c>
      <c r="I27" s="9" t="s">
        <v>79</v>
      </c>
      <c r="J27" s="17">
        <v>1</v>
      </c>
      <c r="K27" s="18">
        <v>2103</v>
      </c>
      <c r="L27" s="19">
        <v>0.15</v>
      </c>
      <c r="M27" s="18">
        <f t="shared" si="1"/>
        <v>1787.55</v>
      </c>
      <c r="N27" s="18">
        <f>M27*0.22</f>
        <v>393.26099999999997</v>
      </c>
      <c r="O27" s="16" t="s">
        <v>69</v>
      </c>
      <c r="P27" s="16" t="s">
        <v>38</v>
      </c>
      <c r="Q27" s="16">
        <v>5</v>
      </c>
      <c r="R27" s="16" t="s">
        <v>39</v>
      </c>
    </row>
    <row r="28" spans="1:18" x14ac:dyDescent="0.2">
      <c r="A28" s="16" t="s">
        <v>142</v>
      </c>
      <c r="B28" s="29">
        <v>45664</v>
      </c>
      <c r="C28" s="9" t="s">
        <v>143</v>
      </c>
      <c r="D28" s="9" t="s">
        <v>83</v>
      </c>
      <c r="E28" s="9" t="s">
        <v>84</v>
      </c>
      <c r="F28" s="9" t="s">
        <v>10</v>
      </c>
      <c r="G28" s="9" t="s">
        <v>89</v>
      </c>
      <c r="H28" s="9" t="s">
        <v>90</v>
      </c>
      <c r="I28" s="9" t="s">
        <v>64</v>
      </c>
      <c r="J28" s="17">
        <v>1</v>
      </c>
      <c r="K28" s="18">
        <v>2433</v>
      </c>
      <c r="L28" s="19">
        <v>0</v>
      </c>
      <c r="M28" s="18">
        <f t="shared" si="1"/>
        <v>2433</v>
      </c>
      <c r="N28" s="18">
        <f>M28*0.17</f>
        <v>413.61</v>
      </c>
      <c r="O28" s="16" t="s">
        <v>69</v>
      </c>
      <c r="P28" s="16" t="s">
        <v>38</v>
      </c>
      <c r="Q28" s="16">
        <v>5</v>
      </c>
      <c r="R28" s="16" t="s">
        <v>39</v>
      </c>
    </row>
    <row r="29" spans="1:18" x14ac:dyDescent="0.2">
      <c r="A29" s="16" t="s">
        <v>144</v>
      </c>
      <c r="B29" s="29">
        <v>45801</v>
      </c>
      <c r="C29" s="9" t="s">
        <v>138</v>
      </c>
      <c r="D29" s="9" t="s">
        <v>119</v>
      </c>
      <c r="E29" s="9" t="s">
        <v>120</v>
      </c>
      <c r="F29" s="9" t="s">
        <v>10</v>
      </c>
      <c r="G29" s="9" t="s">
        <v>121</v>
      </c>
      <c r="H29" s="9" t="s">
        <v>122</v>
      </c>
      <c r="I29" s="9" t="s">
        <v>73</v>
      </c>
      <c r="J29" s="17">
        <v>1</v>
      </c>
      <c r="K29" s="18">
        <v>5318</v>
      </c>
      <c r="L29" s="19">
        <v>0.05</v>
      </c>
      <c r="M29" s="18">
        <f t="shared" si="1"/>
        <v>5052.0999999999995</v>
      </c>
      <c r="N29" s="18">
        <f>M29*0.24</f>
        <v>1212.5039999999999</v>
      </c>
      <c r="O29" s="16" t="s">
        <v>69</v>
      </c>
      <c r="P29" s="16" t="s">
        <v>38</v>
      </c>
      <c r="Q29" s="16">
        <v>4</v>
      </c>
      <c r="R29" s="16" t="s">
        <v>39</v>
      </c>
    </row>
    <row r="30" spans="1:18" x14ac:dyDescent="0.2">
      <c r="A30" s="16" t="s">
        <v>145</v>
      </c>
      <c r="B30" s="29">
        <v>45712</v>
      </c>
      <c r="C30" s="9" t="s">
        <v>146</v>
      </c>
      <c r="D30" s="9" t="s">
        <v>87</v>
      </c>
      <c r="E30" s="9" t="s">
        <v>88</v>
      </c>
      <c r="F30" s="9" t="s">
        <v>8</v>
      </c>
      <c r="G30" s="9" t="s">
        <v>34</v>
      </c>
      <c r="H30" s="9" t="s">
        <v>35</v>
      </c>
      <c r="I30" s="9" t="s">
        <v>36</v>
      </c>
      <c r="J30" s="17">
        <v>1</v>
      </c>
      <c r="K30" s="18">
        <v>27907</v>
      </c>
      <c r="L30" s="19">
        <v>0.2</v>
      </c>
      <c r="M30" s="18">
        <f t="shared" si="1"/>
        <v>22325.600000000002</v>
      </c>
      <c r="N30" s="18">
        <f>-0.08*M30</f>
        <v>-1786.0480000000002</v>
      </c>
      <c r="O30" s="16" t="s">
        <v>37</v>
      </c>
      <c r="P30" s="16" t="s">
        <v>80</v>
      </c>
      <c r="Q30" s="16">
        <v>1</v>
      </c>
      <c r="R30" s="16" t="s">
        <v>80</v>
      </c>
    </row>
    <row r="31" spans="1:18" x14ac:dyDescent="0.2">
      <c r="A31" s="16" t="s">
        <v>147</v>
      </c>
      <c r="B31" s="29">
        <v>46060</v>
      </c>
      <c r="C31" s="9" t="s">
        <v>148</v>
      </c>
      <c r="D31" s="9" t="s">
        <v>99</v>
      </c>
      <c r="E31" s="9" t="s">
        <v>99</v>
      </c>
      <c r="F31" s="9" t="s">
        <v>8</v>
      </c>
      <c r="G31" s="9" t="s">
        <v>49</v>
      </c>
      <c r="H31" s="9" t="s">
        <v>50</v>
      </c>
      <c r="I31" s="9" t="s">
        <v>36</v>
      </c>
      <c r="J31" s="17">
        <v>1</v>
      </c>
      <c r="K31" s="18">
        <v>24250</v>
      </c>
      <c r="L31" s="19">
        <v>0</v>
      </c>
      <c r="M31" s="18">
        <f t="shared" si="1"/>
        <v>24250</v>
      </c>
      <c r="N31" s="18">
        <f>M31*0.1</f>
        <v>2425</v>
      </c>
      <c r="O31" s="16" t="s">
        <v>69</v>
      </c>
      <c r="P31" s="16" t="s">
        <v>38</v>
      </c>
      <c r="Q31" s="16">
        <v>3</v>
      </c>
      <c r="R31" s="16" t="s">
        <v>39</v>
      </c>
    </row>
    <row r="32" spans="1:18" x14ac:dyDescent="0.2">
      <c r="A32" s="16" t="s">
        <v>149</v>
      </c>
      <c r="B32" s="29">
        <v>46089</v>
      </c>
      <c r="C32" s="9" t="s">
        <v>129</v>
      </c>
      <c r="D32" s="9" t="s">
        <v>150</v>
      </c>
      <c r="E32" s="9" t="s">
        <v>151</v>
      </c>
      <c r="F32" s="9" t="s">
        <v>11</v>
      </c>
      <c r="G32" s="9" t="s">
        <v>42</v>
      </c>
      <c r="H32" s="9" t="s">
        <v>43</v>
      </c>
      <c r="I32" s="9" t="s">
        <v>79</v>
      </c>
      <c r="J32" s="17">
        <v>1</v>
      </c>
      <c r="K32" s="18">
        <v>2190</v>
      </c>
      <c r="L32" s="19">
        <v>0.1</v>
      </c>
      <c r="M32" s="18">
        <f t="shared" si="1"/>
        <v>1971</v>
      </c>
      <c r="N32" s="18">
        <f>M32*0.15</f>
        <v>295.64999999999998</v>
      </c>
      <c r="O32" s="16" t="s">
        <v>69</v>
      </c>
      <c r="P32" s="16" t="s">
        <v>38</v>
      </c>
      <c r="Q32" s="16">
        <v>5</v>
      </c>
      <c r="R32" s="16" t="s">
        <v>39</v>
      </c>
    </row>
    <row r="33" spans="1:18" x14ac:dyDescent="0.2">
      <c r="A33" s="16" t="s">
        <v>152</v>
      </c>
      <c r="B33" s="29">
        <v>45753</v>
      </c>
      <c r="C33" s="9" t="s">
        <v>125</v>
      </c>
      <c r="D33" s="9" t="s">
        <v>60</v>
      </c>
      <c r="E33" s="9" t="s">
        <v>61</v>
      </c>
      <c r="F33" s="9" t="s">
        <v>11</v>
      </c>
      <c r="G33" s="9" t="s">
        <v>77</v>
      </c>
      <c r="H33" s="9" t="s">
        <v>78</v>
      </c>
      <c r="I33" s="9" t="s">
        <v>36</v>
      </c>
      <c r="J33" s="17">
        <v>1</v>
      </c>
      <c r="K33" s="18">
        <v>791</v>
      </c>
      <c r="L33" s="19">
        <v>0.05</v>
      </c>
      <c r="M33" s="18">
        <f t="shared" si="1"/>
        <v>751.44999999999993</v>
      </c>
      <c r="N33" s="18">
        <f>M33*0.19</f>
        <v>142.77549999999999</v>
      </c>
      <c r="O33" s="16" t="s">
        <v>58</v>
      </c>
      <c r="P33" s="16" t="s">
        <v>38</v>
      </c>
      <c r="Q33" s="16">
        <v>4</v>
      </c>
      <c r="R33" s="16" t="s">
        <v>39</v>
      </c>
    </row>
    <row r="34" spans="1:18" x14ac:dyDescent="0.2">
      <c r="A34" s="16" t="s">
        <v>153</v>
      </c>
      <c r="B34" s="29">
        <v>45986</v>
      </c>
      <c r="C34" s="9" t="s">
        <v>54</v>
      </c>
      <c r="D34" s="9" t="s">
        <v>154</v>
      </c>
      <c r="E34" s="9" t="s">
        <v>61</v>
      </c>
      <c r="F34" s="9" t="s">
        <v>11</v>
      </c>
      <c r="G34" s="9" t="s">
        <v>130</v>
      </c>
      <c r="H34" s="9" t="s">
        <v>131</v>
      </c>
      <c r="I34" s="9" t="s">
        <v>36</v>
      </c>
      <c r="J34" s="17">
        <v>1</v>
      </c>
      <c r="K34" s="18">
        <v>532</v>
      </c>
      <c r="L34" s="19">
        <v>0.15</v>
      </c>
      <c r="M34" s="18">
        <f t="shared" si="1"/>
        <v>452.2</v>
      </c>
      <c r="N34" s="18">
        <f>M34*0.26</f>
        <v>117.572</v>
      </c>
      <c r="O34" s="16" t="s">
        <v>37</v>
      </c>
      <c r="P34" s="16" t="s">
        <v>38</v>
      </c>
      <c r="Q34" s="16">
        <v>5</v>
      </c>
      <c r="R34" s="16" t="s">
        <v>39</v>
      </c>
    </row>
    <row r="35" spans="1:18" x14ac:dyDescent="0.2">
      <c r="A35" s="16" t="s">
        <v>155</v>
      </c>
      <c r="B35" s="29">
        <v>45852</v>
      </c>
      <c r="C35" s="9" t="s">
        <v>156</v>
      </c>
      <c r="D35" s="9" t="s">
        <v>99</v>
      </c>
      <c r="E35" s="9" t="s">
        <v>99</v>
      </c>
      <c r="F35" s="9" t="s">
        <v>8</v>
      </c>
      <c r="G35" s="9" t="s">
        <v>139</v>
      </c>
      <c r="H35" s="9" t="s">
        <v>140</v>
      </c>
      <c r="I35" s="9" t="s">
        <v>36</v>
      </c>
      <c r="J35" s="17">
        <v>1</v>
      </c>
      <c r="K35" s="18">
        <v>62874</v>
      </c>
      <c r="L35" s="19">
        <v>0</v>
      </c>
      <c r="M35" s="18">
        <f t="shared" si="1"/>
        <v>62874</v>
      </c>
      <c r="N35" s="18">
        <f>M35*0.22</f>
        <v>13832.28</v>
      </c>
      <c r="O35" s="16" t="s">
        <v>91</v>
      </c>
      <c r="P35" s="16" t="s">
        <v>38</v>
      </c>
      <c r="Q35" s="16">
        <v>4</v>
      </c>
      <c r="R35" s="16" t="s">
        <v>39</v>
      </c>
    </row>
    <row r="36" spans="1:18" x14ac:dyDescent="0.2">
      <c r="A36" s="16" t="s">
        <v>157</v>
      </c>
      <c r="B36" s="29">
        <v>45936</v>
      </c>
      <c r="C36" s="9" t="s">
        <v>106</v>
      </c>
      <c r="D36" s="9" t="s">
        <v>150</v>
      </c>
      <c r="E36" s="9" t="s">
        <v>151</v>
      </c>
      <c r="F36" s="9" t="s">
        <v>11</v>
      </c>
      <c r="G36" s="9" t="s">
        <v>115</v>
      </c>
      <c r="H36" s="9" t="s">
        <v>116</v>
      </c>
      <c r="I36" s="9" t="s">
        <v>79</v>
      </c>
      <c r="J36" s="17">
        <v>2</v>
      </c>
      <c r="K36" s="18">
        <v>408</v>
      </c>
      <c r="L36" s="19">
        <v>0.05</v>
      </c>
      <c r="M36" s="18">
        <f t="shared" si="1"/>
        <v>775.19999999999993</v>
      </c>
      <c r="N36" s="18">
        <f>M36*0.25</f>
        <v>193.79999999999998</v>
      </c>
      <c r="O36" s="16" t="s">
        <v>58</v>
      </c>
      <c r="P36" s="16" t="s">
        <v>38</v>
      </c>
      <c r="Q36" s="16">
        <v>4</v>
      </c>
      <c r="R36" s="16" t="s">
        <v>39</v>
      </c>
    </row>
    <row r="37" spans="1:18" x14ac:dyDescent="0.2">
      <c r="A37" s="16" t="s">
        <v>158</v>
      </c>
      <c r="B37" s="29">
        <v>46075</v>
      </c>
      <c r="C37" s="9" t="s">
        <v>159</v>
      </c>
      <c r="D37" s="9" t="s">
        <v>150</v>
      </c>
      <c r="E37" s="9" t="s">
        <v>151</v>
      </c>
      <c r="F37" s="9" t="s">
        <v>8</v>
      </c>
      <c r="G37" s="9" t="s">
        <v>34</v>
      </c>
      <c r="H37" s="9" t="s">
        <v>35</v>
      </c>
      <c r="I37" s="9" t="s">
        <v>36</v>
      </c>
      <c r="J37" s="17">
        <v>2</v>
      </c>
      <c r="K37" s="18">
        <v>24079</v>
      </c>
      <c r="L37" s="19">
        <v>0.05</v>
      </c>
      <c r="M37" s="18">
        <f t="shared" si="1"/>
        <v>45750.1</v>
      </c>
      <c r="N37" s="18">
        <f>M37*0.24</f>
        <v>10980.023999999999</v>
      </c>
      <c r="O37" s="16" t="s">
        <v>58</v>
      </c>
      <c r="P37" s="16" t="s">
        <v>38</v>
      </c>
      <c r="Q37" s="16">
        <v>5</v>
      </c>
      <c r="R37" s="16" t="s">
        <v>39</v>
      </c>
    </row>
    <row r="38" spans="1:18" x14ac:dyDescent="0.2">
      <c r="A38" s="16" t="s">
        <v>160</v>
      </c>
      <c r="B38" s="29">
        <v>46094</v>
      </c>
      <c r="C38" s="9" t="s">
        <v>143</v>
      </c>
      <c r="D38" s="9" t="s">
        <v>83</v>
      </c>
      <c r="E38" s="9" t="s">
        <v>84</v>
      </c>
      <c r="F38" s="9" t="s">
        <v>9</v>
      </c>
      <c r="G38" s="9" t="s">
        <v>161</v>
      </c>
      <c r="H38" s="9" t="s">
        <v>162</v>
      </c>
      <c r="I38" s="9" t="s">
        <v>79</v>
      </c>
      <c r="J38" s="17">
        <v>1</v>
      </c>
      <c r="K38" s="18">
        <v>1891</v>
      </c>
      <c r="L38" s="19">
        <v>0.15</v>
      </c>
      <c r="M38" s="18">
        <f t="shared" si="1"/>
        <v>1607.35</v>
      </c>
      <c r="N38" s="18">
        <f>M38*0.21</f>
        <v>337.54349999999999</v>
      </c>
      <c r="O38" s="16" t="s">
        <v>37</v>
      </c>
      <c r="P38" s="16" t="s">
        <v>38</v>
      </c>
      <c r="Q38" s="16">
        <v>4</v>
      </c>
      <c r="R38" s="16" t="s">
        <v>39</v>
      </c>
    </row>
    <row r="39" spans="1:18" x14ac:dyDescent="0.2">
      <c r="A39" s="16" t="s">
        <v>163</v>
      </c>
      <c r="B39" s="29">
        <v>45668</v>
      </c>
      <c r="C39" s="9" t="s">
        <v>41</v>
      </c>
      <c r="D39" s="9" t="s">
        <v>60</v>
      </c>
      <c r="E39" s="9" t="s">
        <v>61</v>
      </c>
      <c r="F39" s="9" t="s">
        <v>8</v>
      </c>
      <c r="G39" s="9" t="s">
        <v>67</v>
      </c>
      <c r="H39" s="9" t="s">
        <v>68</v>
      </c>
      <c r="I39" s="9" t="s">
        <v>57</v>
      </c>
      <c r="J39" s="17">
        <v>1</v>
      </c>
      <c r="K39" s="18">
        <v>60770</v>
      </c>
      <c r="L39" s="19">
        <v>0.2</v>
      </c>
      <c r="M39" s="18">
        <f t="shared" si="1"/>
        <v>48616</v>
      </c>
      <c r="N39" s="18">
        <f>M39*0.17</f>
        <v>8264.7200000000012</v>
      </c>
      <c r="O39" s="16" t="s">
        <v>69</v>
      </c>
      <c r="P39" s="16" t="s">
        <v>38</v>
      </c>
      <c r="Q39" s="16">
        <v>4</v>
      </c>
      <c r="R39" s="16" t="s">
        <v>39</v>
      </c>
    </row>
    <row r="40" spans="1:18" x14ac:dyDescent="0.2">
      <c r="A40" s="16" t="s">
        <v>164</v>
      </c>
      <c r="B40" s="29">
        <v>45865</v>
      </c>
      <c r="C40" s="9" t="s">
        <v>165</v>
      </c>
      <c r="D40" s="9" t="s">
        <v>83</v>
      </c>
      <c r="E40" s="9" t="s">
        <v>84</v>
      </c>
      <c r="F40" s="9" t="s">
        <v>11</v>
      </c>
      <c r="G40" s="9" t="s">
        <v>77</v>
      </c>
      <c r="H40" s="9" t="s">
        <v>78</v>
      </c>
      <c r="I40" s="9" t="s">
        <v>79</v>
      </c>
      <c r="J40" s="17">
        <v>1</v>
      </c>
      <c r="K40" s="18">
        <v>888</v>
      </c>
      <c r="L40" s="19">
        <v>0.1</v>
      </c>
      <c r="M40" s="18">
        <f t="shared" si="1"/>
        <v>799.2</v>
      </c>
      <c r="N40" s="18">
        <f>M40*0.17</f>
        <v>135.864</v>
      </c>
      <c r="O40" s="16" t="s">
        <v>58</v>
      </c>
      <c r="P40" s="16" t="s">
        <v>38</v>
      </c>
      <c r="Q40" s="16">
        <v>5</v>
      </c>
      <c r="R40" s="16" t="s">
        <v>39</v>
      </c>
    </row>
    <row r="41" spans="1:18" x14ac:dyDescent="0.2">
      <c r="A41" s="16" t="s">
        <v>166</v>
      </c>
      <c r="B41" s="29">
        <v>45695</v>
      </c>
      <c r="C41" s="9" t="s">
        <v>167</v>
      </c>
      <c r="D41" s="9" t="s">
        <v>47</v>
      </c>
      <c r="E41" s="9" t="s">
        <v>48</v>
      </c>
      <c r="F41" s="9" t="s">
        <v>10</v>
      </c>
      <c r="G41" s="9" t="s">
        <v>168</v>
      </c>
      <c r="H41" s="9" t="s">
        <v>169</v>
      </c>
      <c r="I41" s="9" t="s">
        <v>73</v>
      </c>
      <c r="J41" s="17">
        <v>1</v>
      </c>
      <c r="K41" s="18">
        <v>5197</v>
      </c>
      <c r="L41" s="19">
        <v>0.1</v>
      </c>
      <c r="M41" s="18">
        <f t="shared" si="1"/>
        <v>4677.3</v>
      </c>
      <c r="N41" s="18">
        <f>M41*0.22</f>
        <v>1029.0060000000001</v>
      </c>
      <c r="O41" s="16" t="s">
        <v>37</v>
      </c>
      <c r="P41" s="16" t="s">
        <v>38</v>
      </c>
      <c r="Q41" s="16">
        <v>5</v>
      </c>
      <c r="R41" s="16" t="s">
        <v>39</v>
      </c>
    </row>
    <row r="42" spans="1:18" x14ac:dyDescent="0.2">
      <c r="A42" s="16" t="s">
        <v>170</v>
      </c>
      <c r="B42" s="29">
        <v>45890</v>
      </c>
      <c r="C42" s="9" t="s">
        <v>156</v>
      </c>
      <c r="D42" s="9" t="s">
        <v>75</v>
      </c>
      <c r="E42" s="9" t="s">
        <v>76</v>
      </c>
      <c r="F42" s="9" t="s">
        <v>8</v>
      </c>
      <c r="G42" s="9" t="s">
        <v>126</v>
      </c>
      <c r="H42" s="9" t="s">
        <v>127</v>
      </c>
      <c r="I42" s="9" t="s">
        <v>36</v>
      </c>
      <c r="J42" s="17">
        <v>1</v>
      </c>
      <c r="K42" s="18">
        <v>40625</v>
      </c>
      <c r="L42" s="19">
        <v>0.15</v>
      </c>
      <c r="M42" s="18">
        <v>0</v>
      </c>
      <c r="N42" s="18">
        <v>0</v>
      </c>
      <c r="O42" s="16" t="s">
        <v>37</v>
      </c>
      <c r="P42" s="16" t="s">
        <v>132</v>
      </c>
      <c r="Q42" s="16"/>
      <c r="R42" s="16" t="s">
        <v>133</v>
      </c>
    </row>
    <row r="43" spans="1:18" x14ac:dyDescent="0.2">
      <c r="A43" s="16" t="s">
        <v>171</v>
      </c>
      <c r="B43" s="29">
        <v>46079</v>
      </c>
      <c r="C43" s="9" t="s">
        <v>165</v>
      </c>
      <c r="D43" s="9" t="s">
        <v>83</v>
      </c>
      <c r="E43" s="9" t="s">
        <v>84</v>
      </c>
      <c r="F43" s="9" t="s">
        <v>11</v>
      </c>
      <c r="G43" s="9" t="s">
        <v>115</v>
      </c>
      <c r="H43" s="9" t="s">
        <v>116</v>
      </c>
      <c r="I43" s="9" t="s">
        <v>79</v>
      </c>
      <c r="J43" s="17">
        <v>2</v>
      </c>
      <c r="K43" s="18">
        <v>1081</v>
      </c>
      <c r="L43" s="19">
        <v>0.1</v>
      </c>
      <c r="M43" s="18">
        <f t="shared" ref="M43:M74" si="2">J43*K43*(1-L43)</f>
        <v>1945.8</v>
      </c>
      <c r="N43" s="18">
        <f>M43*0.13</f>
        <v>252.95400000000001</v>
      </c>
      <c r="O43" s="16" t="s">
        <v>69</v>
      </c>
      <c r="P43" s="16" t="s">
        <v>38</v>
      </c>
      <c r="Q43" s="16">
        <v>4</v>
      </c>
      <c r="R43" s="16" t="s">
        <v>39</v>
      </c>
    </row>
    <row r="44" spans="1:18" x14ac:dyDescent="0.2">
      <c r="A44" s="16" t="s">
        <v>172</v>
      </c>
      <c r="B44" s="29">
        <v>45987</v>
      </c>
      <c r="C44" s="9" t="s">
        <v>146</v>
      </c>
      <c r="D44" s="9" t="s">
        <v>101</v>
      </c>
      <c r="E44" s="9" t="s">
        <v>102</v>
      </c>
      <c r="F44" s="9" t="s">
        <v>9</v>
      </c>
      <c r="G44" s="9" t="s">
        <v>173</v>
      </c>
      <c r="H44" s="9" t="s">
        <v>174</v>
      </c>
      <c r="I44" s="9" t="s">
        <v>95</v>
      </c>
      <c r="J44" s="17">
        <v>4</v>
      </c>
      <c r="K44" s="18">
        <v>2917</v>
      </c>
      <c r="L44" s="19">
        <v>0</v>
      </c>
      <c r="M44" s="18">
        <f t="shared" si="2"/>
        <v>11668</v>
      </c>
      <c r="N44" s="18">
        <f>M44*0.12</f>
        <v>1400.1599999999999</v>
      </c>
      <c r="O44" s="16" t="s">
        <v>91</v>
      </c>
      <c r="P44" s="16" t="s">
        <v>38</v>
      </c>
      <c r="Q44" s="16">
        <v>4</v>
      </c>
      <c r="R44" s="16" t="s">
        <v>39</v>
      </c>
    </row>
    <row r="45" spans="1:18" x14ac:dyDescent="0.2">
      <c r="A45" s="16" t="s">
        <v>175</v>
      </c>
      <c r="B45" s="29">
        <v>45743</v>
      </c>
      <c r="C45" s="9" t="s">
        <v>82</v>
      </c>
      <c r="D45" s="9" t="s">
        <v>99</v>
      </c>
      <c r="E45" s="9" t="s">
        <v>99</v>
      </c>
      <c r="F45" s="9" t="s">
        <v>9</v>
      </c>
      <c r="G45" s="9" t="s">
        <v>176</v>
      </c>
      <c r="H45" s="9" t="s">
        <v>177</v>
      </c>
      <c r="I45" s="9" t="s">
        <v>79</v>
      </c>
      <c r="J45" s="17">
        <v>1</v>
      </c>
      <c r="K45" s="18">
        <v>4486</v>
      </c>
      <c r="L45" s="19">
        <v>0.05</v>
      </c>
      <c r="M45" s="18">
        <f t="shared" si="2"/>
        <v>4261.7</v>
      </c>
      <c r="N45" s="18">
        <f>M45*0.13</f>
        <v>554.02099999999996</v>
      </c>
      <c r="O45" s="16" t="s">
        <v>91</v>
      </c>
      <c r="P45" s="16" t="s">
        <v>38</v>
      </c>
      <c r="Q45" s="16">
        <v>3</v>
      </c>
      <c r="R45" s="16" t="s">
        <v>39</v>
      </c>
    </row>
    <row r="46" spans="1:18" x14ac:dyDescent="0.2">
      <c r="A46" s="16" t="s">
        <v>178</v>
      </c>
      <c r="B46" s="29">
        <v>45702</v>
      </c>
      <c r="C46" s="9" t="s">
        <v>138</v>
      </c>
      <c r="D46" s="9" t="s">
        <v>113</v>
      </c>
      <c r="E46" s="9" t="s">
        <v>114</v>
      </c>
      <c r="F46" s="9" t="s">
        <v>8</v>
      </c>
      <c r="G46" s="9" t="s">
        <v>67</v>
      </c>
      <c r="H46" s="9" t="s">
        <v>68</v>
      </c>
      <c r="I46" s="9" t="s">
        <v>36</v>
      </c>
      <c r="J46" s="17">
        <v>3</v>
      </c>
      <c r="K46" s="18">
        <v>18608</v>
      </c>
      <c r="L46" s="19">
        <v>0.1</v>
      </c>
      <c r="M46" s="18">
        <f t="shared" si="2"/>
        <v>50241.599999999999</v>
      </c>
      <c r="N46" s="18">
        <f>M46*0.22</f>
        <v>11053.152</v>
      </c>
      <c r="O46" s="16" t="s">
        <v>37</v>
      </c>
      <c r="P46" s="16" t="s">
        <v>38</v>
      </c>
      <c r="Q46" s="16">
        <v>5</v>
      </c>
      <c r="R46" s="16" t="s">
        <v>39</v>
      </c>
    </row>
    <row r="47" spans="1:18" x14ac:dyDescent="0.2">
      <c r="A47" s="16" t="s">
        <v>179</v>
      </c>
      <c r="B47" s="29">
        <v>45995</v>
      </c>
      <c r="C47" s="9" t="s">
        <v>180</v>
      </c>
      <c r="D47" s="9" t="s">
        <v>119</v>
      </c>
      <c r="E47" s="9" t="s">
        <v>120</v>
      </c>
      <c r="F47" s="9" t="s">
        <v>8</v>
      </c>
      <c r="G47" s="9" t="s">
        <v>139</v>
      </c>
      <c r="H47" s="9" t="s">
        <v>140</v>
      </c>
      <c r="I47" s="9" t="s">
        <v>36</v>
      </c>
      <c r="J47" s="17">
        <v>1</v>
      </c>
      <c r="K47" s="18">
        <v>44939</v>
      </c>
      <c r="L47" s="19">
        <v>0.05</v>
      </c>
      <c r="M47" s="18">
        <f t="shared" si="2"/>
        <v>42692.049999999996</v>
      </c>
      <c r="N47" s="18">
        <f>M47*0.21</f>
        <v>8965.3304999999982</v>
      </c>
      <c r="O47" s="16" t="s">
        <v>69</v>
      </c>
      <c r="P47" s="16" t="s">
        <v>38</v>
      </c>
      <c r="Q47" s="16">
        <v>3</v>
      </c>
      <c r="R47" s="16" t="s">
        <v>39</v>
      </c>
    </row>
    <row r="48" spans="1:18" x14ac:dyDescent="0.2">
      <c r="A48" s="16" t="s">
        <v>181</v>
      </c>
      <c r="B48" s="29">
        <v>45755</v>
      </c>
      <c r="C48" s="9" t="s">
        <v>46</v>
      </c>
      <c r="D48" s="9" t="s">
        <v>154</v>
      </c>
      <c r="E48" s="9" t="s">
        <v>61</v>
      </c>
      <c r="F48" s="9" t="s">
        <v>11</v>
      </c>
      <c r="G48" s="9" t="s">
        <v>42</v>
      </c>
      <c r="H48" s="9" t="s">
        <v>43</v>
      </c>
      <c r="I48" s="9" t="s">
        <v>79</v>
      </c>
      <c r="J48" s="17">
        <v>2</v>
      </c>
      <c r="K48" s="18">
        <v>1528</v>
      </c>
      <c r="L48" s="19">
        <v>0</v>
      </c>
      <c r="M48" s="18">
        <f t="shared" si="2"/>
        <v>3056</v>
      </c>
      <c r="N48" s="18">
        <f>M48*0.2</f>
        <v>611.20000000000005</v>
      </c>
      <c r="O48" s="16" t="s">
        <v>91</v>
      </c>
      <c r="P48" s="16" t="s">
        <v>38</v>
      </c>
      <c r="Q48" s="16">
        <v>5</v>
      </c>
      <c r="R48" s="16" t="s">
        <v>39</v>
      </c>
    </row>
    <row r="49" spans="1:18" x14ac:dyDescent="0.2">
      <c r="A49" s="16" t="s">
        <v>182</v>
      </c>
      <c r="B49" s="29">
        <v>45953</v>
      </c>
      <c r="C49" s="9" t="s">
        <v>183</v>
      </c>
      <c r="D49" s="9" t="s">
        <v>113</v>
      </c>
      <c r="E49" s="9" t="s">
        <v>114</v>
      </c>
      <c r="F49" s="9" t="s">
        <v>10</v>
      </c>
      <c r="G49" s="9" t="s">
        <v>184</v>
      </c>
      <c r="H49" s="9" t="s">
        <v>185</v>
      </c>
      <c r="I49" s="9" t="s">
        <v>64</v>
      </c>
      <c r="J49" s="17">
        <v>2</v>
      </c>
      <c r="K49" s="18">
        <v>2625</v>
      </c>
      <c r="L49" s="19">
        <v>0.1</v>
      </c>
      <c r="M49" s="18">
        <f t="shared" si="2"/>
        <v>4725</v>
      </c>
      <c r="N49" s="18">
        <f>-0.08*M49</f>
        <v>-378</v>
      </c>
      <c r="O49" s="16" t="s">
        <v>58</v>
      </c>
      <c r="P49" s="16" t="s">
        <v>80</v>
      </c>
      <c r="Q49" s="16">
        <v>1</v>
      </c>
      <c r="R49" s="16" t="s">
        <v>80</v>
      </c>
    </row>
    <row r="50" spans="1:18" x14ac:dyDescent="0.2">
      <c r="A50" s="16" t="s">
        <v>186</v>
      </c>
      <c r="B50" s="29">
        <v>45919</v>
      </c>
      <c r="C50" s="9" t="s">
        <v>46</v>
      </c>
      <c r="D50" s="9" t="s">
        <v>55</v>
      </c>
      <c r="E50" s="9" t="s">
        <v>56</v>
      </c>
      <c r="F50" s="9" t="s">
        <v>9</v>
      </c>
      <c r="G50" s="9" t="s">
        <v>93</v>
      </c>
      <c r="H50" s="9" t="s">
        <v>94</v>
      </c>
      <c r="I50" s="9" t="s">
        <v>95</v>
      </c>
      <c r="J50" s="17">
        <v>1</v>
      </c>
      <c r="K50" s="18">
        <v>3130</v>
      </c>
      <c r="L50" s="19">
        <v>0.1</v>
      </c>
      <c r="M50" s="18">
        <f t="shared" si="2"/>
        <v>2817</v>
      </c>
      <c r="N50" s="18">
        <f>M50*0.23</f>
        <v>647.91000000000008</v>
      </c>
      <c r="O50" s="16" t="s">
        <v>44</v>
      </c>
      <c r="P50" s="16" t="s">
        <v>38</v>
      </c>
      <c r="Q50" s="16">
        <v>5</v>
      </c>
      <c r="R50" s="16" t="s">
        <v>39</v>
      </c>
    </row>
    <row r="51" spans="1:18" x14ac:dyDescent="0.2">
      <c r="A51" s="16" t="s">
        <v>187</v>
      </c>
      <c r="B51" s="29">
        <v>45893</v>
      </c>
      <c r="C51" s="9" t="s">
        <v>106</v>
      </c>
      <c r="D51" s="9" t="s">
        <v>83</v>
      </c>
      <c r="E51" s="9" t="s">
        <v>84</v>
      </c>
      <c r="F51" s="9" t="s">
        <v>10</v>
      </c>
      <c r="G51" s="9" t="s">
        <v>62</v>
      </c>
      <c r="H51" s="9" t="s">
        <v>63</v>
      </c>
      <c r="I51" s="9" t="s">
        <v>73</v>
      </c>
      <c r="J51" s="17">
        <v>2</v>
      </c>
      <c r="K51" s="18">
        <v>1215</v>
      </c>
      <c r="L51" s="19">
        <v>0.1</v>
      </c>
      <c r="M51" s="18">
        <f t="shared" si="2"/>
        <v>2187</v>
      </c>
      <c r="N51" s="18">
        <f>M51*0.15</f>
        <v>328.05</v>
      </c>
      <c r="O51" s="16" t="s">
        <v>44</v>
      </c>
      <c r="P51" s="16" t="s">
        <v>38</v>
      </c>
      <c r="Q51" s="16">
        <v>5</v>
      </c>
      <c r="R51" s="16" t="s">
        <v>39</v>
      </c>
    </row>
    <row r="52" spans="1:18" x14ac:dyDescent="0.2">
      <c r="A52" s="16" t="s">
        <v>188</v>
      </c>
      <c r="B52" s="29">
        <v>46038</v>
      </c>
      <c r="C52" s="9" t="s">
        <v>54</v>
      </c>
      <c r="D52" s="9" t="s">
        <v>113</v>
      </c>
      <c r="E52" s="9" t="s">
        <v>114</v>
      </c>
      <c r="F52" s="9" t="s">
        <v>9</v>
      </c>
      <c r="G52" s="9" t="s">
        <v>93</v>
      </c>
      <c r="H52" s="9" t="s">
        <v>94</v>
      </c>
      <c r="I52" s="9" t="s">
        <v>95</v>
      </c>
      <c r="J52" s="17">
        <v>1</v>
      </c>
      <c r="K52" s="18">
        <v>304</v>
      </c>
      <c r="L52" s="19">
        <v>0.05</v>
      </c>
      <c r="M52" s="18">
        <f t="shared" si="2"/>
        <v>288.8</v>
      </c>
      <c r="N52" s="18">
        <f>M52*0.26</f>
        <v>75.088000000000008</v>
      </c>
      <c r="O52" s="16" t="s">
        <v>58</v>
      </c>
      <c r="P52" s="16" t="s">
        <v>38</v>
      </c>
      <c r="Q52" s="16">
        <v>5</v>
      </c>
      <c r="R52" s="16" t="s">
        <v>39</v>
      </c>
    </row>
    <row r="53" spans="1:18" x14ac:dyDescent="0.2">
      <c r="A53" s="16" t="s">
        <v>189</v>
      </c>
      <c r="B53" s="29">
        <v>45889</v>
      </c>
      <c r="C53" s="9" t="s">
        <v>129</v>
      </c>
      <c r="D53" s="9" t="s">
        <v>99</v>
      </c>
      <c r="E53" s="9" t="s">
        <v>99</v>
      </c>
      <c r="F53" s="9" t="s">
        <v>8</v>
      </c>
      <c r="G53" s="9" t="s">
        <v>126</v>
      </c>
      <c r="H53" s="9" t="s">
        <v>127</v>
      </c>
      <c r="I53" s="9" t="s">
        <v>36</v>
      </c>
      <c r="J53" s="17">
        <v>1</v>
      </c>
      <c r="K53" s="18">
        <v>54577</v>
      </c>
      <c r="L53" s="19">
        <v>0.2</v>
      </c>
      <c r="M53" s="18">
        <f t="shared" si="2"/>
        <v>43661.600000000006</v>
      </c>
      <c r="N53" s="18">
        <f>M53*0.24</f>
        <v>10478.784000000001</v>
      </c>
      <c r="O53" s="16" t="s">
        <v>58</v>
      </c>
      <c r="P53" s="16" t="s">
        <v>38</v>
      </c>
      <c r="Q53" s="16">
        <v>3</v>
      </c>
      <c r="R53" s="16" t="s">
        <v>39</v>
      </c>
    </row>
    <row r="54" spans="1:18" x14ac:dyDescent="0.2">
      <c r="A54" s="16" t="s">
        <v>190</v>
      </c>
      <c r="B54" s="29">
        <v>45877</v>
      </c>
      <c r="C54" s="9" t="s">
        <v>125</v>
      </c>
      <c r="D54" s="9" t="s">
        <v>71</v>
      </c>
      <c r="E54" s="9" t="s">
        <v>72</v>
      </c>
      <c r="F54" s="9" t="s">
        <v>11</v>
      </c>
      <c r="G54" s="9" t="s">
        <v>77</v>
      </c>
      <c r="H54" s="9" t="s">
        <v>78</v>
      </c>
      <c r="I54" s="9" t="s">
        <v>36</v>
      </c>
      <c r="J54" s="17">
        <v>1</v>
      </c>
      <c r="K54" s="18">
        <v>1550</v>
      </c>
      <c r="L54" s="19">
        <v>0.2</v>
      </c>
      <c r="M54" s="18">
        <f t="shared" si="2"/>
        <v>1240</v>
      </c>
      <c r="N54" s="18">
        <f>-0.08*M54</f>
        <v>-99.2</v>
      </c>
      <c r="O54" s="16" t="s">
        <v>91</v>
      </c>
      <c r="P54" s="16" t="s">
        <v>80</v>
      </c>
      <c r="Q54" s="16">
        <v>1</v>
      </c>
      <c r="R54" s="16" t="s">
        <v>80</v>
      </c>
    </row>
    <row r="55" spans="1:18" x14ac:dyDescent="0.2">
      <c r="A55" s="16" t="s">
        <v>191</v>
      </c>
      <c r="B55" s="29">
        <v>45662</v>
      </c>
      <c r="C55" s="9" t="s">
        <v>180</v>
      </c>
      <c r="D55" s="9" t="s">
        <v>60</v>
      </c>
      <c r="E55" s="9" t="s">
        <v>61</v>
      </c>
      <c r="F55" s="9" t="s">
        <v>9</v>
      </c>
      <c r="G55" s="9" t="s">
        <v>161</v>
      </c>
      <c r="H55" s="9" t="s">
        <v>162</v>
      </c>
      <c r="I55" s="9" t="s">
        <v>95</v>
      </c>
      <c r="J55" s="17">
        <v>3</v>
      </c>
      <c r="K55" s="18">
        <v>3220</v>
      </c>
      <c r="L55" s="19">
        <v>0</v>
      </c>
      <c r="M55" s="18">
        <f t="shared" si="2"/>
        <v>9660</v>
      </c>
      <c r="N55" s="18">
        <f>M55*0.24</f>
        <v>2318.4</v>
      </c>
      <c r="O55" s="16" t="s">
        <v>44</v>
      </c>
      <c r="P55" s="16" t="s">
        <v>38</v>
      </c>
      <c r="Q55" s="16">
        <v>4</v>
      </c>
      <c r="R55" s="16" t="s">
        <v>39</v>
      </c>
    </row>
    <row r="56" spans="1:18" x14ac:dyDescent="0.2">
      <c r="A56" s="16" t="s">
        <v>192</v>
      </c>
      <c r="B56" s="29">
        <v>45862</v>
      </c>
      <c r="C56" s="9" t="s">
        <v>31</v>
      </c>
      <c r="D56" s="9" t="s">
        <v>150</v>
      </c>
      <c r="E56" s="9" t="s">
        <v>151</v>
      </c>
      <c r="F56" s="9" t="s">
        <v>10</v>
      </c>
      <c r="G56" s="9" t="s">
        <v>168</v>
      </c>
      <c r="H56" s="9" t="s">
        <v>169</v>
      </c>
      <c r="I56" s="9" t="s">
        <v>73</v>
      </c>
      <c r="J56" s="17">
        <v>1</v>
      </c>
      <c r="K56" s="18">
        <v>3939</v>
      </c>
      <c r="L56" s="19">
        <v>0.2</v>
      </c>
      <c r="M56" s="18">
        <f t="shared" si="2"/>
        <v>3151.2000000000003</v>
      </c>
      <c r="N56" s="18">
        <f>M56*0.12</f>
        <v>378.14400000000001</v>
      </c>
      <c r="O56" s="16" t="s">
        <v>69</v>
      </c>
      <c r="P56" s="16" t="s">
        <v>38</v>
      </c>
      <c r="Q56" s="16">
        <v>4</v>
      </c>
      <c r="R56" s="16" t="s">
        <v>39</v>
      </c>
    </row>
    <row r="57" spans="1:18" x14ac:dyDescent="0.2">
      <c r="A57" s="16" t="s">
        <v>193</v>
      </c>
      <c r="B57" s="29">
        <v>45687</v>
      </c>
      <c r="C57" s="9" t="s">
        <v>112</v>
      </c>
      <c r="D57" s="9" t="s">
        <v>99</v>
      </c>
      <c r="E57" s="9" t="s">
        <v>99</v>
      </c>
      <c r="F57" s="9" t="s">
        <v>9</v>
      </c>
      <c r="G57" s="9" t="s">
        <v>173</v>
      </c>
      <c r="H57" s="9" t="s">
        <v>174</v>
      </c>
      <c r="I57" s="9" t="s">
        <v>79</v>
      </c>
      <c r="J57" s="17">
        <v>1</v>
      </c>
      <c r="K57" s="18">
        <v>1734</v>
      </c>
      <c r="L57" s="19">
        <v>0</v>
      </c>
      <c r="M57" s="18">
        <f t="shared" si="2"/>
        <v>1734</v>
      </c>
      <c r="N57" s="18">
        <f>M57*0.18</f>
        <v>312.12</v>
      </c>
      <c r="O57" s="16" t="s">
        <v>37</v>
      </c>
      <c r="P57" s="16" t="s">
        <v>38</v>
      </c>
      <c r="Q57" s="16">
        <v>4</v>
      </c>
      <c r="R57" s="16" t="s">
        <v>39</v>
      </c>
    </row>
    <row r="58" spans="1:18" x14ac:dyDescent="0.2">
      <c r="A58" s="16" t="s">
        <v>194</v>
      </c>
      <c r="B58" s="29">
        <v>45961</v>
      </c>
      <c r="C58" s="9" t="s">
        <v>180</v>
      </c>
      <c r="D58" s="9" t="s">
        <v>60</v>
      </c>
      <c r="E58" s="9" t="s">
        <v>61</v>
      </c>
      <c r="F58" s="9" t="s">
        <v>10</v>
      </c>
      <c r="G58" s="9" t="s">
        <v>121</v>
      </c>
      <c r="H58" s="9" t="s">
        <v>122</v>
      </c>
      <c r="I58" s="9" t="s">
        <v>73</v>
      </c>
      <c r="J58" s="17">
        <v>2</v>
      </c>
      <c r="K58" s="18">
        <v>2913</v>
      </c>
      <c r="L58" s="19">
        <v>0.05</v>
      </c>
      <c r="M58" s="18">
        <f t="shared" si="2"/>
        <v>5534.7</v>
      </c>
      <c r="N58" s="18">
        <f>M58*0.13</f>
        <v>719.51099999999997</v>
      </c>
      <c r="O58" s="16" t="s">
        <v>58</v>
      </c>
      <c r="P58" s="16" t="s">
        <v>38</v>
      </c>
      <c r="Q58" s="16">
        <v>3</v>
      </c>
      <c r="R58" s="16" t="s">
        <v>39</v>
      </c>
    </row>
    <row r="59" spans="1:18" x14ac:dyDescent="0.2">
      <c r="A59" s="16" t="s">
        <v>195</v>
      </c>
      <c r="B59" s="29">
        <v>45948</v>
      </c>
      <c r="C59" s="9" t="s">
        <v>46</v>
      </c>
      <c r="D59" s="9" t="s">
        <v>119</v>
      </c>
      <c r="E59" s="9" t="s">
        <v>120</v>
      </c>
      <c r="F59" s="9" t="s">
        <v>11</v>
      </c>
      <c r="G59" s="9" t="s">
        <v>77</v>
      </c>
      <c r="H59" s="9" t="s">
        <v>78</v>
      </c>
      <c r="I59" s="9" t="s">
        <v>36</v>
      </c>
      <c r="J59" s="17">
        <v>1</v>
      </c>
      <c r="K59" s="18">
        <v>2137</v>
      </c>
      <c r="L59" s="19">
        <v>0</v>
      </c>
      <c r="M59" s="18">
        <f t="shared" si="2"/>
        <v>2137</v>
      </c>
      <c r="N59" s="18">
        <f>M59*0.11</f>
        <v>235.07</v>
      </c>
      <c r="O59" s="16" t="s">
        <v>91</v>
      </c>
      <c r="P59" s="16" t="s">
        <v>38</v>
      </c>
      <c r="Q59" s="16">
        <v>5</v>
      </c>
      <c r="R59" s="16" t="s">
        <v>39</v>
      </c>
    </row>
    <row r="60" spans="1:18" x14ac:dyDescent="0.2">
      <c r="A60" s="16" t="s">
        <v>196</v>
      </c>
      <c r="B60" s="29">
        <v>45826</v>
      </c>
      <c r="C60" s="9" t="s">
        <v>165</v>
      </c>
      <c r="D60" s="9" t="s">
        <v>55</v>
      </c>
      <c r="E60" s="9" t="s">
        <v>56</v>
      </c>
      <c r="F60" s="9" t="s">
        <v>8</v>
      </c>
      <c r="G60" s="9" t="s">
        <v>126</v>
      </c>
      <c r="H60" s="9" t="s">
        <v>127</v>
      </c>
      <c r="I60" s="9" t="s">
        <v>57</v>
      </c>
      <c r="J60" s="17">
        <v>1</v>
      </c>
      <c r="K60" s="18">
        <v>44994</v>
      </c>
      <c r="L60" s="19">
        <v>0.05</v>
      </c>
      <c r="M60" s="18">
        <f t="shared" si="2"/>
        <v>42744.299999999996</v>
      </c>
      <c r="N60" s="18">
        <f>M60*0.2</f>
        <v>8548.8599999999988</v>
      </c>
      <c r="O60" s="16" t="s">
        <v>37</v>
      </c>
      <c r="P60" s="16" t="s">
        <v>38</v>
      </c>
      <c r="Q60" s="16">
        <v>3</v>
      </c>
      <c r="R60" s="16" t="s">
        <v>39</v>
      </c>
    </row>
    <row r="61" spans="1:18" x14ac:dyDescent="0.2">
      <c r="A61" s="16" t="s">
        <v>197</v>
      </c>
      <c r="B61" s="29">
        <v>46025</v>
      </c>
      <c r="C61" s="9" t="s">
        <v>138</v>
      </c>
      <c r="D61" s="9" t="s">
        <v>83</v>
      </c>
      <c r="E61" s="9" t="s">
        <v>84</v>
      </c>
      <c r="F61" s="9" t="s">
        <v>8</v>
      </c>
      <c r="G61" s="9" t="s">
        <v>67</v>
      </c>
      <c r="H61" s="9" t="s">
        <v>68</v>
      </c>
      <c r="I61" s="9" t="s">
        <v>36</v>
      </c>
      <c r="J61" s="17">
        <v>1</v>
      </c>
      <c r="K61" s="18">
        <v>9368</v>
      </c>
      <c r="L61" s="19">
        <v>0</v>
      </c>
      <c r="M61" s="18">
        <f t="shared" si="2"/>
        <v>9368</v>
      </c>
      <c r="N61" s="18">
        <f>M61*0.11</f>
        <v>1030.48</v>
      </c>
      <c r="O61" s="16" t="s">
        <v>44</v>
      </c>
      <c r="P61" s="16" t="s">
        <v>38</v>
      </c>
      <c r="Q61" s="16">
        <v>3</v>
      </c>
      <c r="R61" s="16" t="s">
        <v>39</v>
      </c>
    </row>
    <row r="62" spans="1:18" x14ac:dyDescent="0.2">
      <c r="A62" s="16" t="s">
        <v>198</v>
      </c>
      <c r="B62" s="29">
        <v>45838</v>
      </c>
      <c r="C62" s="9" t="s">
        <v>86</v>
      </c>
      <c r="D62" s="9" t="s">
        <v>101</v>
      </c>
      <c r="E62" s="9" t="s">
        <v>102</v>
      </c>
      <c r="F62" s="9" t="s">
        <v>9</v>
      </c>
      <c r="G62" s="9" t="s">
        <v>103</v>
      </c>
      <c r="H62" s="9" t="s">
        <v>104</v>
      </c>
      <c r="I62" s="9" t="s">
        <v>79</v>
      </c>
      <c r="J62" s="17">
        <v>1</v>
      </c>
      <c r="K62" s="18">
        <v>3479</v>
      </c>
      <c r="L62" s="19">
        <v>0.15</v>
      </c>
      <c r="M62" s="18">
        <f t="shared" si="2"/>
        <v>2957.15</v>
      </c>
      <c r="N62" s="18">
        <f>M62*0.16</f>
        <v>473.14400000000001</v>
      </c>
      <c r="O62" s="16" t="s">
        <v>37</v>
      </c>
      <c r="P62" s="16" t="s">
        <v>38</v>
      </c>
      <c r="Q62" s="16">
        <v>5</v>
      </c>
      <c r="R62" s="16" t="s">
        <v>39</v>
      </c>
    </row>
    <row r="63" spans="1:18" x14ac:dyDescent="0.2">
      <c r="A63" s="16" t="s">
        <v>199</v>
      </c>
      <c r="B63" s="29">
        <v>45724</v>
      </c>
      <c r="C63" s="9" t="s">
        <v>167</v>
      </c>
      <c r="D63" s="9" t="s">
        <v>150</v>
      </c>
      <c r="E63" s="9" t="s">
        <v>151</v>
      </c>
      <c r="F63" s="9" t="s">
        <v>9</v>
      </c>
      <c r="G63" s="9" t="s">
        <v>173</v>
      </c>
      <c r="H63" s="9" t="s">
        <v>174</v>
      </c>
      <c r="I63" s="9" t="s">
        <v>95</v>
      </c>
      <c r="J63" s="17">
        <v>4</v>
      </c>
      <c r="K63" s="18">
        <v>2872</v>
      </c>
      <c r="L63" s="19">
        <v>0.15</v>
      </c>
      <c r="M63" s="18">
        <f t="shared" si="2"/>
        <v>9764.7999999999993</v>
      </c>
      <c r="N63" s="18">
        <f>M63*0.15</f>
        <v>1464.7199999999998</v>
      </c>
      <c r="O63" s="16" t="s">
        <v>91</v>
      </c>
      <c r="P63" s="16" t="s">
        <v>38</v>
      </c>
      <c r="Q63" s="16">
        <v>5</v>
      </c>
      <c r="R63" s="16" t="s">
        <v>39</v>
      </c>
    </row>
    <row r="64" spans="1:18" x14ac:dyDescent="0.2">
      <c r="A64" s="16" t="s">
        <v>200</v>
      </c>
      <c r="B64" s="29">
        <v>45757</v>
      </c>
      <c r="C64" s="9" t="s">
        <v>66</v>
      </c>
      <c r="D64" s="9" t="s">
        <v>101</v>
      </c>
      <c r="E64" s="9" t="s">
        <v>102</v>
      </c>
      <c r="F64" s="9" t="s">
        <v>11</v>
      </c>
      <c r="G64" s="9" t="s">
        <v>42</v>
      </c>
      <c r="H64" s="9" t="s">
        <v>43</v>
      </c>
      <c r="I64" s="9" t="s">
        <v>36</v>
      </c>
      <c r="J64" s="17">
        <v>1</v>
      </c>
      <c r="K64" s="18">
        <v>2375</v>
      </c>
      <c r="L64" s="19">
        <v>0.2</v>
      </c>
      <c r="M64" s="18">
        <f t="shared" si="2"/>
        <v>1900</v>
      </c>
      <c r="N64" s="18">
        <f>M64*0.12</f>
        <v>228</v>
      </c>
      <c r="O64" s="16" t="s">
        <v>58</v>
      </c>
      <c r="P64" s="16" t="s">
        <v>38</v>
      </c>
      <c r="Q64" s="16">
        <v>5</v>
      </c>
      <c r="R64" s="16" t="s">
        <v>39</v>
      </c>
    </row>
    <row r="65" spans="1:18" x14ac:dyDescent="0.2">
      <c r="A65" s="16" t="s">
        <v>201</v>
      </c>
      <c r="B65" s="29">
        <v>45821</v>
      </c>
      <c r="C65" s="9" t="s">
        <v>159</v>
      </c>
      <c r="D65" s="9" t="s">
        <v>83</v>
      </c>
      <c r="E65" s="9" t="s">
        <v>84</v>
      </c>
      <c r="F65" s="9" t="s">
        <v>9</v>
      </c>
      <c r="G65" s="9" t="s">
        <v>173</v>
      </c>
      <c r="H65" s="9" t="s">
        <v>174</v>
      </c>
      <c r="I65" s="9" t="s">
        <v>95</v>
      </c>
      <c r="J65" s="17">
        <v>4</v>
      </c>
      <c r="K65" s="18">
        <v>4220</v>
      </c>
      <c r="L65" s="19">
        <v>0.05</v>
      </c>
      <c r="M65" s="18">
        <f t="shared" si="2"/>
        <v>16036</v>
      </c>
      <c r="N65" s="18">
        <f>M65*0.19</f>
        <v>3046.84</v>
      </c>
      <c r="O65" s="16" t="s">
        <v>58</v>
      </c>
      <c r="P65" s="16" t="s">
        <v>38</v>
      </c>
      <c r="Q65" s="16">
        <v>3</v>
      </c>
      <c r="R65" s="16" t="s">
        <v>39</v>
      </c>
    </row>
    <row r="66" spans="1:18" x14ac:dyDescent="0.2">
      <c r="A66" s="16" t="s">
        <v>202</v>
      </c>
      <c r="B66" s="29">
        <v>45705</v>
      </c>
      <c r="C66" s="9" t="s">
        <v>159</v>
      </c>
      <c r="D66" s="9" t="s">
        <v>119</v>
      </c>
      <c r="E66" s="9" t="s">
        <v>120</v>
      </c>
      <c r="F66" s="9" t="s">
        <v>8</v>
      </c>
      <c r="G66" s="9" t="s">
        <v>126</v>
      </c>
      <c r="H66" s="9" t="s">
        <v>127</v>
      </c>
      <c r="I66" s="9" t="s">
        <v>57</v>
      </c>
      <c r="J66" s="17">
        <v>1</v>
      </c>
      <c r="K66" s="18">
        <v>40086</v>
      </c>
      <c r="L66" s="19">
        <v>0.15</v>
      </c>
      <c r="M66" s="18">
        <f t="shared" si="2"/>
        <v>34073.1</v>
      </c>
      <c r="N66" s="18">
        <f>M66*0.13</f>
        <v>4429.5029999999997</v>
      </c>
      <c r="O66" s="16" t="s">
        <v>37</v>
      </c>
      <c r="P66" s="16" t="s">
        <v>38</v>
      </c>
      <c r="Q66" s="16">
        <v>3</v>
      </c>
      <c r="R66" s="16" t="s">
        <v>39</v>
      </c>
    </row>
    <row r="67" spans="1:18" x14ac:dyDescent="0.2">
      <c r="A67" s="16" t="s">
        <v>203</v>
      </c>
      <c r="B67" s="29">
        <v>45994</v>
      </c>
      <c r="C67" s="9" t="s">
        <v>129</v>
      </c>
      <c r="D67" s="9" t="s">
        <v>107</v>
      </c>
      <c r="E67" s="9" t="s">
        <v>108</v>
      </c>
      <c r="F67" s="9" t="s">
        <v>9</v>
      </c>
      <c r="G67" s="9" t="s">
        <v>93</v>
      </c>
      <c r="H67" s="9" t="s">
        <v>94</v>
      </c>
      <c r="I67" s="9" t="s">
        <v>79</v>
      </c>
      <c r="J67" s="17">
        <v>1</v>
      </c>
      <c r="K67" s="18">
        <v>1261</v>
      </c>
      <c r="L67" s="19">
        <v>0.05</v>
      </c>
      <c r="M67" s="18">
        <f t="shared" si="2"/>
        <v>1197.95</v>
      </c>
      <c r="N67" s="18">
        <f>M67*0.2</f>
        <v>239.59000000000003</v>
      </c>
      <c r="O67" s="16" t="s">
        <v>37</v>
      </c>
      <c r="P67" s="16" t="s">
        <v>38</v>
      </c>
      <c r="Q67" s="16">
        <v>4</v>
      </c>
      <c r="R67" s="16" t="s">
        <v>39</v>
      </c>
    </row>
    <row r="68" spans="1:18" x14ac:dyDescent="0.2">
      <c r="A68" s="16" t="s">
        <v>204</v>
      </c>
      <c r="B68" s="29">
        <v>45742</v>
      </c>
      <c r="C68" s="9" t="s">
        <v>106</v>
      </c>
      <c r="D68" s="9" t="s">
        <v>47</v>
      </c>
      <c r="E68" s="9" t="s">
        <v>48</v>
      </c>
      <c r="F68" s="9" t="s">
        <v>11</v>
      </c>
      <c r="G68" s="9" t="s">
        <v>135</v>
      </c>
      <c r="H68" s="9" t="s">
        <v>136</v>
      </c>
      <c r="I68" s="9" t="s">
        <v>79</v>
      </c>
      <c r="J68" s="17">
        <v>1</v>
      </c>
      <c r="K68" s="18">
        <v>519</v>
      </c>
      <c r="L68" s="19">
        <v>0</v>
      </c>
      <c r="M68" s="18">
        <f t="shared" si="2"/>
        <v>519</v>
      </c>
      <c r="N68" s="18">
        <f>M68*0.21</f>
        <v>108.99</v>
      </c>
      <c r="O68" s="16" t="s">
        <v>91</v>
      </c>
      <c r="P68" s="16" t="s">
        <v>38</v>
      </c>
      <c r="Q68" s="16">
        <v>4</v>
      </c>
      <c r="R68" s="16" t="s">
        <v>39</v>
      </c>
    </row>
    <row r="69" spans="1:18" x14ac:dyDescent="0.2">
      <c r="A69" s="16" t="s">
        <v>205</v>
      </c>
      <c r="B69" s="29">
        <v>45923</v>
      </c>
      <c r="C69" s="9" t="s">
        <v>31</v>
      </c>
      <c r="D69" s="9" t="s">
        <v>154</v>
      </c>
      <c r="E69" s="9" t="s">
        <v>61</v>
      </c>
      <c r="F69" s="9" t="s">
        <v>8</v>
      </c>
      <c r="G69" s="9" t="s">
        <v>139</v>
      </c>
      <c r="H69" s="9" t="s">
        <v>140</v>
      </c>
      <c r="I69" s="9" t="s">
        <v>57</v>
      </c>
      <c r="J69" s="17">
        <v>1</v>
      </c>
      <c r="K69" s="18">
        <v>11611</v>
      </c>
      <c r="L69" s="19">
        <v>0.15</v>
      </c>
      <c r="M69" s="18">
        <f t="shared" si="2"/>
        <v>9869.35</v>
      </c>
      <c r="N69" s="18">
        <f>M69*0.17</f>
        <v>1677.7895000000001</v>
      </c>
      <c r="O69" s="16" t="s">
        <v>91</v>
      </c>
      <c r="P69" s="16" t="s">
        <v>38</v>
      </c>
      <c r="Q69" s="16">
        <v>3</v>
      </c>
      <c r="R69" s="16" t="s">
        <v>39</v>
      </c>
    </row>
    <row r="70" spans="1:18" x14ac:dyDescent="0.2">
      <c r="A70" s="16" t="s">
        <v>206</v>
      </c>
      <c r="B70" s="29">
        <v>45828</v>
      </c>
      <c r="C70" s="9" t="s">
        <v>82</v>
      </c>
      <c r="D70" s="9" t="s">
        <v>154</v>
      </c>
      <c r="E70" s="9" t="s">
        <v>61</v>
      </c>
      <c r="F70" s="9" t="s">
        <v>9</v>
      </c>
      <c r="G70" s="9" t="s">
        <v>161</v>
      </c>
      <c r="H70" s="9" t="s">
        <v>162</v>
      </c>
      <c r="I70" s="9" t="s">
        <v>95</v>
      </c>
      <c r="J70" s="17">
        <v>2</v>
      </c>
      <c r="K70" s="18">
        <v>569</v>
      </c>
      <c r="L70" s="19">
        <v>0.05</v>
      </c>
      <c r="M70" s="18">
        <f t="shared" si="2"/>
        <v>1081.0999999999999</v>
      </c>
      <c r="N70" s="18">
        <f>M70*0.24</f>
        <v>259.46399999999994</v>
      </c>
      <c r="O70" s="16" t="s">
        <v>69</v>
      </c>
      <c r="P70" s="16" t="s">
        <v>38</v>
      </c>
      <c r="Q70" s="16">
        <v>4</v>
      </c>
      <c r="R70" s="16" t="s">
        <v>39</v>
      </c>
    </row>
    <row r="71" spans="1:18" x14ac:dyDescent="0.2">
      <c r="A71" s="16" t="s">
        <v>207</v>
      </c>
      <c r="B71" s="29">
        <v>45752</v>
      </c>
      <c r="C71" s="9" t="s">
        <v>54</v>
      </c>
      <c r="D71" s="9" t="s">
        <v>107</v>
      </c>
      <c r="E71" s="9" t="s">
        <v>108</v>
      </c>
      <c r="F71" s="9" t="s">
        <v>11</v>
      </c>
      <c r="G71" s="9" t="s">
        <v>115</v>
      </c>
      <c r="H71" s="9" t="s">
        <v>116</v>
      </c>
      <c r="I71" s="9" t="s">
        <v>36</v>
      </c>
      <c r="J71" s="17">
        <v>1</v>
      </c>
      <c r="K71" s="18">
        <v>468</v>
      </c>
      <c r="L71" s="19">
        <v>0.15</v>
      </c>
      <c r="M71" s="18">
        <f t="shared" si="2"/>
        <v>397.8</v>
      </c>
      <c r="N71" s="18">
        <f>M71*0.21</f>
        <v>83.537999999999997</v>
      </c>
      <c r="O71" s="16" t="s">
        <v>91</v>
      </c>
      <c r="P71" s="16" t="s">
        <v>38</v>
      </c>
      <c r="Q71" s="16">
        <v>3</v>
      </c>
      <c r="R71" s="16" t="s">
        <v>39</v>
      </c>
    </row>
    <row r="72" spans="1:18" x14ac:dyDescent="0.2">
      <c r="A72" s="16" t="s">
        <v>208</v>
      </c>
      <c r="B72" s="29">
        <v>45695</v>
      </c>
      <c r="C72" s="9" t="s">
        <v>41</v>
      </c>
      <c r="D72" s="9" t="s">
        <v>101</v>
      </c>
      <c r="E72" s="9" t="s">
        <v>102</v>
      </c>
      <c r="F72" s="9" t="s">
        <v>11</v>
      </c>
      <c r="G72" s="9" t="s">
        <v>135</v>
      </c>
      <c r="H72" s="9" t="s">
        <v>136</v>
      </c>
      <c r="I72" s="9" t="s">
        <v>79</v>
      </c>
      <c r="J72" s="17">
        <v>3</v>
      </c>
      <c r="K72" s="18">
        <v>656</v>
      </c>
      <c r="L72" s="19">
        <v>0.15</v>
      </c>
      <c r="M72" s="18">
        <f t="shared" si="2"/>
        <v>1672.8</v>
      </c>
      <c r="N72" s="18">
        <f>M72*0.17</f>
        <v>284.37600000000003</v>
      </c>
      <c r="O72" s="16" t="s">
        <v>58</v>
      </c>
      <c r="P72" s="16" t="s">
        <v>38</v>
      </c>
      <c r="Q72" s="16">
        <v>3</v>
      </c>
      <c r="R72" s="16" t="s">
        <v>39</v>
      </c>
    </row>
    <row r="73" spans="1:18" x14ac:dyDescent="0.2">
      <c r="A73" s="16" t="s">
        <v>209</v>
      </c>
      <c r="B73" s="29">
        <v>45670</v>
      </c>
      <c r="C73" s="9" t="s">
        <v>146</v>
      </c>
      <c r="D73" s="9" t="s">
        <v>83</v>
      </c>
      <c r="E73" s="9" t="s">
        <v>84</v>
      </c>
      <c r="F73" s="9" t="s">
        <v>10</v>
      </c>
      <c r="G73" s="9" t="s">
        <v>184</v>
      </c>
      <c r="H73" s="9" t="s">
        <v>185</v>
      </c>
      <c r="I73" s="9" t="s">
        <v>73</v>
      </c>
      <c r="J73" s="17">
        <v>2</v>
      </c>
      <c r="K73" s="18">
        <v>1022</v>
      </c>
      <c r="L73" s="19">
        <v>0</v>
      </c>
      <c r="M73" s="18">
        <f t="shared" si="2"/>
        <v>2044</v>
      </c>
      <c r="N73" s="18">
        <f>M73*0.25</f>
        <v>511</v>
      </c>
      <c r="O73" s="16" t="s">
        <v>58</v>
      </c>
      <c r="P73" s="16" t="s">
        <v>38</v>
      </c>
      <c r="Q73" s="16">
        <v>4</v>
      </c>
      <c r="R73" s="16" t="s">
        <v>39</v>
      </c>
    </row>
    <row r="74" spans="1:18" x14ac:dyDescent="0.2">
      <c r="A74" s="16" t="s">
        <v>210</v>
      </c>
      <c r="B74" s="29">
        <v>46009</v>
      </c>
      <c r="C74" s="9" t="s">
        <v>180</v>
      </c>
      <c r="D74" s="9" t="s">
        <v>107</v>
      </c>
      <c r="E74" s="9" t="s">
        <v>108</v>
      </c>
      <c r="F74" s="9" t="s">
        <v>11</v>
      </c>
      <c r="G74" s="9" t="s">
        <v>42</v>
      </c>
      <c r="H74" s="9" t="s">
        <v>43</v>
      </c>
      <c r="I74" s="9" t="s">
        <v>36</v>
      </c>
      <c r="J74" s="17">
        <v>5</v>
      </c>
      <c r="K74" s="18">
        <v>1286</v>
      </c>
      <c r="L74" s="19">
        <v>0.2</v>
      </c>
      <c r="M74" s="18">
        <f t="shared" si="2"/>
        <v>5144</v>
      </c>
      <c r="N74" s="18">
        <f>M74*0.14</f>
        <v>720.16000000000008</v>
      </c>
      <c r="O74" s="16" t="s">
        <v>58</v>
      </c>
      <c r="P74" s="16" t="s">
        <v>38</v>
      </c>
      <c r="Q74" s="16">
        <v>5</v>
      </c>
      <c r="R74" s="16" t="s">
        <v>39</v>
      </c>
    </row>
    <row r="75" spans="1:18" x14ac:dyDescent="0.2">
      <c r="A75" s="16" t="s">
        <v>211</v>
      </c>
      <c r="B75" s="29">
        <v>45696</v>
      </c>
      <c r="C75" s="9" t="s">
        <v>180</v>
      </c>
      <c r="D75" s="9" t="s">
        <v>107</v>
      </c>
      <c r="E75" s="9" t="s">
        <v>108</v>
      </c>
      <c r="F75" s="9" t="s">
        <v>8</v>
      </c>
      <c r="G75" s="9" t="s">
        <v>67</v>
      </c>
      <c r="H75" s="9" t="s">
        <v>68</v>
      </c>
      <c r="I75" s="9" t="s">
        <v>57</v>
      </c>
      <c r="J75" s="17">
        <v>2</v>
      </c>
      <c r="K75" s="18">
        <v>30446</v>
      </c>
      <c r="L75" s="19">
        <v>0</v>
      </c>
      <c r="M75" s="18">
        <f t="shared" ref="M75:M91" si="3">J75*K75*(1-L75)</f>
        <v>60892</v>
      </c>
      <c r="N75" s="18">
        <f>M75*0.2</f>
        <v>12178.400000000001</v>
      </c>
      <c r="O75" s="16" t="s">
        <v>37</v>
      </c>
      <c r="P75" s="16" t="s">
        <v>38</v>
      </c>
      <c r="Q75" s="16">
        <v>3</v>
      </c>
      <c r="R75" s="16" t="s">
        <v>39</v>
      </c>
    </row>
    <row r="76" spans="1:18" x14ac:dyDescent="0.2">
      <c r="A76" s="16" t="s">
        <v>212</v>
      </c>
      <c r="B76" s="29">
        <v>45966</v>
      </c>
      <c r="C76" s="9" t="s">
        <v>52</v>
      </c>
      <c r="D76" s="9" t="s">
        <v>75</v>
      </c>
      <c r="E76" s="9" t="s">
        <v>76</v>
      </c>
      <c r="F76" s="9" t="s">
        <v>10</v>
      </c>
      <c r="G76" s="9" t="s">
        <v>62</v>
      </c>
      <c r="H76" s="9" t="s">
        <v>63</v>
      </c>
      <c r="I76" s="9" t="s">
        <v>64</v>
      </c>
      <c r="J76" s="17">
        <v>3</v>
      </c>
      <c r="K76" s="18">
        <v>4394</v>
      </c>
      <c r="L76" s="19">
        <v>0.05</v>
      </c>
      <c r="M76" s="18">
        <f t="shared" si="3"/>
        <v>12522.9</v>
      </c>
      <c r="N76" s="18">
        <f>M76*0.16</f>
        <v>2003.664</v>
      </c>
      <c r="O76" s="16" t="s">
        <v>69</v>
      </c>
      <c r="P76" s="16" t="s">
        <v>38</v>
      </c>
      <c r="Q76" s="16">
        <v>5</v>
      </c>
      <c r="R76" s="16" t="s">
        <v>39</v>
      </c>
    </row>
    <row r="77" spans="1:18" x14ac:dyDescent="0.2">
      <c r="A77" s="16" t="s">
        <v>213</v>
      </c>
      <c r="B77" s="29">
        <v>45774</v>
      </c>
      <c r="C77" s="9" t="s">
        <v>159</v>
      </c>
      <c r="D77" s="9" t="s">
        <v>107</v>
      </c>
      <c r="E77" s="9" t="s">
        <v>108</v>
      </c>
      <c r="F77" s="9" t="s">
        <v>11</v>
      </c>
      <c r="G77" s="9" t="s">
        <v>130</v>
      </c>
      <c r="H77" s="9" t="s">
        <v>131</v>
      </c>
      <c r="I77" s="9" t="s">
        <v>79</v>
      </c>
      <c r="J77" s="17">
        <v>1</v>
      </c>
      <c r="K77" s="18">
        <v>2110</v>
      </c>
      <c r="L77" s="19">
        <v>0</v>
      </c>
      <c r="M77" s="18">
        <f t="shared" si="3"/>
        <v>2110</v>
      </c>
      <c r="N77" s="18">
        <f>M77*0.21</f>
        <v>443.09999999999997</v>
      </c>
      <c r="O77" s="16" t="s">
        <v>44</v>
      </c>
      <c r="P77" s="16" t="s">
        <v>38</v>
      </c>
      <c r="Q77" s="16">
        <v>4</v>
      </c>
      <c r="R77" s="16" t="s">
        <v>39</v>
      </c>
    </row>
    <row r="78" spans="1:18" x14ac:dyDescent="0.2">
      <c r="A78" s="16" t="s">
        <v>214</v>
      </c>
      <c r="B78" s="29">
        <v>45944</v>
      </c>
      <c r="C78" s="9" t="s">
        <v>156</v>
      </c>
      <c r="D78" s="9" t="s">
        <v>83</v>
      </c>
      <c r="E78" s="9" t="s">
        <v>84</v>
      </c>
      <c r="F78" s="9" t="s">
        <v>9</v>
      </c>
      <c r="G78" s="9" t="s">
        <v>176</v>
      </c>
      <c r="H78" s="9" t="s">
        <v>177</v>
      </c>
      <c r="I78" s="9" t="s">
        <v>95</v>
      </c>
      <c r="J78" s="17">
        <v>2</v>
      </c>
      <c r="K78" s="18">
        <v>1359</v>
      </c>
      <c r="L78" s="19">
        <v>0.2</v>
      </c>
      <c r="M78" s="18">
        <f t="shared" si="3"/>
        <v>2174.4</v>
      </c>
      <c r="N78" s="18">
        <f>M78*0.1</f>
        <v>217.44000000000003</v>
      </c>
      <c r="O78" s="16" t="s">
        <v>37</v>
      </c>
      <c r="P78" s="16" t="s">
        <v>38</v>
      </c>
      <c r="Q78" s="16">
        <v>4</v>
      </c>
      <c r="R78" s="16" t="s">
        <v>39</v>
      </c>
    </row>
    <row r="79" spans="1:18" x14ac:dyDescent="0.2">
      <c r="A79" s="16" t="s">
        <v>215</v>
      </c>
      <c r="B79" s="29">
        <v>46007</v>
      </c>
      <c r="C79" s="9" t="s">
        <v>118</v>
      </c>
      <c r="D79" s="9" t="s">
        <v>87</v>
      </c>
      <c r="E79" s="9" t="s">
        <v>88</v>
      </c>
      <c r="F79" s="9" t="s">
        <v>9</v>
      </c>
      <c r="G79" s="9" t="s">
        <v>103</v>
      </c>
      <c r="H79" s="9" t="s">
        <v>104</v>
      </c>
      <c r="I79" s="9" t="s">
        <v>79</v>
      </c>
      <c r="J79" s="17">
        <v>1</v>
      </c>
      <c r="K79" s="18">
        <v>587</v>
      </c>
      <c r="L79" s="19">
        <v>0.05</v>
      </c>
      <c r="M79" s="18">
        <f t="shared" si="3"/>
        <v>557.65</v>
      </c>
      <c r="N79" s="18">
        <f>M79*0.1</f>
        <v>55.765000000000001</v>
      </c>
      <c r="O79" s="16" t="s">
        <v>37</v>
      </c>
      <c r="P79" s="16" t="s">
        <v>38</v>
      </c>
      <c r="Q79" s="16">
        <v>5</v>
      </c>
      <c r="R79" s="16" t="s">
        <v>39</v>
      </c>
    </row>
    <row r="80" spans="1:18" x14ac:dyDescent="0.2">
      <c r="A80" s="16" t="s">
        <v>216</v>
      </c>
      <c r="B80" s="29">
        <v>45686</v>
      </c>
      <c r="C80" s="9" t="s">
        <v>180</v>
      </c>
      <c r="D80" s="9" t="s">
        <v>75</v>
      </c>
      <c r="E80" s="9" t="s">
        <v>76</v>
      </c>
      <c r="F80" s="9" t="s">
        <v>9</v>
      </c>
      <c r="G80" s="9" t="s">
        <v>217</v>
      </c>
      <c r="H80" s="9" t="s">
        <v>218</v>
      </c>
      <c r="I80" s="9" t="s">
        <v>95</v>
      </c>
      <c r="J80" s="17">
        <v>2</v>
      </c>
      <c r="K80" s="18">
        <v>2261</v>
      </c>
      <c r="L80" s="19">
        <v>0.35</v>
      </c>
      <c r="M80" s="18">
        <f t="shared" si="3"/>
        <v>2939.3</v>
      </c>
      <c r="N80" s="18">
        <f>M80*0.15</f>
        <v>440.89500000000004</v>
      </c>
      <c r="O80" s="16" t="s">
        <v>44</v>
      </c>
      <c r="P80" s="16" t="s">
        <v>38</v>
      </c>
      <c r="Q80" s="16">
        <v>3</v>
      </c>
      <c r="R80" s="16" t="s">
        <v>39</v>
      </c>
    </row>
    <row r="81" spans="1:18" x14ac:dyDescent="0.2">
      <c r="A81" s="16" t="s">
        <v>219</v>
      </c>
      <c r="B81" s="29">
        <v>46016</v>
      </c>
      <c r="C81" s="9" t="s">
        <v>129</v>
      </c>
      <c r="D81" s="9" t="s">
        <v>107</v>
      </c>
      <c r="E81" s="9" t="s">
        <v>108</v>
      </c>
      <c r="F81" s="9" t="s">
        <v>10</v>
      </c>
      <c r="G81" s="9" t="s">
        <v>89</v>
      </c>
      <c r="H81" s="9" t="s">
        <v>90</v>
      </c>
      <c r="I81" s="9" t="s">
        <v>64</v>
      </c>
      <c r="J81" s="17">
        <v>4</v>
      </c>
      <c r="K81" s="18">
        <v>3249</v>
      </c>
      <c r="L81" s="19">
        <v>0.05</v>
      </c>
      <c r="M81" s="18">
        <f t="shared" si="3"/>
        <v>12346.199999999999</v>
      </c>
      <c r="N81" s="18">
        <f>M81*0.18</f>
        <v>2222.3159999999998</v>
      </c>
      <c r="O81" s="16" t="s">
        <v>58</v>
      </c>
      <c r="P81" s="16" t="s">
        <v>38</v>
      </c>
      <c r="Q81" s="16">
        <v>4</v>
      </c>
      <c r="R81" s="16" t="s">
        <v>39</v>
      </c>
    </row>
    <row r="82" spans="1:18" x14ac:dyDescent="0.2">
      <c r="A82" s="16" t="s">
        <v>220</v>
      </c>
      <c r="B82" s="29">
        <v>45951</v>
      </c>
      <c r="C82" s="9" t="s">
        <v>146</v>
      </c>
      <c r="D82" s="9" t="s">
        <v>55</v>
      </c>
      <c r="E82" s="9" t="s">
        <v>56</v>
      </c>
      <c r="F82" s="9" t="s">
        <v>9</v>
      </c>
      <c r="G82" s="9" t="s">
        <v>103</v>
      </c>
      <c r="H82" s="9" t="s">
        <v>104</v>
      </c>
      <c r="I82" s="9" t="s">
        <v>95</v>
      </c>
      <c r="J82" s="17">
        <v>1</v>
      </c>
      <c r="K82" s="18">
        <v>1369</v>
      </c>
      <c r="L82" s="19">
        <v>0.05</v>
      </c>
      <c r="M82" s="18">
        <f t="shared" si="3"/>
        <v>1300.55</v>
      </c>
      <c r="N82" s="18">
        <f>M82*0.2</f>
        <v>260.11</v>
      </c>
      <c r="O82" s="16" t="s">
        <v>58</v>
      </c>
      <c r="P82" s="16" t="s">
        <v>38</v>
      </c>
      <c r="Q82" s="16">
        <v>5</v>
      </c>
      <c r="R82" s="16" t="s">
        <v>39</v>
      </c>
    </row>
    <row r="83" spans="1:18" x14ac:dyDescent="0.2">
      <c r="A83" s="16" t="s">
        <v>221</v>
      </c>
      <c r="B83" s="29">
        <v>45886</v>
      </c>
      <c r="C83" s="9" t="s">
        <v>112</v>
      </c>
      <c r="D83" s="9" t="s">
        <v>119</v>
      </c>
      <c r="E83" s="9" t="s">
        <v>120</v>
      </c>
      <c r="F83" s="9" t="s">
        <v>9</v>
      </c>
      <c r="G83" s="9" t="s">
        <v>161</v>
      </c>
      <c r="H83" s="9" t="s">
        <v>162</v>
      </c>
      <c r="I83" s="9" t="s">
        <v>79</v>
      </c>
      <c r="J83" s="17">
        <v>1</v>
      </c>
      <c r="K83" s="18">
        <v>2670</v>
      </c>
      <c r="L83" s="19">
        <v>0.15</v>
      </c>
      <c r="M83" s="18">
        <f t="shared" si="3"/>
        <v>2269.5</v>
      </c>
      <c r="N83" s="18">
        <f>M83*0.25</f>
        <v>567.375</v>
      </c>
      <c r="O83" s="16" t="s">
        <v>44</v>
      </c>
      <c r="P83" s="16" t="s">
        <v>38</v>
      </c>
      <c r="Q83" s="16">
        <v>4</v>
      </c>
      <c r="R83" s="16" t="s">
        <v>39</v>
      </c>
    </row>
    <row r="84" spans="1:18" x14ac:dyDescent="0.2">
      <c r="A84" s="16" t="s">
        <v>222</v>
      </c>
      <c r="B84" s="29">
        <v>45958</v>
      </c>
      <c r="C84" s="9" t="s">
        <v>86</v>
      </c>
      <c r="D84" s="9" t="s">
        <v>113</v>
      </c>
      <c r="E84" s="9" t="s">
        <v>114</v>
      </c>
      <c r="F84" s="9" t="s">
        <v>10</v>
      </c>
      <c r="G84" s="9" t="s">
        <v>62</v>
      </c>
      <c r="H84" s="9" t="s">
        <v>63</v>
      </c>
      <c r="I84" s="9" t="s">
        <v>64</v>
      </c>
      <c r="J84" s="17">
        <v>2</v>
      </c>
      <c r="K84" s="18">
        <v>2074</v>
      </c>
      <c r="L84" s="19">
        <v>0.35</v>
      </c>
      <c r="M84" s="18">
        <f t="shared" si="3"/>
        <v>2696.2000000000003</v>
      </c>
      <c r="N84" s="18">
        <f>M84*0.14</f>
        <v>377.46800000000007</v>
      </c>
      <c r="O84" s="16" t="s">
        <v>91</v>
      </c>
      <c r="P84" s="16" t="s">
        <v>38</v>
      </c>
      <c r="Q84" s="16">
        <v>3</v>
      </c>
      <c r="R84" s="16" t="s">
        <v>39</v>
      </c>
    </row>
    <row r="85" spans="1:18" x14ac:dyDescent="0.2">
      <c r="A85" s="16" t="s">
        <v>223</v>
      </c>
      <c r="B85" s="29">
        <v>45716</v>
      </c>
      <c r="C85" s="9" t="s">
        <v>54</v>
      </c>
      <c r="D85" s="9" t="s">
        <v>55</v>
      </c>
      <c r="E85" s="9" t="s">
        <v>56</v>
      </c>
      <c r="F85" s="9" t="s">
        <v>10</v>
      </c>
      <c r="G85" s="9" t="s">
        <v>224</v>
      </c>
      <c r="H85" s="9" t="s">
        <v>131</v>
      </c>
      <c r="I85" s="9" t="s">
        <v>64</v>
      </c>
      <c r="J85" s="17">
        <v>1</v>
      </c>
      <c r="K85" s="18">
        <v>1743</v>
      </c>
      <c r="L85" s="19">
        <v>0</v>
      </c>
      <c r="M85" s="18">
        <f t="shared" si="3"/>
        <v>1743</v>
      </c>
      <c r="N85" s="18">
        <f>M85*0.22</f>
        <v>383.46</v>
      </c>
      <c r="O85" s="16" t="s">
        <v>37</v>
      </c>
      <c r="P85" s="16" t="s">
        <v>38</v>
      </c>
      <c r="Q85" s="16">
        <v>4</v>
      </c>
      <c r="R85" s="16" t="s">
        <v>39</v>
      </c>
    </row>
    <row r="86" spans="1:18" x14ac:dyDescent="0.2">
      <c r="A86" s="16" t="s">
        <v>225</v>
      </c>
      <c r="B86" s="29">
        <v>45762</v>
      </c>
      <c r="C86" s="9" t="s">
        <v>226</v>
      </c>
      <c r="D86" s="9" t="s">
        <v>32</v>
      </c>
      <c r="E86" s="9" t="s">
        <v>33</v>
      </c>
      <c r="F86" s="9" t="s">
        <v>8</v>
      </c>
      <c r="G86" s="9" t="s">
        <v>67</v>
      </c>
      <c r="H86" s="9" t="s">
        <v>68</v>
      </c>
      <c r="I86" s="9" t="s">
        <v>36</v>
      </c>
      <c r="J86" s="17">
        <v>2</v>
      </c>
      <c r="K86" s="18">
        <v>42591</v>
      </c>
      <c r="L86" s="19">
        <v>0</v>
      </c>
      <c r="M86" s="18">
        <f t="shared" si="3"/>
        <v>85182</v>
      </c>
      <c r="N86" s="18">
        <f>M86*0.1</f>
        <v>8518.2000000000007</v>
      </c>
      <c r="O86" s="16" t="s">
        <v>91</v>
      </c>
      <c r="P86" s="16" t="s">
        <v>38</v>
      </c>
      <c r="Q86" s="16">
        <v>5</v>
      </c>
      <c r="R86" s="16" t="s">
        <v>39</v>
      </c>
    </row>
    <row r="87" spans="1:18" x14ac:dyDescent="0.2">
      <c r="A87" s="16" t="s">
        <v>227</v>
      </c>
      <c r="B87" s="29">
        <v>45726</v>
      </c>
      <c r="C87" s="9" t="s">
        <v>46</v>
      </c>
      <c r="D87" s="9" t="s">
        <v>150</v>
      </c>
      <c r="E87" s="9" t="s">
        <v>151</v>
      </c>
      <c r="F87" s="9" t="s">
        <v>9</v>
      </c>
      <c r="G87" s="9" t="s">
        <v>173</v>
      </c>
      <c r="H87" s="9" t="s">
        <v>174</v>
      </c>
      <c r="I87" s="9" t="s">
        <v>95</v>
      </c>
      <c r="J87" s="17">
        <v>2</v>
      </c>
      <c r="K87" s="18">
        <v>339</v>
      </c>
      <c r="L87" s="19">
        <v>0.05</v>
      </c>
      <c r="M87" s="18">
        <f t="shared" si="3"/>
        <v>644.1</v>
      </c>
      <c r="N87" s="18">
        <f>M87*0.21</f>
        <v>135.261</v>
      </c>
      <c r="O87" s="16" t="s">
        <v>58</v>
      </c>
      <c r="P87" s="16" t="s">
        <v>38</v>
      </c>
      <c r="Q87" s="16">
        <v>5</v>
      </c>
      <c r="R87" s="16" t="s">
        <v>39</v>
      </c>
    </row>
    <row r="88" spans="1:18" x14ac:dyDescent="0.2">
      <c r="A88" s="16" t="s">
        <v>228</v>
      </c>
      <c r="B88" s="29">
        <v>45899</v>
      </c>
      <c r="C88" s="9" t="s">
        <v>183</v>
      </c>
      <c r="D88" s="9" t="s">
        <v>119</v>
      </c>
      <c r="E88" s="9" t="s">
        <v>120</v>
      </c>
      <c r="F88" s="9" t="s">
        <v>8</v>
      </c>
      <c r="G88" s="9" t="s">
        <v>126</v>
      </c>
      <c r="H88" s="9" t="s">
        <v>127</v>
      </c>
      <c r="I88" s="9" t="s">
        <v>57</v>
      </c>
      <c r="J88" s="17">
        <v>3</v>
      </c>
      <c r="K88" s="18">
        <v>50706</v>
      </c>
      <c r="L88" s="19">
        <v>0.05</v>
      </c>
      <c r="M88" s="18">
        <f t="shared" si="3"/>
        <v>144512.1</v>
      </c>
      <c r="N88" s="18">
        <f>M88*0.14</f>
        <v>20231.694000000003</v>
      </c>
      <c r="O88" s="16" t="s">
        <v>44</v>
      </c>
      <c r="P88" s="16" t="s">
        <v>38</v>
      </c>
      <c r="Q88" s="16">
        <v>3</v>
      </c>
      <c r="R88" s="16" t="s">
        <v>39</v>
      </c>
    </row>
    <row r="89" spans="1:18" x14ac:dyDescent="0.2">
      <c r="A89" s="16" t="s">
        <v>229</v>
      </c>
      <c r="B89" s="29">
        <v>46103</v>
      </c>
      <c r="C89" s="9" t="s">
        <v>156</v>
      </c>
      <c r="D89" s="9" t="s">
        <v>101</v>
      </c>
      <c r="E89" s="9" t="s">
        <v>102</v>
      </c>
      <c r="F89" s="9" t="s">
        <v>11</v>
      </c>
      <c r="G89" s="9" t="s">
        <v>77</v>
      </c>
      <c r="H89" s="9" t="s">
        <v>78</v>
      </c>
      <c r="I89" s="9" t="s">
        <v>79</v>
      </c>
      <c r="J89" s="17">
        <v>5</v>
      </c>
      <c r="K89" s="18">
        <v>195</v>
      </c>
      <c r="L89" s="19">
        <v>0</v>
      </c>
      <c r="M89" s="18">
        <f t="shared" si="3"/>
        <v>975</v>
      </c>
      <c r="N89" s="18">
        <f>M89*0.2</f>
        <v>195</v>
      </c>
      <c r="O89" s="16" t="s">
        <v>69</v>
      </c>
      <c r="P89" s="16" t="s">
        <v>38</v>
      </c>
      <c r="Q89" s="16">
        <v>5</v>
      </c>
      <c r="R89" s="16" t="s">
        <v>39</v>
      </c>
    </row>
    <row r="90" spans="1:18" x14ac:dyDescent="0.2">
      <c r="A90" s="16" t="s">
        <v>230</v>
      </c>
      <c r="B90" s="29">
        <v>45684</v>
      </c>
      <c r="C90" s="9" t="s">
        <v>159</v>
      </c>
      <c r="D90" s="9" t="s">
        <v>71</v>
      </c>
      <c r="E90" s="9" t="s">
        <v>72</v>
      </c>
      <c r="F90" s="9" t="s">
        <v>11</v>
      </c>
      <c r="G90" s="9" t="s">
        <v>130</v>
      </c>
      <c r="H90" s="9" t="s">
        <v>131</v>
      </c>
      <c r="I90" s="9" t="s">
        <v>36</v>
      </c>
      <c r="J90" s="17">
        <v>2</v>
      </c>
      <c r="K90" s="18">
        <v>330</v>
      </c>
      <c r="L90" s="19">
        <v>0</v>
      </c>
      <c r="M90" s="18">
        <f t="shared" si="3"/>
        <v>660</v>
      </c>
      <c r="N90" s="18">
        <f>M90*0.13</f>
        <v>85.8</v>
      </c>
      <c r="O90" s="16" t="s">
        <v>69</v>
      </c>
      <c r="P90" s="16" t="s">
        <v>38</v>
      </c>
      <c r="Q90" s="16">
        <v>3</v>
      </c>
      <c r="R90" s="16" t="s">
        <v>39</v>
      </c>
    </row>
    <row r="91" spans="1:18" x14ac:dyDescent="0.2">
      <c r="A91" s="16" t="s">
        <v>231</v>
      </c>
      <c r="B91" s="29">
        <v>45750</v>
      </c>
      <c r="C91" s="9" t="s">
        <v>52</v>
      </c>
      <c r="D91" s="9" t="s">
        <v>101</v>
      </c>
      <c r="E91" s="9" t="s">
        <v>102</v>
      </c>
      <c r="F91" s="9" t="s">
        <v>8</v>
      </c>
      <c r="G91" s="9" t="s">
        <v>67</v>
      </c>
      <c r="H91" s="9" t="s">
        <v>68</v>
      </c>
      <c r="I91" s="9" t="s">
        <v>36</v>
      </c>
      <c r="J91" s="17">
        <v>2</v>
      </c>
      <c r="K91" s="18">
        <v>36827</v>
      </c>
      <c r="L91" s="19">
        <v>0.05</v>
      </c>
      <c r="M91" s="18">
        <f t="shared" si="3"/>
        <v>69971.3</v>
      </c>
      <c r="N91" s="18">
        <f>M91*0.17</f>
        <v>11895.121000000001</v>
      </c>
      <c r="O91" s="16" t="s">
        <v>58</v>
      </c>
      <c r="P91" s="16" t="s">
        <v>38</v>
      </c>
      <c r="Q91" s="16">
        <v>4</v>
      </c>
      <c r="R91" s="16" t="s">
        <v>39</v>
      </c>
    </row>
    <row r="92" spans="1:18" x14ac:dyDescent="0.2">
      <c r="A92" s="16" t="s">
        <v>232</v>
      </c>
      <c r="B92" s="29">
        <v>45955</v>
      </c>
      <c r="C92" s="9" t="s">
        <v>106</v>
      </c>
      <c r="D92" s="9" t="s">
        <v>60</v>
      </c>
      <c r="E92" s="9" t="s">
        <v>61</v>
      </c>
      <c r="F92" s="9" t="s">
        <v>8</v>
      </c>
      <c r="G92" s="9" t="s">
        <v>126</v>
      </c>
      <c r="H92" s="9" t="s">
        <v>127</v>
      </c>
      <c r="I92" s="9" t="s">
        <v>36</v>
      </c>
      <c r="J92" s="17">
        <v>1</v>
      </c>
      <c r="K92" s="18">
        <v>36235</v>
      </c>
      <c r="L92" s="19">
        <v>0.35</v>
      </c>
      <c r="M92" s="18">
        <v>0</v>
      </c>
      <c r="N92" s="18">
        <v>0</v>
      </c>
      <c r="O92" s="16" t="s">
        <v>69</v>
      </c>
      <c r="P92" s="16" t="s">
        <v>132</v>
      </c>
      <c r="Q92" s="16"/>
      <c r="R92" s="16" t="s">
        <v>133</v>
      </c>
    </row>
    <row r="93" spans="1:18" x14ac:dyDescent="0.2">
      <c r="A93" s="16" t="s">
        <v>233</v>
      </c>
      <c r="B93" s="29">
        <v>45887</v>
      </c>
      <c r="C93" s="9" t="s">
        <v>167</v>
      </c>
      <c r="D93" s="9" t="s">
        <v>150</v>
      </c>
      <c r="E93" s="9" t="s">
        <v>151</v>
      </c>
      <c r="F93" s="9" t="s">
        <v>10</v>
      </c>
      <c r="G93" s="9" t="s">
        <v>224</v>
      </c>
      <c r="H93" s="9" t="s">
        <v>131</v>
      </c>
      <c r="I93" s="9" t="s">
        <v>73</v>
      </c>
      <c r="J93" s="17">
        <v>1</v>
      </c>
      <c r="K93" s="18">
        <v>4545</v>
      </c>
      <c r="L93" s="19">
        <v>0.15</v>
      </c>
      <c r="M93" s="18">
        <f t="shared" ref="M93:M110" si="4">J93*K93*(1-L93)</f>
        <v>3863.25</v>
      </c>
      <c r="N93" s="18">
        <f>M93*0.17</f>
        <v>656.75250000000005</v>
      </c>
      <c r="O93" s="16" t="s">
        <v>69</v>
      </c>
      <c r="P93" s="16" t="s">
        <v>38</v>
      </c>
      <c r="Q93" s="16">
        <v>5</v>
      </c>
      <c r="R93" s="16" t="s">
        <v>39</v>
      </c>
    </row>
    <row r="94" spans="1:18" x14ac:dyDescent="0.2">
      <c r="A94" s="16" t="s">
        <v>234</v>
      </c>
      <c r="B94" s="29">
        <v>45889</v>
      </c>
      <c r="C94" s="9" t="s">
        <v>180</v>
      </c>
      <c r="D94" s="9" t="s">
        <v>55</v>
      </c>
      <c r="E94" s="9" t="s">
        <v>56</v>
      </c>
      <c r="F94" s="9" t="s">
        <v>10</v>
      </c>
      <c r="G94" s="9" t="s">
        <v>224</v>
      </c>
      <c r="H94" s="9" t="s">
        <v>131</v>
      </c>
      <c r="I94" s="9" t="s">
        <v>64</v>
      </c>
      <c r="J94" s="17">
        <v>2</v>
      </c>
      <c r="K94" s="18">
        <v>3922</v>
      </c>
      <c r="L94" s="19">
        <v>0</v>
      </c>
      <c r="M94" s="18">
        <f t="shared" si="4"/>
        <v>7844</v>
      </c>
      <c r="N94" s="18">
        <f>M94*0.18</f>
        <v>1411.9199999999998</v>
      </c>
      <c r="O94" s="16" t="s">
        <v>37</v>
      </c>
      <c r="P94" s="16" t="s">
        <v>38</v>
      </c>
      <c r="Q94" s="16">
        <v>5</v>
      </c>
      <c r="R94" s="16" t="s">
        <v>39</v>
      </c>
    </row>
    <row r="95" spans="1:18" x14ac:dyDescent="0.2">
      <c r="A95" s="16" t="s">
        <v>235</v>
      </c>
      <c r="B95" s="29">
        <v>45697</v>
      </c>
      <c r="C95" s="9" t="s">
        <v>226</v>
      </c>
      <c r="D95" s="9" t="s">
        <v>32</v>
      </c>
      <c r="E95" s="9" t="s">
        <v>33</v>
      </c>
      <c r="F95" s="9" t="s">
        <v>11</v>
      </c>
      <c r="G95" s="9" t="s">
        <v>77</v>
      </c>
      <c r="H95" s="9" t="s">
        <v>78</v>
      </c>
      <c r="I95" s="9" t="s">
        <v>79</v>
      </c>
      <c r="J95" s="17">
        <v>1</v>
      </c>
      <c r="K95" s="18">
        <v>1806</v>
      </c>
      <c r="L95" s="19">
        <v>0.15</v>
      </c>
      <c r="M95" s="18">
        <f t="shared" si="4"/>
        <v>1535.1</v>
      </c>
      <c r="N95" s="18">
        <f>M95*0.13</f>
        <v>199.56299999999999</v>
      </c>
      <c r="O95" s="16" t="s">
        <v>91</v>
      </c>
      <c r="P95" s="16" t="s">
        <v>38</v>
      </c>
      <c r="Q95" s="16">
        <v>5</v>
      </c>
      <c r="R95" s="16" t="s">
        <v>39</v>
      </c>
    </row>
    <row r="96" spans="1:18" x14ac:dyDescent="0.2">
      <c r="A96" s="16" t="s">
        <v>236</v>
      </c>
      <c r="B96" s="29">
        <v>45955</v>
      </c>
      <c r="C96" s="9" t="s">
        <v>143</v>
      </c>
      <c r="D96" s="9" t="s">
        <v>154</v>
      </c>
      <c r="E96" s="9" t="s">
        <v>61</v>
      </c>
      <c r="F96" s="9" t="s">
        <v>9</v>
      </c>
      <c r="G96" s="9" t="s">
        <v>161</v>
      </c>
      <c r="H96" s="9" t="s">
        <v>162</v>
      </c>
      <c r="I96" s="9" t="s">
        <v>79</v>
      </c>
      <c r="J96" s="17">
        <v>2</v>
      </c>
      <c r="K96" s="18">
        <v>1515</v>
      </c>
      <c r="L96" s="19">
        <v>0.05</v>
      </c>
      <c r="M96" s="18">
        <f t="shared" si="4"/>
        <v>2878.5</v>
      </c>
      <c r="N96" s="18">
        <f>M96*0.11</f>
        <v>316.63499999999999</v>
      </c>
      <c r="O96" s="16" t="s">
        <v>44</v>
      </c>
      <c r="P96" s="16" t="s">
        <v>38</v>
      </c>
      <c r="Q96" s="16">
        <v>4</v>
      </c>
      <c r="R96" s="16" t="s">
        <v>39</v>
      </c>
    </row>
    <row r="97" spans="1:18" x14ac:dyDescent="0.2">
      <c r="A97" s="16" t="s">
        <v>237</v>
      </c>
      <c r="B97" s="29">
        <v>45991</v>
      </c>
      <c r="C97" s="9" t="s">
        <v>183</v>
      </c>
      <c r="D97" s="9" t="s">
        <v>154</v>
      </c>
      <c r="E97" s="9" t="s">
        <v>61</v>
      </c>
      <c r="F97" s="9" t="s">
        <v>8</v>
      </c>
      <c r="G97" s="9" t="s">
        <v>34</v>
      </c>
      <c r="H97" s="9" t="s">
        <v>35</v>
      </c>
      <c r="I97" s="9" t="s">
        <v>57</v>
      </c>
      <c r="J97" s="17">
        <v>5</v>
      </c>
      <c r="K97" s="18">
        <v>38292</v>
      </c>
      <c r="L97" s="19">
        <v>0.2</v>
      </c>
      <c r="M97" s="18">
        <f t="shared" si="4"/>
        <v>153168</v>
      </c>
      <c r="N97" s="18">
        <f>M97*0.13</f>
        <v>19911.84</v>
      </c>
      <c r="O97" s="16" t="s">
        <v>44</v>
      </c>
      <c r="P97" s="16" t="s">
        <v>38</v>
      </c>
      <c r="Q97" s="16">
        <v>3</v>
      </c>
      <c r="R97" s="16" t="s">
        <v>39</v>
      </c>
    </row>
    <row r="98" spans="1:18" x14ac:dyDescent="0.2">
      <c r="A98" s="16" t="s">
        <v>238</v>
      </c>
      <c r="B98" s="29">
        <v>46102</v>
      </c>
      <c r="C98" s="9" t="s">
        <v>52</v>
      </c>
      <c r="D98" s="9" t="s">
        <v>60</v>
      </c>
      <c r="E98" s="9" t="s">
        <v>61</v>
      </c>
      <c r="F98" s="9" t="s">
        <v>10</v>
      </c>
      <c r="G98" s="9" t="s">
        <v>121</v>
      </c>
      <c r="H98" s="9" t="s">
        <v>122</v>
      </c>
      <c r="I98" s="9" t="s">
        <v>64</v>
      </c>
      <c r="J98" s="17">
        <v>1</v>
      </c>
      <c r="K98" s="18">
        <v>1487</v>
      </c>
      <c r="L98" s="19">
        <v>0</v>
      </c>
      <c r="M98" s="18">
        <f t="shared" si="4"/>
        <v>1487</v>
      </c>
      <c r="N98" s="18">
        <f>M98*0.24</f>
        <v>356.88</v>
      </c>
      <c r="O98" s="16" t="s">
        <v>91</v>
      </c>
      <c r="P98" s="16" t="s">
        <v>38</v>
      </c>
      <c r="Q98" s="16">
        <v>5</v>
      </c>
      <c r="R98" s="16" t="s">
        <v>39</v>
      </c>
    </row>
    <row r="99" spans="1:18" x14ac:dyDescent="0.2">
      <c r="A99" s="16" t="s">
        <v>239</v>
      </c>
      <c r="B99" s="29">
        <v>45726</v>
      </c>
      <c r="C99" s="9" t="s">
        <v>112</v>
      </c>
      <c r="D99" s="9" t="s">
        <v>113</v>
      </c>
      <c r="E99" s="9" t="s">
        <v>114</v>
      </c>
      <c r="F99" s="9" t="s">
        <v>11</v>
      </c>
      <c r="G99" s="9" t="s">
        <v>42</v>
      </c>
      <c r="H99" s="9" t="s">
        <v>43</v>
      </c>
      <c r="I99" s="9" t="s">
        <v>79</v>
      </c>
      <c r="J99" s="17">
        <v>1</v>
      </c>
      <c r="K99" s="18">
        <v>1953</v>
      </c>
      <c r="L99" s="19">
        <v>0.05</v>
      </c>
      <c r="M99" s="18">
        <f t="shared" si="4"/>
        <v>1855.35</v>
      </c>
      <c r="N99" s="18">
        <f>M99*0.21</f>
        <v>389.62349999999998</v>
      </c>
      <c r="O99" s="16" t="s">
        <v>37</v>
      </c>
      <c r="P99" s="16" t="s">
        <v>38</v>
      </c>
      <c r="Q99" s="16">
        <v>4</v>
      </c>
      <c r="R99" s="16" t="s">
        <v>39</v>
      </c>
    </row>
    <row r="100" spans="1:18" x14ac:dyDescent="0.2">
      <c r="A100" s="16" t="s">
        <v>240</v>
      </c>
      <c r="B100" s="29">
        <v>46083</v>
      </c>
      <c r="C100" s="9" t="s">
        <v>167</v>
      </c>
      <c r="D100" s="9" t="s">
        <v>119</v>
      </c>
      <c r="E100" s="9" t="s">
        <v>120</v>
      </c>
      <c r="F100" s="9" t="s">
        <v>11</v>
      </c>
      <c r="G100" s="9" t="s">
        <v>130</v>
      </c>
      <c r="H100" s="9" t="s">
        <v>131</v>
      </c>
      <c r="I100" s="9" t="s">
        <v>79</v>
      </c>
      <c r="J100" s="17">
        <v>1</v>
      </c>
      <c r="K100" s="18">
        <v>901</v>
      </c>
      <c r="L100" s="19">
        <v>0.15</v>
      </c>
      <c r="M100" s="18">
        <f t="shared" si="4"/>
        <v>765.85</v>
      </c>
      <c r="N100" s="18">
        <f>M100*0.14</f>
        <v>107.21900000000001</v>
      </c>
      <c r="O100" s="16" t="s">
        <v>37</v>
      </c>
      <c r="P100" s="16" t="s">
        <v>38</v>
      </c>
      <c r="Q100" s="16">
        <v>3</v>
      </c>
      <c r="R100" s="16" t="s">
        <v>39</v>
      </c>
    </row>
    <row r="101" spans="1:18" x14ac:dyDescent="0.2">
      <c r="A101" s="16" t="s">
        <v>241</v>
      </c>
      <c r="B101" s="29">
        <v>45705</v>
      </c>
      <c r="C101" s="9" t="s">
        <v>148</v>
      </c>
      <c r="D101" s="9" t="s">
        <v>75</v>
      </c>
      <c r="E101" s="9" t="s">
        <v>76</v>
      </c>
      <c r="F101" s="9" t="s">
        <v>10</v>
      </c>
      <c r="G101" s="9" t="s">
        <v>89</v>
      </c>
      <c r="H101" s="9" t="s">
        <v>90</v>
      </c>
      <c r="I101" s="9" t="s">
        <v>73</v>
      </c>
      <c r="J101" s="17">
        <v>3</v>
      </c>
      <c r="K101" s="18">
        <v>3896</v>
      </c>
      <c r="L101" s="19">
        <v>0.1</v>
      </c>
      <c r="M101" s="18">
        <f t="shared" si="4"/>
        <v>10519.2</v>
      </c>
      <c r="N101" s="18">
        <f>M101*0.26</f>
        <v>2734.9920000000002</v>
      </c>
      <c r="O101" s="16" t="s">
        <v>69</v>
      </c>
      <c r="P101" s="16" t="s">
        <v>242</v>
      </c>
      <c r="Q101" s="16">
        <v>5</v>
      </c>
      <c r="R101" s="16" t="s">
        <v>39</v>
      </c>
    </row>
    <row r="102" spans="1:18" x14ac:dyDescent="0.2">
      <c r="A102" s="16" t="s">
        <v>243</v>
      </c>
      <c r="B102" s="29">
        <v>45971</v>
      </c>
      <c r="C102" s="9" t="s">
        <v>226</v>
      </c>
      <c r="D102" s="9" t="s">
        <v>47</v>
      </c>
      <c r="E102" s="9" t="s">
        <v>48</v>
      </c>
      <c r="F102" s="9" t="s">
        <v>9</v>
      </c>
      <c r="G102" s="9" t="s">
        <v>103</v>
      </c>
      <c r="H102" s="9" t="s">
        <v>104</v>
      </c>
      <c r="I102" s="9" t="s">
        <v>95</v>
      </c>
      <c r="J102" s="17">
        <v>1</v>
      </c>
      <c r="K102" s="18">
        <v>1165</v>
      </c>
      <c r="L102" s="19">
        <v>0</v>
      </c>
      <c r="M102" s="18">
        <f t="shared" si="4"/>
        <v>1165</v>
      </c>
      <c r="N102" s="18">
        <f>M102*0.17</f>
        <v>198.05</v>
      </c>
      <c r="O102" s="16" t="s">
        <v>91</v>
      </c>
      <c r="P102" s="16" t="s">
        <v>38</v>
      </c>
      <c r="Q102" s="16">
        <v>4</v>
      </c>
      <c r="R102" s="16" t="s">
        <v>39</v>
      </c>
    </row>
    <row r="103" spans="1:18" x14ac:dyDescent="0.2">
      <c r="A103" s="16" t="s">
        <v>244</v>
      </c>
      <c r="B103" s="29">
        <v>45842</v>
      </c>
      <c r="C103" s="9" t="s">
        <v>52</v>
      </c>
      <c r="D103" s="9" t="s">
        <v>150</v>
      </c>
      <c r="E103" s="9" t="s">
        <v>151</v>
      </c>
      <c r="F103" s="9" t="s">
        <v>8</v>
      </c>
      <c r="G103" s="9" t="s">
        <v>139</v>
      </c>
      <c r="H103" s="9" t="s">
        <v>140</v>
      </c>
      <c r="I103" s="9" t="s">
        <v>36</v>
      </c>
      <c r="J103" s="17">
        <v>1</v>
      </c>
      <c r="K103" s="18">
        <v>36975</v>
      </c>
      <c r="L103" s="19">
        <v>0.2</v>
      </c>
      <c r="M103" s="18">
        <f t="shared" si="4"/>
        <v>29580</v>
      </c>
      <c r="N103" s="18">
        <f>M103*0.21</f>
        <v>6211.8</v>
      </c>
      <c r="O103" s="16" t="s">
        <v>91</v>
      </c>
      <c r="P103" s="16" t="s">
        <v>38</v>
      </c>
      <c r="Q103" s="16">
        <v>4</v>
      </c>
      <c r="R103" s="16" t="s">
        <v>39</v>
      </c>
    </row>
    <row r="104" spans="1:18" x14ac:dyDescent="0.2">
      <c r="A104" s="16" t="s">
        <v>245</v>
      </c>
      <c r="B104" s="29">
        <v>45867</v>
      </c>
      <c r="C104" s="9" t="s">
        <v>226</v>
      </c>
      <c r="D104" s="9" t="s">
        <v>55</v>
      </c>
      <c r="E104" s="9" t="s">
        <v>56</v>
      </c>
      <c r="F104" s="9" t="s">
        <v>9</v>
      </c>
      <c r="G104" s="9" t="s">
        <v>217</v>
      </c>
      <c r="H104" s="9" t="s">
        <v>218</v>
      </c>
      <c r="I104" s="9" t="s">
        <v>95</v>
      </c>
      <c r="J104" s="17">
        <v>1</v>
      </c>
      <c r="K104" s="18">
        <v>4238</v>
      </c>
      <c r="L104" s="19">
        <v>0</v>
      </c>
      <c r="M104" s="18">
        <f t="shared" si="4"/>
        <v>4238</v>
      </c>
      <c r="N104" s="18">
        <f>M104*0.13</f>
        <v>550.94000000000005</v>
      </c>
      <c r="O104" s="16" t="s">
        <v>44</v>
      </c>
      <c r="P104" s="16" t="s">
        <v>38</v>
      </c>
      <c r="Q104" s="16">
        <v>4</v>
      </c>
      <c r="R104" s="16" t="s">
        <v>39</v>
      </c>
    </row>
    <row r="105" spans="1:18" x14ac:dyDescent="0.2">
      <c r="A105" s="16" t="s">
        <v>246</v>
      </c>
      <c r="B105" s="29">
        <v>45724</v>
      </c>
      <c r="C105" s="9" t="s">
        <v>143</v>
      </c>
      <c r="D105" s="9" t="s">
        <v>150</v>
      </c>
      <c r="E105" s="9" t="s">
        <v>151</v>
      </c>
      <c r="F105" s="9" t="s">
        <v>9</v>
      </c>
      <c r="G105" s="9" t="s">
        <v>176</v>
      </c>
      <c r="H105" s="9" t="s">
        <v>177</v>
      </c>
      <c r="I105" s="9" t="s">
        <v>79</v>
      </c>
      <c r="J105" s="17">
        <v>1</v>
      </c>
      <c r="K105" s="18">
        <v>3615</v>
      </c>
      <c r="L105" s="19">
        <v>0.2</v>
      </c>
      <c r="M105" s="18">
        <f t="shared" si="4"/>
        <v>2892</v>
      </c>
      <c r="N105" s="18">
        <f>M105*0.12</f>
        <v>347.03999999999996</v>
      </c>
      <c r="O105" s="16" t="s">
        <v>91</v>
      </c>
      <c r="P105" s="16" t="s">
        <v>242</v>
      </c>
      <c r="Q105" s="16">
        <v>4</v>
      </c>
      <c r="R105" s="16" t="s">
        <v>39</v>
      </c>
    </row>
    <row r="106" spans="1:18" x14ac:dyDescent="0.2">
      <c r="A106" s="16" t="s">
        <v>247</v>
      </c>
      <c r="B106" s="29">
        <v>45707</v>
      </c>
      <c r="C106" s="9" t="s">
        <v>52</v>
      </c>
      <c r="D106" s="9" t="s">
        <v>55</v>
      </c>
      <c r="E106" s="9" t="s">
        <v>56</v>
      </c>
      <c r="F106" s="9" t="s">
        <v>11</v>
      </c>
      <c r="G106" s="9" t="s">
        <v>42</v>
      </c>
      <c r="H106" s="9" t="s">
        <v>43</v>
      </c>
      <c r="I106" s="9" t="s">
        <v>36</v>
      </c>
      <c r="J106" s="17">
        <v>1</v>
      </c>
      <c r="K106" s="18">
        <v>1769</v>
      </c>
      <c r="L106" s="19">
        <v>0</v>
      </c>
      <c r="M106" s="18">
        <f t="shared" si="4"/>
        <v>1769</v>
      </c>
      <c r="N106" s="18">
        <f>M106*0.19</f>
        <v>336.11</v>
      </c>
      <c r="O106" s="16" t="s">
        <v>37</v>
      </c>
      <c r="P106" s="16" t="s">
        <v>38</v>
      </c>
      <c r="Q106" s="16">
        <v>3</v>
      </c>
      <c r="R106" s="16" t="s">
        <v>39</v>
      </c>
    </row>
    <row r="107" spans="1:18" x14ac:dyDescent="0.2">
      <c r="A107" s="16" t="s">
        <v>248</v>
      </c>
      <c r="B107" s="29">
        <v>45784</v>
      </c>
      <c r="C107" s="9" t="s">
        <v>183</v>
      </c>
      <c r="D107" s="9" t="s">
        <v>32</v>
      </c>
      <c r="E107" s="9" t="s">
        <v>33</v>
      </c>
      <c r="F107" s="9" t="s">
        <v>9</v>
      </c>
      <c r="G107" s="9" t="s">
        <v>93</v>
      </c>
      <c r="H107" s="9" t="s">
        <v>94</v>
      </c>
      <c r="I107" s="9" t="s">
        <v>79</v>
      </c>
      <c r="J107" s="17">
        <v>2</v>
      </c>
      <c r="K107" s="18">
        <v>316</v>
      </c>
      <c r="L107" s="19">
        <v>0</v>
      </c>
      <c r="M107" s="18">
        <f t="shared" si="4"/>
        <v>632</v>
      </c>
      <c r="N107" s="18">
        <f>M107*0.18</f>
        <v>113.75999999999999</v>
      </c>
      <c r="O107" s="16" t="s">
        <v>91</v>
      </c>
      <c r="P107" s="16" t="s">
        <v>38</v>
      </c>
      <c r="Q107" s="16">
        <v>4</v>
      </c>
      <c r="R107" s="16" t="s">
        <v>39</v>
      </c>
    </row>
    <row r="108" spans="1:18" x14ac:dyDescent="0.2">
      <c r="A108" s="16" t="s">
        <v>249</v>
      </c>
      <c r="B108" s="29">
        <v>46030</v>
      </c>
      <c r="C108" s="9" t="s">
        <v>167</v>
      </c>
      <c r="D108" s="9" t="s">
        <v>32</v>
      </c>
      <c r="E108" s="9" t="s">
        <v>33</v>
      </c>
      <c r="F108" s="9" t="s">
        <v>10</v>
      </c>
      <c r="G108" s="9" t="s">
        <v>184</v>
      </c>
      <c r="H108" s="9" t="s">
        <v>185</v>
      </c>
      <c r="I108" s="9" t="s">
        <v>73</v>
      </c>
      <c r="J108" s="17">
        <v>1</v>
      </c>
      <c r="K108" s="18">
        <v>2005</v>
      </c>
      <c r="L108" s="19">
        <v>0</v>
      </c>
      <c r="M108" s="18">
        <f t="shared" si="4"/>
        <v>2005</v>
      </c>
      <c r="N108" s="18">
        <f>M108*0.25</f>
        <v>501.25</v>
      </c>
      <c r="O108" s="16" t="s">
        <v>91</v>
      </c>
      <c r="P108" s="16" t="s">
        <v>38</v>
      </c>
      <c r="Q108" s="16">
        <v>3</v>
      </c>
      <c r="R108" s="16" t="s">
        <v>39</v>
      </c>
    </row>
    <row r="109" spans="1:18" x14ac:dyDescent="0.2">
      <c r="A109" s="16" t="s">
        <v>250</v>
      </c>
      <c r="B109" s="29">
        <v>45796</v>
      </c>
      <c r="C109" s="9" t="s">
        <v>52</v>
      </c>
      <c r="D109" s="9" t="s">
        <v>99</v>
      </c>
      <c r="E109" s="9" t="s">
        <v>99</v>
      </c>
      <c r="F109" s="9" t="s">
        <v>9</v>
      </c>
      <c r="G109" s="9" t="s">
        <v>173</v>
      </c>
      <c r="H109" s="9" t="s">
        <v>174</v>
      </c>
      <c r="I109" s="9" t="s">
        <v>79</v>
      </c>
      <c r="J109" s="17">
        <v>2</v>
      </c>
      <c r="K109" s="18">
        <v>1783</v>
      </c>
      <c r="L109" s="19">
        <v>0</v>
      </c>
      <c r="M109" s="18">
        <f t="shared" si="4"/>
        <v>3566</v>
      </c>
      <c r="N109" s="18">
        <f>M109*0.25</f>
        <v>891.5</v>
      </c>
      <c r="O109" s="16" t="s">
        <v>91</v>
      </c>
      <c r="P109" s="16" t="s">
        <v>38</v>
      </c>
      <c r="Q109" s="16">
        <v>4</v>
      </c>
      <c r="R109" s="16" t="s">
        <v>39</v>
      </c>
    </row>
    <row r="110" spans="1:18" x14ac:dyDescent="0.2">
      <c r="A110" s="16" t="s">
        <v>251</v>
      </c>
      <c r="B110" s="29">
        <v>45859</v>
      </c>
      <c r="C110" s="9" t="s">
        <v>41</v>
      </c>
      <c r="D110" s="9" t="s">
        <v>75</v>
      </c>
      <c r="E110" s="9" t="s">
        <v>76</v>
      </c>
      <c r="F110" s="9" t="s">
        <v>10</v>
      </c>
      <c r="G110" s="9" t="s">
        <v>224</v>
      </c>
      <c r="H110" s="9" t="s">
        <v>131</v>
      </c>
      <c r="I110" s="9" t="s">
        <v>64</v>
      </c>
      <c r="J110" s="17">
        <v>1</v>
      </c>
      <c r="K110" s="18">
        <v>5797</v>
      </c>
      <c r="L110" s="19">
        <v>0</v>
      </c>
      <c r="M110" s="18">
        <f t="shared" si="4"/>
        <v>5797</v>
      </c>
      <c r="N110" s="18">
        <f>M110*0.19</f>
        <v>1101.43</v>
      </c>
      <c r="O110" s="16" t="s">
        <v>44</v>
      </c>
      <c r="P110" s="16" t="s">
        <v>38</v>
      </c>
      <c r="Q110" s="16">
        <v>5</v>
      </c>
      <c r="R110" s="16" t="s">
        <v>39</v>
      </c>
    </row>
    <row r="111" spans="1:18" x14ac:dyDescent="0.2">
      <c r="A111" s="16" t="s">
        <v>252</v>
      </c>
      <c r="B111" s="29">
        <v>45877</v>
      </c>
      <c r="C111" s="9" t="s">
        <v>86</v>
      </c>
      <c r="D111" s="9" t="s">
        <v>32</v>
      </c>
      <c r="E111" s="9" t="s">
        <v>33</v>
      </c>
      <c r="F111" s="9" t="s">
        <v>8</v>
      </c>
      <c r="G111" s="9" t="s">
        <v>49</v>
      </c>
      <c r="H111" s="9" t="s">
        <v>50</v>
      </c>
      <c r="I111" s="9" t="s">
        <v>57</v>
      </c>
      <c r="J111" s="17">
        <v>1</v>
      </c>
      <c r="K111" s="18">
        <v>45122</v>
      </c>
      <c r="L111" s="19">
        <v>0.1</v>
      </c>
      <c r="M111" s="18">
        <v>0</v>
      </c>
      <c r="N111" s="18">
        <v>0</v>
      </c>
      <c r="O111" s="16" t="s">
        <v>37</v>
      </c>
      <c r="P111" s="16" t="s">
        <v>132</v>
      </c>
      <c r="Q111" s="16"/>
      <c r="R111" s="16" t="s">
        <v>133</v>
      </c>
    </row>
    <row r="112" spans="1:18" x14ac:dyDescent="0.2">
      <c r="A112" s="16" t="s">
        <v>253</v>
      </c>
      <c r="B112" s="29">
        <v>45703</v>
      </c>
      <c r="C112" s="9" t="s">
        <v>125</v>
      </c>
      <c r="D112" s="9" t="s">
        <v>55</v>
      </c>
      <c r="E112" s="9" t="s">
        <v>56</v>
      </c>
      <c r="F112" s="9" t="s">
        <v>9</v>
      </c>
      <c r="G112" s="9" t="s">
        <v>161</v>
      </c>
      <c r="H112" s="9" t="s">
        <v>162</v>
      </c>
      <c r="I112" s="9" t="s">
        <v>79</v>
      </c>
      <c r="J112" s="17">
        <v>1</v>
      </c>
      <c r="K112" s="18">
        <v>3912</v>
      </c>
      <c r="L112" s="19">
        <v>0.1</v>
      </c>
      <c r="M112" s="18">
        <f>J112*K112*(1-L112)</f>
        <v>3520.8</v>
      </c>
      <c r="N112" s="18">
        <f>M112*0.21</f>
        <v>739.36800000000005</v>
      </c>
      <c r="O112" s="16" t="s">
        <v>37</v>
      </c>
      <c r="P112" s="16" t="s">
        <v>38</v>
      </c>
      <c r="Q112" s="16">
        <v>4</v>
      </c>
      <c r="R112" s="16" t="s">
        <v>39</v>
      </c>
    </row>
    <row r="113" spans="1:18" x14ac:dyDescent="0.2">
      <c r="A113" s="16" t="s">
        <v>254</v>
      </c>
      <c r="B113" s="29">
        <v>46073</v>
      </c>
      <c r="C113" s="9" t="s">
        <v>118</v>
      </c>
      <c r="D113" s="9" t="s">
        <v>32</v>
      </c>
      <c r="E113" s="9" t="s">
        <v>33</v>
      </c>
      <c r="F113" s="9" t="s">
        <v>9</v>
      </c>
      <c r="G113" s="9" t="s">
        <v>103</v>
      </c>
      <c r="H113" s="9" t="s">
        <v>104</v>
      </c>
      <c r="I113" s="9" t="s">
        <v>79</v>
      </c>
      <c r="J113" s="17">
        <v>1</v>
      </c>
      <c r="K113" s="18">
        <v>1958</v>
      </c>
      <c r="L113" s="19">
        <v>0.05</v>
      </c>
      <c r="M113" s="18">
        <f>J113*K113*(1-L113)</f>
        <v>1860.1</v>
      </c>
      <c r="N113" s="18">
        <f>M113*0.19</f>
        <v>353.41899999999998</v>
      </c>
      <c r="O113" s="16" t="s">
        <v>91</v>
      </c>
      <c r="P113" s="16" t="s">
        <v>38</v>
      </c>
      <c r="Q113" s="16">
        <v>4</v>
      </c>
      <c r="R113" s="16" t="s">
        <v>39</v>
      </c>
    </row>
    <row r="114" spans="1:18" x14ac:dyDescent="0.2">
      <c r="A114" s="16" t="s">
        <v>255</v>
      </c>
      <c r="B114" s="29">
        <v>45662</v>
      </c>
      <c r="C114" s="9" t="s">
        <v>97</v>
      </c>
      <c r="D114" s="9" t="s">
        <v>55</v>
      </c>
      <c r="E114" s="9" t="s">
        <v>56</v>
      </c>
      <c r="F114" s="9" t="s">
        <v>10</v>
      </c>
      <c r="G114" s="9" t="s">
        <v>62</v>
      </c>
      <c r="H114" s="9" t="s">
        <v>63</v>
      </c>
      <c r="I114" s="9" t="s">
        <v>64</v>
      </c>
      <c r="J114" s="17">
        <v>1</v>
      </c>
      <c r="K114" s="18">
        <v>431</v>
      </c>
      <c r="L114" s="19">
        <v>0</v>
      </c>
      <c r="M114" s="18">
        <v>0</v>
      </c>
      <c r="N114" s="18">
        <v>0</v>
      </c>
      <c r="O114" s="16" t="s">
        <v>91</v>
      </c>
      <c r="P114" s="16" t="s">
        <v>132</v>
      </c>
      <c r="Q114" s="16"/>
      <c r="R114" s="16" t="s">
        <v>133</v>
      </c>
    </row>
    <row r="115" spans="1:18" x14ac:dyDescent="0.2">
      <c r="A115" s="16" t="s">
        <v>256</v>
      </c>
      <c r="B115" s="29">
        <v>45950</v>
      </c>
      <c r="C115" s="9" t="s">
        <v>156</v>
      </c>
      <c r="D115" s="9" t="s">
        <v>55</v>
      </c>
      <c r="E115" s="9" t="s">
        <v>56</v>
      </c>
      <c r="F115" s="9" t="s">
        <v>11</v>
      </c>
      <c r="G115" s="9" t="s">
        <v>135</v>
      </c>
      <c r="H115" s="9" t="s">
        <v>136</v>
      </c>
      <c r="I115" s="9" t="s">
        <v>79</v>
      </c>
      <c r="J115" s="17">
        <v>1</v>
      </c>
      <c r="K115" s="18">
        <v>1411</v>
      </c>
      <c r="L115" s="19">
        <v>0.05</v>
      </c>
      <c r="M115" s="18">
        <f t="shared" ref="M115:M146" si="5">J115*K115*(1-L115)</f>
        <v>1340.45</v>
      </c>
      <c r="N115" s="18">
        <f>-0.08*M115</f>
        <v>-107.236</v>
      </c>
      <c r="O115" s="16" t="s">
        <v>44</v>
      </c>
      <c r="P115" s="16" t="s">
        <v>80</v>
      </c>
      <c r="Q115" s="16">
        <v>1</v>
      </c>
      <c r="R115" s="16" t="s">
        <v>80</v>
      </c>
    </row>
    <row r="116" spans="1:18" x14ac:dyDescent="0.2">
      <c r="A116" s="16" t="s">
        <v>257</v>
      </c>
      <c r="B116" s="29">
        <v>46016</v>
      </c>
      <c r="C116" s="9" t="s">
        <v>226</v>
      </c>
      <c r="D116" s="9" t="s">
        <v>154</v>
      </c>
      <c r="E116" s="9" t="s">
        <v>61</v>
      </c>
      <c r="F116" s="9" t="s">
        <v>8</v>
      </c>
      <c r="G116" s="9" t="s">
        <v>49</v>
      </c>
      <c r="H116" s="9" t="s">
        <v>50</v>
      </c>
      <c r="I116" s="9" t="s">
        <v>57</v>
      </c>
      <c r="J116" s="17">
        <v>1</v>
      </c>
      <c r="K116" s="18">
        <v>3580</v>
      </c>
      <c r="L116" s="19">
        <v>0.15</v>
      </c>
      <c r="M116" s="18">
        <f t="shared" si="5"/>
        <v>3043</v>
      </c>
      <c r="N116" s="18">
        <f>M116*0.14</f>
        <v>426.02000000000004</v>
      </c>
      <c r="O116" s="16" t="s">
        <v>58</v>
      </c>
      <c r="P116" s="16" t="s">
        <v>38</v>
      </c>
      <c r="Q116" s="16">
        <v>4</v>
      </c>
      <c r="R116" s="16" t="s">
        <v>39</v>
      </c>
    </row>
    <row r="117" spans="1:18" x14ac:dyDescent="0.2">
      <c r="A117" s="16" t="s">
        <v>258</v>
      </c>
      <c r="B117" s="29">
        <v>45746</v>
      </c>
      <c r="C117" s="9" t="s">
        <v>129</v>
      </c>
      <c r="D117" s="9" t="s">
        <v>113</v>
      </c>
      <c r="E117" s="9" t="s">
        <v>114</v>
      </c>
      <c r="F117" s="9" t="s">
        <v>9</v>
      </c>
      <c r="G117" s="9" t="s">
        <v>217</v>
      </c>
      <c r="H117" s="9" t="s">
        <v>218</v>
      </c>
      <c r="I117" s="9" t="s">
        <v>79</v>
      </c>
      <c r="J117" s="17">
        <v>1</v>
      </c>
      <c r="K117" s="18">
        <v>3659</v>
      </c>
      <c r="L117" s="19">
        <v>0</v>
      </c>
      <c r="M117" s="18">
        <f t="shared" si="5"/>
        <v>3659</v>
      </c>
      <c r="N117" s="18">
        <f>M117*0.13</f>
        <v>475.67</v>
      </c>
      <c r="O117" s="16" t="s">
        <v>69</v>
      </c>
      <c r="P117" s="16" t="s">
        <v>38</v>
      </c>
      <c r="Q117" s="16">
        <v>3</v>
      </c>
      <c r="R117" s="16" t="s">
        <v>39</v>
      </c>
    </row>
    <row r="118" spans="1:18" x14ac:dyDescent="0.2">
      <c r="A118" s="16" t="s">
        <v>259</v>
      </c>
      <c r="B118" s="29">
        <v>45927</v>
      </c>
      <c r="C118" s="9" t="s">
        <v>129</v>
      </c>
      <c r="D118" s="9" t="s">
        <v>83</v>
      </c>
      <c r="E118" s="9" t="s">
        <v>84</v>
      </c>
      <c r="F118" s="9" t="s">
        <v>10</v>
      </c>
      <c r="G118" s="9" t="s">
        <v>168</v>
      </c>
      <c r="H118" s="9" t="s">
        <v>169</v>
      </c>
      <c r="I118" s="9" t="s">
        <v>64</v>
      </c>
      <c r="J118" s="17">
        <v>5</v>
      </c>
      <c r="K118" s="18">
        <v>1366</v>
      </c>
      <c r="L118" s="19">
        <v>0.1</v>
      </c>
      <c r="M118" s="18">
        <f t="shared" si="5"/>
        <v>6147</v>
      </c>
      <c r="N118" s="18">
        <f>M118*0.17</f>
        <v>1044.99</v>
      </c>
      <c r="O118" s="16" t="s">
        <v>58</v>
      </c>
      <c r="P118" s="16" t="s">
        <v>38</v>
      </c>
      <c r="Q118" s="16">
        <v>5</v>
      </c>
      <c r="R118" s="16" t="s">
        <v>39</v>
      </c>
    </row>
    <row r="119" spans="1:18" x14ac:dyDescent="0.2">
      <c r="A119" s="16" t="s">
        <v>260</v>
      </c>
      <c r="B119" s="29">
        <v>45701</v>
      </c>
      <c r="C119" s="9" t="s">
        <v>148</v>
      </c>
      <c r="D119" s="9" t="s">
        <v>55</v>
      </c>
      <c r="E119" s="9" t="s">
        <v>56</v>
      </c>
      <c r="F119" s="9" t="s">
        <v>9</v>
      </c>
      <c r="G119" s="9" t="s">
        <v>161</v>
      </c>
      <c r="H119" s="9" t="s">
        <v>162</v>
      </c>
      <c r="I119" s="9" t="s">
        <v>79</v>
      </c>
      <c r="J119" s="17">
        <v>1</v>
      </c>
      <c r="K119" s="18">
        <v>3329</v>
      </c>
      <c r="L119" s="19">
        <v>0.15</v>
      </c>
      <c r="M119" s="18">
        <f t="shared" si="5"/>
        <v>2829.65</v>
      </c>
      <c r="N119" s="18">
        <f>M119*0.11</f>
        <v>311.26150000000001</v>
      </c>
      <c r="O119" s="16" t="s">
        <v>91</v>
      </c>
      <c r="P119" s="16" t="s">
        <v>38</v>
      </c>
      <c r="Q119" s="16">
        <v>4</v>
      </c>
      <c r="R119" s="16" t="s">
        <v>39</v>
      </c>
    </row>
    <row r="120" spans="1:18" x14ac:dyDescent="0.2">
      <c r="A120" s="16" t="s">
        <v>261</v>
      </c>
      <c r="B120" s="29">
        <v>45810</v>
      </c>
      <c r="C120" s="9" t="s">
        <v>82</v>
      </c>
      <c r="D120" s="9" t="s">
        <v>107</v>
      </c>
      <c r="E120" s="9" t="s">
        <v>108</v>
      </c>
      <c r="F120" s="9" t="s">
        <v>8</v>
      </c>
      <c r="G120" s="9" t="s">
        <v>262</v>
      </c>
      <c r="H120" s="9" t="s">
        <v>263</v>
      </c>
      <c r="I120" s="9" t="s">
        <v>57</v>
      </c>
      <c r="J120" s="17">
        <v>1</v>
      </c>
      <c r="K120" s="18">
        <v>27256</v>
      </c>
      <c r="L120" s="19">
        <v>0</v>
      </c>
      <c r="M120" s="18">
        <f t="shared" si="5"/>
        <v>27256</v>
      </c>
      <c r="N120" s="18">
        <f>M120*0.16</f>
        <v>4360.96</v>
      </c>
      <c r="O120" s="16" t="s">
        <v>37</v>
      </c>
      <c r="P120" s="16" t="s">
        <v>38</v>
      </c>
      <c r="Q120" s="16">
        <v>3</v>
      </c>
      <c r="R120" s="16" t="s">
        <v>39</v>
      </c>
    </row>
    <row r="121" spans="1:18" x14ac:dyDescent="0.2">
      <c r="A121" s="16" t="s">
        <v>264</v>
      </c>
      <c r="B121" s="29">
        <v>46020</v>
      </c>
      <c r="C121" s="9" t="s">
        <v>112</v>
      </c>
      <c r="D121" s="9" t="s">
        <v>71</v>
      </c>
      <c r="E121" s="9" t="s">
        <v>72</v>
      </c>
      <c r="F121" s="9" t="s">
        <v>10</v>
      </c>
      <c r="G121" s="9" t="s">
        <v>62</v>
      </c>
      <c r="H121" s="9" t="s">
        <v>63</v>
      </c>
      <c r="I121" s="9" t="s">
        <v>64</v>
      </c>
      <c r="J121" s="17">
        <v>1</v>
      </c>
      <c r="K121" s="18">
        <v>1717</v>
      </c>
      <c r="L121" s="19">
        <v>0.15</v>
      </c>
      <c r="M121" s="18">
        <f t="shared" si="5"/>
        <v>1459.45</v>
      </c>
      <c r="N121" s="18">
        <f>M121*0.14</f>
        <v>204.32300000000004</v>
      </c>
      <c r="O121" s="16" t="s">
        <v>37</v>
      </c>
      <c r="P121" s="16" t="s">
        <v>38</v>
      </c>
      <c r="Q121" s="16">
        <v>5</v>
      </c>
      <c r="R121" s="16" t="s">
        <v>39</v>
      </c>
    </row>
    <row r="122" spans="1:18" x14ac:dyDescent="0.2">
      <c r="A122" s="16" t="s">
        <v>265</v>
      </c>
      <c r="B122" s="29">
        <v>45909</v>
      </c>
      <c r="C122" s="9" t="s">
        <v>165</v>
      </c>
      <c r="D122" s="9" t="s">
        <v>87</v>
      </c>
      <c r="E122" s="9" t="s">
        <v>88</v>
      </c>
      <c r="F122" s="9" t="s">
        <v>8</v>
      </c>
      <c r="G122" s="9" t="s">
        <v>262</v>
      </c>
      <c r="H122" s="9" t="s">
        <v>263</v>
      </c>
      <c r="I122" s="9" t="s">
        <v>57</v>
      </c>
      <c r="J122" s="17">
        <v>1</v>
      </c>
      <c r="K122" s="18">
        <v>38784</v>
      </c>
      <c r="L122" s="19">
        <v>0.15</v>
      </c>
      <c r="M122" s="18">
        <f t="shared" si="5"/>
        <v>32966.400000000001</v>
      </c>
      <c r="N122" s="18">
        <f>M122*0.19</f>
        <v>6263.616</v>
      </c>
      <c r="O122" s="16" t="s">
        <v>69</v>
      </c>
      <c r="P122" s="16" t="s">
        <v>38</v>
      </c>
      <c r="Q122" s="16">
        <v>4</v>
      </c>
      <c r="R122" s="16" t="s">
        <v>39</v>
      </c>
    </row>
    <row r="123" spans="1:18" x14ac:dyDescent="0.2">
      <c r="A123" s="16" t="s">
        <v>266</v>
      </c>
      <c r="B123" s="29">
        <v>45956</v>
      </c>
      <c r="C123" s="9" t="s">
        <v>165</v>
      </c>
      <c r="D123" s="9" t="s">
        <v>107</v>
      </c>
      <c r="E123" s="9" t="s">
        <v>108</v>
      </c>
      <c r="F123" s="9" t="s">
        <v>8</v>
      </c>
      <c r="G123" s="9" t="s">
        <v>34</v>
      </c>
      <c r="H123" s="9" t="s">
        <v>35</v>
      </c>
      <c r="I123" s="9" t="s">
        <v>36</v>
      </c>
      <c r="J123" s="17">
        <v>1</v>
      </c>
      <c r="K123" s="18">
        <v>48350</v>
      </c>
      <c r="L123" s="19">
        <v>0.1</v>
      </c>
      <c r="M123" s="18">
        <f t="shared" si="5"/>
        <v>43515</v>
      </c>
      <c r="N123" s="18">
        <f>M123*0.11</f>
        <v>4786.6499999999996</v>
      </c>
      <c r="O123" s="16" t="s">
        <v>58</v>
      </c>
      <c r="P123" s="16" t="s">
        <v>38</v>
      </c>
      <c r="Q123" s="16">
        <v>4</v>
      </c>
      <c r="R123" s="16" t="s">
        <v>39</v>
      </c>
    </row>
    <row r="124" spans="1:18" x14ac:dyDescent="0.2">
      <c r="A124" s="16" t="s">
        <v>267</v>
      </c>
      <c r="B124" s="29">
        <v>45904</v>
      </c>
      <c r="C124" s="9" t="s">
        <v>180</v>
      </c>
      <c r="D124" s="9" t="s">
        <v>154</v>
      </c>
      <c r="E124" s="9" t="s">
        <v>61</v>
      </c>
      <c r="F124" s="9" t="s">
        <v>9</v>
      </c>
      <c r="G124" s="9" t="s">
        <v>173</v>
      </c>
      <c r="H124" s="9" t="s">
        <v>174</v>
      </c>
      <c r="I124" s="9" t="s">
        <v>79</v>
      </c>
      <c r="J124" s="17">
        <v>1</v>
      </c>
      <c r="K124" s="18">
        <v>3442</v>
      </c>
      <c r="L124" s="19">
        <v>0</v>
      </c>
      <c r="M124" s="18">
        <f t="shared" si="5"/>
        <v>3442</v>
      </c>
      <c r="N124" s="18">
        <f>M124*0.12</f>
        <v>413.03999999999996</v>
      </c>
      <c r="O124" s="16" t="s">
        <v>44</v>
      </c>
      <c r="P124" s="16" t="s">
        <v>38</v>
      </c>
      <c r="Q124" s="16">
        <v>3</v>
      </c>
      <c r="R124" s="16" t="s">
        <v>39</v>
      </c>
    </row>
    <row r="125" spans="1:18" x14ac:dyDescent="0.2">
      <c r="A125" s="16" t="s">
        <v>268</v>
      </c>
      <c r="B125" s="29">
        <v>45792</v>
      </c>
      <c r="C125" s="9" t="s">
        <v>148</v>
      </c>
      <c r="D125" s="9" t="s">
        <v>83</v>
      </c>
      <c r="E125" s="9" t="s">
        <v>84</v>
      </c>
      <c r="F125" s="9" t="s">
        <v>8</v>
      </c>
      <c r="G125" s="9" t="s">
        <v>126</v>
      </c>
      <c r="H125" s="9" t="s">
        <v>127</v>
      </c>
      <c r="I125" s="9" t="s">
        <v>57</v>
      </c>
      <c r="J125" s="17">
        <v>3</v>
      </c>
      <c r="K125" s="18">
        <v>21715</v>
      </c>
      <c r="L125" s="19">
        <v>0.35</v>
      </c>
      <c r="M125" s="18">
        <f t="shared" si="5"/>
        <v>42344.25</v>
      </c>
      <c r="N125" s="18">
        <f>M125*0.2</f>
        <v>8468.85</v>
      </c>
      <c r="O125" s="16" t="s">
        <v>58</v>
      </c>
      <c r="P125" s="16" t="s">
        <v>38</v>
      </c>
      <c r="Q125" s="16">
        <v>3</v>
      </c>
      <c r="R125" s="16" t="s">
        <v>39</v>
      </c>
    </row>
    <row r="126" spans="1:18" x14ac:dyDescent="0.2">
      <c r="A126" s="16" t="s">
        <v>269</v>
      </c>
      <c r="B126" s="29">
        <v>45688</v>
      </c>
      <c r="C126" s="9" t="s">
        <v>165</v>
      </c>
      <c r="D126" s="9" t="s">
        <v>55</v>
      </c>
      <c r="E126" s="9" t="s">
        <v>56</v>
      </c>
      <c r="F126" s="9" t="s">
        <v>10</v>
      </c>
      <c r="G126" s="9" t="s">
        <v>62</v>
      </c>
      <c r="H126" s="9" t="s">
        <v>63</v>
      </c>
      <c r="I126" s="9" t="s">
        <v>73</v>
      </c>
      <c r="J126" s="17">
        <v>1</v>
      </c>
      <c r="K126" s="18">
        <v>5956</v>
      </c>
      <c r="L126" s="19">
        <v>0.05</v>
      </c>
      <c r="M126" s="18">
        <f t="shared" si="5"/>
        <v>5658.2</v>
      </c>
      <c r="N126" s="18">
        <f>M126*0.16</f>
        <v>905.31200000000001</v>
      </c>
      <c r="O126" s="16" t="s">
        <v>58</v>
      </c>
      <c r="P126" s="16" t="s">
        <v>38</v>
      </c>
      <c r="Q126" s="16">
        <v>5</v>
      </c>
      <c r="R126" s="16" t="s">
        <v>39</v>
      </c>
    </row>
    <row r="127" spans="1:18" x14ac:dyDescent="0.2">
      <c r="A127" s="16" t="s">
        <v>270</v>
      </c>
      <c r="B127" s="29">
        <v>45714</v>
      </c>
      <c r="C127" s="9" t="s">
        <v>138</v>
      </c>
      <c r="D127" s="9" t="s">
        <v>119</v>
      </c>
      <c r="E127" s="9" t="s">
        <v>120</v>
      </c>
      <c r="F127" s="9" t="s">
        <v>8</v>
      </c>
      <c r="G127" s="9" t="s">
        <v>126</v>
      </c>
      <c r="H127" s="9" t="s">
        <v>127</v>
      </c>
      <c r="I127" s="9" t="s">
        <v>36</v>
      </c>
      <c r="J127" s="17">
        <v>2</v>
      </c>
      <c r="K127" s="18">
        <v>29799</v>
      </c>
      <c r="L127" s="19">
        <v>0.15</v>
      </c>
      <c r="M127" s="18">
        <f t="shared" si="5"/>
        <v>50658.299999999996</v>
      </c>
      <c r="N127" s="18">
        <f>M127*0.13</f>
        <v>6585.5789999999997</v>
      </c>
      <c r="O127" s="16" t="s">
        <v>91</v>
      </c>
      <c r="P127" s="16" t="s">
        <v>38</v>
      </c>
      <c r="Q127" s="16">
        <v>5</v>
      </c>
      <c r="R127" s="16" t="s">
        <v>39</v>
      </c>
    </row>
    <row r="128" spans="1:18" x14ac:dyDescent="0.2">
      <c r="A128" s="16" t="s">
        <v>271</v>
      </c>
      <c r="B128" s="29">
        <v>46034</v>
      </c>
      <c r="C128" s="9" t="s">
        <v>46</v>
      </c>
      <c r="D128" s="9" t="s">
        <v>107</v>
      </c>
      <c r="E128" s="9" t="s">
        <v>108</v>
      </c>
      <c r="F128" s="9" t="s">
        <v>8</v>
      </c>
      <c r="G128" s="9" t="s">
        <v>126</v>
      </c>
      <c r="H128" s="9" t="s">
        <v>127</v>
      </c>
      <c r="I128" s="9" t="s">
        <v>36</v>
      </c>
      <c r="J128" s="17">
        <v>1</v>
      </c>
      <c r="K128" s="18">
        <v>64503</v>
      </c>
      <c r="L128" s="19">
        <v>0</v>
      </c>
      <c r="M128" s="18">
        <f t="shared" si="5"/>
        <v>64503</v>
      </c>
      <c r="N128" s="18">
        <f>M128*0.2</f>
        <v>12900.6</v>
      </c>
      <c r="O128" s="16" t="s">
        <v>37</v>
      </c>
      <c r="P128" s="16" t="s">
        <v>38</v>
      </c>
      <c r="Q128" s="16">
        <v>4</v>
      </c>
      <c r="R128" s="16" t="s">
        <v>39</v>
      </c>
    </row>
    <row r="129" spans="1:18" x14ac:dyDescent="0.2">
      <c r="A129" s="16" t="s">
        <v>272</v>
      </c>
      <c r="B129" s="29">
        <v>45980</v>
      </c>
      <c r="C129" s="9" t="s">
        <v>183</v>
      </c>
      <c r="D129" s="9" t="s">
        <v>119</v>
      </c>
      <c r="E129" s="9" t="s">
        <v>120</v>
      </c>
      <c r="F129" s="9" t="s">
        <v>11</v>
      </c>
      <c r="G129" s="9" t="s">
        <v>77</v>
      </c>
      <c r="H129" s="9" t="s">
        <v>78</v>
      </c>
      <c r="I129" s="9" t="s">
        <v>36</v>
      </c>
      <c r="J129" s="17">
        <v>1</v>
      </c>
      <c r="K129" s="18">
        <v>1675</v>
      </c>
      <c r="L129" s="19">
        <v>0.05</v>
      </c>
      <c r="M129" s="18">
        <f t="shared" si="5"/>
        <v>1591.25</v>
      </c>
      <c r="N129" s="18">
        <f>M129*0.18</f>
        <v>286.42500000000001</v>
      </c>
      <c r="O129" s="16" t="s">
        <v>91</v>
      </c>
      <c r="P129" s="16" t="s">
        <v>38</v>
      </c>
      <c r="Q129" s="16">
        <v>3</v>
      </c>
      <c r="R129" s="16" t="s">
        <v>39</v>
      </c>
    </row>
    <row r="130" spans="1:18" x14ac:dyDescent="0.2">
      <c r="A130" s="16" t="s">
        <v>273</v>
      </c>
      <c r="B130" s="29">
        <v>45962</v>
      </c>
      <c r="C130" s="9" t="s">
        <v>82</v>
      </c>
      <c r="D130" s="9" t="s">
        <v>60</v>
      </c>
      <c r="E130" s="9" t="s">
        <v>61</v>
      </c>
      <c r="F130" s="9" t="s">
        <v>11</v>
      </c>
      <c r="G130" s="9" t="s">
        <v>135</v>
      </c>
      <c r="H130" s="9" t="s">
        <v>136</v>
      </c>
      <c r="I130" s="9" t="s">
        <v>36</v>
      </c>
      <c r="J130" s="17">
        <v>1</v>
      </c>
      <c r="K130" s="18">
        <v>375</v>
      </c>
      <c r="L130" s="19">
        <v>0.15</v>
      </c>
      <c r="M130" s="18">
        <f t="shared" si="5"/>
        <v>318.75</v>
      </c>
      <c r="N130" s="18">
        <f>M130*0.12</f>
        <v>38.25</v>
      </c>
      <c r="O130" s="16" t="s">
        <v>44</v>
      </c>
      <c r="P130" s="16" t="s">
        <v>38</v>
      </c>
      <c r="Q130" s="16">
        <v>4</v>
      </c>
      <c r="R130" s="16" t="s">
        <v>39</v>
      </c>
    </row>
    <row r="131" spans="1:18" x14ac:dyDescent="0.2">
      <c r="A131" s="16" t="s">
        <v>274</v>
      </c>
      <c r="B131" s="29">
        <v>46083</v>
      </c>
      <c r="C131" s="9" t="s">
        <v>159</v>
      </c>
      <c r="D131" s="9" t="s">
        <v>60</v>
      </c>
      <c r="E131" s="9" t="s">
        <v>61</v>
      </c>
      <c r="F131" s="9" t="s">
        <v>8</v>
      </c>
      <c r="G131" s="9" t="s">
        <v>139</v>
      </c>
      <c r="H131" s="9" t="s">
        <v>140</v>
      </c>
      <c r="I131" s="9" t="s">
        <v>36</v>
      </c>
      <c r="J131" s="17">
        <v>1</v>
      </c>
      <c r="K131" s="18">
        <v>16429</v>
      </c>
      <c r="L131" s="19">
        <v>0.15</v>
      </c>
      <c r="M131" s="18">
        <f t="shared" si="5"/>
        <v>13964.65</v>
      </c>
      <c r="N131" s="18">
        <f>M131*0.22</f>
        <v>3072.223</v>
      </c>
      <c r="O131" s="16" t="s">
        <v>44</v>
      </c>
      <c r="P131" s="16" t="s">
        <v>38</v>
      </c>
      <c r="Q131" s="16">
        <v>5</v>
      </c>
      <c r="R131" s="16" t="s">
        <v>39</v>
      </c>
    </row>
    <row r="132" spans="1:18" x14ac:dyDescent="0.2">
      <c r="A132" s="16" t="s">
        <v>275</v>
      </c>
      <c r="B132" s="29">
        <v>45717</v>
      </c>
      <c r="C132" s="9" t="s">
        <v>97</v>
      </c>
      <c r="D132" s="9" t="s">
        <v>101</v>
      </c>
      <c r="E132" s="9" t="s">
        <v>102</v>
      </c>
      <c r="F132" s="9" t="s">
        <v>9</v>
      </c>
      <c r="G132" s="9" t="s">
        <v>173</v>
      </c>
      <c r="H132" s="9" t="s">
        <v>174</v>
      </c>
      <c r="I132" s="9" t="s">
        <v>95</v>
      </c>
      <c r="J132" s="17">
        <v>1</v>
      </c>
      <c r="K132" s="18">
        <v>3172</v>
      </c>
      <c r="L132" s="19">
        <v>0.05</v>
      </c>
      <c r="M132" s="18">
        <f t="shared" si="5"/>
        <v>3013.3999999999996</v>
      </c>
      <c r="N132" s="18">
        <f>M132*0.11</f>
        <v>331.47399999999999</v>
      </c>
      <c r="O132" s="16" t="s">
        <v>58</v>
      </c>
      <c r="P132" s="16" t="s">
        <v>38</v>
      </c>
      <c r="Q132" s="16">
        <v>3</v>
      </c>
      <c r="R132" s="16" t="s">
        <v>39</v>
      </c>
    </row>
    <row r="133" spans="1:18" x14ac:dyDescent="0.2">
      <c r="A133" s="16" t="s">
        <v>276</v>
      </c>
      <c r="B133" s="29">
        <v>46076</v>
      </c>
      <c r="C133" s="9" t="s">
        <v>82</v>
      </c>
      <c r="D133" s="9" t="s">
        <v>107</v>
      </c>
      <c r="E133" s="9" t="s">
        <v>108</v>
      </c>
      <c r="F133" s="9" t="s">
        <v>9</v>
      </c>
      <c r="G133" s="9" t="s">
        <v>217</v>
      </c>
      <c r="H133" s="9" t="s">
        <v>218</v>
      </c>
      <c r="I133" s="9" t="s">
        <v>95</v>
      </c>
      <c r="J133" s="17">
        <v>1</v>
      </c>
      <c r="K133" s="18">
        <v>433</v>
      </c>
      <c r="L133" s="19">
        <v>0.2</v>
      </c>
      <c r="M133" s="18">
        <f t="shared" si="5"/>
        <v>346.40000000000003</v>
      </c>
      <c r="N133" s="18">
        <f>M133*0.2</f>
        <v>69.280000000000015</v>
      </c>
      <c r="O133" s="16" t="s">
        <v>37</v>
      </c>
      <c r="P133" s="16" t="s">
        <v>38</v>
      </c>
      <c r="Q133" s="16">
        <v>3</v>
      </c>
      <c r="R133" s="16" t="s">
        <v>39</v>
      </c>
    </row>
    <row r="134" spans="1:18" x14ac:dyDescent="0.2">
      <c r="A134" s="16" t="s">
        <v>277</v>
      </c>
      <c r="B134" s="29">
        <v>45902</v>
      </c>
      <c r="C134" s="9" t="s">
        <v>183</v>
      </c>
      <c r="D134" s="9" t="s">
        <v>60</v>
      </c>
      <c r="E134" s="9" t="s">
        <v>61</v>
      </c>
      <c r="F134" s="9" t="s">
        <v>8</v>
      </c>
      <c r="G134" s="9" t="s">
        <v>126</v>
      </c>
      <c r="H134" s="9" t="s">
        <v>127</v>
      </c>
      <c r="I134" s="9" t="s">
        <v>36</v>
      </c>
      <c r="J134" s="17">
        <v>2</v>
      </c>
      <c r="K134" s="18">
        <v>49022</v>
      </c>
      <c r="L134" s="19">
        <v>0</v>
      </c>
      <c r="M134" s="18">
        <f t="shared" si="5"/>
        <v>98044</v>
      </c>
      <c r="N134" s="18">
        <f>M134*0.15</f>
        <v>14706.6</v>
      </c>
      <c r="O134" s="16" t="s">
        <v>58</v>
      </c>
      <c r="P134" s="16" t="s">
        <v>38</v>
      </c>
      <c r="Q134" s="16">
        <v>4</v>
      </c>
      <c r="R134" s="16" t="s">
        <v>39</v>
      </c>
    </row>
    <row r="135" spans="1:18" x14ac:dyDescent="0.2">
      <c r="A135" s="16" t="s">
        <v>278</v>
      </c>
      <c r="B135" s="29">
        <v>45788</v>
      </c>
      <c r="C135" s="9" t="s">
        <v>106</v>
      </c>
      <c r="D135" s="9" t="s">
        <v>101</v>
      </c>
      <c r="E135" s="9" t="s">
        <v>102</v>
      </c>
      <c r="F135" s="9" t="s">
        <v>8</v>
      </c>
      <c r="G135" s="9" t="s">
        <v>67</v>
      </c>
      <c r="H135" s="9" t="s">
        <v>68</v>
      </c>
      <c r="I135" s="9" t="s">
        <v>36</v>
      </c>
      <c r="J135" s="17">
        <v>1</v>
      </c>
      <c r="K135" s="18">
        <v>7668</v>
      </c>
      <c r="L135" s="19">
        <v>0.1</v>
      </c>
      <c r="M135" s="18">
        <f t="shared" si="5"/>
        <v>6901.2</v>
      </c>
      <c r="N135" s="18">
        <f>M135*0.22</f>
        <v>1518.2639999999999</v>
      </c>
      <c r="O135" s="16" t="s">
        <v>44</v>
      </c>
      <c r="P135" s="16" t="s">
        <v>38</v>
      </c>
      <c r="Q135" s="16">
        <v>3</v>
      </c>
      <c r="R135" s="16" t="s">
        <v>39</v>
      </c>
    </row>
    <row r="136" spans="1:18" x14ac:dyDescent="0.2">
      <c r="A136" s="16" t="s">
        <v>279</v>
      </c>
      <c r="B136" s="29">
        <v>45839</v>
      </c>
      <c r="C136" s="9" t="s">
        <v>180</v>
      </c>
      <c r="D136" s="9" t="s">
        <v>154</v>
      </c>
      <c r="E136" s="9" t="s">
        <v>61</v>
      </c>
      <c r="F136" s="9" t="s">
        <v>10</v>
      </c>
      <c r="G136" s="9" t="s">
        <v>168</v>
      </c>
      <c r="H136" s="9" t="s">
        <v>169</v>
      </c>
      <c r="I136" s="9" t="s">
        <v>73</v>
      </c>
      <c r="J136" s="17">
        <v>4</v>
      </c>
      <c r="K136" s="18">
        <v>4764</v>
      </c>
      <c r="L136" s="19">
        <v>0.15</v>
      </c>
      <c r="M136" s="18">
        <f t="shared" si="5"/>
        <v>16197.6</v>
      </c>
      <c r="N136" s="18">
        <f>M136*0.23</f>
        <v>3725.4480000000003</v>
      </c>
      <c r="O136" s="16" t="s">
        <v>58</v>
      </c>
      <c r="P136" s="16" t="s">
        <v>38</v>
      </c>
      <c r="Q136" s="16">
        <v>5</v>
      </c>
      <c r="R136" s="16" t="s">
        <v>39</v>
      </c>
    </row>
    <row r="137" spans="1:18" x14ac:dyDescent="0.2">
      <c r="A137" s="16" t="s">
        <v>280</v>
      </c>
      <c r="B137" s="29">
        <v>45900</v>
      </c>
      <c r="C137" s="9" t="s">
        <v>146</v>
      </c>
      <c r="D137" s="9" t="s">
        <v>99</v>
      </c>
      <c r="E137" s="9" t="s">
        <v>99</v>
      </c>
      <c r="F137" s="9" t="s">
        <v>11</v>
      </c>
      <c r="G137" s="9" t="s">
        <v>42</v>
      </c>
      <c r="H137" s="9" t="s">
        <v>43</v>
      </c>
      <c r="I137" s="9" t="s">
        <v>36</v>
      </c>
      <c r="J137" s="17">
        <v>1</v>
      </c>
      <c r="K137" s="18">
        <v>1319</v>
      </c>
      <c r="L137" s="19">
        <v>0</v>
      </c>
      <c r="M137" s="18">
        <f t="shared" si="5"/>
        <v>1319</v>
      </c>
      <c r="N137" s="18">
        <f>M137*0.18</f>
        <v>237.42</v>
      </c>
      <c r="O137" s="16" t="s">
        <v>91</v>
      </c>
      <c r="P137" s="16" t="s">
        <v>38</v>
      </c>
      <c r="Q137" s="16">
        <v>5</v>
      </c>
      <c r="R137" s="16" t="s">
        <v>39</v>
      </c>
    </row>
    <row r="138" spans="1:18" x14ac:dyDescent="0.2">
      <c r="A138" s="16" t="s">
        <v>281</v>
      </c>
      <c r="B138" s="29">
        <v>45723</v>
      </c>
      <c r="C138" s="9" t="s">
        <v>82</v>
      </c>
      <c r="D138" s="9" t="s">
        <v>75</v>
      </c>
      <c r="E138" s="9" t="s">
        <v>76</v>
      </c>
      <c r="F138" s="9" t="s">
        <v>9</v>
      </c>
      <c r="G138" s="9" t="s">
        <v>176</v>
      </c>
      <c r="H138" s="9" t="s">
        <v>177</v>
      </c>
      <c r="I138" s="9" t="s">
        <v>95</v>
      </c>
      <c r="J138" s="17">
        <v>3</v>
      </c>
      <c r="K138" s="18">
        <v>2397</v>
      </c>
      <c r="L138" s="19">
        <v>0.1</v>
      </c>
      <c r="M138" s="18">
        <f t="shared" si="5"/>
        <v>6471.9000000000005</v>
      </c>
      <c r="N138" s="18">
        <f>-0.08*M138</f>
        <v>-517.75200000000007</v>
      </c>
      <c r="O138" s="16" t="s">
        <v>58</v>
      </c>
      <c r="P138" s="16" t="s">
        <v>80</v>
      </c>
      <c r="Q138" s="16">
        <v>2</v>
      </c>
      <c r="R138" s="16" t="s">
        <v>80</v>
      </c>
    </row>
    <row r="139" spans="1:18" x14ac:dyDescent="0.2">
      <c r="A139" s="16" t="s">
        <v>282</v>
      </c>
      <c r="B139" s="29">
        <v>45952</v>
      </c>
      <c r="C139" s="9" t="s">
        <v>86</v>
      </c>
      <c r="D139" s="9" t="s">
        <v>83</v>
      </c>
      <c r="E139" s="9" t="s">
        <v>84</v>
      </c>
      <c r="F139" s="9" t="s">
        <v>10</v>
      </c>
      <c r="G139" s="9" t="s">
        <v>89</v>
      </c>
      <c r="H139" s="9" t="s">
        <v>90</v>
      </c>
      <c r="I139" s="9" t="s">
        <v>64</v>
      </c>
      <c r="J139" s="17">
        <v>3</v>
      </c>
      <c r="K139" s="18">
        <v>4055</v>
      </c>
      <c r="L139" s="19">
        <v>0.15</v>
      </c>
      <c r="M139" s="18">
        <f t="shared" si="5"/>
        <v>10340.25</v>
      </c>
      <c r="N139" s="18">
        <f>M139*0.17</f>
        <v>1757.8425000000002</v>
      </c>
      <c r="O139" s="16" t="s">
        <v>37</v>
      </c>
      <c r="P139" s="16" t="s">
        <v>38</v>
      </c>
      <c r="Q139" s="16">
        <v>3</v>
      </c>
      <c r="R139" s="16" t="s">
        <v>39</v>
      </c>
    </row>
    <row r="140" spans="1:18" x14ac:dyDescent="0.2">
      <c r="A140" s="16" t="s">
        <v>283</v>
      </c>
      <c r="B140" s="29">
        <v>45809</v>
      </c>
      <c r="C140" s="9" t="s">
        <v>146</v>
      </c>
      <c r="D140" s="9" t="s">
        <v>75</v>
      </c>
      <c r="E140" s="9" t="s">
        <v>76</v>
      </c>
      <c r="F140" s="9" t="s">
        <v>10</v>
      </c>
      <c r="G140" s="9" t="s">
        <v>224</v>
      </c>
      <c r="H140" s="9" t="s">
        <v>131</v>
      </c>
      <c r="I140" s="9" t="s">
        <v>73</v>
      </c>
      <c r="J140" s="17">
        <v>1</v>
      </c>
      <c r="K140" s="18">
        <v>705</v>
      </c>
      <c r="L140" s="19">
        <v>0</v>
      </c>
      <c r="M140" s="18">
        <f t="shared" si="5"/>
        <v>705</v>
      </c>
      <c r="N140" s="18">
        <f>M140*0.19</f>
        <v>133.94999999999999</v>
      </c>
      <c r="O140" s="16" t="s">
        <v>44</v>
      </c>
      <c r="P140" s="16" t="s">
        <v>242</v>
      </c>
      <c r="Q140" s="16">
        <v>3</v>
      </c>
      <c r="R140" s="16" t="s">
        <v>39</v>
      </c>
    </row>
    <row r="141" spans="1:18" x14ac:dyDescent="0.2">
      <c r="A141" s="16" t="s">
        <v>284</v>
      </c>
      <c r="B141" s="29">
        <v>45865</v>
      </c>
      <c r="C141" s="9" t="s">
        <v>148</v>
      </c>
      <c r="D141" s="9" t="s">
        <v>154</v>
      </c>
      <c r="E141" s="9" t="s">
        <v>61</v>
      </c>
      <c r="F141" s="9" t="s">
        <v>10</v>
      </c>
      <c r="G141" s="9" t="s">
        <v>89</v>
      </c>
      <c r="H141" s="9" t="s">
        <v>90</v>
      </c>
      <c r="I141" s="9" t="s">
        <v>64</v>
      </c>
      <c r="J141" s="17">
        <v>1</v>
      </c>
      <c r="K141" s="18">
        <v>1607</v>
      </c>
      <c r="L141" s="19">
        <v>0.05</v>
      </c>
      <c r="M141" s="18">
        <f t="shared" si="5"/>
        <v>1526.6499999999999</v>
      </c>
      <c r="N141" s="18">
        <f>M141*0.18</f>
        <v>274.79699999999997</v>
      </c>
      <c r="O141" s="16" t="s">
        <v>37</v>
      </c>
      <c r="P141" s="16" t="s">
        <v>38</v>
      </c>
      <c r="Q141" s="16">
        <v>5</v>
      </c>
      <c r="R141" s="16" t="s">
        <v>39</v>
      </c>
    </row>
    <row r="142" spans="1:18" x14ac:dyDescent="0.2">
      <c r="A142" s="16" t="s">
        <v>285</v>
      </c>
      <c r="B142" s="29">
        <v>45813</v>
      </c>
      <c r="C142" s="9" t="s">
        <v>148</v>
      </c>
      <c r="D142" s="9" t="s">
        <v>101</v>
      </c>
      <c r="E142" s="9" t="s">
        <v>102</v>
      </c>
      <c r="F142" s="9" t="s">
        <v>11</v>
      </c>
      <c r="G142" s="9" t="s">
        <v>135</v>
      </c>
      <c r="H142" s="9" t="s">
        <v>136</v>
      </c>
      <c r="I142" s="9" t="s">
        <v>36</v>
      </c>
      <c r="J142" s="17">
        <v>1</v>
      </c>
      <c r="K142" s="18">
        <v>1631</v>
      </c>
      <c r="L142" s="19">
        <v>0</v>
      </c>
      <c r="M142" s="18">
        <f t="shared" si="5"/>
        <v>1631</v>
      </c>
      <c r="N142" s="18">
        <f>M142*0.13</f>
        <v>212.03</v>
      </c>
      <c r="O142" s="16" t="s">
        <v>69</v>
      </c>
      <c r="P142" s="16" t="s">
        <v>38</v>
      </c>
      <c r="Q142" s="16">
        <v>3</v>
      </c>
      <c r="R142" s="16" t="s">
        <v>39</v>
      </c>
    </row>
    <row r="143" spans="1:18" x14ac:dyDescent="0.2">
      <c r="A143" s="16" t="s">
        <v>286</v>
      </c>
      <c r="B143" s="29">
        <v>45924</v>
      </c>
      <c r="C143" s="9" t="s">
        <v>31</v>
      </c>
      <c r="D143" s="9" t="s">
        <v>107</v>
      </c>
      <c r="E143" s="9" t="s">
        <v>108</v>
      </c>
      <c r="F143" s="9" t="s">
        <v>9</v>
      </c>
      <c r="G143" s="9" t="s">
        <v>173</v>
      </c>
      <c r="H143" s="9" t="s">
        <v>174</v>
      </c>
      <c r="I143" s="9" t="s">
        <v>95</v>
      </c>
      <c r="J143" s="17">
        <v>1</v>
      </c>
      <c r="K143" s="18">
        <v>845</v>
      </c>
      <c r="L143" s="19">
        <v>0.1</v>
      </c>
      <c r="M143" s="18">
        <f t="shared" si="5"/>
        <v>760.5</v>
      </c>
      <c r="N143" s="18">
        <f>M143*0.13</f>
        <v>98.865000000000009</v>
      </c>
      <c r="O143" s="16" t="s">
        <v>69</v>
      </c>
      <c r="P143" s="16" t="s">
        <v>38</v>
      </c>
      <c r="Q143" s="16">
        <v>3</v>
      </c>
      <c r="R143" s="16" t="s">
        <v>39</v>
      </c>
    </row>
    <row r="144" spans="1:18" x14ac:dyDescent="0.2">
      <c r="A144" s="16" t="s">
        <v>287</v>
      </c>
      <c r="B144" s="29">
        <v>45667</v>
      </c>
      <c r="C144" s="9" t="s">
        <v>52</v>
      </c>
      <c r="D144" s="9" t="s">
        <v>99</v>
      </c>
      <c r="E144" s="9" t="s">
        <v>99</v>
      </c>
      <c r="F144" s="9" t="s">
        <v>8</v>
      </c>
      <c r="G144" s="9" t="s">
        <v>49</v>
      </c>
      <c r="H144" s="9" t="s">
        <v>50</v>
      </c>
      <c r="I144" s="9" t="s">
        <v>36</v>
      </c>
      <c r="J144" s="17">
        <v>2</v>
      </c>
      <c r="K144" s="18">
        <v>22683</v>
      </c>
      <c r="L144" s="19">
        <v>0</v>
      </c>
      <c r="M144" s="18">
        <f t="shared" si="5"/>
        <v>45366</v>
      </c>
      <c r="N144" s="18">
        <f>M144*0.17</f>
        <v>7712.22</v>
      </c>
      <c r="O144" s="16" t="s">
        <v>91</v>
      </c>
      <c r="P144" s="16" t="s">
        <v>38</v>
      </c>
      <c r="Q144" s="16">
        <v>5</v>
      </c>
      <c r="R144" s="16" t="s">
        <v>39</v>
      </c>
    </row>
    <row r="145" spans="1:18" x14ac:dyDescent="0.2">
      <c r="A145" s="16" t="s">
        <v>288</v>
      </c>
      <c r="B145" s="29">
        <v>45668</v>
      </c>
      <c r="C145" s="9" t="s">
        <v>165</v>
      </c>
      <c r="D145" s="9" t="s">
        <v>75</v>
      </c>
      <c r="E145" s="9" t="s">
        <v>76</v>
      </c>
      <c r="F145" s="9" t="s">
        <v>11</v>
      </c>
      <c r="G145" s="9" t="s">
        <v>42</v>
      </c>
      <c r="H145" s="9" t="s">
        <v>43</v>
      </c>
      <c r="I145" s="9" t="s">
        <v>36</v>
      </c>
      <c r="J145" s="17">
        <v>3</v>
      </c>
      <c r="K145" s="18">
        <v>360</v>
      </c>
      <c r="L145" s="19">
        <v>0</v>
      </c>
      <c r="M145" s="18">
        <f t="shared" si="5"/>
        <v>1080</v>
      </c>
      <c r="N145" s="18">
        <f>M145*0.15</f>
        <v>162</v>
      </c>
      <c r="O145" s="16" t="s">
        <v>44</v>
      </c>
      <c r="P145" s="16" t="s">
        <v>38</v>
      </c>
      <c r="Q145" s="16">
        <v>5</v>
      </c>
      <c r="R145" s="16" t="s">
        <v>39</v>
      </c>
    </row>
    <row r="146" spans="1:18" x14ac:dyDescent="0.2">
      <c r="A146" s="16" t="s">
        <v>289</v>
      </c>
      <c r="B146" s="29">
        <v>45852</v>
      </c>
      <c r="C146" s="9" t="s">
        <v>82</v>
      </c>
      <c r="D146" s="9" t="s">
        <v>47</v>
      </c>
      <c r="E146" s="9" t="s">
        <v>48</v>
      </c>
      <c r="F146" s="9" t="s">
        <v>10</v>
      </c>
      <c r="G146" s="9" t="s">
        <v>224</v>
      </c>
      <c r="H146" s="9" t="s">
        <v>131</v>
      </c>
      <c r="I146" s="9" t="s">
        <v>73</v>
      </c>
      <c r="J146" s="17">
        <v>1</v>
      </c>
      <c r="K146" s="18">
        <v>1908</v>
      </c>
      <c r="L146" s="19">
        <v>0</v>
      </c>
      <c r="M146" s="18">
        <f t="shared" si="5"/>
        <v>1908</v>
      </c>
      <c r="N146" s="18">
        <f>M146*0.17</f>
        <v>324.36</v>
      </c>
      <c r="O146" s="16" t="s">
        <v>58</v>
      </c>
      <c r="P146" s="16" t="s">
        <v>38</v>
      </c>
      <c r="Q146" s="16">
        <v>4</v>
      </c>
      <c r="R146" s="16" t="s">
        <v>39</v>
      </c>
    </row>
    <row r="147" spans="1:18" x14ac:dyDescent="0.2">
      <c r="A147" s="16" t="s">
        <v>290</v>
      </c>
      <c r="B147" s="29">
        <v>45894</v>
      </c>
      <c r="C147" s="9" t="s">
        <v>148</v>
      </c>
      <c r="D147" s="9" t="s">
        <v>119</v>
      </c>
      <c r="E147" s="9" t="s">
        <v>120</v>
      </c>
      <c r="F147" s="9" t="s">
        <v>9</v>
      </c>
      <c r="G147" s="9" t="s">
        <v>217</v>
      </c>
      <c r="H147" s="9" t="s">
        <v>218</v>
      </c>
      <c r="I147" s="9" t="s">
        <v>79</v>
      </c>
      <c r="J147" s="17">
        <v>1</v>
      </c>
      <c r="K147" s="18">
        <v>2361</v>
      </c>
      <c r="L147" s="19">
        <v>0.05</v>
      </c>
      <c r="M147" s="18">
        <f t="shared" ref="M147:M178" si="6">J147*K147*(1-L147)</f>
        <v>2242.9499999999998</v>
      </c>
      <c r="N147" s="18">
        <f>M147*0.21</f>
        <v>471.01949999999994</v>
      </c>
      <c r="O147" s="16" t="s">
        <v>37</v>
      </c>
      <c r="P147" s="16" t="s">
        <v>38</v>
      </c>
      <c r="Q147" s="16">
        <v>4</v>
      </c>
      <c r="R147" s="16" t="s">
        <v>39</v>
      </c>
    </row>
    <row r="148" spans="1:18" x14ac:dyDescent="0.2">
      <c r="A148" s="16" t="s">
        <v>291</v>
      </c>
      <c r="B148" s="29">
        <v>45872</v>
      </c>
      <c r="C148" s="9" t="s">
        <v>112</v>
      </c>
      <c r="D148" s="9" t="s">
        <v>60</v>
      </c>
      <c r="E148" s="9" t="s">
        <v>61</v>
      </c>
      <c r="F148" s="9" t="s">
        <v>9</v>
      </c>
      <c r="G148" s="9" t="s">
        <v>217</v>
      </c>
      <c r="H148" s="9" t="s">
        <v>218</v>
      </c>
      <c r="I148" s="9" t="s">
        <v>79</v>
      </c>
      <c r="J148" s="17">
        <v>1</v>
      </c>
      <c r="K148" s="18">
        <v>303</v>
      </c>
      <c r="L148" s="19">
        <v>0</v>
      </c>
      <c r="M148" s="18">
        <f t="shared" si="6"/>
        <v>303</v>
      </c>
      <c r="N148" s="18">
        <f>M148*0.2</f>
        <v>60.6</v>
      </c>
      <c r="O148" s="16" t="s">
        <v>44</v>
      </c>
      <c r="P148" s="16" t="s">
        <v>38</v>
      </c>
      <c r="Q148" s="16">
        <v>3</v>
      </c>
      <c r="R148" s="16" t="s">
        <v>39</v>
      </c>
    </row>
    <row r="149" spans="1:18" x14ac:dyDescent="0.2">
      <c r="A149" s="16" t="s">
        <v>292</v>
      </c>
      <c r="B149" s="29">
        <v>45995</v>
      </c>
      <c r="C149" s="9" t="s">
        <v>129</v>
      </c>
      <c r="D149" s="9" t="s">
        <v>107</v>
      </c>
      <c r="E149" s="9" t="s">
        <v>108</v>
      </c>
      <c r="F149" s="9" t="s">
        <v>10</v>
      </c>
      <c r="G149" s="9" t="s">
        <v>121</v>
      </c>
      <c r="H149" s="9" t="s">
        <v>122</v>
      </c>
      <c r="I149" s="9" t="s">
        <v>64</v>
      </c>
      <c r="J149" s="17">
        <v>1</v>
      </c>
      <c r="K149" s="18">
        <v>2105</v>
      </c>
      <c r="L149" s="19">
        <v>0.15</v>
      </c>
      <c r="M149" s="18">
        <f t="shared" si="6"/>
        <v>1789.25</v>
      </c>
      <c r="N149" s="18">
        <f>M149*0.12</f>
        <v>214.70999999999998</v>
      </c>
      <c r="O149" s="16" t="s">
        <v>44</v>
      </c>
      <c r="P149" s="16" t="s">
        <v>38</v>
      </c>
      <c r="Q149" s="16">
        <v>5</v>
      </c>
      <c r="R149" s="16" t="s">
        <v>39</v>
      </c>
    </row>
    <row r="150" spans="1:18" x14ac:dyDescent="0.2">
      <c r="A150" s="16" t="s">
        <v>293</v>
      </c>
      <c r="B150" s="29">
        <v>45755</v>
      </c>
      <c r="C150" s="9" t="s">
        <v>41</v>
      </c>
      <c r="D150" s="9" t="s">
        <v>60</v>
      </c>
      <c r="E150" s="9" t="s">
        <v>61</v>
      </c>
      <c r="F150" s="9" t="s">
        <v>10</v>
      </c>
      <c r="G150" s="9" t="s">
        <v>62</v>
      </c>
      <c r="H150" s="9" t="s">
        <v>63</v>
      </c>
      <c r="I150" s="9" t="s">
        <v>73</v>
      </c>
      <c r="J150" s="17">
        <v>2</v>
      </c>
      <c r="K150" s="18">
        <v>1245</v>
      </c>
      <c r="L150" s="19">
        <v>0</v>
      </c>
      <c r="M150" s="18">
        <f t="shared" si="6"/>
        <v>2490</v>
      </c>
      <c r="N150" s="18">
        <f>M150*0.2</f>
        <v>498</v>
      </c>
      <c r="O150" s="16" t="s">
        <v>69</v>
      </c>
      <c r="P150" s="16" t="s">
        <v>38</v>
      </c>
      <c r="Q150" s="16">
        <v>4</v>
      </c>
      <c r="R150" s="16" t="s">
        <v>39</v>
      </c>
    </row>
    <row r="151" spans="1:18" x14ac:dyDescent="0.2">
      <c r="A151" s="16" t="s">
        <v>294</v>
      </c>
      <c r="B151" s="29">
        <v>46072</v>
      </c>
      <c r="C151" s="9" t="s">
        <v>167</v>
      </c>
      <c r="D151" s="9" t="s">
        <v>55</v>
      </c>
      <c r="E151" s="9" t="s">
        <v>56</v>
      </c>
      <c r="F151" s="9" t="s">
        <v>9</v>
      </c>
      <c r="G151" s="9" t="s">
        <v>176</v>
      </c>
      <c r="H151" s="9" t="s">
        <v>177</v>
      </c>
      <c r="I151" s="9" t="s">
        <v>95</v>
      </c>
      <c r="J151" s="17">
        <v>1</v>
      </c>
      <c r="K151" s="18">
        <v>1676</v>
      </c>
      <c r="L151" s="19">
        <v>0.05</v>
      </c>
      <c r="M151" s="18">
        <f t="shared" si="6"/>
        <v>1592.1999999999998</v>
      </c>
      <c r="N151" s="18">
        <f>M151*0.1</f>
        <v>159.22</v>
      </c>
      <c r="O151" s="16" t="s">
        <v>91</v>
      </c>
      <c r="P151" s="16" t="s">
        <v>38</v>
      </c>
      <c r="Q151" s="16">
        <v>5</v>
      </c>
      <c r="R151" s="16" t="s">
        <v>39</v>
      </c>
    </row>
    <row r="152" spans="1:18" x14ac:dyDescent="0.2">
      <c r="A152" s="16" t="s">
        <v>295</v>
      </c>
      <c r="B152" s="29">
        <v>46054</v>
      </c>
      <c r="C152" s="9" t="s">
        <v>31</v>
      </c>
      <c r="D152" s="9" t="s">
        <v>71</v>
      </c>
      <c r="E152" s="9" t="s">
        <v>72</v>
      </c>
      <c r="F152" s="9" t="s">
        <v>9</v>
      </c>
      <c r="G152" s="9" t="s">
        <v>217</v>
      </c>
      <c r="H152" s="9" t="s">
        <v>218</v>
      </c>
      <c r="I152" s="9" t="s">
        <v>95</v>
      </c>
      <c r="J152" s="17">
        <v>2</v>
      </c>
      <c r="K152" s="18">
        <v>2374</v>
      </c>
      <c r="L152" s="19">
        <v>0.15</v>
      </c>
      <c r="M152" s="18">
        <f t="shared" si="6"/>
        <v>4035.7999999999997</v>
      </c>
      <c r="N152" s="18">
        <f>M152*0.26</f>
        <v>1049.308</v>
      </c>
      <c r="O152" s="16" t="s">
        <v>69</v>
      </c>
      <c r="P152" s="16" t="s">
        <v>38</v>
      </c>
      <c r="Q152" s="16">
        <v>4</v>
      </c>
      <c r="R152" s="16" t="s">
        <v>39</v>
      </c>
    </row>
    <row r="153" spans="1:18" x14ac:dyDescent="0.2">
      <c r="A153" s="16" t="s">
        <v>296</v>
      </c>
      <c r="B153" s="29">
        <v>45937</v>
      </c>
      <c r="C153" s="9" t="s">
        <v>159</v>
      </c>
      <c r="D153" s="9" t="s">
        <v>150</v>
      </c>
      <c r="E153" s="9" t="s">
        <v>151</v>
      </c>
      <c r="F153" s="9" t="s">
        <v>10</v>
      </c>
      <c r="G153" s="9" t="s">
        <v>184</v>
      </c>
      <c r="H153" s="9" t="s">
        <v>185</v>
      </c>
      <c r="I153" s="9" t="s">
        <v>73</v>
      </c>
      <c r="J153" s="17">
        <v>2</v>
      </c>
      <c r="K153" s="18">
        <v>2749</v>
      </c>
      <c r="L153" s="19">
        <v>0.05</v>
      </c>
      <c r="M153" s="18">
        <f t="shared" si="6"/>
        <v>5223.0999999999995</v>
      </c>
      <c r="N153" s="18">
        <f>M153*0.16</f>
        <v>835.69599999999991</v>
      </c>
      <c r="O153" s="16" t="s">
        <v>58</v>
      </c>
      <c r="P153" s="16" t="s">
        <v>38</v>
      </c>
      <c r="Q153" s="16">
        <v>3</v>
      </c>
      <c r="R153" s="16" t="s">
        <v>39</v>
      </c>
    </row>
    <row r="154" spans="1:18" x14ac:dyDescent="0.2">
      <c r="A154" s="16" t="s">
        <v>297</v>
      </c>
      <c r="B154" s="29">
        <v>45693</v>
      </c>
      <c r="C154" s="9" t="s">
        <v>156</v>
      </c>
      <c r="D154" s="9" t="s">
        <v>87</v>
      </c>
      <c r="E154" s="9" t="s">
        <v>88</v>
      </c>
      <c r="F154" s="9" t="s">
        <v>11</v>
      </c>
      <c r="G154" s="9" t="s">
        <v>135</v>
      </c>
      <c r="H154" s="9" t="s">
        <v>136</v>
      </c>
      <c r="I154" s="9" t="s">
        <v>36</v>
      </c>
      <c r="J154" s="17">
        <v>1</v>
      </c>
      <c r="K154" s="18">
        <v>2463</v>
      </c>
      <c r="L154" s="19">
        <v>0</v>
      </c>
      <c r="M154" s="18">
        <f t="shared" si="6"/>
        <v>2463</v>
      </c>
      <c r="N154" s="18">
        <f>M154*0.21</f>
        <v>517.23</v>
      </c>
      <c r="O154" s="16" t="s">
        <v>58</v>
      </c>
      <c r="P154" s="16" t="s">
        <v>38</v>
      </c>
      <c r="Q154" s="16">
        <v>5</v>
      </c>
      <c r="R154" s="16" t="s">
        <v>39</v>
      </c>
    </row>
    <row r="155" spans="1:18" x14ac:dyDescent="0.2">
      <c r="A155" s="16" t="s">
        <v>298</v>
      </c>
      <c r="B155" s="29">
        <v>46068</v>
      </c>
      <c r="C155" s="9" t="s">
        <v>146</v>
      </c>
      <c r="D155" s="9" t="s">
        <v>32</v>
      </c>
      <c r="E155" s="9" t="s">
        <v>33</v>
      </c>
      <c r="F155" s="9" t="s">
        <v>8</v>
      </c>
      <c r="G155" s="9" t="s">
        <v>67</v>
      </c>
      <c r="H155" s="9" t="s">
        <v>68</v>
      </c>
      <c r="I155" s="9" t="s">
        <v>57</v>
      </c>
      <c r="J155" s="17">
        <v>1</v>
      </c>
      <c r="K155" s="18">
        <v>3906</v>
      </c>
      <c r="L155" s="19">
        <v>0</v>
      </c>
      <c r="M155" s="18">
        <f t="shared" si="6"/>
        <v>3906</v>
      </c>
      <c r="N155" s="18">
        <f>M155*0.14</f>
        <v>546.84</v>
      </c>
      <c r="O155" s="16" t="s">
        <v>91</v>
      </c>
      <c r="P155" s="16" t="s">
        <v>38</v>
      </c>
      <c r="Q155" s="16">
        <v>4</v>
      </c>
      <c r="R155" s="16" t="s">
        <v>39</v>
      </c>
    </row>
    <row r="156" spans="1:18" x14ac:dyDescent="0.2">
      <c r="A156" s="16" t="s">
        <v>299</v>
      </c>
      <c r="B156" s="29">
        <v>46094</v>
      </c>
      <c r="C156" s="9" t="s">
        <v>226</v>
      </c>
      <c r="D156" s="9" t="s">
        <v>83</v>
      </c>
      <c r="E156" s="9" t="s">
        <v>84</v>
      </c>
      <c r="F156" s="9" t="s">
        <v>11</v>
      </c>
      <c r="G156" s="9" t="s">
        <v>115</v>
      </c>
      <c r="H156" s="9" t="s">
        <v>116</v>
      </c>
      <c r="I156" s="9" t="s">
        <v>36</v>
      </c>
      <c r="J156" s="17">
        <v>3</v>
      </c>
      <c r="K156" s="18">
        <v>959</v>
      </c>
      <c r="L156" s="19">
        <v>0.1</v>
      </c>
      <c r="M156" s="18">
        <f t="shared" si="6"/>
        <v>2589.3000000000002</v>
      </c>
      <c r="N156" s="18">
        <f>M156*0.23</f>
        <v>595.5390000000001</v>
      </c>
      <c r="O156" s="16" t="s">
        <v>91</v>
      </c>
      <c r="P156" s="16" t="s">
        <v>38</v>
      </c>
      <c r="Q156" s="16">
        <v>4</v>
      </c>
      <c r="R156" s="16" t="s">
        <v>39</v>
      </c>
    </row>
    <row r="157" spans="1:18" x14ac:dyDescent="0.2">
      <c r="A157" s="16" t="s">
        <v>300</v>
      </c>
      <c r="B157" s="29">
        <v>45851</v>
      </c>
      <c r="C157" s="9" t="s">
        <v>143</v>
      </c>
      <c r="D157" s="9" t="s">
        <v>55</v>
      </c>
      <c r="E157" s="9" t="s">
        <v>56</v>
      </c>
      <c r="F157" s="9" t="s">
        <v>9</v>
      </c>
      <c r="G157" s="9" t="s">
        <v>217</v>
      </c>
      <c r="H157" s="9" t="s">
        <v>218</v>
      </c>
      <c r="I157" s="9" t="s">
        <v>95</v>
      </c>
      <c r="J157" s="17">
        <v>3</v>
      </c>
      <c r="K157" s="18">
        <v>3028</v>
      </c>
      <c r="L157" s="19">
        <v>0.1</v>
      </c>
      <c r="M157" s="18">
        <f t="shared" si="6"/>
        <v>8175.6</v>
      </c>
      <c r="N157" s="18">
        <f>M157*0.22</f>
        <v>1798.6320000000001</v>
      </c>
      <c r="O157" s="16" t="s">
        <v>37</v>
      </c>
      <c r="P157" s="16" t="s">
        <v>38</v>
      </c>
      <c r="Q157" s="16">
        <v>4</v>
      </c>
      <c r="R157" s="16" t="s">
        <v>39</v>
      </c>
    </row>
    <row r="158" spans="1:18" x14ac:dyDescent="0.2">
      <c r="A158" s="16" t="s">
        <v>301</v>
      </c>
      <c r="B158" s="29">
        <v>45679</v>
      </c>
      <c r="C158" s="9" t="s">
        <v>125</v>
      </c>
      <c r="D158" s="9" t="s">
        <v>99</v>
      </c>
      <c r="E158" s="9" t="s">
        <v>99</v>
      </c>
      <c r="F158" s="9" t="s">
        <v>10</v>
      </c>
      <c r="G158" s="9" t="s">
        <v>224</v>
      </c>
      <c r="H158" s="9" t="s">
        <v>131</v>
      </c>
      <c r="I158" s="9" t="s">
        <v>73</v>
      </c>
      <c r="J158" s="17">
        <v>1</v>
      </c>
      <c r="K158" s="18">
        <v>5188</v>
      </c>
      <c r="L158" s="19">
        <v>0.05</v>
      </c>
      <c r="M158" s="18">
        <f t="shared" si="6"/>
        <v>4928.5999999999995</v>
      </c>
      <c r="N158" s="18">
        <f>M158*0.19</f>
        <v>936.43399999999986</v>
      </c>
      <c r="O158" s="16" t="s">
        <v>58</v>
      </c>
      <c r="P158" s="16" t="s">
        <v>38</v>
      </c>
      <c r="Q158" s="16">
        <v>5</v>
      </c>
      <c r="R158" s="16" t="s">
        <v>39</v>
      </c>
    </row>
    <row r="159" spans="1:18" x14ac:dyDescent="0.2">
      <c r="A159" s="16" t="s">
        <v>302</v>
      </c>
      <c r="B159" s="29">
        <v>46012</v>
      </c>
      <c r="C159" s="9" t="s">
        <v>125</v>
      </c>
      <c r="D159" s="9" t="s">
        <v>99</v>
      </c>
      <c r="E159" s="9" t="s">
        <v>99</v>
      </c>
      <c r="F159" s="9" t="s">
        <v>10</v>
      </c>
      <c r="G159" s="9" t="s">
        <v>168</v>
      </c>
      <c r="H159" s="9" t="s">
        <v>169</v>
      </c>
      <c r="I159" s="9" t="s">
        <v>64</v>
      </c>
      <c r="J159" s="17">
        <v>3</v>
      </c>
      <c r="K159" s="18">
        <v>5985</v>
      </c>
      <c r="L159" s="19">
        <v>0.05</v>
      </c>
      <c r="M159" s="18">
        <f t="shared" si="6"/>
        <v>17057.25</v>
      </c>
      <c r="N159" s="18">
        <f>M159*0.15</f>
        <v>2558.5875000000001</v>
      </c>
      <c r="O159" s="16" t="s">
        <v>37</v>
      </c>
      <c r="P159" s="16" t="s">
        <v>38</v>
      </c>
      <c r="Q159" s="16">
        <v>3</v>
      </c>
      <c r="R159" s="16" t="s">
        <v>39</v>
      </c>
    </row>
    <row r="160" spans="1:18" x14ac:dyDescent="0.2">
      <c r="A160" s="16" t="s">
        <v>303</v>
      </c>
      <c r="B160" s="29">
        <v>45738</v>
      </c>
      <c r="C160" s="9" t="s">
        <v>159</v>
      </c>
      <c r="D160" s="9" t="s">
        <v>60</v>
      </c>
      <c r="E160" s="9" t="s">
        <v>61</v>
      </c>
      <c r="F160" s="9" t="s">
        <v>10</v>
      </c>
      <c r="G160" s="9" t="s">
        <v>224</v>
      </c>
      <c r="H160" s="9" t="s">
        <v>131</v>
      </c>
      <c r="I160" s="9" t="s">
        <v>73</v>
      </c>
      <c r="J160" s="17">
        <v>1</v>
      </c>
      <c r="K160" s="18">
        <v>4040</v>
      </c>
      <c r="L160" s="19">
        <v>0.05</v>
      </c>
      <c r="M160" s="18">
        <f t="shared" si="6"/>
        <v>3838</v>
      </c>
      <c r="N160" s="18">
        <f>M160*0.12</f>
        <v>460.56</v>
      </c>
      <c r="O160" s="16" t="s">
        <v>91</v>
      </c>
      <c r="P160" s="16" t="s">
        <v>38</v>
      </c>
      <c r="Q160" s="16">
        <v>3</v>
      </c>
      <c r="R160" s="16" t="s">
        <v>39</v>
      </c>
    </row>
    <row r="161" spans="1:18" x14ac:dyDescent="0.2">
      <c r="A161" s="16" t="s">
        <v>304</v>
      </c>
      <c r="B161" s="29">
        <v>45690</v>
      </c>
      <c r="C161" s="9" t="s">
        <v>129</v>
      </c>
      <c r="D161" s="9" t="s">
        <v>75</v>
      </c>
      <c r="E161" s="9" t="s">
        <v>76</v>
      </c>
      <c r="F161" s="9" t="s">
        <v>9</v>
      </c>
      <c r="G161" s="9" t="s">
        <v>161</v>
      </c>
      <c r="H161" s="9" t="s">
        <v>162</v>
      </c>
      <c r="I161" s="9" t="s">
        <v>95</v>
      </c>
      <c r="J161" s="17">
        <v>1</v>
      </c>
      <c r="K161" s="18">
        <v>3870</v>
      </c>
      <c r="L161" s="19">
        <v>0</v>
      </c>
      <c r="M161" s="18">
        <f t="shared" si="6"/>
        <v>3870</v>
      </c>
      <c r="N161" s="18">
        <f>M161*0.13</f>
        <v>503.1</v>
      </c>
      <c r="O161" s="16" t="s">
        <v>44</v>
      </c>
      <c r="P161" s="16" t="s">
        <v>38</v>
      </c>
      <c r="Q161" s="16">
        <v>3</v>
      </c>
      <c r="R161" s="16" t="s">
        <v>39</v>
      </c>
    </row>
    <row r="162" spans="1:18" x14ac:dyDescent="0.2">
      <c r="A162" s="16" t="s">
        <v>305</v>
      </c>
      <c r="B162" s="29">
        <v>46097</v>
      </c>
      <c r="C162" s="9" t="s">
        <v>66</v>
      </c>
      <c r="D162" s="9" t="s">
        <v>60</v>
      </c>
      <c r="E162" s="9" t="s">
        <v>61</v>
      </c>
      <c r="F162" s="9" t="s">
        <v>9</v>
      </c>
      <c r="G162" s="9" t="s">
        <v>93</v>
      </c>
      <c r="H162" s="9" t="s">
        <v>94</v>
      </c>
      <c r="I162" s="9" t="s">
        <v>95</v>
      </c>
      <c r="J162" s="17">
        <v>2</v>
      </c>
      <c r="K162" s="18">
        <v>2675</v>
      </c>
      <c r="L162" s="19">
        <v>0</v>
      </c>
      <c r="M162" s="18">
        <f t="shared" si="6"/>
        <v>5350</v>
      </c>
      <c r="N162" s="18">
        <f>M162*0.13</f>
        <v>695.5</v>
      </c>
      <c r="O162" s="16" t="s">
        <v>58</v>
      </c>
      <c r="P162" s="16" t="s">
        <v>38</v>
      </c>
      <c r="Q162" s="16">
        <v>4</v>
      </c>
      <c r="R162" s="16" t="s">
        <v>39</v>
      </c>
    </row>
    <row r="163" spans="1:18" x14ac:dyDescent="0.2">
      <c r="A163" s="16" t="s">
        <v>306</v>
      </c>
      <c r="B163" s="29">
        <v>46017</v>
      </c>
      <c r="C163" s="9" t="s">
        <v>97</v>
      </c>
      <c r="D163" s="9" t="s">
        <v>99</v>
      </c>
      <c r="E163" s="9" t="s">
        <v>99</v>
      </c>
      <c r="F163" s="9" t="s">
        <v>9</v>
      </c>
      <c r="G163" s="9" t="s">
        <v>176</v>
      </c>
      <c r="H163" s="9" t="s">
        <v>177</v>
      </c>
      <c r="I163" s="9" t="s">
        <v>95</v>
      </c>
      <c r="J163" s="17">
        <v>2</v>
      </c>
      <c r="K163" s="18">
        <v>1402</v>
      </c>
      <c r="L163" s="19">
        <v>0.15</v>
      </c>
      <c r="M163" s="18">
        <f t="shared" si="6"/>
        <v>2383.4</v>
      </c>
      <c r="N163" s="18">
        <f>M163*0.11</f>
        <v>262.17400000000004</v>
      </c>
      <c r="O163" s="16" t="s">
        <v>44</v>
      </c>
      <c r="P163" s="16" t="s">
        <v>38</v>
      </c>
      <c r="Q163" s="16">
        <v>3</v>
      </c>
      <c r="R163" s="16" t="s">
        <v>39</v>
      </c>
    </row>
    <row r="164" spans="1:18" x14ac:dyDescent="0.2">
      <c r="A164" s="16" t="s">
        <v>307</v>
      </c>
      <c r="B164" s="29">
        <v>45946</v>
      </c>
      <c r="C164" s="9" t="s">
        <v>86</v>
      </c>
      <c r="D164" s="9" t="s">
        <v>71</v>
      </c>
      <c r="E164" s="9" t="s">
        <v>72</v>
      </c>
      <c r="F164" s="9" t="s">
        <v>10</v>
      </c>
      <c r="G164" s="9" t="s">
        <v>184</v>
      </c>
      <c r="H164" s="9" t="s">
        <v>185</v>
      </c>
      <c r="I164" s="9" t="s">
        <v>73</v>
      </c>
      <c r="J164" s="17">
        <v>1</v>
      </c>
      <c r="K164" s="18">
        <v>587</v>
      </c>
      <c r="L164" s="19">
        <v>0.2</v>
      </c>
      <c r="M164" s="18">
        <f t="shared" si="6"/>
        <v>469.6</v>
      </c>
      <c r="N164" s="18">
        <f>M164*0.21</f>
        <v>98.616</v>
      </c>
      <c r="O164" s="16" t="s">
        <v>44</v>
      </c>
      <c r="P164" s="16" t="s">
        <v>38</v>
      </c>
      <c r="Q164" s="16">
        <v>5</v>
      </c>
      <c r="R164" s="16" t="s">
        <v>39</v>
      </c>
    </row>
    <row r="165" spans="1:18" x14ac:dyDescent="0.2">
      <c r="A165" s="16" t="s">
        <v>308</v>
      </c>
      <c r="B165" s="29">
        <v>45999</v>
      </c>
      <c r="C165" s="9" t="s">
        <v>167</v>
      </c>
      <c r="D165" s="9" t="s">
        <v>60</v>
      </c>
      <c r="E165" s="9" t="s">
        <v>61</v>
      </c>
      <c r="F165" s="9" t="s">
        <v>8</v>
      </c>
      <c r="G165" s="9" t="s">
        <v>49</v>
      </c>
      <c r="H165" s="9" t="s">
        <v>50</v>
      </c>
      <c r="I165" s="9" t="s">
        <v>36</v>
      </c>
      <c r="J165" s="17">
        <v>1</v>
      </c>
      <c r="K165" s="18">
        <v>15830</v>
      </c>
      <c r="L165" s="19">
        <v>0</v>
      </c>
      <c r="M165" s="18">
        <f t="shared" si="6"/>
        <v>15830</v>
      </c>
      <c r="N165" s="18">
        <f>M165*0.14</f>
        <v>2216.2000000000003</v>
      </c>
      <c r="O165" s="16" t="s">
        <v>91</v>
      </c>
      <c r="P165" s="16" t="s">
        <v>242</v>
      </c>
      <c r="Q165" s="16">
        <v>3</v>
      </c>
      <c r="R165" s="16" t="s">
        <v>39</v>
      </c>
    </row>
    <row r="166" spans="1:18" x14ac:dyDescent="0.2">
      <c r="A166" s="16" t="s">
        <v>309</v>
      </c>
      <c r="B166" s="29">
        <v>45738</v>
      </c>
      <c r="C166" s="9" t="s">
        <v>183</v>
      </c>
      <c r="D166" s="9" t="s">
        <v>113</v>
      </c>
      <c r="E166" s="9" t="s">
        <v>114</v>
      </c>
      <c r="F166" s="9" t="s">
        <v>11</v>
      </c>
      <c r="G166" s="9" t="s">
        <v>77</v>
      </c>
      <c r="H166" s="9" t="s">
        <v>78</v>
      </c>
      <c r="I166" s="9" t="s">
        <v>79</v>
      </c>
      <c r="J166" s="17">
        <v>1</v>
      </c>
      <c r="K166" s="18">
        <v>259</v>
      </c>
      <c r="L166" s="19">
        <v>0.05</v>
      </c>
      <c r="M166" s="18">
        <f t="shared" si="6"/>
        <v>246.04999999999998</v>
      </c>
      <c r="N166" s="18">
        <f>-0.08*M166</f>
        <v>-19.683999999999997</v>
      </c>
      <c r="O166" s="16" t="s">
        <v>44</v>
      </c>
      <c r="P166" s="16" t="s">
        <v>80</v>
      </c>
      <c r="Q166" s="16">
        <v>1</v>
      </c>
      <c r="R166" s="16" t="s">
        <v>80</v>
      </c>
    </row>
    <row r="167" spans="1:18" x14ac:dyDescent="0.2">
      <c r="A167" s="16" t="s">
        <v>310</v>
      </c>
      <c r="B167" s="29">
        <v>45730</v>
      </c>
      <c r="C167" s="9" t="s">
        <v>167</v>
      </c>
      <c r="D167" s="9" t="s">
        <v>55</v>
      </c>
      <c r="E167" s="9" t="s">
        <v>56</v>
      </c>
      <c r="F167" s="9" t="s">
        <v>10</v>
      </c>
      <c r="G167" s="9" t="s">
        <v>168</v>
      </c>
      <c r="H167" s="9" t="s">
        <v>169</v>
      </c>
      <c r="I167" s="9" t="s">
        <v>64</v>
      </c>
      <c r="J167" s="17">
        <v>1</v>
      </c>
      <c r="K167" s="18">
        <v>794</v>
      </c>
      <c r="L167" s="19">
        <v>0.2</v>
      </c>
      <c r="M167" s="18">
        <f t="shared" si="6"/>
        <v>635.20000000000005</v>
      </c>
      <c r="N167" s="18">
        <f>M167*0.19</f>
        <v>120.68800000000002</v>
      </c>
      <c r="O167" s="16" t="s">
        <v>44</v>
      </c>
      <c r="P167" s="16" t="s">
        <v>38</v>
      </c>
      <c r="Q167" s="16">
        <v>3</v>
      </c>
      <c r="R167" s="16" t="s">
        <v>39</v>
      </c>
    </row>
    <row r="168" spans="1:18" x14ac:dyDescent="0.2">
      <c r="A168" s="16" t="s">
        <v>311</v>
      </c>
      <c r="B168" s="29">
        <v>46043</v>
      </c>
      <c r="C168" s="9" t="s">
        <v>52</v>
      </c>
      <c r="D168" s="9" t="s">
        <v>154</v>
      </c>
      <c r="E168" s="9" t="s">
        <v>61</v>
      </c>
      <c r="F168" s="9" t="s">
        <v>9</v>
      </c>
      <c r="G168" s="9" t="s">
        <v>173</v>
      </c>
      <c r="H168" s="9" t="s">
        <v>174</v>
      </c>
      <c r="I168" s="9" t="s">
        <v>79</v>
      </c>
      <c r="J168" s="17">
        <v>1</v>
      </c>
      <c r="K168" s="18">
        <v>3048</v>
      </c>
      <c r="L168" s="19">
        <v>0.15</v>
      </c>
      <c r="M168" s="18">
        <f t="shared" si="6"/>
        <v>2590.7999999999997</v>
      </c>
      <c r="N168" s="18">
        <f>M168*0.12</f>
        <v>310.89599999999996</v>
      </c>
      <c r="O168" s="16" t="s">
        <v>44</v>
      </c>
      <c r="P168" s="16" t="s">
        <v>38</v>
      </c>
      <c r="Q168" s="16">
        <v>3</v>
      </c>
      <c r="R168" s="16" t="s">
        <v>39</v>
      </c>
    </row>
    <row r="169" spans="1:18" x14ac:dyDescent="0.2">
      <c r="A169" s="16" t="s">
        <v>312</v>
      </c>
      <c r="B169" s="29">
        <v>45781</v>
      </c>
      <c r="C169" s="9" t="s">
        <v>52</v>
      </c>
      <c r="D169" s="9" t="s">
        <v>83</v>
      </c>
      <c r="E169" s="9" t="s">
        <v>84</v>
      </c>
      <c r="F169" s="9" t="s">
        <v>10</v>
      </c>
      <c r="G169" s="9" t="s">
        <v>184</v>
      </c>
      <c r="H169" s="9" t="s">
        <v>185</v>
      </c>
      <c r="I169" s="9" t="s">
        <v>64</v>
      </c>
      <c r="J169" s="17">
        <v>2</v>
      </c>
      <c r="K169" s="18">
        <v>2887</v>
      </c>
      <c r="L169" s="19">
        <v>0</v>
      </c>
      <c r="M169" s="18">
        <f t="shared" si="6"/>
        <v>5774</v>
      </c>
      <c r="N169" s="18">
        <f>M169*0.18</f>
        <v>1039.32</v>
      </c>
      <c r="O169" s="16" t="s">
        <v>69</v>
      </c>
      <c r="P169" s="16" t="s">
        <v>38</v>
      </c>
      <c r="Q169" s="16">
        <v>4</v>
      </c>
      <c r="R169" s="16" t="s">
        <v>39</v>
      </c>
    </row>
    <row r="170" spans="1:18" x14ac:dyDescent="0.2">
      <c r="A170" s="16" t="s">
        <v>313</v>
      </c>
      <c r="B170" s="29">
        <v>46095</v>
      </c>
      <c r="C170" s="9" t="s">
        <v>86</v>
      </c>
      <c r="D170" s="9" t="s">
        <v>107</v>
      </c>
      <c r="E170" s="9" t="s">
        <v>108</v>
      </c>
      <c r="F170" s="9" t="s">
        <v>9</v>
      </c>
      <c r="G170" s="9" t="s">
        <v>103</v>
      </c>
      <c r="H170" s="9" t="s">
        <v>104</v>
      </c>
      <c r="I170" s="9" t="s">
        <v>79</v>
      </c>
      <c r="J170" s="17">
        <v>4</v>
      </c>
      <c r="K170" s="18">
        <v>3039</v>
      </c>
      <c r="L170" s="19">
        <v>0</v>
      </c>
      <c r="M170" s="18">
        <f t="shared" si="6"/>
        <v>12156</v>
      </c>
      <c r="N170" s="18">
        <f>M170*0.26</f>
        <v>3160.56</v>
      </c>
      <c r="O170" s="16" t="s">
        <v>69</v>
      </c>
      <c r="P170" s="16" t="s">
        <v>38</v>
      </c>
      <c r="Q170" s="16">
        <v>4</v>
      </c>
      <c r="R170" s="16" t="s">
        <v>39</v>
      </c>
    </row>
    <row r="171" spans="1:18" x14ac:dyDescent="0.2">
      <c r="A171" s="16" t="s">
        <v>314</v>
      </c>
      <c r="B171" s="29">
        <v>45712</v>
      </c>
      <c r="C171" s="9" t="s">
        <v>226</v>
      </c>
      <c r="D171" s="9" t="s">
        <v>71</v>
      </c>
      <c r="E171" s="9" t="s">
        <v>72</v>
      </c>
      <c r="F171" s="9" t="s">
        <v>11</v>
      </c>
      <c r="G171" s="9" t="s">
        <v>115</v>
      </c>
      <c r="H171" s="9" t="s">
        <v>116</v>
      </c>
      <c r="I171" s="9" t="s">
        <v>79</v>
      </c>
      <c r="J171" s="17">
        <v>2</v>
      </c>
      <c r="K171" s="18">
        <v>195</v>
      </c>
      <c r="L171" s="19">
        <v>0.15</v>
      </c>
      <c r="M171" s="18">
        <f t="shared" si="6"/>
        <v>331.5</v>
      </c>
      <c r="N171" s="18">
        <f>M171*0.15</f>
        <v>49.725000000000001</v>
      </c>
      <c r="O171" s="16" t="s">
        <v>37</v>
      </c>
      <c r="P171" s="16" t="s">
        <v>38</v>
      </c>
      <c r="Q171" s="16">
        <v>4</v>
      </c>
      <c r="R171" s="16" t="s">
        <v>39</v>
      </c>
    </row>
    <row r="172" spans="1:18" x14ac:dyDescent="0.2">
      <c r="A172" s="16" t="s">
        <v>315</v>
      </c>
      <c r="B172" s="29">
        <v>45832</v>
      </c>
      <c r="C172" s="9" t="s">
        <v>156</v>
      </c>
      <c r="D172" s="9" t="s">
        <v>107</v>
      </c>
      <c r="E172" s="9" t="s">
        <v>108</v>
      </c>
      <c r="F172" s="9" t="s">
        <v>8</v>
      </c>
      <c r="G172" s="9" t="s">
        <v>126</v>
      </c>
      <c r="H172" s="9" t="s">
        <v>127</v>
      </c>
      <c r="I172" s="9" t="s">
        <v>36</v>
      </c>
      <c r="J172" s="17">
        <v>3</v>
      </c>
      <c r="K172" s="18">
        <v>10414</v>
      </c>
      <c r="L172" s="19">
        <v>0.15</v>
      </c>
      <c r="M172" s="18">
        <f t="shared" si="6"/>
        <v>26555.7</v>
      </c>
      <c r="N172" s="18">
        <f>M172*0.23</f>
        <v>6107.8110000000006</v>
      </c>
      <c r="O172" s="16" t="s">
        <v>91</v>
      </c>
      <c r="P172" s="16" t="s">
        <v>38</v>
      </c>
      <c r="Q172" s="16">
        <v>5</v>
      </c>
      <c r="R172" s="16" t="s">
        <v>39</v>
      </c>
    </row>
    <row r="173" spans="1:18" x14ac:dyDescent="0.2">
      <c r="A173" s="16" t="s">
        <v>316</v>
      </c>
      <c r="B173" s="29">
        <v>45715</v>
      </c>
      <c r="C173" s="9" t="s">
        <v>146</v>
      </c>
      <c r="D173" s="9" t="s">
        <v>150</v>
      </c>
      <c r="E173" s="9" t="s">
        <v>151</v>
      </c>
      <c r="F173" s="9" t="s">
        <v>11</v>
      </c>
      <c r="G173" s="9" t="s">
        <v>130</v>
      </c>
      <c r="H173" s="9" t="s">
        <v>131</v>
      </c>
      <c r="I173" s="9" t="s">
        <v>79</v>
      </c>
      <c r="J173" s="17">
        <v>1</v>
      </c>
      <c r="K173" s="18">
        <v>460</v>
      </c>
      <c r="L173" s="19">
        <v>0.2</v>
      </c>
      <c r="M173" s="18">
        <f t="shared" si="6"/>
        <v>368</v>
      </c>
      <c r="N173" s="18">
        <f>M173*0.14</f>
        <v>51.52</v>
      </c>
      <c r="O173" s="16" t="s">
        <v>91</v>
      </c>
      <c r="P173" s="16" t="s">
        <v>38</v>
      </c>
      <c r="Q173" s="16">
        <v>3</v>
      </c>
      <c r="R173" s="16" t="s">
        <v>39</v>
      </c>
    </row>
    <row r="174" spans="1:18" x14ac:dyDescent="0.2">
      <c r="A174" s="16" t="s">
        <v>317</v>
      </c>
      <c r="B174" s="29">
        <v>45910</v>
      </c>
      <c r="C174" s="9" t="s">
        <v>86</v>
      </c>
      <c r="D174" s="9" t="s">
        <v>107</v>
      </c>
      <c r="E174" s="9" t="s">
        <v>108</v>
      </c>
      <c r="F174" s="9" t="s">
        <v>9</v>
      </c>
      <c r="G174" s="9" t="s">
        <v>217</v>
      </c>
      <c r="H174" s="9" t="s">
        <v>218</v>
      </c>
      <c r="I174" s="9" t="s">
        <v>95</v>
      </c>
      <c r="J174" s="17">
        <v>2</v>
      </c>
      <c r="K174" s="18">
        <v>2196</v>
      </c>
      <c r="L174" s="19">
        <v>0.05</v>
      </c>
      <c r="M174" s="18">
        <f t="shared" si="6"/>
        <v>4172.3999999999996</v>
      </c>
      <c r="N174" s="18">
        <f>M174*0.14</f>
        <v>584.13599999999997</v>
      </c>
      <c r="O174" s="16" t="s">
        <v>58</v>
      </c>
      <c r="P174" s="16" t="s">
        <v>38</v>
      </c>
      <c r="Q174" s="16">
        <v>5</v>
      </c>
      <c r="R174" s="16" t="s">
        <v>39</v>
      </c>
    </row>
    <row r="175" spans="1:18" x14ac:dyDescent="0.2">
      <c r="A175" s="16" t="s">
        <v>318</v>
      </c>
      <c r="B175" s="29">
        <v>45811</v>
      </c>
      <c r="C175" s="9" t="s">
        <v>165</v>
      </c>
      <c r="D175" s="9" t="s">
        <v>55</v>
      </c>
      <c r="E175" s="9" t="s">
        <v>56</v>
      </c>
      <c r="F175" s="9" t="s">
        <v>11</v>
      </c>
      <c r="G175" s="9" t="s">
        <v>135</v>
      </c>
      <c r="H175" s="9" t="s">
        <v>136</v>
      </c>
      <c r="I175" s="9" t="s">
        <v>36</v>
      </c>
      <c r="J175" s="17">
        <v>1</v>
      </c>
      <c r="K175" s="18">
        <v>2248</v>
      </c>
      <c r="L175" s="19">
        <v>0.05</v>
      </c>
      <c r="M175" s="18">
        <f t="shared" si="6"/>
        <v>2135.6</v>
      </c>
      <c r="N175" s="18">
        <f>M175*0.15</f>
        <v>320.33999999999997</v>
      </c>
      <c r="O175" s="16" t="s">
        <v>44</v>
      </c>
      <c r="P175" s="16" t="s">
        <v>38</v>
      </c>
      <c r="Q175" s="16">
        <v>5</v>
      </c>
      <c r="R175" s="16" t="s">
        <v>39</v>
      </c>
    </row>
    <row r="176" spans="1:18" x14ac:dyDescent="0.2">
      <c r="A176" s="16" t="s">
        <v>319</v>
      </c>
      <c r="B176" s="29">
        <v>45734</v>
      </c>
      <c r="C176" s="9" t="s">
        <v>167</v>
      </c>
      <c r="D176" s="9" t="s">
        <v>87</v>
      </c>
      <c r="E176" s="9" t="s">
        <v>88</v>
      </c>
      <c r="F176" s="9" t="s">
        <v>11</v>
      </c>
      <c r="G176" s="9" t="s">
        <v>135</v>
      </c>
      <c r="H176" s="9" t="s">
        <v>136</v>
      </c>
      <c r="I176" s="9" t="s">
        <v>79</v>
      </c>
      <c r="J176" s="17">
        <v>1</v>
      </c>
      <c r="K176" s="18">
        <v>2177</v>
      </c>
      <c r="L176" s="19">
        <v>0.1</v>
      </c>
      <c r="M176" s="18">
        <f t="shared" si="6"/>
        <v>1959.3</v>
      </c>
      <c r="N176" s="18">
        <f>M176*0.1</f>
        <v>195.93</v>
      </c>
      <c r="O176" s="16" t="s">
        <v>91</v>
      </c>
      <c r="P176" s="16" t="s">
        <v>38</v>
      </c>
      <c r="Q176" s="16">
        <v>4</v>
      </c>
      <c r="R176" s="16" t="s">
        <v>39</v>
      </c>
    </row>
    <row r="177" spans="1:18" x14ac:dyDescent="0.2">
      <c r="A177" s="16" t="s">
        <v>320</v>
      </c>
      <c r="B177" s="29">
        <v>45844</v>
      </c>
      <c r="C177" s="9" t="s">
        <v>118</v>
      </c>
      <c r="D177" s="9" t="s">
        <v>107</v>
      </c>
      <c r="E177" s="9" t="s">
        <v>108</v>
      </c>
      <c r="F177" s="9" t="s">
        <v>10</v>
      </c>
      <c r="G177" s="9" t="s">
        <v>62</v>
      </c>
      <c r="H177" s="9" t="s">
        <v>63</v>
      </c>
      <c r="I177" s="9" t="s">
        <v>64</v>
      </c>
      <c r="J177" s="17">
        <v>2</v>
      </c>
      <c r="K177" s="18">
        <v>3892</v>
      </c>
      <c r="L177" s="19">
        <v>0.05</v>
      </c>
      <c r="M177" s="18">
        <f t="shared" si="6"/>
        <v>7394.7999999999993</v>
      </c>
      <c r="N177" s="18">
        <f>M177*0.13</f>
        <v>961.32399999999996</v>
      </c>
      <c r="O177" s="16" t="s">
        <v>44</v>
      </c>
      <c r="P177" s="16" t="s">
        <v>38</v>
      </c>
      <c r="Q177" s="16">
        <v>4</v>
      </c>
      <c r="R177" s="16" t="s">
        <v>39</v>
      </c>
    </row>
    <row r="178" spans="1:18" x14ac:dyDescent="0.2">
      <c r="A178" s="16" t="s">
        <v>321</v>
      </c>
      <c r="B178" s="29">
        <v>45810</v>
      </c>
      <c r="C178" s="9" t="s">
        <v>106</v>
      </c>
      <c r="D178" s="9" t="s">
        <v>60</v>
      </c>
      <c r="E178" s="9" t="s">
        <v>61</v>
      </c>
      <c r="F178" s="9" t="s">
        <v>10</v>
      </c>
      <c r="G178" s="9" t="s">
        <v>184</v>
      </c>
      <c r="H178" s="9" t="s">
        <v>185</v>
      </c>
      <c r="I178" s="9" t="s">
        <v>73</v>
      </c>
      <c r="J178" s="17">
        <v>1</v>
      </c>
      <c r="K178" s="18">
        <v>1343</v>
      </c>
      <c r="L178" s="19">
        <v>0.2</v>
      </c>
      <c r="M178" s="18">
        <f t="shared" si="6"/>
        <v>1074.4000000000001</v>
      </c>
      <c r="N178" s="18">
        <f>M178*0.1</f>
        <v>107.44000000000001</v>
      </c>
      <c r="O178" s="16" t="s">
        <v>69</v>
      </c>
      <c r="P178" s="16" t="s">
        <v>242</v>
      </c>
      <c r="Q178" s="16">
        <v>3</v>
      </c>
      <c r="R178" s="16" t="s">
        <v>39</v>
      </c>
    </row>
    <row r="179" spans="1:18" x14ac:dyDescent="0.2">
      <c r="A179" s="16" t="s">
        <v>322</v>
      </c>
      <c r="B179" s="29">
        <v>45979</v>
      </c>
      <c r="C179" s="9" t="s">
        <v>138</v>
      </c>
      <c r="D179" s="9" t="s">
        <v>113</v>
      </c>
      <c r="E179" s="9" t="s">
        <v>114</v>
      </c>
      <c r="F179" s="9" t="s">
        <v>9</v>
      </c>
      <c r="G179" s="9" t="s">
        <v>103</v>
      </c>
      <c r="H179" s="9" t="s">
        <v>104</v>
      </c>
      <c r="I179" s="9" t="s">
        <v>95</v>
      </c>
      <c r="J179" s="17">
        <v>2</v>
      </c>
      <c r="K179" s="18">
        <v>3129</v>
      </c>
      <c r="L179" s="19">
        <v>0.05</v>
      </c>
      <c r="M179" s="18">
        <f t="shared" ref="M179:M210" si="7">J179*K179*(1-L179)</f>
        <v>5945.0999999999995</v>
      </c>
      <c r="N179" s="18">
        <f>M179*0.24</f>
        <v>1426.8239999999998</v>
      </c>
      <c r="O179" s="16" t="s">
        <v>44</v>
      </c>
      <c r="P179" s="16" t="s">
        <v>38</v>
      </c>
      <c r="Q179" s="16">
        <v>4</v>
      </c>
      <c r="R179" s="16" t="s">
        <v>39</v>
      </c>
    </row>
    <row r="180" spans="1:18" x14ac:dyDescent="0.2">
      <c r="A180" s="16" t="s">
        <v>323</v>
      </c>
      <c r="B180" s="29">
        <v>45849</v>
      </c>
      <c r="C180" s="9" t="s">
        <v>46</v>
      </c>
      <c r="D180" s="9" t="s">
        <v>101</v>
      </c>
      <c r="E180" s="9" t="s">
        <v>102</v>
      </c>
      <c r="F180" s="9" t="s">
        <v>9</v>
      </c>
      <c r="G180" s="9" t="s">
        <v>173</v>
      </c>
      <c r="H180" s="9" t="s">
        <v>174</v>
      </c>
      <c r="I180" s="9" t="s">
        <v>79</v>
      </c>
      <c r="J180" s="17">
        <v>1</v>
      </c>
      <c r="K180" s="18">
        <v>2727</v>
      </c>
      <c r="L180" s="19">
        <v>0</v>
      </c>
      <c r="M180" s="18">
        <f t="shared" si="7"/>
        <v>2727</v>
      </c>
      <c r="N180" s="18">
        <f>M180*0.18</f>
        <v>490.85999999999996</v>
      </c>
      <c r="O180" s="16" t="s">
        <v>91</v>
      </c>
      <c r="P180" s="16" t="s">
        <v>38</v>
      </c>
      <c r="Q180" s="16">
        <v>5</v>
      </c>
      <c r="R180" s="16" t="s">
        <v>39</v>
      </c>
    </row>
    <row r="181" spans="1:18" x14ac:dyDescent="0.2">
      <c r="A181" s="16" t="s">
        <v>324</v>
      </c>
      <c r="B181" s="29">
        <v>45771</v>
      </c>
      <c r="C181" s="9" t="s">
        <v>143</v>
      </c>
      <c r="D181" s="9" t="s">
        <v>60</v>
      </c>
      <c r="E181" s="9" t="s">
        <v>61</v>
      </c>
      <c r="F181" s="9" t="s">
        <v>8</v>
      </c>
      <c r="G181" s="9" t="s">
        <v>34</v>
      </c>
      <c r="H181" s="9" t="s">
        <v>35</v>
      </c>
      <c r="I181" s="9" t="s">
        <v>36</v>
      </c>
      <c r="J181" s="17">
        <v>3</v>
      </c>
      <c r="K181" s="18">
        <v>25991</v>
      </c>
      <c r="L181" s="19">
        <v>0</v>
      </c>
      <c r="M181" s="18">
        <f t="shared" si="7"/>
        <v>77973</v>
      </c>
      <c r="N181" s="18">
        <f>M181*0.19</f>
        <v>14814.87</v>
      </c>
      <c r="O181" s="16" t="s">
        <v>69</v>
      </c>
      <c r="P181" s="16" t="s">
        <v>38</v>
      </c>
      <c r="Q181" s="16">
        <v>4</v>
      </c>
      <c r="R181" s="16" t="s">
        <v>39</v>
      </c>
    </row>
    <row r="182" spans="1:18" x14ac:dyDescent="0.2">
      <c r="A182" s="16" t="s">
        <v>325</v>
      </c>
      <c r="B182" s="29">
        <v>45778</v>
      </c>
      <c r="C182" s="9" t="s">
        <v>54</v>
      </c>
      <c r="D182" s="9" t="s">
        <v>150</v>
      </c>
      <c r="E182" s="9" t="s">
        <v>151</v>
      </c>
      <c r="F182" s="9" t="s">
        <v>9</v>
      </c>
      <c r="G182" s="9" t="s">
        <v>161</v>
      </c>
      <c r="H182" s="9" t="s">
        <v>162</v>
      </c>
      <c r="I182" s="9" t="s">
        <v>79</v>
      </c>
      <c r="J182" s="17">
        <v>2</v>
      </c>
      <c r="K182" s="18">
        <v>1479</v>
      </c>
      <c r="L182" s="19">
        <v>0.2</v>
      </c>
      <c r="M182" s="18">
        <f t="shared" si="7"/>
        <v>2366.4</v>
      </c>
      <c r="N182" s="18">
        <f>M182*0.25</f>
        <v>591.6</v>
      </c>
      <c r="O182" s="16" t="s">
        <v>44</v>
      </c>
      <c r="P182" s="16" t="s">
        <v>242</v>
      </c>
      <c r="Q182" s="16">
        <v>4</v>
      </c>
      <c r="R182" s="16" t="s">
        <v>39</v>
      </c>
    </row>
    <row r="183" spans="1:18" x14ac:dyDescent="0.2">
      <c r="A183" s="16" t="s">
        <v>326</v>
      </c>
      <c r="B183" s="29">
        <v>45807</v>
      </c>
      <c r="C183" s="9" t="s">
        <v>167</v>
      </c>
      <c r="D183" s="9" t="s">
        <v>113</v>
      </c>
      <c r="E183" s="9" t="s">
        <v>114</v>
      </c>
      <c r="F183" s="9" t="s">
        <v>11</v>
      </c>
      <c r="G183" s="9" t="s">
        <v>115</v>
      </c>
      <c r="H183" s="9" t="s">
        <v>116</v>
      </c>
      <c r="I183" s="9" t="s">
        <v>36</v>
      </c>
      <c r="J183" s="17">
        <v>1</v>
      </c>
      <c r="K183" s="18">
        <v>2471</v>
      </c>
      <c r="L183" s="19">
        <v>0.1</v>
      </c>
      <c r="M183" s="18">
        <f t="shared" si="7"/>
        <v>2223.9</v>
      </c>
      <c r="N183" s="18">
        <f>M183*0.19</f>
        <v>422.541</v>
      </c>
      <c r="O183" s="16" t="s">
        <v>69</v>
      </c>
      <c r="P183" s="16" t="s">
        <v>38</v>
      </c>
      <c r="Q183" s="16">
        <v>4</v>
      </c>
      <c r="R183" s="16" t="s">
        <v>39</v>
      </c>
    </row>
    <row r="184" spans="1:18" x14ac:dyDescent="0.2">
      <c r="A184" s="16" t="s">
        <v>327</v>
      </c>
      <c r="B184" s="29">
        <v>45851</v>
      </c>
      <c r="C184" s="9" t="s">
        <v>226</v>
      </c>
      <c r="D184" s="9" t="s">
        <v>119</v>
      </c>
      <c r="E184" s="9" t="s">
        <v>120</v>
      </c>
      <c r="F184" s="9" t="s">
        <v>8</v>
      </c>
      <c r="G184" s="9" t="s">
        <v>262</v>
      </c>
      <c r="H184" s="9" t="s">
        <v>263</v>
      </c>
      <c r="I184" s="9" t="s">
        <v>36</v>
      </c>
      <c r="J184" s="17">
        <v>2</v>
      </c>
      <c r="K184" s="18">
        <v>36452</v>
      </c>
      <c r="L184" s="19">
        <v>0</v>
      </c>
      <c r="M184" s="18">
        <f t="shared" si="7"/>
        <v>72904</v>
      </c>
      <c r="N184" s="18">
        <f>M184*0.11</f>
        <v>8019.44</v>
      </c>
      <c r="O184" s="16" t="s">
        <v>37</v>
      </c>
      <c r="P184" s="16" t="s">
        <v>38</v>
      </c>
      <c r="Q184" s="16">
        <v>5</v>
      </c>
      <c r="R184" s="16" t="s">
        <v>39</v>
      </c>
    </row>
    <row r="185" spans="1:18" x14ac:dyDescent="0.2">
      <c r="A185" s="16" t="s">
        <v>328</v>
      </c>
      <c r="B185" s="29">
        <v>45703</v>
      </c>
      <c r="C185" s="9" t="s">
        <v>183</v>
      </c>
      <c r="D185" s="9" t="s">
        <v>47</v>
      </c>
      <c r="E185" s="9" t="s">
        <v>48</v>
      </c>
      <c r="F185" s="9" t="s">
        <v>10</v>
      </c>
      <c r="G185" s="9" t="s">
        <v>89</v>
      </c>
      <c r="H185" s="9" t="s">
        <v>90</v>
      </c>
      <c r="I185" s="9" t="s">
        <v>64</v>
      </c>
      <c r="J185" s="17">
        <v>1</v>
      </c>
      <c r="K185" s="18">
        <v>3108</v>
      </c>
      <c r="L185" s="19">
        <v>0.1</v>
      </c>
      <c r="M185" s="18">
        <f t="shared" si="7"/>
        <v>2797.2000000000003</v>
      </c>
      <c r="N185" s="18">
        <f>M185*0.2</f>
        <v>559.44000000000005</v>
      </c>
      <c r="O185" s="16" t="s">
        <v>91</v>
      </c>
      <c r="P185" s="16" t="s">
        <v>38</v>
      </c>
      <c r="Q185" s="16">
        <v>5</v>
      </c>
      <c r="R185" s="16" t="s">
        <v>39</v>
      </c>
    </row>
    <row r="186" spans="1:18" x14ac:dyDescent="0.2">
      <c r="A186" s="16" t="s">
        <v>329</v>
      </c>
      <c r="B186" s="29">
        <v>45735</v>
      </c>
      <c r="C186" s="9" t="s">
        <v>66</v>
      </c>
      <c r="D186" s="9" t="s">
        <v>107</v>
      </c>
      <c r="E186" s="9" t="s">
        <v>108</v>
      </c>
      <c r="F186" s="9" t="s">
        <v>11</v>
      </c>
      <c r="G186" s="9" t="s">
        <v>115</v>
      </c>
      <c r="H186" s="9" t="s">
        <v>116</v>
      </c>
      <c r="I186" s="9" t="s">
        <v>36</v>
      </c>
      <c r="J186" s="17">
        <v>1</v>
      </c>
      <c r="K186" s="18">
        <v>761</v>
      </c>
      <c r="L186" s="19">
        <v>0.1</v>
      </c>
      <c r="M186" s="18">
        <f t="shared" si="7"/>
        <v>684.9</v>
      </c>
      <c r="N186" s="18">
        <f>M186*0.22</f>
        <v>150.678</v>
      </c>
      <c r="O186" s="16" t="s">
        <v>37</v>
      </c>
      <c r="P186" s="16" t="s">
        <v>242</v>
      </c>
      <c r="Q186" s="16">
        <v>3</v>
      </c>
      <c r="R186" s="16" t="s">
        <v>39</v>
      </c>
    </row>
    <row r="187" spans="1:18" x14ac:dyDescent="0.2">
      <c r="A187" s="16" t="s">
        <v>330</v>
      </c>
      <c r="B187" s="29">
        <v>45935</v>
      </c>
      <c r="C187" s="9" t="s">
        <v>183</v>
      </c>
      <c r="D187" s="9" t="s">
        <v>99</v>
      </c>
      <c r="E187" s="9" t="s">
        <v>99</v>
      </c>
      <c r="F187" s="9" t="s">
        <v>8</v>
      </c>
      <c r="G187" s="9" t="s">
        <v>67</v>
      </c>
      <c r="H187" s="9" t="s">
        <v>68</v>
      </c>
      <c r="I187" s="9" t="s">
        <v>36</v>
      </c>
      <c r="J187" s="17">
        <v>1</v>
      </c>
      <c r="K187" s="18">
        <v>8952</v>
      </c>
      <c r="L187" s="19">
        <v>0.1</v>
      </c>
      <c r="M187" s="18">
        <f t="shared" si="7"/>
        <v>8056.8</v>
      </c>
      <c r="N187" s="18">
        <f>M187*0.15</f>
        <v>1208.52</v>
      </c>
      <c r="O187" s="16" t="s">
        <v>69</v>
      </c>
      <c r="P187" s="16" t="s">
        <v>38</v>
      </c>
      <c r="Q187" s="16">
        <v>4</v>
      </c>
      <c r="R187" s="16" t="s">
        <v>39</v>
      </c>
    </row>
    <row r="188" spans="1:18" x14ac:dyDescent="0.2">
      <c r="A188" s="16" t="s">
        <v>331</v>
      </c>
      <c r="B188" s="29">
        <v>45983</v>
      </c>
      <c r="C188" s="9" t="s">
        <v>41</v>
      </c>
      <c r="D188" s="9" t="s">
        <v>71</v>
      </c>
      <c r="E188" s="9" t="s">
        <v>72</v>
      </c>
      <c r="F188" s="9" t="s">
        <v>11</v>
      </c>
      <c r="G188" s="9" t="s">
        <v>135</v>
      </c>
      <c r="H188" s="9" t="s">
        <v>136</v>
      </c>
      <c r="I188" s="9" t="s">
        <v>79</v>
      </c>
      <c r="J188" s="17">
        <v>1</v>
      </c>
      <c r="K188" s="18">
        <v>2302</v>
      </c>
      <c r="L188" s="19">
        <v>0</v>
      </c>
      <c r="M188" s="18">
        <f t="shared" si="7"/>
        <v>2302</v>
      </c>
      <c r="N188" s="18">
        <f>M188*0.15</f>
        <v>345.3</v>
      </c>
      <c r="O188" s="16" t="s">
        <v>37</v>
      </c>
      <c r="P188" s="16" t="s">
        <v>38</v>
      </c>
      <c r="Q188" s="16">
        <v>4</v>
      </c>
      <c r="R188" s="16" t="s">
        <v>39</v>
      </c>
    </row>
    <row r="189" spans="1:18" x14ac:dyDescent="0.2">
      <c r="A189" s="16" t="s">
        <v>332</v>
      </c>
      <c r="B189" s="29">
        <v>46026</v>
      </c>
      <c r="C189" s="9" t="s">
        <v>165</v>
      </c>
      <c r="D189" s="9" t="s">
        <v>71</v>
      </c>
      <c r="E189" s="9" t="s">
        <v>72</v>
      </c>
      <c r="F189" s="9" t="s">
        <v>9</v>
      </c>
      <c r="G189" s="9" t="s">
        <v>103</v>
      </c>
      <c r="H189" s="9" t="s">
        <v>104</v>
      </c>
      <c r="I189" s="9" t="s">
        <v>79</v>
      </c>
      <c r="J189" s="17">
        <v>2</v>
      </c>
      <c r="K189" s="18">
        <v>4336</v>
      </c>
      <c r="L189" s="19">
        <v>0</v>
      </c>
      <c r="M189" s="18">
        <f t="shared" si="7"/>
        <v>8672</v>
      </c>
      <c r="N189" s="18">
        <f>M189*0.18</f>
        <v>1560.96</v>
      </c>
      <c r="O189" s="16" t="s">
        <v>37</v>
      </c>
      <c r="P189" s="16" t="s">
        <v>38</v>
      </c>
      <c r="Q189" s="16">
        <v>3</v>
      </c>
      <c r="R189" s="16" t="s">
        <v>39</v>
      </c>
    </row>
    <row r="190" spans="1:18" x14ac:dyDescent="0.2">
      <c r="A190" s="16" t="s">
        <v>333</v>
      </c>
      <c r="B190" s="29">
        <v>45893</v>
      </c>
      <c r="C190" s="9" t="s">
        <v>146</v>
      </c>
      <c r="D190" s="9" t="s">
        <v>75</v>
      </c>
      <c r="E190" s="9" t="s">
        <v>76</v>
      </c>
      <c r="F190" s="9" t="s">
        <v>9</v>
      </c>
      <c r="G190" s="9" t="s">
        <v>161</v>
      </c>
      <c r="H190" s="9" t="s">
        <v>162</v>
      </c>
      <c r="I190" s="9" t="s">
        <v>79</v>
      </c>
      <c r="J190" s="17">
        <v>4</v>
      </c>
      <c r="K190" s="18">
        <v>1916</v>
      </c>
      <c r="L190" s="19">
        <v>0</v>
      </c>
      <c r="M190" s="18">
        <f t="shared" si="7"/>
        <v>7664</v>
      </c>
      <c r="N190" s="18">
        <f>M190*0.24</f>
        <v>1839.36</v>
      </c>
      <c r="O190" s="16" t="s">
        <v>58</v>
      </c>
      <c r="P190" s="16" t="s">
        <v>38</v>
      </c>
      <c r="Q190" s="16">
        <v>3</v>
      </c>
      <c r="R190" s="16" t="s">
        <v>39</v>
      </c>
    </row>
    <row r="191" spans="1:18" x14ac:dyDescent="0.2">
      <c r="A191" s="16" t="s">
        <v>334</v>
      </c>
      <c r="B191" s="29">
        <v>45911</v>
      </c>
      <c r="C191" s="9" t="s">
        <v>66</v>
      </c>
      <c r="D191" s="9" t="s">
        <v>71</v>
      </c>
      <c r="E191" s="9" t="s">
        <v>72</v>
      </c>
      <c r="F191" s="9" t="s">
        <v>9</v>
      </c>
      <c r="G191" s="9" t="s">
        <v>176</v>
      </c>
      <c r="H191" s="9" t="s">
        <v>177</v>
      </c>
      <c r="I191" s="9" t="s">
        <v>79</v>
      </c>
      <c r="J191" s="17">
        <v>1</v>
      </c>
      <c r="K191" s="18">
        <v>3641</v>
      </c>
      <c r="L191" s="19">
        <v>0.2</v>
      </c>
      <c r="M191" s="18">
        <f t="shared" si="7"/>
        <v>2912.8</v>
      </c>
      <c r="N191" s="18">
        <f>M191*0.18</f>
        <v>524.30399999999997</v>
      </c>
      <c r="O191" s="16" t="s">
        <v>91</v>
      </c>
      <c r="P191" s="16" t="s">
        <v>38</v>
      </c>
      <c r="Q191" s="16">
        <v>4</v>
      </c>
      <c r="R191" s="16" t="s">
        <v>39</v>
      </c>
    </row>
    <row r="192" spans="1:18" x14ac:dyDescent="0.2">
      <c r="A192" s="16" t="s">
        <v>335</v>
      </c>
      <c r="B192" s="29">
        <v>45741</v>
      </c>
      <c r="C192" s="9" t="s">
        <v>118</v>
      </c>
      <c r="D192" s="9" t="s">
        <v>119</v>
      </c>
      <c r="E192" s="9" t="s">
        <v>120</v>
      </c>
      <c r="F192" s="9" t="s">
        <v>8</v>
      </c>
      <c r="G192" s="9" t="s">
        <v>34</v>
      </c>
      <c r="H192" s="9" t="s">
        <v>35</v>
      </c>
      <c r="I192" s="9" t="s">
        <v>57</v>
      </c>
      <c r="J192" s="17">
        <v>1</v>
      </c>
      <c r="K192" s="18">
        <v>23673</v>
      </c>
      <c r="L192" s="19">
        <v>0</v>
      </c>
      <c r="M192" s="18">
        <f t="shared" si="7"/>
        <v>23673</v>
      </c>
      <c r="N192" s="18">
        <f>M192*0.25</f>
        <v>5918.25</v>
      </c>
      <c r="O192" s="16" t="s">
        <v>44</v>
      </c>
      <c r="P192" s="16" t="s">
        <v>38</v>
      </c>
      <c r="Q192" s="16">
        <v>4</v>
      </c>
      <c r="R192" s="16" t="s">
        <v>39</v>
      </c>
    </row>
    <row r="193" spans="1:18" x14ac:dyDescent="0.2">
      <c r="A193" s="16" t="s">
        <v>336</v>
      </c>
      <c r="B193" s="29">
        <v>46083</v>
      </c>
      <c r="C193" s="9" t="s">
        <v>183</v>
      </c>
      <c r="D193" s="9" t="s">
        <v>101</v>
      </c>
      <c r="E193" s="9" t="s">
        <v>102</v>
      </c>
      <c r="F193" s="9" t="s">
        <v>9</v>
      </c>
      <c r="G193" s="9" t="s">
        <v>173</v>
      </c>
      <c r="H193" s="9" t="s">
        <v>174</v>
      </c>
      <c r="I193" s="9" t="s">
        <v>79</v>
      </c>
      <c r="J193" s="17">
        <v>1</v>
      </c>
      <c r="K193" s="18">
        <v>698</v>
      </c>
      <c r="L193" s="19">
        <v>0.2</v>
      </c>
      <c r="M193" s="18">
        <f t="shared" si="7"/>
        <v>558.4</v>
      </c>
      <c r="N193" s="18">
        <f>M193*0.17</f>
        <v>94.927999999999997</v>
      </c>
      <c r="O193" s="16" t="s">
        <v>44</v>
      </c>
      <c r="P193" s="16" t="s">
        <v>38</v>
      </c>
      <c r="Q193" s="16">
        <v>4</v>
      </c>
      <c r="R193" s="16" t="s">
        <v>39</v>
      </c>
    </row>
    <row r="194" spans="1:18" x14ac:dyDescent="0.2">
      <c r="A194" s="16" t="s">
        <v>337</v>
      </c>
      <c r="B194" s="29">
        <v>45706</v>
      </c>
      <c r="C194" s="9" t="s">
        <v>82</v>
      </c>
      <c r="D194" s="9" t="s">
        <v>47</v>
      </c>
      <c r="E194" s="9" t="s">
        <v>48</v>
      </c>
      <c r="F194" s="9" t="s">
        <v>11</v>
      </c>
      <c r="G194" s="9" t="s">
        <v>77</v>
      </c>
      <c r="H194" s="9" t="s">
        <v>78</v>
      </c>
      <c r="I194" s="9" t="s">
        <v>36</v>
      </c>
      <c r="J194" s="17">
        <v>1</v>
      </c>
      <c r="K194" s="18">
        <v>2010</v>
      </c>
      <c r="L194" s="19">
        <v>0.1</v>
      </c>
      <c r="M194" s="18">
        <f t="shared" si="7"/>
        <v>1809</v>
      </c>
      <c r="N194" s="18">
        <f>-0.08*M194</f>
        <v>-144.72</v>
      </c>
      <c r="O194" s="16" t="s">
        <v>91</v>
      </c>
      <c r="P194" s="16" t="s">
        <v>80</v>
      </c>
      <c r="Q194" s="16">
        <v>1</v>
      </c>
      <c r="R194" s="16" t="s">
        <v>80</v>
      </c>
    </row>
    <row r="195" spans="1:18" x14ac:dyDescent="0.2">
      <c r="A195" s="16" t="s">
        <v>338</v>
      </c>
      <c r="B195" s="29">
        <v>45681</v>
      </c>
      <c r="C195" s="9" t="s">
        <v>180</v>
      </c>
      <c r="D195" s="9" t="s">
        <v>99</v>
      </c>
      <c r="E195" s="9" t="s">
        <v>99</v>
      </c>
      <c r="F195" s="9" t="s">
        <v>11</v>
      </c>
      <c r="G195" s="9" t="s">
        <v>130</v>
      </c>
      <c r="H195" s="9" t="s">
        <v>131</v>
      </c>
      <c r="I195" s="9" t="s">
        <v>36</v>
      </c>
      <c r="J195" s="17">
        <v>2</v>
      </c>
      <c r="K195" s="18">
        <v>1859</v>
      </c>
      <c r="L195" s="19">
        <v>0.15</v>
      </c>
      <c r="M195" s="18">
        <f t="shared" si="7"/>
        <v>3160.2999999999997</v>
      </c>
      <c r="N195" s="18">
        <f>M195*0.23</f>
        <v>726.86899999999991</v>
      </c>
      <c r="O195" s="16" t="s">
        <v>58</v>
      </c>
      <c r="P195" s="16" t="s">
        <v>38</v>
      </c>
      <c r="Q195" s="16">
        <v>5</v>
      </c>
      <c r="R195" s="16" t="s">
        <v>39</v>
      </c>
    </row>
    <row r="196" spans="1:18" x14ac:dyDescent="0.2">
      <c r="A196" s="16" t="s">
        <v>339</v>
      </c>
      <c r="B196" s="29">
        <v>45917</v>
      </c>
      <c r="C196" s="9" t="s">
        <v>226</v>
      </c>
      <c r="D196" s="9" t="s">
        <v>83</v>
      </c>
      <c r="E196" s="9" t="s">
        <v>84</v>
      </c>
      <c r="F196" s="9" t="s">
        <v>11</v>
      </c>
      <c r="G196" s="9" t="s">
        <v>77</v>
      </c>
      <c r="H196" s="9" t="s">
        <v>78</v>
      </c>
      <c r="I196" s="9" t="s">
        <v>79</v>
      </c>
      <c r="J196" s="17">
        <v>1</v>
      </c>
      <c r="K196" s="18">
        <v>1192</v>
      </c>
      <c r="L196" s="19">
        <v>0.5</v>
      </c>
      <c r="M196" s="18">
        <f t="shared" si="7"/>
        <v>596</v>
      </c>
      <c r="N196" s="18">
        <f>M196*0.16</f>
        <v>95.36</v>
      </c>
      <c r="O196" s="16" t="s">
        <v>44</v>
      </c>
      <c r="P196" s="16" t="s">
        <v>38</v>
      </c>
      <c r="Q196" s="16">
        <v>5</v>
      </c>
      <c r="R196" s="16" t="s">
        <v>39</v>
      </c>
    </row>
    <row r="197" spans="1:18" x14ac:dyDescent="0.2">
      <c r="A197" s="16" t="s">
        <v>340</v>
      </c>
      <c r="B197" s="29">
        <v>45838</v>
      </c>
      <c r="C197" s="9" t="s">
        <v>138</v>
      </c>
      <c r="D197" s="9" t="s">
        <v>71</v>
      </c>
      <c r="E197" s="9" t="s">
        <v>72</v>
      </c>
      <c r="F197" s="9" t="s">
        <v>9</v>
      </c>
      <c r="G197" s="9" t="s">
        <v>176</v>
      </c>
      <c r="H197" s="9" t="s">
        <v>177</v>
      </c>
      <c r="I197" s="9" t="s">
        <v>79</v>
      </c>
      <c r="J197" s="17">
        <v>3</v>
      </c>
      <c r="K197" s="18">
        <v>1968</v>
      </c>
      <c r="L197" s="19">
        <v>0.05</v>
      </c>
      <c r="M197" s="18">
        <f t="shared" si="7"/>
        <v>5608.8</v>
      </c>
      <c r="N197" s="18">
        <f>M197*0.15</f>
        <v>841.32</v>
      </c>
      <c r="O197" s="16" t="s">
        <v>44</v>
      </c>
      <c r="P197" s="16" t="s">
        <v>38</v>
      </c>
      <c r="Q197" s="16">
        <v>5</v>
      </c>
      <c r="R197" s="16" t="s">
        <v>39</v>
      </c>
    </row>
    <row r="198" spans="1:18" x14ac:dyDescent="0.2">
      <c r="A198" s="16" t="s">
        <v>341</v>
      </c>
      <c r="B198" s="29">
        <v>45718</v>
      </c>
      <c r="C198" s="9" t="s">
        <v>167</v>
      </c>
      <c r="D198" s="9" t="s">
        <v>87</v>
      </c>
      <c r="E198" s="9" t="s">
        <v>88</v>
      </c>
      <c r="F198" s="9" t="s">
        <v>8</v>
      </c>
      <c r="G198" s="9" t="s">
        <v>262</v>
      </c>
      <c r="H198" s="9" t="s">
        <v>263</v>
      </c>
      <c r="I198" s="9" t="s">
        <v>57</v>
      </c>
      <c r="J198" s="17">
        <v>1</v>
      </c>
      <c r="K198" s="18">
        <v>43130</v>
      </c>
      <c r="L198" s="19">
        <v>0.2</v>
      </c>
      <c r="M198" s="18">
        <f t="shared" si="7"/>
        <v>34504</v>
      </c>
      <c r="N198" s="18">
        <f>M198*0.13</f>
        <v>4485.5200000000004</v>
      </c>
      <c r="O198" s="16" t="s">
        <v>91</v>
      </c>
      <c r="P198" s="16" t="s">
        <v>38</v>
      </c>
      <c r="Q198" s="16">
        <v>3</v>
      </c>
      <c r="R198" s="16" t="s">
        <v>39</v>
      </c>
    </row>
    <row r="199" spans="1:18" x14ac:dyDescent="0.2">
      <c r="A199" s="16" t="s">
        <v>342</v>
      </c>
      <c r="B199" s="29">
        <v>46056</v>
      </c>
      <c r="C199" s="9" t="s">
        <v>66</v>
      </c>
      <c r="D199" s="9" t="s">
        <v>119</v>
      </c>
      <c r="E199" s="9" t="s">
        <v>120</v>
      </c>
      <c r="F199" s="9" t="s">
        <v>10</v>
      </c>
      <c r="G199" s="9" t="s">
        <v>89</v>
      </c>
      <c r="H199" s="9" t="s">
        <v>90</v>
      </c>
      <c r="I199" s="9" t="s">
        <v>73</v>
      </c>
      <c r="J199" s="17">
        <v>1</v>
      </c>
      <c r="K199" s="18">
        <v>3320</v>
      </c>
      <c r="L199" s="19">
        <v>0.15</v>
      </c>
      <c r="M199" s="18">
        <f t="shared" si="7"/>
        <v>2822</v>
      </c>
      <c r="N199" s="18">
        <f>M199*0.22</f>
        <v>620.84</v>
      </c>
      <c r="O199" s="16" t="s">
        <v>69</v>
      </c>
      <c r="P199" s="16" t="s">
        <v>38</v>
      </c>
      <c r="Q199" s="16">
        <v>3</v>
      </c>
      <c r="R199" s="16" t="s">
        <v>39</v>
      </c>
    </row>
    <row r="200" spans="1:18" x14ac:dyDescent="0.2">
      <c r="A200" s="16" t="s">
        <v>343</v>
      </c>
      <c r="B200" s="29">
        <v>46066</v>
      </c>
      <c r="C200" s="9" t="s">
        <v>138</v>
      </c>
      <c r="D200" s="9" t="s">
        <v>113</v>
      </c>
      <c r="E200" s="9" t="s">
        <v>114</v>
      </c>
      <c r="F200" s="9" t="s">
        <v>9</v>
      </c>
      <c r="G200" s="9" t="s">
        <v>93</v>
      </c>
      <c r="H200" s="9" t="s">
        <v>94</v>
      </c>
      <c r="I200" s="9" t="s">
        <v>79</v>
      </c>
      <c r="J200" s="17">
        <v>1</v>
      </c>
      <c r="K200" s="18">
        <v>802</v>
      </c>
      <c r="L200" s="19">
        <v>0.1</v>
      </c>
      <c r="M200" s="18">
        <f t="shared" si="7"/>
        <v>721.80000000000007</v>
      </c>
      <c r="N200" s="18">
        <f>M200*0.13</f>
        <v>93.834000000000017</v>
      </c>
      <c r="O200" s="16" t="s">
        <v>91</v>
      </c>
      <c r="P200" s="16" t="s">
        <v>38</v>
      </c>
      <c r="Q200" s="16">
        <v>4</v>
      </c>
      <c r="R200" s="16" t="s">
        <v>39</v>
      </c>
    </row>
    <row r="201" spans="1:18" x14ac:dyDescent="0.2">
      <c r="A201" s="16" t="s">
        <v>344</v>
      </c>
      <c r="B201" s="29">
        <v>45774</v>
      </c>
      <c r="C201" s="9" t="s">
        <v>106</v>
      </c>
      <c r="D201" s="9" t="s">
        <v>60</v>
      </c>
      <c r="E201" s="9" t="s">
        <v>61</v>
      </c>
      <c r="F201" s="9" t="s">
        <v>9</v>
      </c>
      <c r="G201" s="9" t="s">
        <v>173</v>
      </c>
      <c r="H201" s="9" t="s">
        <v>174</v>
      </c>
      <c r="I201" s="9" t="s">
        <v>95</v>
      </c>
      <c r="J201" s="17">
        <v>1</v>
      </c>
      <c r="K201" s="18">
        <v>4499</v>
      </c>
      <c r="L201" s="19">
        <v>0.5</v>
      </c>
      <c r="M201" s="18">
        <f t="shared" si="7"/>
        <v>2249.5</v>
      </c>
      <c r="N201" s="18">
        <f>M201*0.15</f>
        <v>337.42500000000001</v>
      </c>
      <c r="O201" s="16" t="s">
        <v>91</v>
      </c>
      <c r="P201" s="16" t="s">
        <v>38</v>
      </c>
      <c r="Q201" s="16">
        <v>3</v>
      </c>
      <c r="R201" s="16" t="s">
        <v>39</v>
      </c>
    </row>
    <row r="202" spans="1:18" x14ac:dyDescent="0.2">
      <c r="A202" s="16" t="s">
        <v>345</v>
      </c>
      <c r="B202" s="29">
        <v>45904</v>
      </c>
      <c r="C202" s="9" t="s">
        <v>226</v>
      </c>
      <c r="D202" s="9" t="s">
        <v>71</v>
      </c>
      <c r="E202" s="9" t="s">
        <v>72</v>
      </c>
      <c r="F202" s="9" t="s">
        <v>9</v>
      </c>
      <c r="G202" s="9" t="s">
        <v>217</v>
      </c>
      <c r="H202" s="9" t="s">
        <v>218</v>
      </c>
      <c r="I202" s="9" t="s">
        <v>79</v>
      </c>
      <c r="J202" s="17">
        <v>2</v>
      </c>
      <c r="K202" s="18">
        <v>2777</v>
      </c>
      <c r="L202" s="19">
        <v>0.05</v>
      </c>
      <c r="M202" s="18">
        <f t="shared" si="7"/>
        <v>5276.3</v>
      </c>
      <c r="N202" s="18">
        <f>M202*0.17</f>
        <v>896.97100000000012</v>
      </c>
      <c r="O202" s="16" t="s">
        <v>69</v>
      </c>
      <c r="P202" s="16" t="s">
        <v>38</v>
      </c>
      <c r="Q202" s="16">
        <v>3</v>
      </c>
      <c r="R202" s="16" t="s">
        <v>39</v>
      </c>
    </row>
    <row r="203" spans="1:18" x14ac:dyDescent="0.2">
      <c r="A203" s="16" t="s">
        <v>346</v>
      </c>
      <c r="B203" s="29">
        <v>46064</v>
      </c>
      <c r="C203" s="9" t="s">
        <v>125</v>
      </c>
      <c r="D203" s="9" t="s">
        <v>119</v>
      </c>
      <c r="E203" s="9" t="s">
        <v>120</v>
      </c>
      <c r="F203" s="9" t="s">
        <v>11</v>
      </c>
      <c r="G203" s="9" t="s">
        <v>42</v>
      </c>
      <c r="H203" s="9" t="s">
        <v>43</v>
      </c>
      <c r="I203" s="9" t="s">
        <v>36</v>
      </c>
      <c r="J203" s="17">
        <v>1</v>
      </c>
      <c r="K203" s="18">
        <v>1283</v>
      </c>
      <c r="L203" s="19">
        <v>0.2</v>
      </c>
      <c r="M203" s="18">
        <f t="shared" si="7"/>
        <v>1026.4000000000001</v>
      </c>
      <c r="N203" s="18">
        <f>M203*0.24</f>
        <v>246.33600000000001</v>
      </c>
      <c r="O203" s="16" t="s">
        <v>91</v>
      </c>
      <c r="P203" s="16" t="s">
        <v>38</v>
      </c>
      <c r="Q203" s="16">
        <v>5</v>
      </c>
      <c r="R203" s="16" t="s">
        <v>39</v>
      </c>
    </row>
    <row r="204" spans="1:18" x14ac:dyDescent="0.2">
      <c r="A204" s="16" t="s">
        <v>347</v>
      </c>
      <c r="B204" s="29">
        <v>46082</v>
      </c>
      <c r="C204" s="9" t="s">
        <v>180</v>
      </c>
      <c r="D204" s="9" t="s">
        <v>119</v>
      </c>
      <c r="E204" s="9" t="s">
        <v>120</v>
      </c>
      <c r="F204" s="9" t="s">
        <v>10</v>
      </c>
      <c r="G204" s="9" t="s">
        <v>121</v>
      </c>
      <c r="H204" s="9" t="s">
        <v>122</v>
      </c>
      <c r="I204" s="9" t="s">
        <v>73</v>
      </c>
      <c r="J204" s="17">
        <v>1</v>
      </c>
      <c r="K204" s="18">
        <v>476</v>
      </c>
      <c r="L204" s="19">
        <v>0.1</v>
      </c>
      <c r="M204" s="18">
        <f t="shared" si="7"/>
        <v>428.40000000000003</v>
      </c>
      <c r="N204" s="18">
        <f>-0.08*M204</f>
        <v>-34.272000000000006</v>
      </c>
      <c r="O204" s="16" t="s">
        <v>44</v>
      </c>
      <c r="P204" s="16" t="s">
        <v>80</v>
      </c>
      <c r="Q204" s="16">
        <v>1</v>
      </c>
      <c r="R204" s="16" t="s">
        <v>80</v>
      </c>
    </row>
    <row r="205" spans="1:18" x14ac:dyDescent="0.2">
      <c r="A205" s="16" t="s">
        <v>348</v>
      </c>
      <c r="B205" s="29">
        <v>45994</v>
      </c>
      <c r="C205" s="9" t="s">
        <v>31</v>
      </c>
      <c r="D205" s="9" t="s">
        <v>60</v>
      </c>
      <c r="E205" s="9" t="s">
        <v>61</v>
      </c>
      <c r="F205" s="9" t="s">
        <v>10</v>
      </c>
      <c r="G205" s="9" t="s">
        <v>224</v>
      </c>
      <c r="H205" s="9" t="s">
        <v>131</v>
      </c>
      <c r="I205" s="9" t="s">
        <v>64</v>
      </c>
      <c r="J205" s="17">
        <v>1</v>
      </c>
      <c r="K205" s="18">
        <v>832</v>
      </c>
      <c r="L205" s="19">
        <v>0.5</v>
      </c>
      <c r="M205" s="18">
        <f t="shared" si="7"/>
        <v>416</v>
      </c>
      <c r="N205" s="18">
        <f>M205*0.11</f>
        <v>45.76</v>
      </c>
      <c r="O205" s="16" t="s">
        <v>44</v>
      </c>
      <c r="P205" s="16" t="s">
        <v>38</v>
      </c>
      <c r="Q205" s="16">
        <v>5</v>
      </c>
      <c r="R205" s="16" t="s">
        <v>39</v>
      </c>
    </row>
    <row r="206" spans="1:18" x14ac:dyDescent="0.2">
      <c r="A206" s="16" t="s">
        <v>349</v>
      </c>
      <c r="B206" s="29">
        <v>45753</v>
      </c>
      <c r="C206" s="9" t="s">
        <v>66</v>
      </c>
      <c r="D206" s="9" t="s">
        <v>32</v>
      </c>
      <c r="E206" s="9" t="s">
        <v>33</v>
      </c>
      <c r="F206" s="9" t="s">
        <v>9</v>
      </c>
      <c r="G206" s="9" t="s">
        <v>217</v>
      </c>
      <c r="H206" s="9" t="s">
        <v>218</v>
      </c>
      <c r="I206" s="9" t="s">
        <v>95</v>
      </c>
      <c r="J206" s="17">
        <v>2</v>
      </c>
      <c r="K206" s="18">
        <v>3269</v>
      </c>
      <c r="L206" s="19">
        <v>0.05</v>
      </c>
      <c r="M206" s="18">
        <f t="shared" si="7"/>
        <v>6211.0999999999995</v>
      </c>
      <c r="N206" s="18">
        <f>M206*0.18</f>
        <v>1117.9979999999998</v>
      </c>
      <c r="O206" s="16" t="s">
        <v>44</v>
      </c>
      <c r="P206" s="16" t="s">
        <v>38</v>
      </c>
      <c r="Q206" s="16">
        <v>5</v>
      </c>
      <c r="R206" s="16" t="s">
        <v>39</v>
      </c>
    </row>
    <row r="207" spans="1:18" x14ac:dyDescent="0.2">
      <c r="A207" s="16" t="s">
        <v>350</v>
      </c>
      <c r="B207" s="29">
        <v>45693</v>
      </c>
      <c r="C207" s="9" t="s">
        <v>97</v>
      </c>
      <c r="D207" s="9" t="s">
        <v>87</v>
      </c>
      <c r="E207" s="9" t="s">
        <v>88</v>
      </c>
      <c r="F207" s="9" t="s">
        <v>11</v>
      </c>
      <c r="G207" s="9" t="s">
        <v>77</v>
      </c>
      <c r="H207" s="9" t="s">
        <v>78</v>
      </c>
      <c r="I207" s="9" t="s">
        <v>79</v>
      </c>
      <c r="J207" s="17">
        <v>3</v>
      </c>
      <c r="K207" s="18">
        <v>1816</v>
      </c>
      <c r="L207" s="19">
        <v>0.05</v>
      </c>
      <c r="M207" s="18">
        <f t="shared" si="7"/>
        <v>5175.5999999999995</v>
      </c>
      <c r="N207" s="18">
        <f>M207*0.12</f>
        <v>621.07199999999989</v>
      </c>
      <c r="O207" s="16" t="s">
        <v>91</v>
      </c>
      <c r="P207" s="16" t="s">
        <v>38</v>
      </c>
      <c r="Q207" s="16">
        <v>3</v>
      </c>
      <c r="R207" s="16" t="s">
        <v>39</v>
      </c>
    </row>
    <row r="208" spans="1:18" x14ac:dyDescent="0.2">
      <c r="A208" s="16" t="s">
        <v>351</v>
      </c>
      <c r="B208" s="29">
        <v>45905</v>
      </c>
      <c r="C208" s="9" t="s">
        <v>167</v>
      </c>
      <c r="D208" s="9" t="s">
        <v>71</v>
      </c>
      <c r="E208" s="9" t="s">
        <v>72</v>
      </c>
      <c r="F208" s="9" t="s">
        <v>8</v>
      </c>
      <c r="G208" s="9" t="s">
        <v>49</v>
      </c>
      <c r="H208" s="9" t="s">
        <v>50</v>
      </c>
      <c r="I208" s="9" t="s">
        <v>36</v>
      </c>
      <c r="J208" s="17">
        <v>1</v>
      </c>
      <c r="K208" s="18">
        <v>34051</v>
      </c>
      <c r="L208" s="19">
        <v>0.05</v>
      </c>
      <c r="M208" s="18">
        <f t="shared" si="7"/>
        <v>32348.449999999997</v>
      </c>
      <c r="N208" s="18">
        <f>M208*0.12</f>
        <v>3881.8139999999994</v>
      </c>
      <c r="O208" s="16" t="s">
        <v>58</v>
      </c>
      <c r="P208" s="16" t="s">
        <v>38</v>
      </c>
      <c r="Q208" s="16">
        <v>3</v>
      </c>
      <c r="R208" s="16" t="s">
        <v>39</v>
      </c>
    </row>
    <row r="209" spans="1:18" x14ac:dyDescent="0.2">
      <c r="A209" s="16" t="s">
        <v>352</v>
      </c>
      <c r="B209" s="29">
        <v>45930</v>
      </c>
      <c r="C209" s="9" t="s">
        <v>86</v>
      </c>
      <c r="D209" s="9" t="s">
        <v>107</v>
      </c>
      <c r="E209" s="9" t="s">
        <v>108</v>
      </c>
      <c r="F209" s="9" t="s">
        <v>10</v>
      </c>
      <c r="G209" s="9" t="s">
        <v>89</v>
      </c>
      <c r="H209" s="9" t="s">
        <v>90</v>
      </c>
      <c r="I209" s="9" t="s">
        <v>64</v>
      </c>
      <c r="J209" s="17">
        <v>1</v>
      </c>
      <c r="K209" s="18">
        <v>5093</v>
      </c>
      <c r="L209" s="19">
        <v>0.05</v>
      </c>
      <c r="M209" s="18">
        <f t="shared" si="7"/>
        <v>4838.3499999999995</v>
      </c>
      <c r="N209" s="18">
        <f>M209*0.11</f>
        <v>532.21849999999995</v>
      </c>
      <c r="O209" s="16" t="s">
        <v>37</v>
      </c>
      <c r="P209" s="16" t="s">
        <v>38</v>
      </c>
      <c r="Q209" s="16">
        <v>5</v>
      </c>
      <c r="R209" s="16" t="s">
        <v>39</v>
      </c>
    </row>
    <row r="210" spans="1:18" x14ac:dyDescent="0.2">
      <c r="A210" s="16" t="s">
        <v>353</v>
      </c>
      <c r="B210" s="29">
        <v>45730</v>
      </c>
      <c r="C210" s="9" t="s">
        <v>66</v>
      </c>
      <c r="D210" s="9" t="s">
        <v>60</v>
      </c>
      <c r="E210" s="9" t="s">
        <v>61</v>
      </c>
      <c r="F210" s="9" t="s">
        <v>11</v>
      </c>
      <c r="G210" s="9" t="s">
        <v>77</v>
      </c>
      <c r="H210" s="9" t="s">
        <v>78</v>
      </c>
      <c r="I210" s="9" t="s">
        <v>36</v>
      </c>
      <c r="J210" s="17">
        <v>1</v>
      </c>
      <c r="K210" s="18">
        <v>2204</v>
      </c>
      <c r="L210" s="19">
        <v>0.1</v>
      </c>
      <c r="M210" s="18">
        <f t="shared" si="7"/>
        <v>1983.6000000000001</v>
      </c>
      <c r="N210" s="18">
        <f>M210*0.1</f>
        <v>198.36</v>
      </c>
      <c r="O210" s="16" t="s">
        <v>91</v>
      </c>
      <c r="P210" s="16" t="s">
        <v>38</v>
      </c>
      <c r="Q210" s="16">
        <v>5</v>
      </c>
      <c r="R210" s="16" t="s">
        <v>39</v>
      </c>
    </row>
    <row r="211" spans="1:18" x14ac:dyDescent="0.2">
      <c r="A211" s="16" t="s">
        <v>354</v>
      </c>
      <c r="B211" s="29">
        <v>46096</v>
      </c>
      <c r="C211" s="9" t="s">
        <v>97</v>
      </c>
      <c r="D211" s="9" t="s">
        <v>99</v>
      </c>
      <c r="E211" s="9" t="s">
        <v>99</v>
      </c>
      <c r="F211" s="9" t="s">
        <v>8</v>
      </c>
      <c r="G211" s="9" t="s">
        <v>67</v>
      </c>
      <c r="H211" s="9" t="s">
        <v>68</v>
      </c>
      <c r="I211" s="9" t="s">
        <v>36</v>
      </c>
      <c r="J211" s="17">
        <v>2</v>
      </c>
      <c r="K211" s="18">
        <v>28875</v>
      </c>
      <c r="L211" s="19">
        <v>0</v>
      </c>
      <c r="M211" s="18">
        <f t="shared" ref="M211:M242" si="8">J211*K211*(1-L211)</f>
        <v>57750</v>
      </c>
      <c r="N211" s="18">
        <f>M211*0.14</f>
        <v>8085.0000000000009</v>
      </c>
      <c r="O211" s="16" t="s">
        <v>91</v>
      </c>
      <c r="P211" s="16" t="s">
        <v>38</v>
      </c>
      <c r="Q211" s="16">
        <v>5</v>
      </c>
      <c r="R211" s="16" t="s">
        <v>39</v>
      </c>
    </row>
    <row r="212" spans="1:18" x14ac:dyDescent="0.2">
      <c r="A212" s="16" t="s">
        <v>355</v>
      </c>
      <c r="B212" s="29">
        <v>46016</v>
      </c>
      <c r="C212" s="9" t="s">
        <v>180</v>
      </c>
      <c r="D212" s="9" t="s">
        <v>99</v>
      </c>
      <c r="E212" s="9" t="s">
        <v>99</v>
      </c>
      <c r="F212" s="9" t="s">
        <v>10</v>
      </c>
      <c r="G212" s="9" t="s">
        <v>168</v>
      </c>
      <c r="H212" s="9" t="s">
        <v>169</v>
      </c>
      <c r="I212" s="9" t="s">
        <v>64</v>
      </c>
      <c r="J212" s="17">
        <v>3</v>
      </c>
      <c r="K212" s="18">
        <v>4722</v>
      </c>
      <c r="L212" s="19">
        <v>0.05</v>
      </c>
      <c r="M212" s="18">
        <f t="shared" si="8"/>
        <v>13457.699999999999</v>
      </c>
      <c r="N212" s="18">
        <f>M212*0.11</f>
        <v>1480.347</v>
      </c>
      <c r="O212" s="16" t="s">
        <v>44</v>
      </c>
      <c r="P212" s="16" t="s">
        <v>38</v>
      </c>
      <c r="Q212" s="16">
        <v>3</v>
      </c>
      <c r="R212" s="16" t="s">
        <v>39</v>
      </c>
    </row>
    <row r="213" spans="1:18" x14ac:dyDescent="0.2">
      <c r="A213" s="16" t="s">
        <v>356</v>
      </c>
      <c r="B213" s="29">
        <v>46012</v>
      </c>
      <c r="C213" s="9" t="s">
        <v>143</v>
      </c>
      <c r="D213" s="9" t="s">
        <v>119</v>
      </c>
      <c r="E213" s="9" t="s">
        <v>120</v>
      </c>
      <c r="F213" s="9" t="s">
        <v>10</v>
      </c>
      <c r="G213" s="9" t="s">
        <v>89</v>
      </c>
      <c r="H213" s="9" t="s">
        <v>90</v>
      </c>
      <c r="I213" s="9" t="s">
        <v>73</v>
      </c>
      <c r="J213" s="17">
        <v>1</v>
      </c>
      <c r="K213" s="18">
        <v>4381</v>
      </c>
      <c r="L213" s="19">
        <v>0.1</v>
      </c>
      <c r="M213" s="18">
        <f t="shared" si="8"/>
        <v>3942.9</v>
      </c>
      <c r="N213" s="18">
        <f>M213*0.11</f>
        <v>433.71899999999999</v>
      </c>
      <c r="O213" s="16" t="s">
        <v>44</v>
      </c>
      <c r="P213" s="16" t="s">
        <v>38</v>
      </c>
      <c r="Q213" s="16">
        <v>4</v>
      </c>
      <c r="R213" s="16" t="s">
        <v>39</v>
      </c>
    </row>
    <row r="214" spans="1:18" x14ac:dyDescent="0.2">
      <c r="A214" s="16" t="s">
        <v>357</v>
      </c>
      <c r="B214" s="29">
        <v>45980</v>
      </c>
      <c r="C214" s="9" t="s">
        <v>31</v>
      </c>
      <c r="D214" s="9" t="s">
        <v>107</v>
      </c>
      <c r="E214" s="9" t="s">
        <v>108</v>
      </c>
      <c r="F214" s="9" t="s">
        <v>8</v>
      </c>
      <c r="G214" s="9" t="s">
        <v>139</v>
      </c>
      <c r="H214" s="9" t="s">
        <v>140</v>
      </c>
      <c r="I214" s="9" t="s">
        <v>57</v>
      </c>
      <c r="J214" s="17">
        <v>1</v>
      </c>
      <c r="K214" s="18">
        <v>34585</v>
      </c>
      <c r="L214" s="19">
        <v>0</v>
      </c>
      <c r="M214" s="18">
        <f t="shared" si="8"/>
        <v>34585</v>
      </c>
      <c r="N214" s="18">
        <f>M214*0.26</f>
        <v>8992.1</v>
      </c>
      <c r="O214" s="16" t="s">
        <v>91</v>
      </c>
      <c r="P214" s="16" t="s">
        <v>38</v>
      </c>
      <c r="Q214" s="16">
        <v>3</v>
      </c>
      <c r="R214" s="16" t="s">
        <v>39</v>
      </c>
    </row>
    <row r="215" spans="1:18" x14ac:dyDescent="0.2">
      <c r="A215" s="16" t="s">
        <v>358</v>
      </c>
      <c r="B215" s="29">
        <v>45964</v>
      </c>
      <c r="C215" s="9" t="s">
        <v>106</v>
      </c>
      <c r="D215" s="9" t="s">
        <v>32</v>
      </c>
      <c r="E215" s="9" t="s">
        <v>33</v>
      </c>
      <c r="F215" s="9" t="s">
        <v>11</v>
      </c>
      <c r="G215" s="9" t="s">
        <v>115</v>
      </c>
      <c r="H215" s="9" t="s">
        <v>116</v>
      </c>
      <c r="I215" s="9" t="s">
        <v>36</v>
      </c>
      <c r="J215" s="17">
        <v>2</v>
      </c>
      <c r="K215" s="18">
        <v>503</v>
      </c>
      <c r="L215" s="19">
        <v>0.15</v>
      </c>
      <c r="M215" s="18">
        <f t="shared" si="8"/>
        <v>855.1</v>
      </c>
      <c r="N215" s="18">
        <f>M215*0.12</f>
        <v>102.61199999999999</v>
      </c>
      <c r="O215" s="16" t="s">
        <v>69</v>
      </c>
      <c r="P215" s="16" t="s">
        <v>38</v>
      </c>
      <c r="Q215" s="16">
        <v>4</v>
      </c>
      <c r="R215" s="16" t="s">
        <v>39</v>
      </c>
    </row>
    <row r="216" spans="1:18" x14ac:dyDescent="0.2">
      <c r="A216" s="16" t="s">
        <v>359</v>
      </c>
      <c r="B216" s="29">
        <v>46054</v>
      </c>
      <c r="C216" s="9" t="s">
        <v>226</v>
      </c>
      <c r="D216" s="9" t="s">
        <v>107</v>
      </c>
      <c r="E216" s="9" t="s">
        <v>108</v>
      </c>
      <c r="F216" s="9" t="s">
        <v>9</v>
      </c>
      <c r="G216" s="9" t="s">
        <v>173</v>
      </c>
      <c r="H216" s="9" t="s">
        <v>174</v>
      </c>
      <c r="I216" s="9" t="s">
        <v>79</v>
      </c>
      <c r="J216" s="17">
        <v>3</v>
      </c>
      <c r="K216" s="18">
        <v>2517</v>
      </c>
      <c r="L216" s="19">
        <v>0.15</v>
      </c>
      <c r="M216" s="18">
        <f t="shared" si="8"/>
        <v>6418.3499999999995</v>
      </c>
      <c r="N216" s="18">
        <f>M216*0.17</f>
        <v>1091.1195</v>
      </c>
      <c r="O216" s="16" t="s">
        <v>91</v>
      </c>
      <c r="P216" s="16" t="s">
        <v>38</v>
      </c>
      <c r="Q216" s="16">
        <v>5</v>
      </c>
      <c r="R216" s="16" t="s">
        <v>39</v>
      </c>
    </row>
    <row r="217" spans="1:18" x14ac:dyDescent="0.2">
      <c r="A217" s="16" t="s">
        <v>360</v>
      </c>
      <c r="B217" s="29">
        <v>46045</v>
      </c>
      <c r="C217" s="9" t="s">
        <v>46</v>
      </c>
      <c r="D217" s="9" t="s">
        <v>32</v>
      </c>
      <c r="E217" s="9" t="s">
        <v>33</v>
      </c>
      <c r="F217" s="9" t="s">
        <v>8</v>
      </c>
      <c r="G217" s="9" t="s">
        <v>67</v>
      </c>
      <c r="H217" s="9" t="s">
        <v>68</v>
      </c>
      <c r="I217" s="9" t="s">
        <v>36</v>
      </c>
      <c r="J217" s="17">
        <v>2</v>
      </c>
      <c r="K217" s="18">
        <v>25749</v>
      </c>
      <c r="L217" s="19">
        <v>0</v>
      </c>
      <c r="M217" s="18">
        <f t="shared" si="8"/>
        <v>51498</v>
      </c>
      <c r="N217" s="18">
        <f>M217*0.2</f>
        <v>10299.6</v>
      </c>
      <c r="O217" s="16" t="s">
        <v>44</v>
      </c>
      <c r="P217" s="16" t="s">
        <v>38</v>
      </c>
      <c r="Q217" s="16">
        <v>3</v>
      </c>
      <c r="R217" s="16" t="s">
        <v>39</v>
      </c>
    </row>
    <row r="218" spans="1:18" x14ac:dyDescent="0.2">
      <c r="A218" s="16" t="s">
        <v>361</v>
      </c>
      <c r="B218" s="29">
        <v>45841</v>
      </c>
      <c r="C218" s="9" t="s">
        <v>143</v>
      </c>
      <c r="D218" s="9" t="s">
        <v>55</v>
      </c>
      <c r="E218" s="9" t="s">
        <v>56</v>
      </c>
      <c r="F218" s="9" t="s">
        <v>10</v>
      </c>
      <c r="G218" s="9" t="s">
        <v>168</v>
      </c>
      <c r="H218" s="9" t="s">
        <v>169</v>
      </c>
      <c r="I218" s="9" t="s">
        <v>73</v>
      </c>
      <c r="J218" s="17">
        <v>1</v>
      </c>
      <c r="K218" s="18">
        <v>3504</v>
      </c>
      <c r="L218" s="19">
        <v>0</v>
      </c>
      <c r="M218" s="18">
        <f t="shared" si="8"/>
        <v>3504</v>
      </c>
      <c r="N218" s="18">
        <f>M218*0.2</f>
        <v>700.80000000000007</v>
      </c>
      <c r="O218" s="16" t="s">
        <v>44</v>
      </c>
      <c r="P218" s="16" t="s">
        <v>38</v>
      </c>
      <c r="Q218" s="16">
        <v>3</v>
      </c>
      <c r="R218" s="16" t="s">
        <v>39</v>
      </c>
    </row>
    <row r="219" spans="1:18" x14ac:dyDescent="0.2">
      <c r="A219" s="16" t="s">
        <v>362</v>
      </c>
      <c r="B219" s="29">
        <v>45894</v>
      </c>
      <c r="C219" s="9" t="s">
        <v>167</v>
      </c>
      <c r="D219" s="9" t="s">
        <v>75</v>
      </c>
      <c r="E219" s="9" t="s">
        <v>76</v>
      </c>
      <c r="F219" s="9" t="s">
        <v>10</v>
      </c>
      <c r="G219" s="9" t="s">
        <v>224</v>
      </c>
      <c r="H219" s="9" t="s">
        <v>131</v>
      </c>
      <c r="I219" s="9" t="s">
        <v>73</v>
      </c>
      <c r="J219" s="17">
        <v>1</v>
      </c>
      <c r="K219" s="18">
        <v>5681</v>
      </c>
      <c r="L219" s="19">
        <v>0.1</v>
      </c>
      <c r="M219" s="18">
        <f t="shared" si="8"/>
        <v>5112.9000000000005</v>
      </c>
      <c r="N219" s="18">
        <f>M219*0.13</f>
        <v>664.67700000000013</v>
      </c>
      <c r="O219" s="16" t="s">
        <v>37</v>
      </c>
      <c r="P219" s="16" t="s">
        <v>38</v>
      </c>
      <c r="Q219" s="16">
        <v>3</v>
      </c>
      <c r="R219" s="16" t="s">
        <v>39</v>
      </c>
    </row>
    <row r="220" spans="1:18" x14ac:dyDescent="0.2">
      <c r="A220" s="16" t="s">
        <v>363</v>
      </c>
      <c r="B220" s="29">
        <v>45835</v>
      </c>
      <c r="C220" s="9" t="s">
        <v>82</v>
      </c>
      <c r="D220" s="9" t="s">
        <v>101</v>
      </c>
      <c r="E220" s="9" t="s">
        <v>102</v>
      </c>
      <c r="F220" s="9" t="s">
        <v>11</v>
      </c>
      <c r="G220" s="9" t="s">
        <v>77</v>
      </c>
      <c r="H220" s="9" t="s">
        <v>78</v>
      </c>
      <c r="I220" s="9" t="s">
        <v>36</v>
      </c>
      <c r="J220" s="17">
        <v>3</v>
      </c>
      <c r="K220" s="18">
        <v>2073</v>
      </c>
      <c r="L220" s="19">
        <v>0.05</v>
      </c>
      <c r="M220" s="18">
        <f t="shared" si="8"/>
        <v>5908.0499999999993</v>
      </c>
      <c r="N220" s="18">
        <f>M220*0.17</f>
        <v>1004.3684999999999</v>
      </c>
      <c r="O220" s="16" t="s">
        <v>44</v>
      </c>
      <c r="P220" s="16" t="s">
        <v>38</v>
      </c>
      <c r="Q220" s="16">
        <v>5</v>
      </c>
      <c r="R220" s="16" t="s">
        <v>39</v>
      </c>
    </row>
    <row r="221" spans="1:18" x14ac:dyDescent="0.2">
      <c r="A221" s="16" t="s">
        <v>364</v>
      </c>
      <c r="B221" s="29">
        <v>45833</v>
      </c>
      <c r="C221" s="9" t="s">
        <v>159</v>
      </c>
      <c r="D221" s="9" t="s">
        <v>87</v>
      </c>
      <c r="E221" s="9" t="s">
        <v>88</v>
      </c>
      <c r="F221" s="9" t="s">
        <v>8</v>
      </c>
      <c r="G221" s="9" t="s">
        <v>126</v>
      </c>
      <c r="H221" s="9" t="s">
        <v>127</v>
      </c>
      <c r="I221" s="9" t="s">
        <v>36</v>
      </c>
      <c r="J221" s="17">
        <v>1</v>
      </c>
      <c r="K221" s="18">
        <v>52938</v>
      </c>
      <c r="L221" s="19">
        <v>0.2</v>
      </c>
      <c r="M221" s="18">
        <f t="shared" si="8"/>
        <v>42350.400000000001</v>
      </c>
      <c r="N221" s="18">
        <f>M221*0.12</f>
        <v>5082.0479999999998</v>
      </c>
      <c r="O221" s="16" t="s">
        <v>44</v>
      </c>
      <c r="P221" s="16" t="s">
        <v>38</v>
      </c>
      <c r="Q221" s="16">
        <v>5</v>
      </c>
      <c r="R221" s="16" t="s">
        <v>39</v>
      </c>
    </row>
    <row r="222" spans="1:18" x14ac:dyDescent="0.2">
      <c r="A222" s="16" t="s">
        <v>365</v>
      </c>
      <c r="B222" s="29">
        <v>45983</v>
      </c>
      <c r="C222" s="9" t="s">
        <v>180</v>
      </c>
      <c r="D222" s="9" t="s">
        <v>119</v>
      </c>
      <c r="E222" s="9" t="s">
        <v>120</v>
      </c>
      <c r="F222" s="9" t="s">
        <v>11</v>
      </c>
      <c r="G222" s="9" t="s">
        <v>42</v>
      </c>
      <c r="H222" s="9" t="s">
        <v>43</v>
      </c>
      <c r="I222" s="9" t="s">
        <v>36</v>
      </c>
      <c r="J222" s="17">
        <v>1</v>
      </c>
      <c r="K222" s="18">
        <v>1119</v>
      </c>
      <c r="L222" s="19">
        <v>0</v>
      </c>
      <c r="M222" s="18">
        <f t="shared" si="8"/>
        <v>1119</v>
      </c>
      <c r="N222" s="18">
        <f>M222*0.18</f>
        <v>201.42</v>
      </c>
      <c r="O222" s="16" t="s">
        <v>37</v>
      </c>
      <c r="P222" s="16" t="s">
        <v>38</v>
      </c>
      <c r="Q222" s="16">
        <v>5</v>
      </c>
      <c r="R222" s="16" t="s">
        <v>39</v>
      </c>
    </row>
    <row r="223" spans="1:18" x14ac:dyDescent="0.2">
      <c r="A223" s="16" t="s">
        <v>366</v>
      </c>
      <c r="B223" s="29">
        <v>45983</v>
      </c>
      <c r="C223" s="9" t="s">
        <v>54</v>
      </c>
      <c r="D223" s="9" t="s">
        <v>154</v>
      </c>
      <c r="E223" s="9" t="s">
        <v>61</v>
      </c>
      <c r="F223" s="9" t="s">
        <v>8</v>
      </c>
      <c r="G223" s="9" t="s">
        <v>126</v>
      </c>
      <c r="H223" s="9" t="s">
        <v>127</v>
      </c>
      <c r="I223" s="9" t="s">
        <v>36</v>
      </c>
      <c r="J223" s="17">
        <v>1</v>
      </c>
      <c r="K223" s="18">
        <v>18593</v>
      </c>
      <c r="L223" s="19">
        <v>0.05</v>
      </c>
      <c r="M223" s="18">
        <f t="shared" si="8"/>
        <v>17663.349999999999</v>
      </c>
      <c r="N223" s="18">
        <f>M223*0.12</f>
        <v>2119.6019999999999</v>
      </c>
      <c r="O223" s="16" t="s">
        <v>44</v>
      </c>
      <c r="P223" s="16" t="s">
        <v>38</v>
      </c>
      <c r="Q223" s="16">
        <v>3</v>
      </c>
      <c r="R223" s="16" t="s">
        <v>39</v>
      </c>
    </row>
    <row r="224" spans="1:18" x14ac:dyDescent="0.2">
      <c r="A224" s="16" t="s">
        <v>367</v>
      </c>
      <c r="B224" s="29">
        <v>45721</v>
      </c>
      <c r="C224" s="9" t="s">
        <v>66</v>
      </c>
      <c r="D224" s="9" t="s">
        <v>32</v>
      </c>
      <c r="E224" s="9" t="s">
        <v>33</v>
      </c>
      <c r="F224" s="9" t="s">
        <v>8</v>
      </c>
      <c r="G224" s="9" t="s">
        <v>34</v>
      </c>
      <c r="H224" s="9" t="s">
        <v>35</v>
      </c>
      <c r="I224" s="9" t="s">
        <v>36</v>
      </c>
      <c r="J224" s="17">
        <v>2</v>
      </c>
      <c r="K224" s="18">
        <v>19539</v>
      </c>
      <c r="L224" s="19">
        <v>0.1</v>
      </c>
      <c r="M224" s="18">
        <f t="shared" si="8"/>
        <v>35170.200000000004</v>
      </c>
      <c r="N224" s="18">
        <f>M224*0.2</f>
        <v>7034.0400000000009</v>
      </c>
      <c r="O224" s="16" t="s">
        <v>37</v>
      </c>
      <c r="P224" s="16" t="s">
        <v>38</v>
      </c>
      <c r="Q224" s="16">
        <v>5</v>
      </c>
      <c r="R224" s="16" t="s">
        <v>39</v>
      </c>
    </row>
    <row r="225" spans="1:18" x14ac:dyDescent="0.2">
      <c r="A225" s="16" t="s">
        <v>368</v>
      </c>
      <c r="B225" s="29">
        <v>45841</v>
      </c>
      <c r="C225" s="9" t="s">
        <v>52</v>
      </c>
      <c r="D225" s="9" t="s">
        <v>75</v>
      </c>
      <c r="E225" s="9" t="s">
        <v>76</v>
      </c>
      <c r="F225" s="9" t="s">
        <v>8</v>
      </c>
      <c r="G225" s="9" t="s">
        <v>139</v>
      </c>
      <c r="H225" s="9" t="s">
        <v>140</v>
      </c>
      <c r="I225" s="9" t="s">
        <v>57</v>
      </c>
      <c r="J225" s="17">
        <v>1</v>
      </c>
      <c r="K225" s="18">
        <v>29342</v>
      </c>
      <c r="L225" s="19">
        <v>0</v>
      </c>
      <c r="M225" s="18">
        <f t="shared" si="8"/>
        <v>29342</v>
      </c>
      <c r="N225" s="18">
        <f>M225*0.19</f>
        <v>5574.9800000000005</v>
      </c>
      <c r="O225" s="16" t="s">
        <v>44</v>
      </c>
      <c r="P225" s="16" t="s">
        <v>38</v>
      </c>
      <c r="Q225" s="16">
        <v>4</v>
      </c>
      <c r="R225" s="16" t="s">
        <v>39</v>
      </c>
    </row>
    <row r="226" spans="1:18" x14ac:dyDescent="0.2">
      <c r="A226" s="16" t="s">
        <v>369</v>
      </c>
      <c r="B226" s="29">
        <v>45826</v>
      </c>
      <c r="C226" s="9" t="s">
        <v>143</v>
      </c>
      <c r="D226" s="9" t="s">
        <v>154</v>
      </c>
      <c r="E226" s="9" t="s">
        <v>61</v>
      </c>
      <c r="F226" s="9" t="s">
        <v>8</v>
      </c>
      <c r="G226" s="9" t="s">
        <v>126</v>
      </c>
      <c r="H226" s="9" t="s">
        <v>127</v>
      </c>
      <c r="I226" s="9" t="s">
        <v>57</v>
      </c>
      <c r="J226" s="17">
        <v>1</v>
      </c>
      <c r="K226" s="18">
        <v>44304</v>
      </c>
      <c r="L226" s="19">
        <v>0</v>
      </c>
      <c r="M226" s="18">
        <f t="shared" si="8"/>
        <v>44304</v>
      </c>
      <c r="N226" s="18">
        <f>M226*0.15</f>
        <v>6645.5999999999995</v>
      </c>
      <c r="O226" s="16" t="s">
        <v>58</v>
      </c>
      <c r="P226" s="16" t="s">
        <v>38</v>
      </c>
      <c r="Q226" s="16">
        <v>3</v>
      </c>
      <c r="R226" s="16" t="s">
        <v>39</v>
      </c>
    </row>
    <row r="227" spans="1:18" x14ac:dyDescent="0.2">
      <c r="A227" s="16" t="s">
        <v>370</v>
      </c>
      <c r="B227" s="29">
        <v>45930</v>
      </c>
      <c r="C227" s="9" t="s">
        <v>180</v>
      </c>
      <c r="D227" s="9" t="s">
        <v>107</v>
      </c>
      <c r="E227" s="9" t="s">
        <v>108</v>
      </c>
      <c r="F227" s="9" t="s">
        <v>8</v>
      </c>
      <c r="G227" s="9" t="s">
        <v>139</v>
      </c>
      <c r="H227" s="9" t="s">
        <v>140</v>
      </c>
      <c r="I227" s="9" t="s">
        <v>36</v>
      </c>
      <c r="J227" s="17">
        <v>1</v>
      </c>
      <c r="K227" s="18">
        <v>53542</v>
      </c>
      <c r="L227" s="19">
        <v>0.15</v>
      </c>
      <c r="M227" s="18">
        <f t="shared" si="8"/>
        <v>45510.7</v>
      </c>
      <c r="N227" s="18">
        <f>M227*0.17</f>
        <v>7736.8190000000004</v>
      </c>
      <c r="O227" s="16" t="s">
        <v>58</v>
      </c>
      <c r="P227" s="16" t="s">
        <v>38</v>
      </c>
      <c r="Q227" s="16">
        <v>5</v>
      </c>
      <c r="R227" s="16" t="s">
        <v>39</v>
      </c>
    </row>
    <row r="228" spans="1:18" x14ac:dyDescent="0.2">
      <c r="A228" s="16" t="s">
        <v>371</v>
      </c>
      <c r="B228" s="29">
        <v>45779</v>
      </c>
      <c r="C228" s="9" t="s">
        <v>183</v>
      </c>
      <c r="D228" s="9" t="s">
        <v>119</v>
      </c>
      <c r="E228" s="9" t="s">
        <v>120</v>
      </c>
      <c r="F228" s="9" t="s">
        <v>9</v>
      </c>
      <c r="G228" s="9" t="s">
        <v>161</v>
      </c>
      <c r="H228" s="9" t="s">
        <v>162</v>
      </c>
      <c r="I228" s="9" t="s">
        <v>95</v>
      </c>
      <c r="J228" s="17">
        <v>1</v>
      </c>
      <c r="K228" s="18">
        <v>2550</v>
      </c>
      <c r="L228" s="19">
        <v>0.15</v>
      </c>
      <c r="M228" s="18">
        <f t="shared" si="8"/>
        <v>2167.5</v>
      </c>
      <c r="N228" s="18">
        <f>M228*0.14</f>
        <v>303.45000000000005</v>
      </c>
      <c r="O228" s="16" t="s">
        <v>37</v>
      </c>
      <c r="P228" s="16" t="s">
        <v>38</v>
      </c>
      <c r="Q228" s="16">
        <v>3</v>
      </c>
      <c r="R228" s="16" t="s">
        <v>39</v>
      </c>
    </row>
    <row r="229" spans="1:18" x14ac:dyDescent="0.2">
      <c r="A229" s="16" t="s">
        <v>372</v>
      </c>
      <c r="B229" s="29">
        <v>46068</v>
      </c>
      <c r="C229" s="9" t="s">
        <v>52</v>
      </c>
      <c r="D229" s="9" t="s">
        <v>32</v>
      </c>
      <c r="E229" s="9" t="s">
        <v>33</v>
      </c>
      <c r="F229" s="9" t="s">
        <v>9</v>
      </c>
      <c r="G229" s="9" t="s">
        <v>173</v>
      </c>
      <c r="H229" s="9" t="s">
        <v>174</v>
      </c>
      <c r="I229" s="9" t="s">
        <v>79</v>
      </c>
      <c r="J229" s="17">
        <v>1</v>
      </c>
      <c r="K229" s="18">
        <v>2543</v>
      </c>
      <c r="L229" s="19">
        <v>0.1</v>
      </c>
      <c r="M229" s="18">
        <f t="shared" si="8"/>
        <v>2288.7000000000003</v>
      </c>
      <c r="N229" s="18">
        <f>M229*0.19</f>
        <v>434.85300000000007</v>
      </c>
      <c r="O229" s="16" t="s">
        <v>91</v>
      </c>
      <c r="P229" s="16" t="s">
        <v>38</v>
      </c>
      <c r="Q229" s="16">
        <v>4</v>
      </c>
      <c r="R229" s="16" t="s">
        <v>39</v>
      </c>
    </row>
    <row r="230" spans="1:18" x14ac:dyDescent="0.2">
      <c r="A230" s="16" t="s">
        <v>373</v>
      </c>
      <c r="B230" s="29">
        <v>46034</v>
      </c>
      <c r="C230" s="9" t="s">
        <v>165</v>
      </c>
      <c r="D230" s="9" t="s">
        <v>87</v>
      </c>
      <c r="E230" s="9" t="s">
        <v>88</v>
      </c>
      <c r="F230" s="9" t="s">
        <v>10</v>
      </c>
      <c r="G230" s="9" t="s">
        <v>62</v>
      </c>
      <c r="H230" s="9" t="s">
        <v>63</v>
      </c>
      <c r="I230" s="9" t="s">
        <v>73</v>
      </c>
      <c r="J230" s="17">
        <v>2</v>
      </c>
      <c r="K230" s="18">
        <v>4844</v>
      </c>
      <c r="L230" s="19">
        <v>0.05</v>
      </c>
      <c r="M230" s="18">
        <f t="shared" si="8"/>
        <v>9203.6</v>
      </c>
      <c r="N230" s="18">
        <f>M230*0.12</f>
        <v>1104.432</v>
      </c>
      <c r="O230" s="16" t="s">
        <v>44</v>
      </c>
      <c r="P230" s="16" t="s">
        <v>38</v>
      </c>
      <c r="Q230" s="16">
        <v>5</v>
      </c>
      <c r="R230" s="16" t="s">
        <v>39</v>
      </c>
    </row>
    <row r="231" spans="1:18" x14ac:dyDescent="0.2">
      <c r="A231" s="16" t="s">
        <v>374</v>
      </c>
      <c r="B231" s="29">
        <v>46044</v>
      </c>
      <c r="C231" s="9" t="s">
        <v>82</v>
      </c>
      <c r="D231" s="9" t="s">
        <v>150</v>
      </c>
      <c r="E231" s="9" t="s">
        <v>151</v>
      </c>
      <c r="F231" s="9" t="s">
        <v>8</v>
      </c>
      <c r="G231" s="9" t="s">
        <v>139</v>
      </c>
      <c r="H231" s="9" t="s">
        <v>140</v>
      </c>
      <c r="I231" s="9" t="s">
        <v>36</v>
      </c>
      <c r="J231" s="17">
        <v>2</v>
      </c>
      <c r="K231" s="18">
        <v>62741</v>
      </c>
      <c r="L231" s="19">
        <v>0.2</v>
      </c>
      <c r="M231" s="18">
        <f t="shared" si="8"/>
        <v>100385.60000000001</v>
      </c>
      <c r="N231" s="18">
        <f>-0.08*M231</f>
        <v>-8030.8480000000009</v>
      </c>
      <c r="O231" s="16" t="s">
        <v>37</v>
      </c>
      <c r="P231" s="16" t="s">
        <v>80</v>
      </c>
      <c r="Q231" s="16">
        <v>1</v>
      </c>
      <c r="R231" s="16" t="s">
        <v>80</v>
      </c>
    </row>
    <row r="232" spans="1:18" x14ac:dyDescent="0.2">
      <c r="A232" s="16" t="s">
        <v>375</v>
      </c>
      <c r="B232" s="29">
        <v>45857</v>
      </c>
      <c r="C232" s="9" t="s">
        <v>112</v>
      </c>
      <c r="D232" s="9" t="s">
        <v>47</v>
      </c>
      <c r="E232" s="9" t="s">
        <v>48</v>
      </c>
      <c r="F232" s="9" t="s">
        <v>11</v>
      </c>
      <c r="G232" s="9" t="s">
        <v>135</v>
      </c>
      <c r="H232" s="9" t="s">
        <v>136</v>
      </c>
      <c r="I232" s="9" t="s">
        <v>36</v>
      </c>
      <c r="J232" s="17">
        <v>3</v>
      </c>
      <c r="K232" s="18">
        <v>581</v>
      </c>
      <c r="L232" s="19">
        <v>0.2</v>
      </c>
      <c r="M232" s="18">
        <f t="shared" si="8"/>
        <v>1394.4</v>
      </c>
      <c r="N232" s="18">
        <f>M232*0.11</f>
        <v>153.38400000000001</v>
      </c>
      <c r="O232" s="16" t="s">
        <v>69</v>
      </c>
      <c r="P232" s="16" t="s">
        <v>38</v>
      </c>
      <c r="Q232" s="16">
        <v>3</v>
      </c>
      <c r="R232" s="16" t="s">
        <v>39</v>
      </c>
    </row>
    <row r="233" spans="1:18" x14ac:dyDescent="0.2">
      <c r="A233" s="16" t="s">
        <v>376</v>
      </c>
      <c r="B233" s="29">
        <v>45905</v>
      </c>
      <c r="C233" s="9" t="s">
        <v>148</v>
      </c>
      <c r="D233" s="9" t="s">
        <v>32</v>
      </c>
      <c r="E233" s="9" t="s">
        <v>33</v>
      </c>
      <c r="F233" s="9" t="s">
        <v>9</v>
      </c>
      <c r="G233" s="9" t="s">
        <v>93</v>
      </c>
      <c r="H233" s="9" t="s">
        <v>94</v>
      </c>
      <c r="I233" s="9" t="s">
        <v>79</v>
      </c>
      <c r="J233" s="17">
        <v>3</v>
      </c>
      <c r="K233" s="18">
        <v>314</v>
      </c>
      <c r="L233" s="19">
        <v>0</v>
      </c>
      <c r="M233" s="18">
        <f t="shared" si="8"/>
        <v>942</v>
      </c>
      <c r="N233" s="18">
        <f>M233*0.11</f>
        <v>103.62</v>
      </c>
      <c r="O233" s="16" t="s">
        <v>58</v>
      </c>
      <c r="P233" s="16" t="s">
        <v>38</v>
      </c>
      <c r="Q233" s="16">
        <v>3</v>
      </c>
      <c r="R233" s="16" t="s">
        <v>39</v>
      </c>
    </row>
    <row r="234" spans="1:18" x14ac:dyDescent="0.2">
      <c r="A234" s="16" t="s">
        <v>377</v>
      </c>
      <c r="B234" s="29">
        <v>46028</v>
      </c>
      <c r="C234" s="9" t="s">
        <v>86</v>
      </c>
      <c r="D234" s="9" t="s">
        <v>99</v>
      </c>
      <c r="E234" s="9" t="s">
        <v>99</v>
      </c>
      <c r="F234" s="9" t="s">
        <v>8</v>
      </c>
      <c r="G234" s="9" t="s">
        <v>139</v>
      </c>
      <c r="H234" s="9" t="s">
        <v>140</v>
      </c>
      <c r="I234" s="9" t="s">
        <v>36</v>
      </c>
      <c r="J234" s="17">
        <v>1</v>
      </c>
      <c r="K234" s="18">
        <v>44799</v>
      </c>
      <c r="L234" s="19">
        <v>0</v>
      </c>
      <c r="M234" s="18">
        <f t="shared" si="8"/>
        <v>44799</v>
      </c>
      <c r="N234" s="18">
        <f>M234*0.17</f>
        <v>7615.8300000000008</v>
      </c>
      <c r="O234" s="16" t="s">
        <v>91</v>
      </c>
      <c r="P234" s="16" t="s">
        <v>38</v>
      </c>
      <c r="Q234" s="16">
        <v>4</v>
      </c>
      <c r="R234" s="16" t="s">
        <v>39</v>
      </c>
    </row>
    <row r="235" spans="1:18" x14ac:dyDescent="0.2">
      <c r="A235" s="16" t="s">
        <v>378</v>
      </c>
      <c r="B235" s="29">
        <v>45895</v>
      </c>
      <c r="C235" s="9" t="s">
        <v>31</v>
      </c>
      <c r="D235" s="9" t="s">
        <v>87</v>
      </c>
      <c r="E235" s="9" t="s">
        <v>88</v>
      </c>
      <c r="F235" s="9" t="s">
        <v>10</v>
      </c>
      <c r="G235" s="9" t="s">
        <v>121</v>
      </c>
      <c r="H235" s="9" t="s">
        <v>122</v>
      </c>
      <c r="I235" s="9" t="s">
        <v>73</v>
      </c>
      <c r="J235" s="17">
        <v>2</v>
      </c>
      <c r="K235" s="18">
        <v>5460</v>
      </c>
      <c r="L235" s="19">
        <v>0.05</v>
      </c>
      <c r="M235" s="18">
        <f t="shared" si="8"/>
        <v>10374</v>
      </c>
      <c r="N235" s="18">
        <f>M235*0.1</f>
        <v>1037.4000000000001</v>
      </c>
      <c r="O235" s="16" t="s">
        <v>69</v>
      </c>
      <c r="P235" s="16" t="s">
        <v>38</v>
      </c>
      <c r="Q235" s="16">
        <v>4</v>
      </c>
      <c r="R235" s="16" t="s">
        <v>39</v>
      </c>
    </row>
    <row r="236" spans="1:18" x14ac:dyDescent="0.2">
      <c r="A236" s="16" t="s">
        <v>379</v>
      </c>
      <c r="B236" s="29">
        <v>45890</v>
      </c>
      <c r="C236" s="9" t="s">
        <v>180</v>
      </c>
      <c r="D236" s="9" t="s">
        <v>99</v>
      </c>
      <c r="E236" s="9" t="s">
        <v>99</v>
      </c>
      <c r="F236" s="9" t="s">
        <v>11</v>
      </c>
      <c r="G236" s="9" t="s">
        <v>135</v>
      </c>
      <c r="H236" s="9" t="s">
        <v>136</v>
      </c>
      <c r="I236" s="9" t="s">
        <v>79</v>
      </c>
      <c r="J236" s="17">
        <v>1</v>
      </c>
      <c r="K236" s="18">
        <v>220</v>
      </c>
      <c r="L236" s="19">
        <v>0.15</v>
      </c>
      <c r="M236" s="18">
        <f t="shared" si="8"/>
        <v>187</v>
      </c>
      <c r="N236" s="18">
        <f>M236*0.21</f>
        <v>39.269999999999996</v>
      </c>
      <c r="O236" s="16" t="s">
        <v>69</v>
      </c>
      <c r="P236" s="16" t="s">
        <v>38</v>
      </c>
      <c r="Q236" s="16">
        <v>5</v>
      </c>
      <c r="R236" s="16" t="s">
        <v>39</v>
      </c>
    </row>
    <row r="237" spans="1:18" x14ac:dyDescent="0.2">
      <c r="A237" s="16" t="s">
        <v>380</v>
      </c>
      <c r="B237" s="29">
        <v>45820</v>
      </c>
      <c r="C237" s="9" t="s">
        <v>31</v>
      </c>
      <c r="D237" s="9" t="s">
        <v>87</v>
      </c>
      <c r="E237" s="9" t="s">
        <v>88</v>
      </c>
      <c r="F237" s="9" t="s">
        <v>11</v>
      </c>
      <c r="G237" s="9" t="s">
        <v>77</v>
      </c>
      <c r="H237" s="9" t="s">
        <v>78</v>
      </c>
      <c r="I237" s="9" t="s">
        <v>79</v>
      </c>
      <c r="J237" s="17">
        <v>1</v>
      </c>
      <c r="K237" s="18">
        <v>2378</v>
      </c>
      <c r="L237" s="19">
        <v>0.1</v>
      </c>
      <c r="M237" s="18">
        <f t="shared" si="8"/>
        <v>2140.2000000000003</v>
      </c>
      <c r="N237" s="18">
        <f>M237*0.17</f>
        <v>363.83400000000006</v>
      </c>
      <c r="O237" s="16" t="s">
        <v>91</v>
      </c>
      <c r="P237" s="16" t="s">
        <v>38</v>
      </c>
      <c r="Q237" s="16">
        <v>3</v>
      </c>
      <c r="R237" s="16" t="s">
        <v>39</v>
      </c>
    </row>
    <row r="238" spans="1:18" x14ac:dyDescent="0.2">
      <c r="A238" s="16" t="s">
        <v>381</v>
      </c>
      <c r="B238" s="29">
        <v>46096</v>
      </c>
      <c r="C238" s="9" t="s">
        <v>31</v>
      </c>
      <c r="D238" s="9" t="s">
        <v>107</v>
      </c>
      <c r="E238" s="9" t="s">
        <v>108</v>
      </c>
      <c r="F238" s="9" t="s">
        <v>9</v>
      </c>
      <c r="G238" s="9" t="s">
        <v>161</v>
      </c>
      <c r="H238" s="9" t="s">
        <v>162</v>
      </c>
      <c r="I238" s="9" t="s">
        <v>95</v>
      </c>
      <c r="J238" s="17">
        <v>1</v>
      </c>
      <c r="K238" s="18">
        <v>3870</v>
      </c>
      <c r="L238" s="19">
        <v>0.05</v>
      </c>
      <c r="M238" s="18">
        <f t="shared" si="8"/>
        <v>3676.5</v>
      </c>
      <c r="N238" s="18">
        <f>M238*0.25</f>
        <v>919.125</v>
      </c>
      <c r="O238" s="16" t="s">
        <v>69</v>
      </c>
      <c r="P238" s="16" t="s">
        <v>38</v>
      </c>
      <c r="Q238" s="16">
        <v>5</v>
      </c>
      <c r="R238" s="16" t="s">
        <v>39</v>
      </c>
    </row>
    <row r="239" spans="1:18" x14ac:dyDescent="0.2">
      <c r="A239" s="16" t="s">
        <v>382</v>
      </c>
      <c r="B239" s="29">
        <v>45743</v>
      </c>
      <c r="C239" s="9" t="s">
        <v>54</v>
      </c>
      <c r="D239" s="9" t="s">
        <v>71</v>
      </c>
      <c r="E239" s="9" t="s">
        <v>72</v>
      </c>
      <c r="F239" s="9" t="s">
        <v>8</v>
      </c>
      <c r="G239" s="9" t="s">
        <v>262</v>
      </c>
      <c r="H239" s="9" t="s">
        <v>263</v>
      </c>
      <c r="I239" s="9" t="s">
        <v>57</v>
      </c>
      <c r="J239" s="17">
        <v>1</v>
      </c>
      <c r="K239" s="18">
        <v>51353</v>
      </c>
      <c r="L239" s="19">
        <v>0.2</v>
      </c>
      <c r="M239" s="18">
        <f t="shared" si="8"/>
        <v>41082.400000000001</v>
      </c>
      <c r="N239" s="18">
        <f>M239*0.13</f>
        <v>5340.7120000000004</v>
      </c>
      <c r="O239" s="16" t="s">
        <v>37</v>
      </c>
      <c r="P239" s="16" t="s">
        <v>38</v>
      </c>
      <c r="Q239" s="16">
        <v>4</v>
      </c>
      <c r="R239" s="16" t="s">
        <v>39</v>
      </c>
    </row>
    <row r="240" spans="1:18" x14ac:dyDescent="0.2">
      <c r="A240" s="16" t="s">
        <v>383</v>
      </c>
      <c r="B240" s="29">
        <v>45722</v>
      </c>
      <c r="C240" s="9" t="s">
        <v>52</v>
      </c>
      <c r="D240" s="9" t="s">
        <v>119</v>
      </c>
      <c r="E240" s="9" t="s">
        <v>120</v>
      </c>
      <c r="F240" s="9" t="s">
        <v>10</v>
      </c>
      <c r="G240" s="9" t="s">
        <v>121</v>
      </c>
      <c r="H240" s="9" t="s">
        <v>122</v>
      </c>
      <c r="I240" s="9" t="s">
        <v>64</v>
      </c>
      <c r="J240" s="17">
        <v>1</v>
      </c>
      <c r="K240" s="18">
        <v>742</v>
      </c>
      <c r="L240" s="19">
        <v>0.35</v>
      </c>
      <c r="M240" s="18">
        <f t="shared" si="8"/>
        <v>482.3</v>
      </c>
      <c r="N240" s="18">
        <f>M240*0.16</f>
        <v>77.168000000000006</v>
      </c>
      <c r="O240" s="16" t="s">
        <v>58</v>
      </c>
      <c r="P240" s="16" t="s">
        <v>38</v>
      </c>
      <c r="Q240" s="16">
        <v>5</v>
      </c>
      <c r="R240" s="16" t="s">
        <v>39</v>
      </c>
    </row>
    <row r="241" spans="1:18" x14ac:dyDescent="0.2">
      <c r="A241" s="16" t="s">
        <v>384</v>
      </c>
      <c r="B241" s="29">
        <v>46108</v>
      </c>
      <c r="C241" s="9" t="s">
        <v>167</v>
      </c>
      <c r="D241" s="9" t="s">
        <v>101</v>
      </c>
      <c r="E241" s="9" t="s">
        <v>102</v>
      </c>
      <c r="F241" s="9" t="s">
        <v>8</v>
      </c>
      <c r="G241" s="9" t="s">
        <v>139</v>
      </c>
      <c r="H241" s="9" t="s">
        <v>140</v>
      </c>
      <c r="I241" s="9" t="s">
        <v>36</v>
      </c>
      <c r="J241" s="17">
        <v>2</v>
      </c>
      <c r="K241" s="18">
        <v>14736</v>
      </c>
      <c r="L241" s="19">
        <v>0.1</v>
      </c>
      <c r="M241" s="18">
        <f t="shared" si="8"/>
        <v>26524.799999999999</v>
      </c>
      <c r="N241" s="18">
        <f>M241*0.22</f>
        <v>5835.4560000000001</v>
      </c>
      <c r="O241" s="16" t="s">
        <v>44</v>
      </c>
      <c r="P241" s="16" t="s">
        <v>38</v>
      </c>
      <c r="Q241" s="16">
        <v>3</v>
      </c>
      <c r="R241" s="16" t="s">
        <v>39</v>
      </c>
    </row>
    <row r="242" spans="1:18" x14ac:dyDescent="0.2">
      <c r="A242" s="16" t="s">
        <v>385</v>
      </c>
      <c r="B242" s="29">
        <v>45961</v>
      </c>
      <c r="C242" s="9" t="s">
        <v>183</v>
      </c>
      <c r="D242" s="9" t="s">
        <v>75</v>
      </c>
      <c r="E242" s="9" t="s">
        <v>76</v>
      </c>
      <c r="F242" s="9" t="s">
        <v>9</v>
      </c>
      <c r="G242" s="9" t="s">
        <v>103</v>
      </c>
      <c r="H242" s="9" t="s">
        <v>104</v>
      </c>
      <c r="I242" s="9" t="s">
        <v>79</v>
      </c>
      <c r="J242" s="17">
        <v>1</v>
      </c>
      <c r="K242" s="18">
        <v>316</v>
      </c>
      <c r="L242" s="19">
        <v>0</v>
      </c>
      <c r="M242" s="18">
        <f t="shared" si="8"/>
        <v>316</v>
      </c>
      <c r="N242" s="18">
        <f>M242*0.22</f>
        <v>69.52</v>
      </c>
      <c r="O242" s="16" t="s">
        <v>58</v>
      </c>
      <c r="P242" s="16" t="s">
        <v>38</v>
      </c>
      <c r="Q242" s="16">
        <v>4</v>
      </c>
      <c r="R242" s="16" t="s">
        <v>39</v>
      </c>
    </row>
    <row r="243" spans="1:18" x14ac:dyDescent="0.2">
      <c r="A243" s="16" t="s">
        <v>386</v>
      </c>
      <c r="B243" s="29">
        <v>45803</v>
      </c>
      <c r="C243" s="9" t="s">
        <v>226</v>
      </c>
      <c r="D243" s="9" t="s">
        <v>83</v>
      </c>
      <c r="E243" s="9" t="s">
        <v>84</v>
      </c>
      <c r="F243" s="9" t="s">
        <v>11</v>
      </c>
      <c r="G243" s="9" t="s">
        <v>130</v>
      </c>
      <c r="H243" s="9" t="s">
        <v>131</v>
      </c>
      <c r="I243" s="9" t="s">
        <v>79</v>
      </c>
      <c r="J243" s="17">
        <v>1</v>
      </c>
      <c r="K243" s="18">
        <v>1855</v>
      </c>
      <c r="L243" s="19">
        <v>0</v>
      </c>
      <c r="M243" s="18">
        <f t="shared" ref="M243:M245" si="9">J243*K243*(1-L243)</f>
        <v>1855</v>
      </c>
      <c r="N243" s="18">
        <f>M243*0.19</f>
        <v>352.45</v>
      </c>
      <c r="O243" s="16" t="s">
        <v>44</v>
      </c>
      <c r="P243" s="16" t="s">
        <v>38</v>
      </c>
      <c r="Q243" s="16">
        <v>5</v>
      </c>
      <c r="R243" s="16" t="s">
        <v>39</v>
      </c>
    </row>
    <row r="244" spans="1:18" x14ac:dyDescent="0.2">
      <c r="A244" s="16" t="s">
        <v>387</v>
      </c>
      <c r="B244" s="29">
        <v>45930</v>
      </c>
      <c r="C244" s="9" t="s">
        <v>52</v>
      </c>
      <c r="D244" s="9" t="s">
        <v>55</v>
      </c>
      <c r="E244" s="9" t="s">
        <v>56</v>
      </c>
      <c r="F244" s="9" t="s">
        <v>9</v>
      </c>
      <c r="G244" s="9" t="s">
        <v>103</v>
      </c>
      <c r="H244" s="9" t="s">
        <v>104</v>
      </c>
      <c r="I244" s="9" t="s">
        <v>95</v>
      </c>
      <c r="J244" s="17">
        <v>1</v>
      </c>
      <c r="K244" s="18">
        <v>1797</v>
      </c>
      <c r="L244" s="19">
        <v>0.15</v>
      </c>
      <c r="M244" s="18">
        <f t="shared" si="9"/>
        <v>1527.45</v>
      </c>
      <c r="N244" s="18">
        <f>-0.08*M244</f>
        <v>-122.19600000000001</v>
      </c>
      <c r="O244" s="16" t="s">
        <v>44</v>
      </c>
      <c r="P244" s="16" t="s">
        <v>80</v>
      </c>
      <c r="Q244" s="16">
        <v>1</v>
      </c>
      <c r="R244" s="16" t="s">
        <v>80</v>
      </c>
    </row>
    <row r="245" spans="1:18" x14ac:dyDescent="0.2">
      <c r="A245" s="16" t="s">
        <v>388</v>
      </c>
      <c r="B245" s="29">
        <v>45860</v>
      </c>
      <c r="C245" s="9" t="s">
        <v>146</v>
      </c>
      <c r="D245" s="9" t="s">
        <v>113</v>
      </c>
      <c r="E245" s="9" t="s">
        <v>114</v>
      </c>
      <c r="F245" s="9" t="s">
        <v>11</v>
      </c>
      <c r="G245" s="9" t="s">
        <v>135</v>
      </c>
      <c r="H245" s="9" t="s">
        <v>136</v>
      </c>
      <c r="I245" s="9" t="s">
        <v>79</v>
      </c>
      <c r="J245" s="17">
        <v>2</v>
      </c>
      <c r="K245" s="18">
        <v>1320</v>
      </c>
      <c r="L245" s="19">
        <v>0</v>
      </c>
      <c r="M245" s="18">
        <f t="shared" si="9"/>
        <v>2640</v>
      </c>
      <c r="N245" s="18">
        <f>M245*0.19</f>
        <v>501.6</v>
      </c>
      <c r="O245" s="16" t="s">
        <v>69</v>
      </c>
      <c r="P245" s="16" t="s">
        <v>38</v>
      </c>
      <c r="Q245" s="16">
        <v>4</v>
      </c>
      <c r="R245" s="16" t="s">
        <v>39</v>
      </c>
    </row>
    <row r="246" spans="1:18" x14ac:dyDescent="0.2">
      <c r="A246" s="16" t="s">
        <v>389</v>
      </c>
      <c r="B246" s="29">
        <v>45752</v>
      </c>
      <c r="C246" s="9" t="s">
        <v>143</v>
      </c>
      <c r="D246" s="9" t="s">
        <v>47</v>
      </c>
      <c r="E246" s="9" t="s">
        <v>48</v>
      </c>
      <c r="F246" s="9" t="s">
        <v>11</v>
      </c>
      <c r="G246" s="9" t="s">
        <v>77</v>
      </c>
      <c r="H246" s="9" t="s">
        <v>78</v>
      </c>
      <c r="I246" s="9" t="s">
        <v>36</v>
      </c>
      <c r="J246" s="17">
        <v>1</v>
      </c>
      <c r="K246" s="18">
        <v>1878</v>
      </c>
      <c r="L246" s="19">
        <v>0</v>
      </c>
      <c r="M246" s="18">
        <v>0</v>
      </c>
      <c r="N246" s="18">
        <v>0</v>
      </c>
      <c r="O246" s="16" t="s">
        <v>69</v>
      </c>
      <c r="P246" s="16" t="s">
        <v>132</v>
      </c>
      <c r="Q246" s="16"/>
      <c r="R246" s="16" t="s">
        <v>133</v>
      </c>
    </row>
    <row r="247" spans="1:18" x14ac:dyDescent="0.2">
      <c r="A247" s="16" t="s">
        <v>390</v>
      </c>
      <c r="B247" s="29">
        <v>46104</v>
      </c>
      <c r="C247" s="9" t="s">
        <v>125</v>
      </c>
      <c r="D247" s="9" t="s">
        <v>99</v>
      </c>
      <c r="E247" s="9" t="s">
        <v>99</v>
      </c>
      <c r="F247" s="9" t="s">
        <v>11</v>
      </c>
      <c r="G247" s="9" t="s">
        <v>77</v>
      </c>
      <c r="H247" s="9" t="s">
        <v>78</v>
      </c>
      <c r="I247" s="9" t="s">
        <v>79</v>
      </c>
      <c r="J247" s="17">
        <v>1</v>
      </c>
      <c r="K247" s="18">
        <v>1932</v>
      </c>
      <c r="L247" s="19">
        <v>0</v>
      </c>
      <c r="M247" s="18">
        <f t="shared" ref="M247:M256" si="10">J247*K247*(1-L247)</f>
        <v>1932</v>
      </c>
      <c r="N247" s="18">
        <f>M247*0.1</f>
        <v>193.20000000000002</v>
      </c>
      <c r="O247" s="16" t="s">
        <v>91</v>
      </c>
      <c r="P247" s="16" t="s">
        <v>38</v>
      </c>
      <c r="Q247" s="16">
        <v>4</v>
      </c>
      <c r="R247" s="16" t="s">
        <v>39</v>
      </c>
    </row>
    <row r="248" spans="1:18" x14ac:dyDescent="0.2">
      <c r="A248" s="16" t="s">
        <v>391</v>
      </c>
      <c r="B248" s="29">
        <v>45815</v>
      </c>
      <c r="C248" s="9" t="s">
        <v>86</v>
      </c>
      <c r="D248" s="9" t="s">
        <v>55</v>
      </c>
      <c r="E248" s="9" t="s">
        <v>56</v>
      </c>
      <c r="F248" s="9" t="s">
        <v>8</v>
      </c>
      <c r="G248" s="9" t="s">
        <v>126</v>
      </c>
      <c r="H248" s="9" t="s">
        <v>127</v>
      </c>
      <c r="I248" s="9" t="s">
        <v>36</v>
      </c>
      <c r="J248" s="17">
        <v>1</v>
      </c>
      <c r="K248" s="18">
        <v>6341</v>
      </c>
      <c r="L248" s="19">
        <v>0</v>
      </c>
      <c r="M248" s="18">
        <f t="shared" si="10"/>
        <v>6341</v>
      </c>
      <c r="N248" s="18">
        <f>M248*0.23</f>
        <v>1458.43</v>
      </c>
      <c r="O248" s="16" t="s">
        <v>37</v>
      </c>
      <c r="P248" s="16" t="s">
        <v>38</v>
      </c>
      <c r="Q248" s="16">
        <v>4</v>
      </c>
      <c r="R248" s="16" t="s">
        <v>39</v>
      </c>
    </row>
    <row r="249" spans="1:18" x14ac:dyDescent="0.2">
      <c r="A249" s="16" t="s">
        <v>392</v>
      </c>
      <c r="B249" s="29">
        <v>45922</v>
      </c>
      <c r="C249" s="9" t="s">
        <v>66</v>
      </c>
      <c r="D249" s="9" t="s">
        <v>60</v>
      </c>
      <c r="E249" s="9" t="s">
        <v>61</v>
      </c>
      <c r="F249" s="9" t="s">
        <v>8</v>
      </c>
      <c r="G249" s="9" t="s">
        <v>126</v>
      </c>
      <c r="H249" s="9" t="s">
        <v>127</v>
      </c>
      <c r="I249" s="9" t="s">
        <v>57</v>
      </c>
      <c r="J249" s="17">
        <v>1</v>
      </c>
      <c r="K249" s="18">
        <v>9482</v>
      </c>
      <c r="L249" s="19">
        <v>0.15</v>
      </c>
      <c r="M249" s="18">
        <f t="shared" si="10"/>
        <v>8059.7</v>
      </c>
      <c r="N249" s="18">
        <f>M249*0.13</f>
        <v>1047.761</v>
      </c>
      <c r="O249" s="16" t="s">
        <v>69</v>
      </c>
      <c r="P249" s="16" t="s">
        <v>38</v>
      </c>
      <c r="Q249" s="16">
        <v>5</v>
      </c>
      <c r="R249" s="16" t="s">
        <v>39</v>
      </c>
    </row>
    <row r="250" spans="1:18" x14ac:dyDescent="0.2">
      <c r="A250" s="16" t="s">
        <v>393</v>
      </c>
      <c r="B250" s="29">
        <v>46082</v>
      </c>
      <c r="C250" s="9" t="s">
        <v>159</v>
      </c>
      <c r="D250" s="9" t="s">
        <v>60</v>
      </c>
      <c r="E250" s="9" t="s">
        <v>61</v>
      </c>
      <c r="F250" s="9" t="s">
        <v>10</v>
      </c>
      <c r="G250" s="9" t="s">
        <v>224</v>
      </c>
      <c r="H250" s="9" t="s">
        <v>131</v>
      </c>
      <c r="I250" s="9" t="s">
        <v>73</v>
      </c>
      <c r="J250" s="17">
        <v>3</v>
      </c>
      <c r="K250" s="18">
        <v>1259</v>
      </c>
      <c r="L250" s="19">
        <v>0.05</v>
      </c>
      <c r="M250" s="18">
        <f t="shared" si="10"/>
        <v>3588.1499999999996</v>
      </c>
      <c r="N250" s="18">
        <f>M250*0.14</f>
        <v>502.34100000000001</v>
      </c>
      <c r="O250" s="16" t="s">
        <v>58</v>
      </c>
      <c r="P250" s="16" t="s">
        <v>38</v>
      </c>
      <c r="Q250" s="16">
        <v>5</v>
      </c>
      <c r="R250" s="16" t="s">
        <v>39</v>
      </c>
    </row>
    <row r="251" spans="1:18" x14ac:dyDescent="0.2">
      <c r="A251" s="16" t="s">
        <v>394</v>
      </c>
      <c r="B251" s="29">
        <v>45843</v>
      </c>
      <c r="C251" s="9" t="s">
        <v>112</v>
      </c>
      <c r="D251" s="9" t="s">
        <v>119</v>
      </c>
      <c r="E251" s="9" t="s">
        <v>120</v>
      </c>
      <c r="F251" s="9" t="s">
        <v>11</v>
      </c>
      <c r="G251" s="9" t="s">
        <v>77</v>
      </c>
      <c r="H251" s="9" t="s">
        <v>78</v>
      </c>
      <c r="I251" s="9" t="s">
        <v>79</v>
      </c>
      <c r="J251" s="17">
        <v>1</v>
      </c>
      <c r="K251" s="18">
        <v>1452</v>
      </c>
      <c r="L251" s="19">
        <v>0.2</v>
      </c>
      <c r="M251" s="18">
        <f t="shared" si="10"/>
        <v>1161.6000000000001</v>
      </c>
      <c r="N251" s="18">
        <f>M251*0.12</f>
        <v>139.39200000000002</v>
      </c>
      <c r="O251" s="16" t="s">
        <v>37</v>
      </c>
      <c r="P251" s="16" t="s">
        <v>38</v>
      </c>
      <c r="Q251" s="16">
        <v>5</v>
      </c>
      <c r="R251" s="16" t="s">
        <v>39</v>
      </c>
    </row>
    <row r="252" spans="1:18" x14ac:dyDescent="0.2">
      <c r="A252" s="16" t="s">
        <v>395</v>
      </c>
      <c r="B252" s="29">
        <v>45718</v>
      </c>
      <c r="C252" s="9" t="s">
        <v>97</v>
      </c>
      <c r="D252" s="9" t="s">
        <v>101</v>
      </c>
      <c r="E252" s="9" t="s">
        <v>102</v>
      </c>
      <c r="F252" s="9" t="s">
        <v>11</v>
      </c>
      <c r="G252" s="9" t="s">
        <v>130</v>
      </c>
      <c r="H252" s="9" t="s">
        <v>131</v>
      </c>
      <c r="I252" s="9" t="s">
        <v>36</v>
      </c>
      <c r="J252" s="17">
        <v>5</v>
      </c>
      <c r="K252" s="18">
        <v>1884</v>
      </c>
      <c r="L252" s="19">
        <v>0.15</v>
      </c>
      <c r="M252" s="18">
        <f t="shared" si="10"/>
        <v>8007</v>
      </c>
      <c r="N252" s="18">
        <f>M252*0.25</f>
        <v>2001.75</v>
      </c>
      <c r="O252" s="16" t="s">
        <v>37</v>
      </c>
      <c r="P252" s="16" t="s">
        <v>38</v>
      </c>
      <c r="Q252" s="16">
        <v>5</v>
      </c>
      <c r="R252" s="16" t="s">
        <v>39</v>
      </c>
    </row>
    <row r="253" spans="1:18" x14ac:dyDescent="0.2">
      <c r="A253" s="16" t="s">
        <v>396</v>
      </c>
      <c r="B253" s="29">
        <v>45806</v>
      </c>
      <c r="C253" s="9" t="s">
        <v>146</v>
      </c>
      <c r="D253" s="9" t="s">
        <v>71</v>
      </c>
      <c r="E253" s="9" t="s">
        <v>72</v>
      </c>
      <c r="F253" s="9" t="s">
        <v>9</v>
      </c>
      <c r="G253" s="9" t="s">
        <v>93</v>
      </c>
      <c r="H253" s="9" t="s">
        <v>94</v>
      </c>
      <c r="I253" s="9" t="s">
        <v>79</v>
      </c>
      <c r="J253" s="17">
        <v>2</v>
      </c>
      <c r="K253" s="18">
        <v>2625</v>
      </c>
      <c r="L253" s="19">
        <v>0.05</v>
      </c>
      <c r="M253" s="18">
        <f t="shared" si="10"/>
        <v>4987.5</v>
      </c>
      <c r="N253" s="18">
        <f>M253*0.16</f>
        <v>798</v>
      </c>
      <c r="O253" s="16" t="s">
        <v>91</v>
      </c>
      <c r="P253" s="16" t="s">
        <v>38</v>
      </c>
      <c r="Q253" s="16">
        <v>5</v>
      </c>
      <c r="R253" s="16" t="s">
        <v>39</v>
      </c>
    </row>
    <row r="254" spans="1:18" x14ac:dyDescent="0.2">
      <c r="A254" s="16" t="s">
        <v>397</v>
      </c>
      <c r="B254" s="29">
        <v>45815</v>
      </c>
      <c r="C254" s="9" t="s">
        <v>82</v>
      </c>
      <c r="D254" s="9" t="s">
        <v>119</v>
      </c>
      <c r="E254" s="9" t="s">
        <v>120</v>
      </c>
      <c r="F254" s="9" t="s">
        <v>11</v>
      </c>
      <c r="G254" s="9" t="s">
        <v>115</v>
      </c>
      <c r="H254" s="9" t="s">
        <v>116</v>
      </c>
      <c r="I254" s="9" t="s">
        <v>79</v>
      </c>
      <c r="J254" s="17">
        <v>1</v>
      </c>
      <c r="K254" s="18">
        <v>1672</v>
      </c>
      <c r="L254" s="19">
        <v>0</v>
      </c>
      <c r="M254" s="18">
        <f t="shared" si="10"/>
        <v>1672</v>
      </c>
      <c r="N254" s="18">
        <f>M254*0.15</f>
        <v>250.79999999999998</v>
      </c>
      <c r="O254" s="16" t="s">
        <v>58</v>
      </c>
      <c r="P254" s="16" t="s">
        <v>38</v>
      </c>
      <c r="Q254" s="16">
        <v>5</v>
      </c>
      <c r="R254" s="16" t="s">
        <v>39</v>
      </c>
    </row>
    <row r="255" spans="1:18" x14ac:dyDescent="0.2">
      <c r="A255" s="16" t="s">
        <v>398</v>
      </c>
      <c r="B255" s="29">
        <v>45797</v>
      </c>
      <c r="C255" s="9" t="s">
        <v>106</v>
      </c>
      <c r="D255" s="9" t="s">
        <v>60</v>
      </c>
      <c r="E255" s="9" t="s">
        <v>61</v>
      </c>
      <c r="F255" s="9" t="s">
        <v>10</v>
      </c>
      <c r="G255" s="9" t="s">
        <v>121</v>
      </c>
      <c r="H255" s="9" t="s">
        <v>122</v>
      </c>
      <c r="I255" s="9" t="s">
        <v>64</v>
      </c>
      <c r="J255" s="17">
        <v>1</v>
      </c>
      <c r="K255" s="18">
        <v>3012</v>
      </c>
      <c r="L255" s="19">
        <v>0.1</v>
      </c>
      <c r="M255" s="18">
        <f t="shared" si="10"/>
        <v>2710.8</v>
      </c>
      <c r="N255" s="18">
        <f>M255*0.23</f>
        <v>623.48400000000004</v>
      </c>
      <c r="O255" s="16" t="s">
        <v>91</v>
      </c>
      <c r="P255" s="16" t="s">
        <v>38</v>
      </c>
      <c r="Q255" s="16">
        <v>3</v>
      </c>
      <c r="R255" s="16" t="s">
        <v>39</v>
      </c>
    </row>
    <row r="256" spans="1:18" x14ac:dyDescent="0.2">
      <c r="A256" s="16" t="s">
        <v>399</v>
      </c>
      <c r="B256" s="29">
        <v>45844</v>
      </c>
      <c r="C256" s="9" t="s">
        <v>165</v>
      </c>
      <c r="D256" s="9" t="s">
        <v>113</v>
      </c>
      <c r="E256" s="9" t="s">
        <v>114</v>
      </c>
      <c r="F256" s="9" t="s">
        <v>8</v>
      </c>
      <c r="G256" s="9" t="s">
        <v>49</v>
      </c>
      <c r="H256" s="9" t="s">
        <v>50</v>
      </c>
      <c r="I256" s="9" t="s">
        <v>36</v>
      </c>
      <c r="J256" s="17">
        <v>2</v>
      </c>
      <c r="K256" s="18">
        <v>5872</v>
      </c>
      <c r="L256" s="19">
        <v>0.1</v>
      </c>
      <c r="M256" s="18">
        <f t="shared" si="10"/>
        <v>10569.6</v>
      </c>
      <c r="N256" s="18">
        <f>M256*0.16</f>
        <v>1691.1360000000002</v>
      </c>
      <c r="O256" s="16" t="s">
        <v>69</v>
      </c>
      <c r="P256" s="16" t="s">
        <v>38</v>
      </c>
      <c r="Q256" s="16">
        <v>4</v>
      </c>
      <c r="R256" s="16" t="s">
        <v>39</v>
      </c>
    </row>
    <row r="257" spans="1:18" x14ac:dyDescent="0.2">
      <c r="A257" s="16" t="s">
        <v>400</v>
      </c>
      <c r="B257" s="29">
        <v>46067</v>
      </c>
      <c r="C257" s="9" t="s">
        <v>143</v>
      </c>
      <c r="D257" s="9" t="s">
        <v>83</v>
      </c>
      <c r="E257" s="9" t="s">
        <v>84</v>
      </c>
      <c r="F257" s="9" t="s">
        <v>11</v>
      </c>
      <c r="G257" s="9" t="s">
        <v>135</v>
      </c>
      <c r="H257" s="9" t="s">
        <v>136</v>
      </c>
      <c r="I257" s="9" t="s">
        <v>36</v>
      </c>
      <c r="J257" s="17">
        <v>2</v>
      </c>
      <c r="K257" s="18">
        <v>1582</v>
      </c>
      <c r="L257" s="19">
        <v>0.1</v>
      </c>
      <c r="M257" s="18">
        <v>0</v>
      </c>
      <c r="N257" s="18">
        <v>0</v>
      </c>
      <c r="O257" s="16" t="s">
        <v>91</v>
      </c>
      <c r="P257" s="16" t="s">
        <v>132</v>
      </c>
      <c r="Q257" s="16"/>
      <c r="R257" s="16" t="s">
        <v>133</v>
      </c>
    </row>
    <row r="258" spans="1:18" x14ac:dyDescent="0.2">
      <c r="A258" s="16" t="s">
        <v>401</v>
      </c>
      <c r="B258" s="29">
        <v>46082</v>
      </c>
      <c r="C258" s="9" t="s">
        <v>226</v>
      </c>
      <c r="D258" s="9" t="s">
        <v>113</v>
      </c>
      <c r="E258" s="9" t="s">
        <v>114</v>
      </c>
      <c r="F258" s="9" t="s">
        <v>8</v>
      </c>
      <c r="G258" s="9" t="s">
        <v>49</v>
      </c>
      <c r="H258" s="9" t="s">
        <v>50</v>
      </c>
      <c r="I258" s="9" t="s">
        <v>36</v>
      </c>
      <c r="J258" s="17">
        <v>2</v>
      </c>
      <c r="K258" s="18">
        <v>33274</v>
      </c>
      <c r="L258" s="19">
        <v>0.5</v>
      </c>
      <c r="M258" s="18">
        <f t="shared" ref="M258:M265" si="11">J258*K258*(1-L258)</f>
        <v>33274</v>
      </c>
      <c r="N258" s="18">
        <f>M258*0.18</f>
        <v>5989.32</v>
      </c>
      <c r="O258" s="16" t="s">
        <v>91</v>
      </c>
      <c r="P258" s="16" t="s">
        <v>38</v>
      </c>
      <c r="Q258" s="16">
        <v>4</v>
      </c>
      <c r="R258" s="16" t="s">
        <v>39</v>
      </c>
    </row>
    <row r="259" spans="1:18" x14ac:dyDescent="0.2">
      <c r="A259" s="16" t="s">
        <v>402</v>
      </c>
      <c r="B259" s="29">
        <v>45689</v>
      </c>
      <c r="C259" s="9" t="s">
        <v>159</v>
      </c>
      <c r="D259" s="9" t="s">
        <v>107</v>
      </c>
      <c r="E259" s="9" t="s">
        <v>108</v>
      </c>
      <c r="F259" s="9" t="s">
        <v>10</v>
      </c>
      <c r="G259" s="9" t="s">
        <v>121</v>
      </c>
      <c r="H259" s="9" t="s">
        <v>122</v>
      </c>
      <c r="I259" s="9" t="s">
        <v>73</v>
      </c>
      <c r="J259" s="17">
        <v>3</v>
      </c>
      <c r="K259" s="18">
        <v>5929</v>
      </c>
      <c r="L259" s="19">
        <v>0.15</v>
      </c>
      <c r="M259" s="18">
        <f t="shared" si="11"/>
        <v>15118.949999999999</v>
      </c>
      <c r="N259" s="18">
        <f>M259*0.14</f>
        <v>2116.6530000000002</v>
      </c>
      <c r="O259" s="16" t="s">
        <v>69</v>
      </c>
      <c r="P259" s="16" t="s">
        <v>38</v>
      </c>
      <c r="Q259" s="16">
        <v>3</v>
      </c>
      <c r="R259" s="16" t="s">
        <v>39</v>
      </c>
    </row>
    <row r="260" spans="1:18" x14ac:dyDescent="0.2">
      <c r="A260" s="16" t="s">
        <v>403</v>
      </c>
      <c r="B260" s="29">
        <v>45713</v>
      </c>
      <c r="C260" s="9" t="s">
        <v>183</v>
      </c>
      <c r="D260" s="9" t="s">
        <v>113</v>
      </c>
      <c r="E260" s="9" t="s">
        <v>114</v>
      </c>
      <c r="F260" s="9" t="s">
        <v>11</v>
      </c>
      <c r="G260" s="9" t="s">
        <v>115</v>
      </c>
      <c r="H260" s="9" t="s">
        <v>116</v>
      </c>
      <c r="I260" s="9" t="s">
        <v>36</v>
      </c>
      <c r="J260" s="17">
        <v>1</v>
      </c>
      <c r="K260" s="18">
        <v>2158</v>
      </c>
      <c r="L260" s="19">
        <v>0.35</v>
      </c>
      <c r="M260" s="18">
        <f t="shared" si="11"/>
        <v>1402.7</v>
      </c>
      <c r="N260" s="18">
        <f>M260*0.17</f>
        <v>238.45900000000003</v>
      </c>
      <c r="O260" s="16" t="s">
        <v>44</v>
      </c>
      <c r="P260" s="16" t="s">
        <v>38</v>
      </c>
      <c r="Q260" s="16">
        <v>5</v>
      </c>
      <c r="R260" s="16" t="s">
        <v>39</v>
      </c>
    </row>
    <row r="261" spans="1:18" x14ac:dyDescent="0.2">
      <c r="A261" s="16" t="s">
        <v>404</v>
      </c>
      <c r="B261" s="29">
        <v>45965</v>
      </c>
      <c r="C261" s="9" t="s">
        <v>125</v>
      </c>
      <c r="D261" s="9" t="s">
        <v>60</v>
      </c>
      <c r="E261" s="9" t="s">
        <v>61</v>
      </c>
      <c r="F261" s="9" t="s">
        <v>9</v>
      </c>
      <c r="G261" s="9" t="s">
        <v>93</v>
      </c>
      <c r="H261" s="9" t="s">
        <v>94</v>
      </c>
      <c r="I261" s="9" t="s">
        <v>79</v>
      </c>
      <c r="J261" s="17">
        <v>1</v>
      </c>
      <c r="K261" s="18">
        <v>3889</v>
      </c>
      <c r="L261" s="19">
        <v>0.35</v>
      </c>
      <c r="M261" s="18">
        <f t="shared" si="11"/>
        <v>2527.85</v>
      </c>
      <c r="N261" s="18">
        <f>M261*0.25</f>
        <v>631.96249999999998</v>
      </c>
      <c r="O261" s="16" t="s">
        <v>91</v>
      </c>
      <c r="P261" s="16" t="s">
        <v>38</v>
      </c>
      <c r="Q261" s="16">
        <v>3</v>
      </c>
      <c r="R261" s="16" t="s">
        <v>39</v>
      </c>
    </row>
    <row r="262" spans="1:18" x14ac:dyDescent="0.2">
      <c r="A262" s="16" t="s">
        <v>405</v>
      </c>
      <c r="B262" s="29">
        <v>45871</v>
      </c>
      <c r="C262" s="9" t="s">
        <v>106</v>
      </c>
      <c r="D262" s="9" t="s">
        <v>60</v>
      </c>
      <c r="E262" s="9" t="s">
        <v>61</v>
      </c>
      <c r="F262" s="9" t="s">
        <v>9</v>
      </c>
      <c r="G262" s="9" t="s">
        <v>176</v>
      </c>
      <c r="H262" s="9" t="s">
        <v>177</v>
      </c>
      <c r="I262" s="9" t="s">
        <v>95</v>
      </c>
      <c r="J262" s="17">
        <v>1</v>
      </c>
      <c r="K262" s="18">
        <v>1559</v>
      </c>
      <c r="L262" s="19">
        <v>0.1</v>
      </c>
      <c r="M262" s="18">
        <f t="shared" si="11"/>
        <v>1403.1000000000001</v>
      </c>
      <c r="N262" s="18">
        <f>M262*0.2</f>
        <v>280.62000000000006</v>
      </c>
      <c r="O262" s="16" t="s">
        <v>69</v>
      </c>
      <c r="P262" s="16" t="s">
        <v>38</v>
      </c>
      <c r="Q262" s="16">
        <v>4</v>
      </c>
      <c r="R262" s="16" t="s">
        <v>39</v>
      </c>
    </row>
    <row r="263" spans="1:18" x14ac:dyDescent="0.2">
      <c r="A263" s="16" t="s">
        <v>406</v>
      </c>
      <c r="B263" s="29">
        <v>45977</v>
      </c>
      <c r="C263" s="9" t="s">
        <v>86</v>
      </c>
      <c r="D263" s="9" t="s">
        <v>154</v>
      </c>
      <c r="E263" s="9" t="s">
        <v>61</v>
      </c>
      <c r="F263" s="9" t="s">
        <v>9</v>
      </c>
      <c r="G263" s="9" t="s">
        <v>176</v>
      </c>
      <c r="H263" s="9" t="s">
        <v>177</v>
      </c>
      <c r="I263" s="9" t="s">
        <v>95</v>
      </c>
      <c r="J263" s="17">
        <v>1</v>
      </c>
      <c r="K263" s="18">
        <v>2268</v>
      </c>
      <c r="L263" s="19">
        <v>0.1</v>
      </c>
      <c r="M263" s="18">
        <f t="shared" si="11"/>
        <v>2041.2</v>
      </c>
      <c r="N263" s="18">
        <f>M263*0.21</f>
        <v>428.65199999999999</v>
      </c>
      <c r="O263" s="16" t="s">
        <v>44</v>
      </c>
      <c r="P263" s="16" t="s">
        <v>38</v>
      </c>
      <c r="Q263" s="16">
        <v>4</v>
      </c>
      <c r="R263" s="16" t="s">
        <v>39</v>
      </c>
    </row>
    <row r="264" spans="1:18" x14ac:dyDescent="0.2">
      <c r="A264" s="16" t="s">
        <v>407</v>
      </c>
      <c r="B264" s="29">
        <v>45797</v>
      </c>
      <c r="C264" s="9" t="s">
        <v>97</v>
      </c>
      <c r="D264" s="9" t="s">
        <v>75</v>
      </c>
      <c r="E264" s="9" t="s">
        <v>76</v>
      </c>
      <c r="F264" s="9" t="s">
        <v>8</v>
      </c>
      <c r="G264" s="9" t="s">
        <v>126</v>
      </c>
      <c r="H264" s="9" t="s">
        <v>127</v>
      </c>
      <c r="I264" s="9" t="s">
        <v>57</v>
      </c>
      <c r="J264" s="17">
        <v>1</v>
      </c>
      <c r="K264" s="18">
        <v>38423</v>
      </c>
      <c r="L264" s="19">
        <v>0.05</v>
      </c>
      <c r="M264" s="18">
        <f t="shared" si="11"/>
        <v>36501.85</v>
      </c>
      <c r="N264" s="18">
        <f>M264*0.13</f>
        <v>4745.2404999999999</v>
      </c>
      <c r="O264" s="16" t="s">
        <v>58</v>
      </c>
      <c r="P264" s="16" t="s">
        <v>242</v>
      </c>
      <c r="Q264" s="16">
        <v>3</v>
      </c>
      <c r="R264" s="16" t="s">
        <v>39</v>
      </c>
    </row>
    <row r="265" spans="1:18" x14ac:dyDescent="0.2">
      <c r="A265" s="16" t="s">
        <v>408</v>
      </c>
      <c r="B265" s="29">
        <v>46093</v>
      </c>
      <c r="C265" s="9" t="s">
        <v>86</v>
      </c>
      <c r="D265" s="9" t="s">
        <v>113</v>
      </c>
      <c r="E265" s="9" t="s">
        <v>114</v>
      </c>
      <c r="F265" s="9" t="s">
        <v>9</v>
      </c>
      <c r="G265" s="9" t="s">
        <v>93</v>
      </c>
      <c r="H265" s="9" t="s">
        <v>94</v>
      </c>
      <c r="I265" s="9" t="s">
        <v>95</v>
      </c>
      <c r="J265" s="17">
        <v>1</v>
      </c>
      <c r="K265" s="18">
        <v>4352</v>
      </c>
      <c r="L265" s="19">
        <v>0.2</v>
      </c>
      <c r="M265" s="18">
        <f t="shared" si="11"/>
        <v>3481.6000000000004</v>
      </c>
      <c r="N265" s="18">
        <f>M265*0.25</f>
        <v>870.40000000000009</v>
      </c>
      <c r="O265" s="16" t="s">
        <v>37</v>
      </c>
      <c r="P265" s="16" t="s">
        <v>38</v>
      </c>
      <c r="Q265" s="16">
        <v>3</v>
      </c>
      <c r="R265" s="16" t="s">
        <v>39</v>
      </c>
    </row>
    <row r="266" spans="1:18" x14ac:dyDescent="0.2">
      <c r="A266" s="16" t="s">
        <v>409</v>
      </c>
      <c r="B266" s="29">
        <v>45783</v>
      </c>
      <c r="C266" s="9" t="s">
        <v>156</v>
      </c>
      <c r="D266" s="9" t="s">
        <v>75</v>
      </c>
      <c r="E266" s="9" t="s">
        <v>76</v>
      </c>
      <c r="F266" s="9" t="s">
        <v>10</v>
      </c>
      <c r="G266" s="9" t="s">
        <v>89</v>
      </c>
      <c r="H266" s="9" t="s">
        <v>90</v>
      </c>
      <c r="I266" s="9" t="s">
        <v>64</v>
      </c>
      <c r="J266" s="17">
        <v>1</v>
      </c>
      <c r="K266" s="18">
        <v>2924</v>
      </c>
      <c r="L266" s="19">
        <v>0</v>
      </c>
      <c r="M266" s="18">
        <v>0</v>
      </c>
      <c r="N266" s="18">
        <v>0</v>
      </c>
      <c r="O266" s="16" t="s">
        <v>91</v>
      </c>
      <c r="P266" s="16" t="s">
        <v>132</v>
      </c>
      <c r="Q266" s="16"/>
      <c r="R266" s="16" t="s">
        <v>133</v>
      </c>
    </row>
    <row r="267" spans="1:18" x14ac:dyDescent="0.2">
      <c r="A267" s="16" t="s">
        <v>410</v>
      </c>
      <c r="B267" s="29">
        <v>45666</v>
      </c>
      <c r="C267" s="9" t="s">
        <v>180</v>
      </c>
      <c r="D267" s="9" t="s">
        <v>71</v>
      </c>
      <c r="E267" s="9" t="s">
        <v>72</v>
      </c>
      <c r="F267" s="9" t="s">
        <v>10</v>
      </c>
      <c r="G267" s="9" t="s">
        <v>62</v>
      </c>
      <c r="H267" s="9" t="s">
        <v>63</v>
      </c>
      <c r="I267" s="9" t="s">
        <v>73</v>
      </c>
      <c r="J267" s="17">
        <v>2</v>
      </c>
      <c r="K267" s="18">
        <v>4284</v>
      </c>
      <c r="L267" s="19">
        <v>0</v>
      </c>
      <c r="M267" s="18">
        <v>0</v>
      </c>
      <c r="N267" s="18">
        <v>0</v>
      </c>
      <c r="O267" s="16" t="s">
        <v>44</v>
      </c>
      <c r="P267" s="16" t="s">
        <v>132</v>
      </c>
      <c r="Q267" s="16"/>
      <c r="R267" s="16" t="s">
        <v>133</v>
      </c>
    </row>
    <row r="268" spans="1:18" x14ac:dyDescent="0.2">
      <c r="A268" s="16" t="s">
        <v>411</v>
      </c>
      <c r="B268" s="29">
        <v>46051</v>
      </c>
      <c r="C268" s="9" t="s">
        <v>52</v>
      </c>
      <c r="D268" s="9" t="s">
        <v>99</v>
      </c>
      <c r="E268" s="9" t="s">
        <v>99</v>
      </c>
      <c r="F268" s="9" t="s">
        <v>11</v>
      </c>
      <c r="G268" s="9" t="s">
        <v>77</v>
      </c>
      <c r="H268" s="9" t="s">
        <v>78</v>
      </c>
      <c r="I268" s="9" t="s">
        <v>79</v>
      </c>
      <c r="J268" s="17">
        <v>3</v>
      </c>
      <c r="K268" s="18">
        <v>1684</v>
      </c>
      <c r="L268" s="19">
        <v>0</v>
      </c>
      <c r="M268" s="18">
        <f t="shared" ref="M268:M284" si="12">J268*K268*(1-L268)</f>
        <v>5052</v>
      </c>
      <c r="N268" s="18">
        <f>M268*0.12</f>
        <v>606.24</v>
      </c>
      <c r="O268" s="16" t="s">
        <v>91</v>
      </c>
      <c r="P268" s="16" t="s">
        <v>38</v>
      </c>
      <c r="Q268" s="16">
        <v>3</v>
      </c>
      <c r="R268" s="16" t="s">
        <v>39</v>
      </c>
    </row>
    <row r="269" spans="1:18" x14ac:dyDescent="0.2">
      <c r="A269" s="16" t="s">
        <v>412</v>
      </c>
      <c r="B269" s="29">
        <v>45782</v>
      </c>
      <c r="C269" s="9" t="s">
        <v>41</v>
      </c>
      <c r="D269" s="9" t="s">
        <v>113</v>
      </c>
      <c r="E269" s="9" t="s">
        <v>114</v>
      </c>
      <c r="F269" s="9" t="s">
        <v>11</v>
      </c>
      <c r="G269" s="9" t="s">
        <v>77</v>
      </c>
      <c r="H269" s="9" t="s">
        <v>78</v>
      </c>
      <c r="I269" s="9" t="s">
        <v>36</v>
      </c>
      <c r="J269" s="17">
        <v>3</v>
      </c>
      <c r="K269" s="18">
        <v>1143</v>
      </c>
      <c r="L269" s="19">
        <v>0</v>
      </c>
      <c r="M269" s="18">
        <f t="shared" si="12"/>
        <v>3429</v>
      </c>
      <c r="N269" s="18">
        <f>M269*0.16</f>
        <v>548.64</v>
      </c>
      <c r="O269" s="16" t="s">
        <v>91</v>
      </c>
      <c r="P269" s="16" t="s">
        <v>38</v>
      </c>
      <c r="Q269" s="16">
        <v>3</v>
      </c>
      <c r="R269" s="16" t="s">
        <v>39</v>
      </c>
    </row>
    <row r="270" spans="1:18" x14ac:dyDescent="0.2">
      <c r="A270" s="16" t="s">
        <v>413</v>
      </c>
      <c r="B270" s="29">
        <v>45840</v>
      </c>
      <c r="C270" s="9" t="s">
        <v>52</v>
      </c>
      <c r="D270" s="9" t="s">
        <v>101</v>
      </c>
      <c r="E270" s="9" t="s">
        <v>102</v>
      </c>
      <c r="F270" s="9" t="s">
        <v>10</v>
      </c>
      <c r="G270" s="9" t="s">
        <v>89</v>
      </c>
      <c r="H270" s="9" t="s">
        <v>90</v>
      </c>
      <c r="I270" s="9" t="s">
        <v>64</v>
      </c>
      <c r="J270" s="17">
        <v>1</v>
      </c>
      <c r="K270" s="18">
        <v>736</v>
      </c>
      <c r="L270" s="19">
        <v>0.1</v>
      </c>
      <c r="M270" s="18">
        <f t="shared" si="12"/>
        <v>662.4</v>
      </c>
      <c r="N270" s="18">
        <f>M270*0.25</f>
        <v>165.6</v>
      </c>
      <c r="O270" s="16" t="s">
        <v>44</v>
      </c>
      <c r="P270" s="16" t="s">
        <v>38</v>
      </c>
      <c r="Q270" s="16">
        <v>3</v>
      </c>
      <c r="R270" s="16" t="s">
        <v>39</v>
      </c>
    </row>
    <row r="271" spans="1:18" x14ac:dyDescent="0.2">
      <c r="A271" s="16" t="s">
        <v>414</v>
      </c>
      <c r="B271" s="29">
        <v>45658</v>
      </c>
      <c r="C271" s="9" t="s">
        <v>41</v>
      </c>
      <c r="D271" s="9" t="s">
        <v>47</v>
      </c>
      <c r="E271" s="9" t="s">
        <v>48</v>
      </c>
      <c r="F271" s="9" t="s">
        <v>11</v>
      </c>
      <c r="G271" s="9" t="s">
        <v>77</v>
      </c>
      <c r="H271" s="9" t="s">
        <v>78</v>
      </c>
      <c r="I271" s="9" t="s">
        <v>36</v>
      </c>
      <c r="J271" s="17">
        <v>1</v>
      </c>
      <c r="K271" s="18">
        <v>1864</v>
      </c>
      <c r="L271" s="19">
        <v>0.05</v>
      </c>
      <c r="M271" s="18">
        <f t="shared" si="12"/>
        <v>1770.8</v>
      </c>
      <c r="N271" s="18">
        <f>M271*0.14</f>
        <v>247.91200000000001</v>
      </c>
      <c r="O271" s="16" t="s">
        <v>44</v>
      </c>
      <c r="P271" s="16" t="s">
        <v>38</v>
      </c>
      <c r="Q271" s="16">
        <v>4</v>
      </c>
      <c r="R271" s="16" t="s">
        <v>39</v>
      </c>
    </row>
    <row r="272" spans="1:18" x14ac:dyDescent="0.2">
      <c r="A272" s="16" t="s">
        <v>415</v>
      </c>
      <c r="B272" s="29">
        <v>46007</v>
      </c>
      <c r="C272" s="9" t="s">
        <v>41</v>
      </c>
      <c r="D272" s="9" t="s">
        <v>154</v>
      </c>
      <c r="E272" s="9" t="s">
        <v>61</v>
      </c>
      <c r="F272" s="9" t="s">
        <v>11</v>
      </c>
      <c r="G272" s="9" t="s">
        <v>130</v>
      </c>
      <c r="H272" s="9" t="s">
        <v>131</v>
      </c>
      <c r="I272" s="9" t="s">
        <v>79</v>
      </c>
      <c r="J272" s="17">
        <v>1</v>
      </c>
      <c r="K272" s="18">
        <v>1417</v>
      </c>
      <c r="L272" s="19">
        <v>0</v>
      </c>
      <c r="M272" s="18">
        <f t="shared" si="12"/>
        <v>1417</v>
      </c>
      <c r="N272" s="18">
        <f>M272*0.1</f>
        <v>141.70000000000002</v>
      </c>
      <c r="O272" s="16" t="s">
        <v>37</v>
      </c>
      <c r="P272" s="16" t="s">
        <v>38</v>
      </c>
      <c r="Q272" s="16">
        <v>5</v>
      </c>
      <c r="R272" s="16" t="s">
        <v>39</v>
      </c>
    </row>
    <row r="273" spans="1:18" x14ac:dyDescent="0.2">
      <c r="A273" s="16" t="s">
        <v>416</v>
      </c>
      <c r="B273" s="29">
        <v>45687</v>
      </c>
      <c r="C273" s="9" t="s">
        <v>86</v>
      </c>
      <c r="D273" s="9" t="s">
        <v>47</v>
      </c>
      <c r="E273" s="9" t="s">
        <v>48</v>
      </c>
      <c r="F273" s="9" t="s">
        <v>11</v>
      </c>
      <c r="G273" s="9" t="s">
        <v>130</v>
      </c>
      <c r="H273" s="9" t="s">
        <v>131</v>
      </c>
      <c r="I273" s="9" t="s">
        <v>36</v>
      </c>
      <c r="J273" s="17">
        <v>1</v>
      </c>
      <c r="K273" s="18">
        <v>954</v>
      </c>
      <c r="L273" s="19">
        <v>0</v>
      </c>
      <c r="M273" s="18">
        <f t="shared" si="12"/>
        <v>954</v>
      </c>
      <c r="N273" s="18">
        <f>M273*0.19</f>
        <v>181.26</v>
      </c>
      <c r="O273" s="16" t="s">
        <v>91</v>
      </c>
      <c r="P273" s="16" t="s">
        <v>38</v>
      </c>
      <c r="Q273" s="16">
        <v>5</v>
      </c>
      <c r="R273" s="16" t="s">
        <v>39</v>
      </c>
    </row>
    <row r="274" spans="1:18" x14ac:dyDescent="0.2">
      <c r="A274" s="16" t="s">
        <v>417</v>
      </c>
      <c r="B274" s="29">
        <v>46091</v>
      </c>
      <c r="C274" s="9" t="s">
        <v>156</v>
      </c>
      <c r="D274" s="9" t="s">
        <v>119</v>
      </c>
      <c r="E274" s="9" t="s">
        <v>120</v>
      </c>
      <c r="F274" s="9" t="s">
        <v>8</v>
      </c>
      <c r="G274" s="9" t="s">
        <v>67</v>
      </c>
      <c r="H274" s="9" t="s">
        <v>68</v>
      </c>
      <c r="I274" s="9" t="s">
        <v>57</v>
      </c>
      <c r="J274" s="17">
        <v>3</v>
      </c>
      <c r="K274" s="18">
        <v>33959</v>
      </c>
      <c r="L274" s="19">
        <v>0</v>
      </c>
      <c r="M274" s="18">
        <f t="shared" si="12"/>
        <v>101877</v>
      </c>
      <c r="N274" s="18">
        <f>M274*0.12</f>
        <v>12225.24</v>
      </c>
      <c r="O274" s="16" t="s">
        <v>37</v>
      </c>
      <c r="P274" s="16" t="s">
        <v>38</v>
      </c>
      <c r="Q274" s="16">
        <v>5</v>
      </c>
      <c r="R274" s="16" t="s">
        <v>39</v>
      </c>
    </row>
    <row r="275" spans="1:18" x14ac:dyDescent="0.2">
      <c r="A275" s="16" t="s">
        <v>418</v>
      </c>
      <c r="B275" s="29">
        <v>45697</v>
      </c>
      <c r="C275" s="9" t="s">
        <v>148</v>
      </c>
      <c r="D275" s="9" t="s">
        <v>150</v>
      </c>
      <c r="E275" s="9" t="s">
        <v>151</v>
      </c>
      <c r="F275" s="9" t="s">
        <v>11</v>
      </c>
      <c r="G275" s="9" t="s">
        <v>135</v>
      </c>
      <c r="H275" s="9" t="s">
        <v>136</v>
      </c>
      <c r="I275" s="9" t="s">
        <v>36</v>
      </c>
      <c r="J275" s="17">
        <v>3</v>
      </c>
      <c r="K275" s="18">
        <v>1088</v>
      </c>
      <c r="L275" s="19">
        <v>0.1</v>
      </c>
      <c r="M275" s="18">
        <f t="shared" si="12"/>
        <v>2937.6</v>
      </c>
      <c r="N275" s="18">
        <f>M275*0.16</f>
        <v>470.01600000000002</v>
      </c>
      <c r="O275" s="16" t="s">
        <v>91</v>
      </c>
      <c r="P275" s="16" t="s">
        <v>38</v>
      </c>
      <c r="Q275" s="16">
        <v>3</v>
      </c>
      <c r="R275" s="16" t="s">
        <v>39</v>
      </c>
    </row>
    <row r="276" spans="1:18" x14ac:dyDescent="0.2">
      <c r="A276" s="16" t="s">
        <v>419</v>
      </c>
      <c r="B276" s="29">
        <v>46016</v>
      </c>
      <c r="C276" s="9" t="s">
        <v>180</v>
      </c>
      <c r="D276" s="9" t="s">
        <v>101</v>
      </c>
      <c r="E276" s="9" t="s">
        <v>102</v>
      </c>
      <c r="F276" s="9" t="s">
        <v>11</v>
      </c>
      <c r="G276" s="9" t="s">
        <v>130</v>
      </c>
      <c r="H276" s="9" t="s">
        <v>131</v>
      </c>
      <c r="I276" s="9" t="s">
        <v>36</v>
      </c>
      <c r="J276" s="17">
        <v>2</v>
      </c>
      <c r="K276" s="18">
        <v>575</v>
      </c>
      <c r="L276" s="19">
        <v>0.1</v>
      </c>
      <c r="M276" s="18">
        <f t="shared" si="12"/>
        <v>1035</v>
      </c>
      <c r="N276" s="18">
        <f>M276*0.2</f>
        <v>207</v>
      </c>
      <c r="O276" s="16" t="s">
        <v>37</v>
      </c>
      <c r="P276" s="16" t="s">
        <v>38</v>
      </c>
      <c r="Q276" s="16">
        <v>4</v>
      </c>
      <c r="R276" s="16" t="s">
        <v>39</v>
      </c>
    </row>
    <row r="277" spans="1:18" x14ac:dyDescent="0.2">
      <c r="A277" s="16" t="s">
        <v>420</v>
      </c>
      <c r="B277" s="29">
        <v>45872</v>
      </c>
      <c r="C277" s="9" t="s">
        <v>41</v>
      </c>
      <c r="D277" s="9" t="s">
        <v>32</v>
      </c>
      <c r="E277" s="9" t="s">
        <v>33</v>
      </c>
      <c r="F277" s="9" t="s">
        <v>9</v>
      </c>
      <c r="G277" s="9" t="s">
        <v>103</v>
      </c>
      <c r="H277" s="9" t="s">
        <v>104</v>
      </c>
      <c r="I277" s="9" t="s">
        <v>79</v>
      </c>
      <c r="J277" s="17">
        <v>5</v>
      </c>
      <c r="K277" s="18">
        <v>2489</v>
      </c>
      <c r="L277" s="19">
        <v>0.05</v>
      </c>
      <c r="M277" s="18">
        <f t="shared" si="12"/>
        <v>11822.75</v>
      </c>
      <c r="N277" s="18">
        <f>M277*0.14</f>
        <v>1655.1850000000002</v>
      </c>
      <c r="O277" s="16" t="s">
        <v>58</v>
      </c>
      <c r="P277" s="16" t="s">
        <v>38</v>
      </c>
      <c r="Q277" s="16">
        <v>3</v>
      </c>
      <c r="R277" s="16" t="s">
        <v>39</v>
      </c>
    </row>
    <row r="278" spans="1:18" x14ac:dyDescent="0.2">
      <c r="A278" s="16" t="s">
        <v>421</v>
      </c>
      <c r="B278" s="29">
        <v>45956</v>
      </c>
      <c r="C278" s="9" t="s">
        <v>156</v>
      </c>
      <c r="D278" s="9" t="s">
        <v>60</v>
      </c>
      <c r="E278" s="9" t="s">
        <v>61</v>
      </c>
      <c r="F278" s="9" t="s">
        <v>8</v>
      </c>
      <c r="G278" s="9" t="s">
        <v>126</v>
      </c>
      <c r="H278" s="9" t="s">
        <v>127</v>
      </c>
      <c r="I278" s="9" t="s">
        <v>36</v>
      </c>
      <c r="J278" s="17">
        <v>1</v>
      </c>
      <c r="K278" s="18">
        <v>34947</v>
      </c>
      <c r="L278" s="19">
        <v>0</v>
      </c>
      <c r="M278" s="18">
        <f t="shared" si="12"/>
        <v>34947</v>
      </c>
      <c r="N278" s="18">
        <f>M278*0.16</f>
        <v>5591.52</v>
      </c>
      <c r="O278" s="16" t="s">
        <v>37</v>
      </c>
      <c r="P278" s="16" t="s">
        <v>38</v>
      </c>
      <c r="Q278" s="16">
        <v>4</v>
      </c>
      <c r="R278" s="16" t="s">
        <v>39</v>
      </c>
    </row>
    <row r="279" spans="1:18" x14ac:dyDescent="0.2">
      <c r="A279" s="16" t="s">
        <v>422</v>
      </c>
      <c r="B279" s="29">
        <v>45798</v>
      </c>
      <c r="C279" s="9" t="s">
        <v>165</v>
      </c>
      <c r="D279" s="9" t="s">
        <v>60</v>
      </c>
      <c r="E279" s="9" t="s">
        <v>61</v>
      </c>
      <c r="F279" s="9" t="s">
        <v>8</v>
      </c>
      <c r="G279" s="9" t="s">
        <v>262</v>
      </c>
      <c r="H279" s="9" t="s">
        <v>263</v>
      </c>
      <c r="I279" s="9" t="s">
        <v>57</v>
      </c>
      <c r="J279" s="17">
        <v>1</v>
      </c>
      <c r="K279" s="18">
        <v>15123</v>
      </c>
      <c r="L279" s="19">
        <v>0</v>
      </c>
      <c r="M279" s="18">
        <f t="shared" si="12"/>
        <v>15123</v>
      </c>
      <c r="N279" s="18">
        <f>M279*0.16</f>
        <v>2419.6799999999998</v>
      </c>
      <c r="O279" s="16" t="s">
        <v>44</v>
      </c>
      <c r="P279" s="16" t="s">
        <v>38</v>
      </c>
      <c r="Q279" s="16">
        <v>4</v>
      </c>
      <c r="R279" s="16" t="s">
        <v>39</v>
      </c>
    </row>
    <row r="280" spans="1:18" x14ac:dyDescent="0.2">
      <c r="A280" s="16" t="s">
        <v>423</v>
      </c>
      <c r="B280" s="29">
        <v>45726</v>
      </c>
      <c r="C280" s="9" t="s">
        <v>167</v>
      </c>
      <c r="D280" s="9" t="s">
        <v>60</v>
      </c>
      <c r="E280" s="9" t="s">
        <v>61</v>
      </c>
      <c r="F280" s="9" t="s">
        <v>10</v>
      </c>
      <c r="G280" s="9" t="s">
        <v>224</v>
      </c>
      <c r="H280" s="9" t="s">
        <v>131</v>
      </c>
      <c r="I280" s="9" t="s">
        <v>73</v>
      </c>
      <c r="J280" s="17">
        <v>1</v>
      </c>
      <c r="K280" s="18">
        <v>4017</v>
      </c>
      <c r="L280" s="19">
        <v>0</v>
      </c>
      <c r="M280" s="18">
        <f t="shared" si="12"/>
        <v>4017</v>
      </c>
      <c r="N280" s="18">
        <f>M280*0.1</f>
        <v>401.70000000000005</v>
      </c>
      <c r="O280" s="16" t="s">
        <v>91</v>
      </c>
      <c r="P280" s="16" t="s">
        <v>38</v>
      </c>
      <c r="Q280" s="16">
        <v>3</v>
      </c>
      <c r="R280" s="16" t="s">
        <v>39</v>
      </c>
    </row>
    <row r="281" spans="1:18" x14ac:dyDescent="0.2">
      <c r="A281" s="16" t="s">
        <v>424</v>
      </c>
      <c r="B281" s="29">
        <v>46018</v>
      </c>
      <c r="C281" s="9" t="s">
        <v>82</v>
      </c>
      <c r="D281" s="9" t="s">
        <v>87</v>
      </c>
      <c r="E281" s="9" t="s">
        <v>88</v>
      </c>
      <c r="F281" s="9" t="s">
        <v>11</v>
      </c>
      <c r="G281" s="9" t="s">
        <v>135</v>
      </c>
      <c r="H281" s="9" t="s">
        <v>136</v>
      </c>
      <c r="I281" s="9" t="s">
        <v>36</v>
      </c>
      <c r="J281" s="17">
        <v>1</v>
      </c>
      <c r="K281" s="18">
        <v>1884</v>
      </c>
      <c r="L281" s="19">
        <v>0.2</v>
      </c>
      <c r="M281" s="18">
        <f t="shared" si="12"/>
        <v>1507.2</v>
      </c>
      <c r="N281" s="18">
        <f>M281*0.2</f>
        <v>301.44</v>
      </c>
      <c r="O281" s="16" t="s">
        <v>69</v>
      </c>
      <c r="P281" s="16" t="s">
        <v>38</v>
      </c>
      <c r="Q281" s="16">
        <v>4</v>
      </c>
      <c r="R281" s="16" t="s">
        <v>39</v>
      </c>
    </row>
    <row r="282" spans="1:18" x14ac:dyDescent="0.2">
      <c r="A282" s="16" t="s">
        <v>425</v>
      </c>
      <c r="B282" s="29">
        <v>46061</v>
      </c>
      <c r="C282" s="9" t="s">
        <v>226</v>
      </c>
      <c r="D282" s="9" t="s">
        <v>71</v>
      </c>
      <c r="E282" s="9" t="s">
        <v>72</v>
      </c>
      <c r="F282" s="9" t="s">
        <v>8</v>
      </c>
      <c r="G282" s="9" t="s">
        <v>262</v>
      </c>
      <c r="H282" s="9" t="s">
        <v>263</v>
      </c>
      <c r="I282" s="9" t="s">
        <v>57</v>
      </c>
      <c r="J282" s="17">
        <v>1</v>
      </c>
      <c r="K282" s="18">
        <v>62096</v>
      </c>
      <c r="L282" s="19">
        <v>0.05</v>
      </c>
      <c r="M282" s="18">
        <f t="shared" si="12"/>
        <v>58991.199999999997</v>
      </c>
      <c r="N282" s="18">
        <f>M282*0.13</f>
        <v>7668.8559999999998</v>
      </c>
      <c r="O282" s="16" t="s">
        <v>58</v>
      </c>
      <c r="P282" s="16" t="s">
        <v>38</v>
      </c>
      <c r="Q282" s="16">
        <v>4</v>
      </c>
      <c r="R282" s="16" t="s">
        <v>39</v>
      </c>
    </row>
    <row r="283" spans="1:18" x14ac:dyDescent="0.2">
      <c r="A283" s="16" t="s">
        <v>426</v>
      </c>
      <c r="B283" s="29">
        <v>45711</v>
      </c>
      <c r="C283" s="9" t="s">
        <v>159</v>
      </c>
      <c r="D283" s="9" t="s">
        <v>87</v>
      </c>
      <c r="E283" s="9" t="s">
        <v>88</v>
      </c>
      <c r="F283" s="9" t="s">
        <v>11</v>
      </c>
      <c r="G283" s="9" t="s">
        <v>42</v>
      </c>
      <c r="H283" s="9" t="s">
        <v>43</v>
      </c>
      <c r="I283" s="9" t="s">
        <v>79</v>
      </c>
      <c r="J283" s="17">
        <v>1</v>
      </c>
      <c r="K283" s="18">
        <v>1333</v>
      </c>
      <c r="L283" s="19">
        <v>0.05</v>
      </c>
      <c r="M283" s="18">
        <f t="shared" si="12"/>
        <v>1266.3499999999999</v>
      </c>
      <c r="N283" s="18">
        <f>M283*0.16</f>
        <v>202.61599999999999</v>
      </c>
      <c r="O283" s="16" t="s">
        <v>44</v>
      </c>
      <c r="P283" s="16" t="s">
        <v>38</v>
      </c>
      <c r="Q283" s="16">
        <v>3</v>
      </c>
      <c r="R283" s="16" t="s">
        <v>39</v>
      </c>
    </row>
    <row r="284" spans="1:18" x14ac:dyDescent="0.2">
      <c r="A284" s="16" t="s">
        <v>427</v>
      </c>
      <c r="B284" s="29">
        <v>46091</v>
      </c>
      <c r="C284" s="9" t="s">
        <v>46</v>
      </c>
      <c r="D284" s="9" t="s">
        <v>99</v>
      </c>
      <c r="E284" s="9" t="s">
        <v>99</v>
      </c>
      <c r="F284" s="9" t="s">
        <v>9</v>
      </c>
      <c r="G284" s="9" t="s">
        <v>176</v>
      </c>
      <c r="H284" s="9" t="s">
        <v>177</v>
      </c>
      <c r="I284" s="9" t="s">
        <v>95</v>
      </c>
      <c r="J284" s="17">
        <v>2</v>
      </c>
      <c r="K284" s="18">
        <v>2672</v>
      </c>
      <c r="L284" s="19">
        <v>0.2</v>
      </c>
      <c r="M284" s="18">
        <f t="shared" si="12"/>
        <v>4275.2</v>
      </c>
      <c r="N284" s="18">
        <f>M284*0.18</f>
        <v>769.53599999999994</v>
      </c>
      <c r="O284" s="16" t="s">
        <v>91</v>
      </c>
      <c r="P284" s="16" t="s">
        <v>38</v>
      </c>
      <c r="Q284" s="16">
        <v>5</v>
      </c>
      <c r="R284" s="16" t="s">
        <v>39</v>
      </c>
    </row>
    <row r="285" spans="1:18" x14ac:dyDescent="0.2">
      <c r="A285" s="16" t="s">
        <v>428</v>
      </c>
      <c r="B285" s="29">
        <v>45878</v>
      </c>
      <c r="C285" s="9" t="s">
        <v>54</v>
      </c>
      <c r="D285" s="9" t="s">
        <v>71</v>
      </c>
      <c r="E285" s="9" t="s">
        <v>72</v>
      </c>
      <c r="F285" s="9" t="s">
        <v>9</v>
      </c>
      <c r="G285" s="9" t="s">
        <v>176</v>
      </c>
      <c r="H285" s="9" t="s">
        <v>177</v>
      </c>
      <c r="I285" s="9" t="s">
        <v>79</v>
      </c>
      <c r="J285" s="17">
        <v>2</v>
      </c>
      <c r="K285" s="18">
        <v>4363</v>
      </c>
      <c r="L285" s="19">
        <v>0.15</v>
      </c>
      <c r="M285" s="18">
        <v>0</v>
      </c>
      <c r="N285" s="18">
        <v>0</v>
      </c>
      <c r="O285" s="16" t="s">
        <v>37</v>
      </c>
      <c r="P285" s="16" t="s">
        <v>132</v>
      </c>
      <c r="Q285" s="16"/>
      <c r="R285" s="16" t="s">
        <v>133</v>
      </c>
    </row>
    <row r="286" spans="1:18" x14ac:dyDescent="0.2">
      <c r="A286" s="16" t="s">
        <v>429</v>
      </c>
      <c r="B286" s="29">
        <v>45735</v>
      </c>
      <c r="C286" s="9" t="s">
        <v>46</v>
      </c>
      <c r="D286" s="9" t="s">
        <v>47</v>
      </c>
      <c r="E286" s="9" t="s">
        <v>48</v>
      </c>
      <c r="F286" s="9" t="s">
        <v>8</v>
      </c>
      <c r="G286" s="9" t="s">
        <v>49</v>
      </c>
      <c r="H286" s="9" t="s">
        <v>50</v>
      </c>
      <c r="I286" s="9" t="s">
        <v>57</v>
      </c>
      <c r="J286" s="17">
        <v>1</v>
      </c>
      <c r="K286" s="18">
        <v>6908</v>
      </c>
      <c r="L286" s="19">
        <v>0</v>
      </c>
      <c r="M286" s="18">
        <f t="shared" ref="M286:M295" si="13">J286*K286*(1-L286)</f>
        <v>6908</v>
      </c>
      <c r="N286" s="18">
        <f>M286*0.17</f>
        <v>1174.3600000000001</v>
      </c>
      <c r="O286" s="16" t="s">
        <v>37</v>
      </c>
      <c r="P286" s="16" t="s">
        <v>242</v>
      </c>
      <c r="Q286" s="16">
        <v>4</v>
      </c>
      <c r="R286" s="16" t="s">
        <v>39</v>
      </c>
    </row>
    <row r="287" spans="1:18" x14ac:dyDescent="0.2">
      <c r="A287" s="16" t="s">
        <v>430</v>
      </c>
      <c r="B287" s="29">
        <v>46058</v>
      </c>
      <c r="C287" s="9" t="s">
        <v>148</v>
      </c>
      <c r="D287" s="9" t="s">
        <v>60</v>
      </c>
      <c r="E287" s="9" t="s">
        <v>61</v>
      </c>
      <c r="F287" s="9" t="s">
        <v>11</v>
      </c>
      <c r="G287" s="9" t="s">
        <v>115</v>
      </c>
      <c r="H287" s="9" t="s">
        <v>116</v>
      </c>
      <c r="I287" s="9" t="s">
        <v>36</v>
      </c>
      <c r="J287" s="17">
        <v>1</v>
      </c>
      <c r="K287" s="18">
        <v>446</v>
      </c>
      <c r="L287" s="19">
        <v>0.15</v>
      </c>
      <c r="M287" s="18">
        <f t="shared" si="13"/>
        <v>379.09999999999997</v>
      </c>
      <c r="N287" s="18">
        <f>M287*0.11</f>
        <v>41.700999999999993</v>
      </c>
      <c r="O287" s="16" t="s">
        <v>37</v>
      </c>
      <c r="P287" s="16" t="s">
        <v>38</v>
      </c>
      <c r="Q287" s="16">
        <v>4</v>
      </c>
      <c r="R287" s="16" t="s">
        <v>39</v>
      </c>
    </row>
    <row r="288" spans="1:18" x14ac:dyDescent="0.2">
      <c r="A288" s="16" t="s">
        <v>431</v>
      </c>
      <c r="B288" s="29">
        <v>45809</v>
      </c>
      <c r="C288" s="9" t="s">
        <v>143</v>
      </c>
      <c r="D288" s="9" t="s">
        <v>83</v>
      </c>
      <c r="E288" s="9" t="s">
        <v>84</v>
      </c>
      <c r="F288" s="9" t="s">
        <v>9</v>
      </c>
      <c r="G288" s="9" t="s">
        <v>176</v>
      </c>
      <c r="H288" s="9" t="s">
        <v>177</v>
      </c>
      <c r="I288" s="9" t="s">
        <v>79</v>
      </c>
      <c r="J288" s="17">
        <v>1</v>
      </c>
      <c r="K288" s="18">
        <v>375</v>
      </c>
      <c r="L288" s="19">
        <v>0.05</v>
      </c>
      <c r="M288" s="18">
        <f t="shared" si="13"/>
        <v>356.25</v>
      </c>
      <c r="N288" s="18">
        <f>M288*0.23</f>
        <v>81.9375</v>
      </c>
      <c r="O288" s="16" t="s">
        <v>37</v>
      </c>
      <c r="P288" s="16" t="s">
        <v>38</v>
      </c>
      <c r="Q288" s="16">
        <v>4</v>
      </c>
      <c r="R288" s="16" t="s">
        <v>39</v>
      </c>
    </row>
    <row r="289" spans="1:18" x14ac:dyDescent="0.2">
      <c r="A289" s="16" t="s">
        <v>432</v>
      </c>
      <c r="B289" s="29">
        <v>45813</v>
      </c>
      <c r="C289" s="9" t="s">
        <v>143</v>
      </c>
      <c r="D289" s="9" t="s">
        <v>113</v>
      </c>
      <c r="E289" s="9" t="s">
        <v>114</v>
      </c>
      <c r="F289" s="9" t="s">
        <v>10</v>
      </c>
      <c r="G289" s="9" t="s">
        <v>224</v>
      </c>
      <c r="H289" s="9" t="s">
        <v>131</v>
      </c>
      <c r="I289" s="9" t="s">
        <v>64</v>
      </c>
      <c r="J289" s="17">
        <v>2</v>
      </c>
      <c r="K289" s="18">
        <v>5580</v>
      </c>
      <c r="L289" s="19">
        <v>0</v>
      </c>
      <c r="M289" s="18">
        <f t="shared" si="13"/>
        <v>11160</v>
      </c>
      <c r="N289" s="18">
        <f>M289*0.23</f>
        <v>2566.8000000000002</v>
      </c>
      <c r="O289" s="16" t="s">
        <v>58</v>
      </c>
      <c r="P289" s="16" t="s">
        <v>38</v>
      </c>
      <c r="Q289" s="16">
        <v>5</v>
      </c>
      <c r="R289" s="16" t="s">
        <v>39</v>
      </c>
    </row>
    <row r="290" spans="1:18" x14ac:dyDescent="0.2">
      <c r="A290" s="16" t="s">
        <v>433</v>
      </c>
      <c r="B290" s="29">
        <v>46000</v>
      </c>
      <c r="C290" s="9" t="s">
        <v>52</v>
      </c>
      <c r="D290" s="9" t="s">
        <v>75</v>
      </c>
      <c r="E290" s="9" t="s">
        <v>76</v>
      </c>
      <c r="F290" s="9" t="s">
        <v>9</v>
      </c>
      <c r="G290" s="9" t="s">
        <v>93</v>
      </c>
      <c r="H290" s="9" t="s">
        <v>94</v>
      </c>
      <c r="I290" s="9" t="s">
        <v>95</v>
      </c>
      <c r="J290" s="17">
        <v>1</v>
      </c>
      <c r="K290" s="18">
        <v>1290</v>
      </c>
      <c r="L290" s="19">
        <v>0.2</v>
      </c>
      <c r="M290" s="18">
        <f t="shared" si="13"/>
        <v>1032</v>
      </c>
      <c r="N290" s="18">
        <f>M290*0.24</f>
        <v>247.67999999999998</v>
      </c>
      <c r="O290" s="16" t="s">
        <v>37</v>
      </c>
      <c r="P290" s="16" t="s">
        <v>38</v>
      </c>
      <c r="Q290" s="16">
        <v>5</v>
      </c>
      <c r="R290" s="16" t="s">
        <v>39</v>
      </c>
    </row>
    <row r="291" spans="1:18" x14ac:dyDescent="0.2">
      <c r="A291" s="16" t="s">
        <v>434</v>
      </c>
      <c r="B291" s="29">
        <v>45898</v>
      </c>
      <c r="C291" s="9" t="s">
        <v>125</v>
      </c>
      <c r="D291" s="9" t="s">
        <v>75</v>
      </c>
      <c r="E291" s="9" t="s">
        <v>76</v>
      </c>
      <c r="F291" s="9" t="s">
        <v>11</v>
      </c>
      <c r="G291" s="9" t="s">
        <v>135</v>
      </c>
      <c r="H291" s="9" t="s">
        <v>136</v>
      </c>
      <c r="I291" s="9" t="s">
        <v>36</v>
      </c>
      <c r="J291" s="17">
        <v>3</v>
      </c>
      <c r="K291" s="18">
        <v>1431</v>
      </c>
      <c r="L291" s="19">
        <v>0</v>
      </c>
      <c r="M291" s="18">
        <f t="shared" si="13"/>
        <v>4293</v>
      </c>
      <c r="N291" s="18">
        <f>M291*0.22</f>
        <v>944.46</v>
      </c>
      <c r="O291" s="16" t="s">
        <v>91</v>
      </c>
      <c r="P291" s="16" t="s">
        <v>38</v>
      </c>
      <c r="Q291" s="16">
        <v>4</v>
      </c>
      <c r="R291" s="16" t="s">
        <v>39</v>
      </c>
    </row>
    <row r="292" spans="1:18" x14ac:dyDescent="0.2">
      <c r="A292" s="16" t="s">
        <v>435</v>
      </c>
      <c r="B292" s="29">
        <v>45826</v>
      </c>
      <c r="C292" s="9" t="s">
        <v>82</v>
      </c>
      <c r="D292" s="9" t="s">
        <v>83</v>
      </c>
      <c r="E292" s="9" t="s">
        <v>84</v>
      </c>
      <c r="F292" s="9" t="s">
        <v>10</v>
      </c>
      <c r="G292" s="9" t="s">
        <v>121</v>
      </c>
      <c r="H292" s="9" t="s">
        <v>122</v>
      </c>
      <c r="I292" s="9" t="s">
        <v>73</v>
      </c>
      <c r="J292" s="17">
        <v>3</v>
      </c>
      <c r="K292" s="18">
        <v>3830</v>
      </c>
      <c r="L292" s="19">
        <v>0</v>
      </c>
      <c r="M292" s="18">
        <f t="shared" si="13"/>
        <v>11490</v>
      </c>
      <c r="N292" s="18">
        <f>M292*0.26</f>
        <v>2987.4</v>
      </c>
      <c r="O292" s="16" t="s">
        <v>69</v>
      </c>
      <c r="P292" s="16" t="s">
        <v>38</v>
      </c>
      <c r="Q292" s="16">
        <v>5</v>
      </c>
      <c r="R292" s="16" t="s">
        <v>39</v>
      </c>
    </row>
    <row r="293" spans="1:18" x14ac:dyDescent="0.2">
      <c r="A293" s="16" t="s">
        <v>436</v>
      </c>
      <c r="B293" s="29">
        <v>46080</v>
      </c>
      <c r="C293" s="9" t="s">
        <v>112</v>
      </c>
      <c r="D293" s="9" t="s">
        <v>107</v>
      </c>
      <c r="E293" s="9" t="s">
        <v>108</v>
      </c>
      <c r="F293" s="9" t="s">
        <v>9</v>
      </c>
      <c r="G293" s="9" t="s">
        <v>103</v>
      </c>
      <c r="H293" s="9" t="s">
        <v>104</v>
      </c>
      <c r="I293" s="9" t="s">
        <v>79</v>
      </c>
      <c r="J293" s="17">
        <v>2</v>
      </c>
      <c r="K293" s="18">
        <v>3934</v>
      </c>
      <c r="L293" s="19">
        <v>0.1</v>
      </c>
      <c r="M293" s="18">
        <f t="shared" si="13"/>
        <v>7081.2</v>
      </c>
      <c r="N293" s="18">
        <f>M293*0.13</f>
        <v>920.55600000000004</v>
      </c>
      <c r="O293" s="16" t="s">
        <v>58</v>
      </c>
      <c r="P293" s="16" t="s">
        <v>38</v>
      </c>
      <c r="Q293" s="16">
        <v>5</v>
      </c>
      <c r="R293" s="16" t="s">
        <v>39</v>
      </c>
    </row>
    <row r="294" spans="1:18" x14ac:dyDescent="0.2">
      <c r="A294" s="16" t="s">
        <v>437</v>
      </c>
      <c r="B294" s="29">
        <v>45719</v>
      </c>
      <c r="C294" s="9" t="s">
        <v>146</v>
      </c>
      <c r="D294" s="9" t="s">
        <v>75</v>
      </c>
      <c r="E294" s="9" t="s">
        <v>76</v>
      </c>
      <c r="F294" s="9" t="s">
        <v>11</v>
      </c>
      <c r="G294" s="9" t="s">
        <v>77</v>
      </c>
      <c r="H294" s="9" t="s">
        <v>78</v>
      </c>
      <c r="I294" s="9" t="s">
        <v>79</v>
      </c>
      <c r="J294" s="17">
        <v>2</v>
      </c>
      <c r="K294" s="18">
        <v>792</v>
      </c>
      <c r="L294" s="19">
        <v>0.2</v>
      </c>
      <c r="M294" s="18">
        <f t="shared" si="13"/>
        <v>1267.2</v>
      </c>
      <c r="N294" s="18">
        <f>M294*0.16</f>
        <v>202.75200000000001</v>
      </c>
      <c r="O294" s="16" t="s">
        <v>91</v>
      </c>
      <c r="P294" s="16" t="s">
        <v>38</v>
      </c>
      <c r="Q294" s="16">
        <v>3</v>
      </c>
      <c r="R294" s="16" t="s">
        <v>39</v>
      </c>
    </row>
    <row r="295" spans="1:18" x14ac:dyDescent="0.2">
      <c r="A295" s="16" t="s">
        <v>438</v>
      </c>
      <c r="B295" s="29">
        <v>45958</v>
      </c>
      <c r="C295" s="9" t="s">
        <v>106</v>
      </c>
      <c r="D295" s="9" t="s">
        <v>154</v>
      </c>
      <c r="E295" s="9" t="s">
        <v>61</v>
      </c>
      <c r="F295" s="9" t="s">
        <v>10</v>
      </c>
      <c r="G295" s="9" t="s">
        <v>168</v>
      </c>
      <c r="H295" s="9" t="s">
        <v>169</v>
      </c>
      <c r="I295" s="9" t="s">
        <v>73</v>
      </c>
      <c r="J295" s="17">
        <v>2</v>
      </c>
      <c r="K295" s="18">
        <v>2207</v>
      </c>
      <c r="L295" s="19">
        <v>0.05</v>
      </c>
      <c r="M295" s="18">
        <f t="shared" si="13"/>
        <v>4193.3</v>
      </c>
      <c r="N295" s="18">
        <f>M295*0.1</f>
        <v>419.33000000000004</v>
      </c>
      <c r="O295" s="16" t="s">
        <v>91</v>
      </c>
      <c r="P295" s="16" t="s">
        <v>38</v>
      </c>
      <c r="Q295" s="16">
        <v>4</v>
      </c>
      <c r="R295" s="16" t="s">
        <v>39</v>
      </c>
    </row>
    <row r="296" spans="1:18" x14ac:dyDescent="0.2">
      <c r="A296" s="16" t="s">
        <v>439</v>
      </c>
      <c r="B296" s="29">
        <v>45804</v>
      </c>
      <c r="C296" s="9" t="s">
        <v>125</v>
      </c>
      <c r="D296" s="9" t="s">
        <v>87</v>
      </c>
      <c r="E296" s="9" t="s">
        <v>88</v>
      </c>
      <c r="F296" s="9" t="s">
        <v>9</v>
      </c>
      <c r="G296" s="9" t="s">
        <v>173</v>
      </c>
      <c r="H296" s="9" t="s">
        <v>174</v>
      </c>
      <c r="I296" s="9" t="s">
        <v>95</v>
      </c>
      <c r="J296" s="17">
        <v>1</v>
      </c>
      <c r="K296" s="18">
        <v>475</v>
      </c>
      <c r="L296" s="19">
        <v>0</v>
      </c>
      <c r="M296" s="18">
        <v>0</v>
      </c>
      <c r="N296" s="18">
        <v>0</v>
      </c>
      <c r="O296" s="16" t="s">
        <v>37</v>
      </c>
      <c r="P296" s="16" t="s">
        <v>132</v>
      </c>
      <c r="Q296" s="16"/>
      <c r="R296" s="16" t="s">
        <v>133</v>
      </c>
    </row>
    <row r="297" spans="1:18" x14ac:dyDescent="0.2">
      <c r="A297" s="16" t="s">
        <v>440</v>
      </c>
      <c r="B297" s="29">
        <v>45969</v>
      </c>
      <c r="C297" s="9" t="s">
        <v>138</v>
      </c>
      <c r="D297" s="9" t="s">
        <v>113</v>
      </c>
      <c r="E297" s="9" t="s">
        <v>114</v>
      </c>
      <c r="F297" s="9" t="s">
        <v>10</v>
      </c>
      <c r="G297" s="9" t="s">
        <v>168</v>
      </c>
      <c r="H297" s="9" t="s">
        <v>169</v>
      </c>
      <c r="I297" s="9" t="s">
        <v>73</v>
      </c>
      <c r="J297" s="17">
        <v>2</v>
      </c>
      <c r="K297" s="18">
        <v>3507</v>
      </c>
      <c r="L297" s="19">
        <v>0</v>
      </c>
      <c r="M297" s="18">
        <f>J297*K297*(1-L297)</f>
        <v>7014</v>
      </c>
      <c r="N297" s="18">
        <f>M297*0.2</f>
        <v>1402.8000000000002</v>
      </c>
      <c r="O297" s="16" t="s">
        <v>37</v>
      </c>
      <c r="P297" s="16" t="s">
        <v>38</v>
      </c>
      <c r="Q297" s="16">
        <v>4</v>
      </c>
      <c r="R297" s="16" t="s">
        <v>39</v>
      </c>
    </row>
    <row r="298" spans="1:18" x14ac:dyDescent="0.2">
      <c r="A298" s="16" t="s">
        <v>441</v>
      </c>
      <c r="B298" s="29">
        <v>45678</v>
      </c>
      <c r="C298" s="9" t="s">
        <v>52</v>
      </c>
      <c r="D298" s="9" t="s">
        <v>99</v>
      </c>
      <c r="E298" s="9" t="s">
        <v>99</v>
      </c>
      <c r="F298" s="9" t="s">
        <v>8</v>
      </c>
      <c r="G298" s="9" t="s">
        <v>67</v>
      </c>
      <c r="H298" s="9" t="s">
        <v>68</v>
      </c>
      <c r="I298" s="9" t="s">
        <v>36</v>
      </c>
      <c r="J298" s="17">
        <v>3</v>
      </c>
      <c r="K298" s="18">
        <v>49927</v>
      </c>
      <c r="L298" s="19">
        <v>0.05</v>
      </c>
      <c r="M298" s="18">
        <v>0</v>
      </c>
      <c r="N298" s="18">
        <v>0</v>
      </c>
      <c r="O298" s="16" t="s">
        <v>58</v>
      </c>
      <c r="P298" s="16" t="s">
        <v>132</v>
      </c>
      <c r="Q298" s="16"/>
      <c r="R298" s="16" t="s">
        <v>133</v>
      </c>
    </row>
    <row r="299" spans="1:18" x14ac:dyDescent="0.2">
      <c r="A299" s="16" t="s">
        <v>442</v>
      </c>
      <c r="B299" s="29">
        <v>45700</v>
      </c>
      <c r="C299" s="9" t="s">
        <v>165</v>
      </c>
      <c r="D299" s="9" t="s">
        <v>83</v>
      </c>
      <c r="E299" s="9" t="s">
        <v>84</v>
      </c>
      <c r="F299" s="9" t="s">
        <v>8</v>
      </c>
      <c r="G299" s="9" t="s">
        <v>67</v>
      </c>
      <c r="H299" s="9" t="s">
        <v>68</v>
      </c>
      <c r="I299" s="9" t="s">
        <v>36</v>
      </c>
      <c r="J299" s="17">
        <v>1</v>
      </c>
      <c r="K299" s="18">
        <v>6300</v>
      </c>
      <c r="L299" s="19">
        <v>0.2</v>
      </c>
      <c r="M299" s="18">
        <f>J299*K299*(1-L299)</f>
        <v>5040</v>
      </c>
      <c r="N299" s="18">
        <f>M299*0.2</f>
        <v>1008</v>
      </c>
      <c r="O299" s="16" t="s">
        <v>44</v>
      </c>
      <c r="P299" s="16" t="s">
        <v>38</v>
      </c>
      <c r="Q299" s="16">
        <v>4</v>
      </c>
      <c r="R299" s="16" t="s">
        <v>39</v>
      </c>
    </row>
    <row r="300" spans="1:18" x14ac:dyDescent="0.2">
      <c r="A300" s="16" t="s">
        <v>443</v>
      </c>
      <c r="B300" s="29">
        <v>46055</v>
      </c>
      <c r="C300" s="9" t="s">
        <v>143</v>
      </c>
      <c r="D300" s="9" t="s">
        <v>113</v>
      </c>
      <c r="E300" s="9" t="s">
        <v>114</v>
      </c>
      <c r="F300" s="9" t="s">
        <v>8</v>
      </c>
      <c r="G300" s="9" t="s">
        <v>49</v>
      </c>
      <c r="H300" s="9" t="s">
        <v>50</v>
      </c>
      <c r="I300" s="9" t="s">
        <v>57</v>
      </c>
      <c r="J300" s="17">
        <v>1</v>
      </c>
      <c r="K300" s="18">
        <v>34078</v>
      </c>
      <c r="L300" s="19">
        <v>0.15</v>
      </c>
      <c r="M300" s="18">
        <v>0</v>
      </c>
      <c r="N300" s="18">
        <v>0</v>
      </c>
      <c r="O300" s="16" t="s">
        <v>69</v>
      </c>
      <c r="P300" s="16" t="s">
        <v>132</v>
      </c>
      <c r="Q300" s="16"/>
      <c r="R300" s="16" t="s">
        <v>133</v>
      </c>
    </row>
    <row r="301" spans="1:18" x14ac:dyDescent="0.2">
      <c r="A301" s="16" t="s">
        <v>444</v>
      </c>
      <c r="B301" s="29">
        <v>46074</v>
      </c>
      <c r="C301" s="9" t="s">
        <v>138</v>
      </c>
      <c r="D301" s="9" t="s">
        <v>75</v>
      </c>
      <c r="E301" s="9" t="s">
        <v>76</v>
      </c>
      <c r="F301" s="9" t="s">
        <v>11</v>
      </c>
      <c r="G301" s="9" t="s">
        <v>135</v>
      </c>
      <c r="H301" s="9" t="s">
        <v>136</v>
      </c>
      <c r="I301" s="9" t="s">
        <v>36</v>
      </c>
      <c r="J301" s="17">
        <v>3</v>
      </c>
      <c r="K301" s="18">
        <v>575</v>
      </c>
      <c r="L301" s="19">
        <v>0.05</v>
      </c>
      <c r="M301" s="18">
        <f t="shared" ref="M301:M332" si="14">J301*K301*(1-L301)</f>
        <v>1638.75</v>
      </c>
      <c r="N301" s="18">
        <f>M301*0.17</f>
        <v>278.58750000000003</v>
      </c>
      <c r="O301" s="16" t="s">
        <v>58</v>
      </c>
      <c r="P301" s="16" t="s">
        <v>38</v>
      </c>
      <c r="Q301" s="16">
        <v>3</v>
      </c>
      <c r="R301" s="16" t="s">
        <v>39</v>
      </c>
    </row>
    <row r="302" spans="1:18" x14ac:dyDescent="0.2">
      <c r="A302" s="16" t="s">
        <v>445</v>
      </c>
      <c r="B302" s="29">
        <v>45825</v>
      </c>
      <c r="C302" s="9" t="s">
        <v>106</v>
      </c>
      <c r="D302" s="9" t="s">
        <v>150</v>
      </c>
      <c r="E302" s="9" t="s">
        <v>151</v>
      </c>
      <c r="F302" s="9" t="s">
        <v>10</v>
      </c>
      <c r="G302" s="9" t="s">
        <v>224</v>
      </c>
      <c r="H302" s="9" t="s">
        <v>131</v>
      </c>
      <c r="I302" s="9" t="s">
        <v>64</v>
      </c>
      <c r="J302" s="17">
        <v>4</v>
      </c>
      <c r="K302" s="18">
        <v>3239</v>
      </c>
      <c r="L302" s="19">
        <v>0</v>
      </c>
      <c r="M302" s="18">
        <f t="shared" si="14"/>
        <v>12956</v>
      </c>
      <c r="N302" s="18">
        <f>M302*0.1</f>
        <v>1295.6000000000001</v>
      </c>
      <c r="O302" s="16" t="s">
        <v>69</v>
      </c>
      <c r="P302" s="16" t="s">
        <v>38</v>
      </c>
      <c r="Q302" s="16">
        <v>5</v>
      </c>
      <c r="R302" s="16" t="s">
        <v>39</v>
      </c>
    </row>
    <row r="303" spans="1:18" x14ac:dyDescent="0.2">
      <c r="A303" s="16" t="s">
        <v>446</v>
      </c>
      <c r="B303" s="29">
        <v>45958</v>
      </c>
      <c r="C303" s="9" t="s">
        <v>66</v>
      </c>
      <c r="D303" s="9" t="s">
        <v>113</v>
      </c>
      <c r="E303" s="9" t="s">
        <v>114</v>
      </c>
      <c r="F303" s="9" t="s">
        <v>11</v>
      </c>
      <c r="G303" s="9" t="s">
        <v>115</v>
      </c>
      <c r="H303" s="9" t="s">
        <v>116</v>
      </c>
      <c r="I303" s="9" t="s">
        <v>36</v>
      </c>
      <c r="J303" s="17">
        <v>1</v>
      </c>
      <c r="K303" s="18">
        <v>1104</v>
      </c>
      <c r="L303" s="19">
        <v>0.05</v>
      </c>
      <c r="M303" s="18">
        <f t="shared" si="14"/>
        <v>1048.8</v>
      </c>
      <c r="N303" s="18">
        <f>M303*0.23</f>
        <v>241.22399999999999</v>
      </c>
      <c r="O303" s="16" t="s">
        <v>58</v>
      </c>
      <c r="P303" s="16" t="s">
        <v>38</v>
      </c>
      <c r="Q303" s="16">
        <v>5</v>
      </c>
      <c r="R303" s="16" t="s">
        <v>39</v>
      </c>
    </row>
    <row r="304" spans="1:18" x14ac:dyDescent="0.2">
      <c r="A304" s="16" t="s">
        <v>447</v>
      </c>
      <c r="B304" s="29">
        <v>46053</v>
      </c>
      <c r="C304" s="9" t="s">
        <v>226</v>
      </c>
      <c r="D304" s="9" t="s">
        <v>150</v>
      </c>
      <c r="E304" s="9" t="s">
        <v>151</v>
      </c>
      <c r="F304" s="9" t="s">
        <v>9</v>
      </c>
      <c r="G304" s="9" t="s">
        <v>161</v>
      </c>
      <c r="H304" s="9" t="s">
        <v>162</v>
      </c>
      <c r="I304" s="9" t="s">
        <v>79</v>
      </c>
      <c r="J304" s="17">
        <v>1</v>
      </c>
      <c r="K304" s="18">
        <v>805</v>
      </c>
      <c r="L304" s="19">
        <v>0.35</v>
      </c>
      <c r="M304" s="18">
        <f t="shared" si="14"/>
        <v>523.25</v>
      </c>
      <c r="N304" s="18">
        <f>M304*0.17</f>
        <v>88.952500000000001</v>
      </c>
      <c r="O304" s="16" t="s">
        <v>91</v>
      </c>
      <c r="P304" s="16" t="s">
        <v>38</v>
      </c>
      <c r="Q304" s="16">
        <v>4</v>
      </c>
      <c r="R304" s="16" t="s">
        <v>39</v>
      </c>
    </row>
    <row r="305" spans="1:18" x14ac:dyDescent="0.2">
      <c r="A305" s="16" t="s">
        <v>448</v>
      </c>
      <c r="B305" s="29">
        <v>46107</v>
      </c>
      <c r="C305" s="9" t="s">
        <v>31</v>
      </c>
      <c r="D305" s="9" t="s">
        <v>113</v>
      </c>
      <c r="E305" s="9" t="s">
        <v>114</v>
      </c>
      <c r="F305" s="9" t="s">
        <v>11</v>
      </c>
      <c r="G305" s="9" t="s">
        <v>77</v>
      </c>
      <c r="H305" s="9" t="s">
        <v>78</v>
      </c>
      <c r="I305" s="9" t="s">
        <v>79</v>
      </c>
      <c r="J305" s="17">
        <v>1</v>
      </c>
      <c r="K305" s="18">
        <v>515</v>
      </c>
      <c r="L305" s="19">
        <v>0.2</v>
      </c>
      <c r="M305" s="18">
        <f t="shared" si="14"/>
        <v>412</v>
      </c>
      <c r="N305" s="18">
        <f>M305*0.12</f>
        <v>49.44</v>
      </c>
      <c r="O305" s="16" t="s">
        <v>44</v>
      </c>
      <c r="P305" s="16" t="s">
        <v>38</v>
      </c>
      <c r="Q305" s="16">
        <v>4</v>
      </c>
      <c r="R305" s="16" t="s">
        <v>39</v>
      </c>
    </row>
    <row r="306" spans="1:18" x14ac:dyDescent="0.2">
      <c r="A306" s="16" t="s">
        <v>449</v>
      </c>
      <c r="B306" s="29">
        <v>46077</v>
      </c>
      <c r="C306" s="9" t="s">
        <v>52</v>
      </c>
      <c r="D306" s="9" t="s">
        <v>32</v>
      </c>
      <c r="E306" s="9" t="s">
        <v>33</v>
      </c>
      <c r="F306" s="9" t="s">
        <v>10</v>
      </c>
      <c r="G306" s="9" t="s">
        <v>62</v>
      </c>
      <c r="H306" s="9" t="s">
        <v>63</v>
      </c>
      <c r="I306" s="9" t="s">
        <v>73</v>
      </c>
      <c r="J306" s="17">
        <v>1</v>
      </c>
      <c r="K306" s="18">
        <v>627</v>
      </c>
      <c r="L306" s="19">
        <v>0.35</v>
      </c>
      <c r="M306" s="18">
        <f t="shared" si="14"/>
        <v>407.55</v>
      </c>
      <c r="N306" s="18">
        <f>-0.08*M306</f>
        <v>-32.603999999999999</v>
      </c>
      <c r="O306" s="16" t="s">
        <v>58</v>
      </c>
      <c r="P306" s="16" t="s">
        <v>80</v>
      </c>
      <c r="Q306" s="16">
        <v>2</v>
      </c>
      <c r="R306" s="16" t="s">
        <v>80</v>
      </c>
    </row>
    <row r="307" spans="1:18" x14ac:dyDescent="0.2">
      <c r="A307" s="16" t="s">
        <v>450</v>
      </c>
      <c r="B307" s="29">
        <v>45989</v>
      </c>
      <c r="C307" s="9" t="s">
        <v>226</v>
      </c>
      <c r="D307" s="9" t="s">
        <v>101</v>
      </c>
      <c r="E307" s="9" t="s">
        <v>102</v>
      </c>
      <c r="F307" s="9" t="s">
        <v>11</v>
      </c>
      <c r="G307" s="9" t="s">
        <v>115</v>
      </c>
      <c r="H307" s="9" t="s">
        <v>116</v>
      </c>
      <c r="I307" s="9" t="s">
        <v>79</v>
      </c>
      <c r="J307" s="17">
        <v>2</v>
      </c>
      <c r="K307" s="18">
        <v>650</v>
      </c>
      <c r="L307" s="19">
        <v>0.15</v>
      </c>
      <c r="M307" s="18">
        <f t="shared" si="14"/>
        <v>1105</v>
      </c>
      <c r="N307" s="18">
        <f>M307*0.15</f>
        <v>165.75</v>
      </c>
      <c r="O307" s="16" t="s">
        <v>37</v>
      </c>
      <c r="P307" s="16" t="s">
        <v>38</v>
      </c>
      <c r="Q307" s="16">
        <v>5</v>
      </c>
      <c r="R307" s="16" t="s">
        <v>39</v>
      </c>
    </row>
    <row r="308" spans="1:18" x14ac:dyDescent="0.2">
      <c r="A308" s="16" t="s">
        <v>451</v>
      </c>
      <c r="B308" s="29">
        <v>46016</v>
      </c>
      <c r="C308" s="9" t="s">
        <v>180</v>
      </c>
      <c r="D308" s="9" t="s">
        <v>113</v>
      </c>
      <c r="E308" s="9" t="s">
        <v>114</v>
      </c>
      <c r="F308" s="9" t="s">
        <v>9</v>
      </c>
      <c r="G308" s="9" t="s">
        <v>173</v>
      </c>
      <c r="H308" s="9" t="s">
        <v>174</v>
      </c>
      <c r="I308" s="9" t="s">
        <v>79</v>
      </c>
      <c r="J308" s="17">
        <v>1</v>
      </c>
      <c r="K308" s="18">
        <v>3161</v>
      </c>
      <c r="L308" s="19">
        <v>0</v>
      </c>
      <c r="M308" s="18">
        <f t="shared" si="14"/>
        <v>3161</v>
      </c>
      <c r="N308" s="18">
        <f>M308*0.18</f>
        <v>568.98</v>
      </c>
      <c r="O308" s="16" t="s">
        <v>69</v>
      </c>
      <c r="P308" s="16" t="s">
        <v>38</v>
      </c>
      <c r="Q308" s="16">
        <v>4</v>
      </c>
      <c r="R308" s="16" t="s">
        <v>39</v>
      </c>
    </row>
    <row r="309" spans="1:18" x14ac:dyDescent="0.2">
      <c r="A309" s="16" t="s">
        <v>452</v>
      </c>
      <c r="B309" s="29">
        <v>45931</v>
      </c>
      <c r="C309" s="9" t="s">
        <v>146</v>
      </c>
      <c r="D309" s="9" t="s">
        <v>60</v>
      </c>
      <c r="E309" s="9" t="s">
        <v>61</v>
      </c>
      <c r="F309" s="9" t="s">
        <v>8</v>
      </c>
      <c r="G309" s="9" t="s">
        <v>139</v>
      </c>
      <c r="H309" s="9" t="s">
        <v>140</v>
      </c>
      <c r="I309" s="9" t="s">
        <v>36</v>
      </c>
      <c r="J309" s="17">
        <v>3</v>
      </c>
      <c r="K309" s="18">
        <v>10889</v>
      </c>
      <c r="L309" s="19">
        <v>0.1</v>
      </c>
      <c r="M309" s="18">
        <f t="shared" si="14"/>
        <v>29400.3</v>
      </c>
      <c r="N309" s="18">
        <f>M309*0.18</f>
        <v>5292.0540000000001</v>
      </c>
      <c r="O309" s="16" t="s">
        <v>37</v>
      </c>
      <c r="P309" s="16" t="s">
        <v>38</v>
      </c>
      <c r="Q309" s="16">
        <v>4</v>
      </c>
      <c r="R309" s="16" t="s">
        <v>39</v>
      </c>
    </row>
    <row r="310" spans="1:18" x14ac:dyDescent="0.2">
      <c r="A310" s="16" t="s">
        <v>453</v>
      </c>
      <c r="B310" s="29">
        <v>45999</v>
      </c>
      <c r="C310" s="9" t="s">
        <v>125</v>
      </c>
      <c r="D310" s="9" t="s">
        <v>47</v>
      </c>
      <c r="E310" s="9" t="s">
        <v>48</v>
      </c>
      <c r="F310" s="9" t="s">
        <v>9</v>
      </c>
      <c r="G310" s="9" t="s">
        <v>103</v>
      </c>
      <c r="H310" s="9" t="s">
        <v>104</v>
      </c>
      <c r="I310" s="9" t="s">
        <v>79</v>
      </c>
      <c r="J310" s="17">
        <v>1</v>
      </c>
      <c r="K310" s="18">
        <v>2070</v>
      </c>
      <c r="L310" s="19">
        <v>0</v>
      </c>
      <c r="M310" s="18">
        <f t="shared" si="14"/>
        <v>2070</v>
      </c>
      <c r="N310" s="18">
        <f>M310*0.13</f>
        <v>269.10000000000002</v>
      </c>
      <c r="O310" s="16" t="s">
        <v>37</v>
      </c>
      <c r="P310" s="16" t="s">
        <v>38</v>
      </c>
      <c r="Q310" s="16">
        <v>5</v>
      </c>
      <c r="R310" s="16" t="s">
        <v>39</v>
      </c>
    </row>
    <row r="311" spans="1:18" x14ac:dyDescent="0.2">
      <c r="A311" s="16" t="s">
        <v>454</v>
      </c>
      <c r="B311" s="29">
        <v>45852</v>
      </c>
      <c r="C311" s="9" t="s">
        <v>226</v>
      </c>
      <c r="D311" s="9" t="s">
        <v>32</v>
      </c>
      <c r="E311" s="9" t="s">
        <v>33</v>
      </c>
      <c r="F311" s="9" t="s">
        <v>10</v>
      </c>
      <c r="G311" s="9" t="s">
        <v>168</v>
      </c>
      <c r="H311" s="9" t="s">
        <v>169</v>
      </c>
      <c r="I311" s="9" t="s">
        <v>64</v>
      </c>
      <c r="J311" s="17">
        <v>1</v>
      </c>
      <c r="K311" s="18">
        <v>956</v>
      </c>
      <c r="L311" s="19">
        <v>0.1</v>
      </c>
      <c r="M311" s="18">
        <f t="shared" si="14"/>
        <v>860.4</v>
      </c>
      <c r="N311" s="18">
        <f>M311*0.21</f>
        <v>180.684</v>
      </c>
      <c r="O311" s="16" t="s">
        <v>91</v>
      </c>
      <c r="P311" s="16" t="s">
        <v>38</v>
      </c>
      <c r="Q311" s="16">
        <v>3</v>
      </c>
      <c r="R311" s="16" t="s">
        <v>39</v>
      </c>
    </row>
    <row r="312" spans="1:18" x14ac:dyDescent="0.2">
      <c r="A312" s="16" t="s">
        <v>455</v>
      </c>
      <c r="B312" s="29">
        <v>45904</v>
      </c>
      <c r="C312" s="9" t="s">
        <v>112</v>
      </c>
      <c r="D312" s="9" t="s">
        <v>55</v>
      </c>
      <c r="E312" s="9" t="s">
        <v>56</v>
      </c>
      <c r="F312" s="9" t="s">
        <v>10</v>
      </c>
      <c r="G312" s="9" t="s">
        <v>224</v>
      </c>
      <c r="H312" s="9" t="s">
        <v>131</v>
      </c>
      <c r="I312" s="9" t="s">
        <v>73</v>
      </c>
      <c r="J312" s="17">
        <v>1</v>
      </c>
      <c r="K312" s="18">
        <v>1761</v>
      </c>
      <c r="L312" s="19">
        <v>0</v>
      </c>
      <c r="M312" s="18">
        <f t="shared" si="14"/>
        <v>1761</v>
      </c>
      <c r="N312" s="18">
        <f>M312*0.26</f>
        <v>457.86</v>
      </c>
      <c r="O312" s="16" t="s">
        <v>37</v>
      </c>
      <c r="P312" s="16" t="s">
        <v>38</v>
      </c>
      <c r="Q312" s="16">
        <v>3</v>
      </c>
      <c r="R312" s="16" t="s">
        <v>39</v>
      </c>
    </row>
    <row r="313" spans="1:18" x14ac:dyDescent="0.2">
      <c r="A313" s="16" t="s">
        <v>456</v>
      </c>
      <c r="B313" s="29">
        <v>45967</v>
      </c>
      <c r="C313" s="9" t="s">
        <v>118</v>
      </c>
      <c r="D313" s="9" t="s">
        <v>113</v>
      </c>
      <c r="E313" s="9" t="s">
        <v>114</v>
      </c>
      <c r="F313" s="9" t="s">
        <v>10</v>
      </c>
      <c r="G313" s="9" t="s">
        <v>121</v>
      </c>
      <c r="H313" s="9" t="s">
        <v>122</v>
      </c>
      <c r="I313" s="9" t="s">
        <v>73</v>
      </c>
      <c r="J313" s="17">
        <v>2</v>
      </c>
      <c r="K313" s="18">
        <v>4149</v>
      </c>
      <c r="L313" s="19">
        <v>0.2</v>
      </c>
      <c r="M313" s="18">
        <f t="shared" si="14"/>
        <v>6638.4000000000005</v>
      </c>
      <c r="N313" s="18">
        <f>M313*0.14</f>
        <v>929.3760000000002</v>
      </c>
      <c r="O313" s="16" t="s">
        <v>69</v>
      </c>
      <c r="P313" s="16" t="s">
        <v>38</v>
      </c>
      <c r="Q313" s="16">
        <v>3</v>
      </c>
      <c r="R313" s="16" t="s">
        <v>39</v>
      </c>
    </row>
    <row r="314" spans="1:18" x14ac:dyDescent="0.2">
      <c r="A314" s="16" t="s">
        <v>457</v>
      </c>
      <c r="B314" s="29">
        <v>45744</v>
      </c>
      <c r="C314" s="9" t="s">
        <v>138</v>
      </c>
      <c r="D314" s="9" t="s">
        <v>107</v>
      </c>
      <c r="E314" s="9" t="s">
        <v>108</v>
      </c>
      <c r="F314" s="9" t="s">
        <v>9</v>
      </c>
      <c r="G314" s="9" t="s">
        <v>103</v>
      </c>
      <c r="H314" s="9" t="s">
        <v>104</v>
      </c>
      <c r="I314" s="9" t="s">
        <v>79</v>
      </c>
      <c r="J314" s="17">
        <v>1</v>
      </c>
      <c r="K314" s="18">
        <v>636</v>
      </c>
      <c r="L314" s="19">
        <v>0</v>
      </c>
      <c r="M314" s="18">
        <f t="shared" si="14"/>
        <v>636</v>
      </c>
      <c r="N314" s="18">
        <f>M314*0.15</f>
        <v>95.399999999999991</v>
      </c>
      <c r="O314" s="16" t="s">
        <v>58</v>
      </c>
      <c r="P314" s="16" t="s">
        <v>38</v>
      </c>
      <c r="Q314" s="16">
        <v>3</v>
      </c>
      <c r="R314" s="16" t="s">
        <v>39</v>
      </c>
    </row>
    <row r="315" spans="1:18" x14ac:dyDescent="0.2">
      <c r="A315" s="16" t="s">
        <v>458</v>
      </c>
      <c r="B315" s="29">
        <v>45687</v>
      </c>
      <c r="C315" s="9" t="s">
        <v>156</v>
      </c>
      <c r="D315" s="9" t="s">
        <v>150</v>
      </c>
      <c r="E315" s="9" t="s">
        <v>151</v>
      </c>
      <c r="F315" s="9" t="s">
        <v>10</v>
      </c>
      <c r="G315" s="9" t="s">
        <v>168</v>
      </c>
      <c r="H315" s="9" t="s">
        <v>169</v>
      </c>
      <c r="I315" s="9" t="s">
        <v>64</v>
      </c>
      <c r="J315" s="17">
        <v>1</v>
      </c>
      <c r="K315" s="18">
        <v>2465</v>
      </c>
      <c r="L315" s="19">
        <v>0</v>
      </c>
      <c r="M315" s="18">
        <f t="shared" si="14"/>
        <v>2465</v>
      </c>
      <c r="N315" s="18">
        <f>M315*0.1</f>
        <v>246.5</v>
      </c>
      <c r="O315" s="16" t="s">
        <v>91</v>
      </c>
      <c r="P315" s="16" t="s">
        <v>38</v>
      </c>
      <c r="Q315" s="16">
        <v>4</v>
      </c>
      <c r="R315" s="16" t="s">
        <v>39</v>
      </c>
    </row>
    <row r="316" spans="1:18" x14ac:dyDescent="0.2">
      <c r="A316" s="16" t="s">
        <v>459</v>
      </c>
      <c r="B316" s="29">
        <v>45974</v>
      </c>
      <c r="C316" s="9" t="s">
        <v>66</v>
      </c>
      <c r="D316" s="9" t="s">
        <v>119</v>
      </c>
      <c r="E316" s="9" t="s">
        <v>120</v>
      </c>
      <c r="F316" s="9" t="s">
        <v>9</v>
      </c>
      <c r="G316" s="9" t="s">
        <v>217</v>
      </c>
      <c r="H316" s="9" t="s">
        <v>218</v>
      </c>
      <c r="I316" s="9" t="s">
        <v>79</v>
      </c>
      <c r="J316" s="17">
        <v>2</v>
      </c>
      <c r="K316" s="18">
        <v>3377</v>
      </c>
      <c r="L316" s="19">
        <v>0.1</v>
      </c>
      <c r="M316" s="18">
        <f t="shared" si="14"/>
        <v>6078.6</v>
      </c>
      <c r="N316" s="18">
        <f>M316*0.22</f>
        <v>1337.2920000000001</v>
      </c>
      <c r="O316" s="16" t="s">
        <v>37</v>
      </c>
      <c r="P316" s="16" t="s">
        <v>38</v>
      </c>
      <c r="Q316" s="16">
        <v>5</v>
      </c>
      <c r="R316" s="16" t="s">
        <v>39</v>
      </c>
    </row>
    <row r="317" spans="1:18" x14ac:dyDescent="0.2">
      <c r="A317" s="16" t="s">
        <v>460</v>
      </c>
      <c r="B317" s="29">
        <v>45816</v>
      </c>
      <c r="C317" s="9" t="s">
        <v>66</v>
      </c>
      <c r="D317" s="9" t="s">
        <v>60</v>
      </c>
      <c r="E317" s="9" t="s">
        <v>61</v>
      </c>
      <c r="F317" s="9" t="s">
        <v>9</v>
      </c>
      <c r="G317" s="9" t="s">
        <v>176</v>
      </c>
      <c r="H317" s="9" t="s">
        <v>177</v>
      </c>
      <c r="I317" s="9" t="s">
        <v>79</v>
      </c>
      <c r="J317" s="17">
        <v>2</v>
      </c>
      <c r="K317" s="18">
        <v>2463</v>
      </c>
      <c r="L317" s="19">
        <v>0.1</v>
      </c>
      <c r="M317" s="18">
        <f t="shared" si="14"/>
        <v>4433.4000000000005</v>
      </c>
      <c r="N317" s="18">
        <f>M317*0.21</f>
        <v>931.01400000000012</v>
      </c>
      <c r="O317" s="16" t="s">
        <v>37</v>
      </c>
      <c r="P317" s="16" t="s">
        <v>38</v>
      </c>
      <c r="Q317" s="16">
        <v>4</v>
      </c>
      <c r="R317" s="16" t="s">
        <v>39</v>
      </c>
    </row>
    <row r="318" spans="1:18" x14ac:dyDescent="0.2">
      <c r="A318" s="16" t="s">
        <v>461</v>
      </c>
      <c r="B318" s="29">
        <v>46097</v>
      </c>
      <c r="C318" s="9" t="s">
        <v>159</v>
      </c>
      <c r="D318" s="9" t="s">
        <v>150</v>
      </c>
      <c r="E318" s="9" t="s">
        <v>151</v>
      </c>
      <c r="F318" s="9" t="s">
        <v>8</v>
      </c>
      <c r="G318" s="9" t="s">
        <v>49</v>
      </c>
      <c r="H318" s="9" t="s">
        <v>50</v>
      </c>
      <c r="I318" s="9" t="s">
        <v>57</v>
      </c>
      <c r="J318" s="17">
        <v>2</v>
      </c>
      <c r="K318" s="18">
        <v>18545</v>
      </c>
      <c r="L318" s="19">
        <v>0</v>
      </c>
      <c r="M318" s="18">
        <f t="shared" si="14"/>
        <v>37090</v>
      </c>
      <c r="N318" s="18">
        <f>M318*0.23</f>
        <v>8530.7000000000007</v>
      </c>
      <c r="O318" s="16" t="s">
        <v>69</v>
      </c>
      <c r="P318" s="16" t="s">
        <v>38</v>
      </c>
      <c r="Q318" s="16">
        <v>5</v>
      </c>
      <c r="R318" s="16" t="s">
        <v>39</v>
      </c>
    </row>
    <row r="319" spans="1:18" x14ac:dyDescent="0.2">
      <c r="A319" s="16" t="s">
        <v>462</v>
      </c>
      <c r="B319" s="29">
        <v>45839</v>
      </c>
      <c r="C319" s="9" t="s">
        <v>125</v>
      </c>
      <c r="D319" s="9" t="s">
        <v>47</v>
      </c>
      <c r="E319" s="9" t="s">
        <v>48</v>
      </c>
      <c r="F319" s="9" t="s">
        <v>11</v>
      </c>
      <c r="G319" s="9" t="s">
        <v>77</v>
      </c>
      <c r="H319" s="9" t="s">
        <v>78</v>
      </c>
      <c r="I319" s="9" t="s">
        <v>79</v>
      </c>
      <c r="J319" s="17">
        <v>2</v>
      </c>
      <c r="K319" s="18">
        <v>2297</v>
      </c>
      <c r="L319" s="19">
        <v>0</v>
      </c>
      <c r="M319" s="18">
        <f t="shared" si="14"/>
        <v>4594</v>
      </c>
      <c r="N319" s="18">
        <f>M319*0.14</f>
        <v>643.16000000000008</v>
      </c>
      <c r="O319" s="16" t="s">
        <v>44</v>
      </c>
      <c r="P319" s="16" t="s">
        <v>38</v>
      </c>
      <c r="Q319" s="16">
        <v>3</v>
      </c>
      <c r="R319" s="16" t="s">
        <v>39</v>
      </c>
    </row>
    <row r="320" spans="1:18" x14ac:dyDescent="0.2">
      <c r="A320" s="16" t="s">
        <v>463</v>
      </c>
      <c r="B320" s="29">
        <v>46001</v>
      </c>
      <c r="C320" s="9" t="s">
        <v>106</v>
      </c>
      <c r="D320" s="9" t="s">
        <v>99</v>
      </c>
      <c r="E320" s="9" t="s">
        <v>99</v>
      </c>
      <c r="F320" s="9" t="s">
        <v>8</v>
      </c>
      <c r="G320" s="9" t="s">
        <v>49</v>
      </c>
      <c r="H320" s="9" t="s">
        <v>50</v>
      </c>
      <c r="I320" s="9" t="s">
        <v>36</v>
      </c>
      <c r="J320" s="17">
        <v>1</v>
      </c>
      <c r="K320" s="18">
        <v>48113</v>
      </c>
      <c r="L320" s="19">
        <v>0.1</v>
      </c>
      <c r="M320" s="18">
        <f t="shared" si="14"/>
        <v>43301.700000000004</v>
      </c>
      <c r="N320" s="18">
        <f>M320*0.23</f>
        <v>9959.3910000000014</v>
      </c>
      <c r="O320" s="16" t="s">
        <v>37</v>
      </c>
      <c r="P320" s="16" t="s">
        <v>38</v>
      </c>
      <c r="Q320" s="16">
        <v>3</v>
      </c>
      <c r="R320" s="16" t="s">
        <v>39</v>
      </c>
    </row>
    <row r="321" spans="1:18" x14ac:dyDescent="0.2">
      <c r="A321" s="16" t="s">
        <v>464</v>
      </c>
      <c r="B321" s="29">
        <v>45786</v>
      </c>
      <c r="C321" s="9" t="s">
        <v>138</v>
      </c>
      <c r="D321" s="9" t="s">
        <v>32</v>
      </c>
      <c r="E321" s="9" t="s">
        <v>33</v>
      </c>
      <c r="F321" s="9" t="s">
        <v>11</v>
      </c>
      <c r="G321" s="9" t="s">
        <v>130</v>
      </c>
      <c r="H321" s="9" t="s">
        <v>131</v>
      </c>
      <c r="I321" s="9" t="s">
        <v>36</v>
      </c>
      <c r="J321" s="17">
        <v>2</v>
      </c>
      <c r="K321" s="18">
        <v>426</v>
      </c>
      <c r="L321" s="19">
        <v>0.15</v>
      </c>
      <c r="M321" s="18">
        <f t="shared" si="14"/>
        <v>724.19999999999993</v>
      </c>
      <c r="N321" s="18">
        <f>M321*0.21</f>
        <v>152.08199999999999</v>
      </c>
      <c r="O321" s="16" t="s">
        <v>37</v>
      </c>
      <c r="P321" s="16" t="s">
        <v>38</v>
      </c>
      <c r="Q321" s="16">
        <v>4</v>
      </c>
      <c r="R321" s="16" t="s">
        <v>39</v>
      </c>
    </row>
    <row r="322" spans="1:18" x14ac:dyDescent="0.2">
      <c r="A322" s="16" t="s">
        <v>465</v>
      </c>
      <c r="B322" s="29">
        <v>45787</v>
      </c>
      <c r="C322" s="9" t="s">
        <v>167</v>
      </c>
      <c r="D322" s="9" t="s">
        <v>119</v>
      </c>
      <c r="E322" s="9" t="s">
        <v>120</v>
      </c>
      <c r="F322" s="9" t="s">
        <v>10</v>
      </c>
      <c r="G322" s="9" t="s">
        <v>62</v>
      </c>
      <c r="H322" s="9" t="s">
        <v>63</v>
      </c>
      <c r="I322" s="9" t="s">
        <v>64</v>
      </c>
      <c r="J322" s="17">
        <v>2</v>
      </c>
      <c r="K322" s="18">
        <v>5574</v>
      </c>
      <c r="L322" s="19">
        <v>0</v>
      </c>
      <c r="M322" s="18">
        <f t="shared" si="14"/>
        <v>11148</v>
      </c>
      <c r="N322" s="18">
        <f>M322*0.22</f>
        <v>2452.56</v>
      </c>
      <c r="O322" s="16" t="s">
        <v>58</v>
      </c>
      <c r="P322" s="16" t="s">
        <v>38</v>
      </c>
      <c r="Q322" s="16">
        <v>4</v>
      </c>
      <c r="R322" s="16" t="s">
        <v>39</v>
      </c>
    </row>
    <row r="323" spans="1:18" x14ac:dyDescent="0.2">
      <c r="A323" s="16" t="s">
        <v>466</v>
      </c>
      <c r="B323" s="29">
        <v>45929</v>
      </c>
      <c r="C323" s="9" t="s">
        <v>183</v>
      </c>
      <c r="D323" s="9" t="s">
        <v>60</v>
      </c>
      <c r="E323" s="9" t="s">
        <v>61</v>
      </c>
      <c r="F323" s="9" t="s">
        <v>10</v>
      </c>
      <c r="G323" s="9" t="s">
        <v>89</v>
      </c>
      <c r="H323" s="9" t="s">
        <v>90</v>
      </c>
      <c r="I323" s="9" t="s">
        <v>64</v>
      </c>
      <c r="J323" s="17">
        <v>1</v>
      </c>
      <c r="K323" s="18">
        <v>3659</v>
      </c>
      <c r="L323" s="19">
        <v>0.05</v>
      </c>
      <c r="M323" s="18">
        <f t="shared" si="14"/>
        <v>3476.0499999999997</v>
      </c>
      <c r="N323" s="18">
        <f>M323*0.23</f>
        <v>799.49149999999997</v>
      </c>
      <c r="O323" s="16" t="s">
        <v>91</v>
      </c>
      <c r="P323" s="16" t="s">
        <v>38</v>
      </c>
      <c r="Q323" s="16">
        <v>3</v>
      </c>
      <c r="R323" s="16" t="s">
        <v>39</v>
      </c>
    </row>
    <row r="324" spans="1:18" x14ac:dyDescent="0.2">
      <c r="A324" s="16" t="s">
        <v>467</v>
      </c>
      <c r="B324" s="29">
        <v>45733</v>
      </c>
      <c r="C324" s="9" t="s">
        <v>106</v>
      </c>
      <c r="D324" s="9" t="s">
        <v>101</v>
      </c>
      <c r="E324" s="9" t="s">
        <v>102</v>
      </c>
      <c r="F324" s="9" t="s">
        <v>10</v>
      </c>
      <c r="G324" s="9" t="s">
        <v>168</v>
      </c>
      <c r="H324" s="9" t="s">
        <v>169</v>
      </c>
      <c r="I324" s="9" t="s">
        <v>73</v>
      </c>
      <c r="J324" s="17">
        <v>1</v>
      </c>
      <c r="K324" s="18">
        <v>4407</v>
      </c>
      <c r="L324" s="19">
        <v>0.2</v>
      </c>
      <c r="M324" s="18">
        <f t="shared" si="14"/>
        <v>3525.6000000000004</v>
      </c>
      <c r="N324" s="18">
        <f>M324*0.23</f>
        <v>810.88800000000015</v>
      </c>
      <c r="O324" s="16" t="s">
        <v>91</v>
      </c>
      <c r="P324" s="16" t="s">
        <v>38</v>
      </c>
      <c r="Q324" s="16">
        <v>3</v>
      </c>
      <c r="R324" s="16" t="s">
        <v>39</v>
      </c>
    </row>
    <row r="325" spans="1:18" x14ac:dyDescent="0.2">
      <c r="A325" s="16" t="s">
        <v>468</v>
      </c>
      <c r="B325" s="29">
        <v>46073</v>
      </c>
      <c r="C325" s="9" t="s">
        <v>118</v>
      </c>
      <c r="D325" s="9" t="s">
        <v>119</v>
      </c>
      <c r="E325" s="9" t="s">
        <v>120</v>
      </c>
      <c r="F325" s="9" t="s">
        <v>9</v>
      </c>
      <c r="G325" s="9" t="s">
        <v>103</v>
      </c>
      <c r="H325" s="9" t="s">
        <v>104</v>
      </c>
      <c r="I325" s="9" t="s">
        <v>95</v>
      </c>
      <c r="J325" s="17">
        <v>1</v>
      </c>
      <c r="K325" s="18">
        <v>3765</v>
      </c>
      <c r="L325" s="19">
        <v>0</v>
      </c>
      <c r="M325" s="18">
        <f t="shared" si="14"/>
        <v>3765</v>
      </c>
      <c r="N325" s="18">
        <f>M325*0.2</f>
        <v>753</v>
      </c>
      <c r="O325" s="16" t="s">
        <v>58</v>
      </c>
      <c r="P325" s="16" t="s">
        <v>38</v>
      </c>
      <c r="Q325" s="16">
        <v>4</v>
      </c>
      <c r="R325" s="16" t="s">
        <v>39</v>
      </c>
    </row>
    <row r="326" spans="1:18" x14ac:dyDescent="0.2">
      <c r="A326" s="16" t="s">
        <v>469</v>
      </c>
      <c r="B326" s="29">
        <v>45998</v>
      </c>
      <c r="C326" s="9" t="s">
        <v>125</v>
      </c>
      <c r="D326" s="9" t="s">
        <v>83</v>
      </c>
      <c r="E326" s="9" t="s">
        <v>84</v>
      </c>
      <c r="F326" s="9" t="s">
        <v>10</v>
      </c>
      <c r="G326" s="9" t="s">
        <v>89</v>
      </c>
      <c r="H326" s="9" t="s">
        <v>90</v>
      </c>
      <c r="I326" s="9" t="s">
        <v>73</v>
      </c>
      <c r="J326" s="17">
        <v>1</v>
      </c>
      <c r="K326" s="18">
        <v>3590</v>
      </c>
      <c r="L326" s="19">
        <v>0.2</v>
      </c>
      <c r="M326" s="18">
        <f t="shared" si="14"/>
        <v>2872</v>
      </c>
      <c r="N326" s="18">
        <f>M326*0.17</f>
        <v>488.24</v>
      </c>
      <c r="O326" s="16" t="s">
        <v>58</v>
      </c>
      <c r="P326" s="16" t="s">
        <v>38</v>
      </c>
      <c r="Q326" s="16">
        <v>5</v>
      </c>
      <c r="R326" s="16" t="s">
        <v>39</v>
      </c>
    </row>
    <row r="327" spans="1:18" x14ac:dyDescent="0.2">
      <c r="A327" s="16" t="s">
        <v>470</v>
      </c>
      <c r="B327" s="29">
        <v>45800</v>
      </c>
      <c r="C327" s="9" t="s">
        <v>112</v>
      </c>
      <c r="D327" s="9" t="s">
        <v>119</v>
      </c>
      <c r="E327" s="9" t="s">
        <v>120</v>
      </c>
      <c r="F327" s="9" t="s">
        <v>11</v>
      </c>
      <c r="G327" s="9" t="s">
        <v>42</v>
      </c>
      <c r="H327" s="9" t="s">
        <v>43</v>
      </c>
      <c r="I327" s="9" t="s">
        <v>36</v>
      </c>
      <c r="J327" s="17">
        <v>5</v>
      </c>
      <c r="K327" s="18">
        <v>164</v>
      </c>
      <c r="L327" s="19">
        <v>0.15</v>
      </c>
      <c r="M327" s="18">
        <f t="shared" si="14"/>
        <v>697</v>
      </c>
      <c r="N327" s="18">
        <f>M327*0.25</f>
        <v>174.25</v>
      </c>
      <c r="O327" s="16" t="s">
        <v>69</v>
      </c>
      <c r="P327" s="16" t="s">
        <v>38</v>
      </c>
      <c r="Q327" s="16">
        <v>4</v>
      </c>
      <c r="R327" s="16" t="s">
        <v>39</v>
      </c>
    </row>
    <row r="328" spans="1:18" x14ac:dyDescent="0.2">
      <c r="A328" s="16" t="s">
        <v>471</v>
      </c>
      <c r="B328" s="29">
        <v>45831</v>
      </c>
      <c r="C328" s="9" t="s">
        <v>106</v>
      </c>
      <c r="D328" s="9" t="s">
        <v>119</v>
      </c>
      <c r="E328" s="9" t="s">
        <v>120</v>
      </c>
      <c r="F328" s="9" t="s">
        <v>9</v>
      </c>
      <c r="G328" s="9" t="s">
        <v>217</v>
      </c>
      <c r="H328" s="9" t="s">
        <v>218</v>
      </c>
      <c r="I328" s="9" t="s">
        <v>79</v>
      </c>
      <c r="J328" s="17">
        <v>1</v>
      </c>
      <c r="K328" s="18">
        <v>4463</v>
      </c>
      <c r="L328" s="19">
        <v>0.35</v>
      </c>
      <c r="M328" s="18">
        <f t="shared" si="14"/>
        <v>2900.9500000000003</v>
      </c>
      <c r="N328" s="18">
        <f>M328*0.24</f>
        <v>696.22800000000007</v>
      </c>
      <c r="O328" s="16" t="s">
        <v>58</v>
      </c>
      <c r="P328" s="16" t="s">
        <v>38</v>
      </c>
      <c r="Q328" s="16">
        <v>3</v>
      </c>
      <c r="R328" s="16" t="s">
        <v>39</v>
      </c>
    </row>
    <row r="329" spans="1:18" x14ac:dyDescent="0.2">
      <c r="A329" s="16" t="s">
        <v>472</v>
      </c>
      <c r="B329" s="29">
        <v>45673</v>
      </c>
      <c r="C329" s="9" t="s">
        <v>183</v>
      </c>
      <c r="D329" s="9" t="s">
        <v>75</v>
      </c>
      <c r="E329" s="9" t="s">
        <v>76</v>
      </c>
      <c r="F329" s="9" t="s">
        <v>9</v>
      </c>
      <c r="G329" s="9" t="s">
        <v>161</v>
      </c>
      <c r="H329" s="9" t="s">
        <v>162</v>
      </c>
      <c r="I329" s="9" t="s">
        <v>95</v>
      </c>
      <c r="J329" s="17">
        <v>1</v>
      </c>
      <c r="K329" s="18">
        <v>3096</v>
      </c>
      <c r="L329" s="19">
        <v>0.35</v>
      </c>
      <c r="M329" s="18">
        <f t="shared" si="14"/>
        <v>2012.4</v>
      </c>
      <c r="N329" s="18">
        <f>M329*0.2</f>
        <v>402.48</v>
      </c>
      <c r="O329" s="16" t="s">
        <v>91</v>
      </c>
      <c r="P329" s="16" t="s">
        <v>38</v>
      </c>
      <c r="Q329" s="16">
        <v>5</v>
      </c>
      <c r="R329" s="16" t="s">
        <v>39</v>
      </c>
    </row>
    <row r="330" spans="1:18" x14ac:dyDescent="0.2">
      <c r="A330" s="16" t="s">
        <v>473</v>
      </c>
      <c r="B330" s="29">
        <v>45887</v>
      </c>
      <c r="C330" s="9" t="s">
        <v>183</v>
      </c>
      <c r="D330" s="9" t="s">
        <v>107</v>
      </c>
      <c r="E330" s="9" t="s">
        <v>108</v>
      </c>
      <c r="F330" s="9" t="s">
        <v>9</v>
      </c>
      <c r="G330" s="9" t="s">
        <v>161</v>
      </c>
      <c r="H330" s="9" t="s">
        <v>162</v>
      </c>
      <c r="I330" s="9" t="s">
        <v>95</v>
      </c>
      <c r="J330" s="17">
        <v>1</v>
      </c>
      <c r="K330" s="18">
        <v>840</v>
      </c>
      <c r="L330" s="19">
        <v>0.1</v>
      </c>
      <c r="M330" s="18">
        <f t="shared" si="14"/>
        <v>756</v>
      </c>
      <c r="N330" s="18">
        <f>M330*0.19</f>
        <v>143.64000000000001</v>
      </c>
      <c r="O330" s="16" t="s">
        <v>69</v>
      </c>
      <c r="P330" s="16" t="s">
        <v>38</v>
      </c>
      <c r="Q330" s="16">
        <v>3</v>
      </c>
      <c r="R330" s="16" t="s">
        <v>39</v>
      </c>
    </row>
    <row r="331" spans="1:18" x14ac:dyDescent="0.2">
      <c r="A331" s="16" t="s">
        <v>474</v>
      </c>
      <c r="B331" s="29">
        <v>46029</v>
      </c>
      <c r="C331" s="9" t="s">
        <v>112</v>
      </c>
      <c r="D331" s="9" t="s">
        <v>87</v>
      </c>
      <c r="E331" s="9" t="s">
        <v>88</v>
      </c>
      <c r="F331" s="9" t="s">
        <v>9</v>
      </c>
      <c r="G331" s="9" t="s">
        <v>173</v>
      </c>
      <c r="H331" s="9" t="s">
        <v>174</v>
      </c>
      <c r="I331" s="9" t="s">
        <v>95</v>
      </c>
      <c r="J331" s="17">
        <v>1</v>
      </c>
      <c r="K331" s="18">
        <v>637</v>
      </c>
      <c r="L331" s="19">
        <v>0</v>
      </c>
      <c r="M331" s="18">
        <f t="shared" si="14"/>
        <v>637</v>
      </c>
      <c r="N331" s="18">
        <f>M331*0.16</f>
        <v>101.92</v>
      </c>
      <c r="O331" s="16" t="s">
        <v>69</v>
      </c>
      <c r="P331" s="16" t="s">
        <v>38</v>
      </c>
      <c r="Q331" s="16">
        <v>5</v>
      </c>
      <c r="R331" s="16" t="s">
        <v>39</v>
      </c>
    </row>
    <row r="332" spans="1:18" x14ac:dyDescent="0.2">
      <c r="A332" s="16" t="s">
        <v>475</v>
      </c>
      <c r="B332" s="29">
        <v>46097</v>
      </c>
      <c r="C332" s="9" t="s">
        <v>97</v>
      </c>
      <c r="D332" s="9" t="s">
        <v>71</v>
      </c>
      <c r="E332" s="9" t="s">
        <v>72</v>
      </c>
      <c r="F332" s="9" t="s">
        <v>11</v>
      </c>
      <c r="G332" s="9" t="s">
        <v>130</v>
      </c>
      <c r="H332" s="9" t="s">
        <v>131</v>
      </c>
      <c r="I332" s="9" t="s">
        <v>79</v>
      </c>
      <c r="J332" s="17">
        <v>1</v>
      </c>
      <c r="K332" s="18">
        <v>1062</v>
      </c>
      <c r="L332" s="19">
        <v>0</v>
      </c>
      <c r="M332" s="18">
        <f t="shared" si="14"/>
        <v>1062</v>
      </c>
      <c r="N332" s="18">
        <f>M332*0.26</f>
        <v>276.12</v>
      </c>
      <c r="O332" s="16" t="s">
        <v>91</v>
      </c>
      <c r="P332" s="16" t="s">
        <v>38</v>
      </c>
      <c r="Q332" s="16">
        <v>5</v>
      </c>
      <c r="R332" s="16" t="s">
        <v>39</v>
      </c>
    </row>
    <row r="333" spans="1:18" x14ac:dyDescent="0.2">
      <c r="A333" s="16" t="s">
        <v>476</v>
      </c>
      <c r="B333" s="29">
        <v>45913</v>
      </c>
      <c r="C333" s="9" t="s">
        <v>167</v>
      </c>
      <c r="D333" s="9" t="s">
        <v>71</v>
      </c>
      <c r="E333" s="9" t="s">
        <v>72</v>
      </c>
      <c r="F333" s="9" t="s">
        <v>9</v>
      </c>
      <c r="G333" s="9" t="s">
        <v>217</v>
      </c>
      <c r="H333" s="9" t="s">
        <v>218</v>
      </c>
      <c r="I333" s="9" t="s">
        <v>79</v>
      </c>
      <c r="J333" s="17">
        <v>1</v>
      </c>
      <c r="K333" s="18">
        <v>3977</v>
      </c>
      <c r="L333" s="19">
        <v>0.1</v>
      </c>
      <c r="M333" s="18">
        <f t="shared" ref="M333:M364" si="15">J333*K333*(1-L333)</f>
        <v>3579.3</v>
      </c>
      <c r="N333" s="18">
        <f>M333*0.18</f>
        <v>644.274</v>
      </c>
      <c r="O333" s="16" t="s">
        <v>44</v>
      </c>
      <c r="P333" s="16" t="s">
        <v>38</v>
      </c>
      <c r="Q333" s="16">
        <v>3</v>
      </c>
      <c r="R333" s="16" t="s">
        <v>39</v>
      </c>
    </row>
    <row r="334" spans="1:18" x14ac:dyDescent="0.2">
      <c r="A334" s="16" t="s">
        <v>477</v>
      </c>
      <c r="B334" s="29">
        <v>45693</v>
      </c>
      <c r="C334" s="9" t="s">
        <v>183</v>
      </c>
      <c r="D334" s="9" t="s">
        <v>32</v>
      </c>
      <c r="E334" s="9" t="s">
        <v>33</v>
      </c>
      <c r="F334" s="9" t="s">
        <v>8</v>
      </c>
      <c r="G334" s="9" t="s">
        <v>126</v>
      </c>
      <c r="H334" s="9" t="s">
        <v>127</v>
      </c>
      <c r="I334" s="9" t="s">
        <v>57</v>
      </c>
      <c r="J334" s="17">
        <v>1</v>
      </c>
      <c r="K334" s="18">
        <v>52437</v>
      </c>
      <c r="L334" s="19">
        <v>0.15</v>
      </c>
      <c r="M334" s="18">
        <f t="shared" si="15"/>
        <v>44571.45</v>
      </c>
      <c r="N334" s="18">
        <f>M334*0.13</f>
        <v>5794.2884999999997</v>
      </c>
      <c r="O334" s="16" t="s">
        <v>44</v>
      </c>
      <c r="P334" s="16" t="s">
        <v>38</v>
      </c>
      <c r="Q334" s="16">
        <v>3</v>
      </c>
      <c r="R334" s="16" t="s">
        <v>39</v>
      </c>
    </row>
    <row r="335" spans="1:18" x14ac:dyDescent="0.2">
      <c r="A335" s="16" t="s">
        <v>478</v>
      </c>
      <c r="B335" s="29">
        <v>45670</v>
      </c>
      <c r="C335" s="9" t="s">
        <v>183</v>
      </c>
      <c r="D335" s="9" t="s">
        <v>87</v>
      </c>
      <c r="E335" s="9" t="s">
        <v>88</v>
      </c>
      <c r="F335" s="9" t="s">
        <v>11</v>
      </c>
      <c r="G335" s="9" t="s">
        <v>42</v>
      </c>
      <c r="H335" s="9" t="s">
        <v>43</v>
      </c>
      <c r="I335" s="9" t="s">
        <v>36</v>
      </c>
      <c r="J335" s="17">
        <v>2</v>
      </c>
      <c r="K335" s="18">
        <v>1440</v>
      </c>
      <c r="L335" s="19">
        <v>0.15</v>
      </c>
      <c r="M335" s="18">
        <f t="shared" si="15"/>
        <v>2448</v>
      </c>
      <c r="N335" s="18">
        <f>M335*0.21</f>
        <v>514.07999999999993</v>
      </c>
      <c r="O335" s="16" t="s">
        <v>69</v>
      </c>
      <c r="P335" s="16" t="s">
        <v>38</v>
      </c>
      <c r="Q335" s="16">
        <v>5</v>
      </c>
      <c r="R335" s="16" t="s">
        <v>39</v>
      </c>
    </row>
    <row r="336" spans="1:18" x14ac:dyDescent="0.2">
      <c r="A336" s="16" t="s">
        <v>479</v>
      </c>
      <c r="B336" s="29">
        <v>45962</v>
      </c>
      <c r="C336" s="9" t="s">
        <v>180</v>
      </c>
      <c r="D336" s="9" t="s">
        <v>75</v>
      </c>
      <c r="E336" s="9" t="s">
        <v>76</v>
      </c>
      <c r="F336" s="9" t="s">
        <v>8</v>
      </c>
      <c r="G336" s="9" t="s">
        <v>34</v>
      </c>
      <c r="H336" s="9" t="s">
        <v>35</v>
      </c>
      <c r="I336" s="9" t="s">
        <v>36</v>
      </c>
      <c r="J336" s="17">
        <v>1</v>
      </c>
      <c r="K336" s="18">
        <v>57456</v>
      </c>
      <c r="L336" s="19">
        <v>0.1</v>
      </c>
      <c r="M336" s="18">
        <f t="shared" si="15"/>
        <v>51710.400000000001</v>
      </c>
      <c r="N336" s="18">
        <f>M336*0.13</f>
        <v>6722.3520000000008</v>
      </c>
      <c r="O336" s="16" t="s">
        <v>44</v>
      </c>
      <c r="P336" s="16" t="s">
        <v>38</v>
      </c>
      <c r="Q336" s="16">
        <v>5</v>
      </c>
      <c r="R336" s="16" t="s">
        <v>39</v>
      </c>
    </row>
    <row r="337" spans="1:18" x14ac:dyDescent="0.2">
      <c r="A337" s="16" t="s">
        <v>480</v>
      </c>
      <c r="B337" s="29">
        <v>45891</v>
      </c>
      <c r="C337" s="9" t="s">
        <v>226</v>
      </c>
      <c r="D337" s="9" t="s">
        <v>150</v>
      </c>
      <c r="E337" s="9" t="s">
        <v>151</v>
      </c>
      <c r="F337" s="9" t="s">
        <v>10</v>
      </c>
      <c r="G337" s="9" t="s">
        <v>184</v>
      </c>
      <c r="H337" s="9" t="s">
        <v>185</v>
      </c>
      <c r="I337" s="9" t="s">
        <v>64</v>
      </c>
      <c r="J337" s="17">
        <v>1</v>
      </c>
      <c r="K337" s="18">
        <v>3633</v>
      </c>
      <c r="L337" s="19">
        <v>0</v>
      </c>
      <c r="M337" s="18">
        <f t="shared" si="15"/>
        <v>3633</v>
      </c>
      <c r="N337" s="18">
        <f>M337*0.21</f>
        <v>762.93</v>
      </c>
      <c r="O337" s="16" t="s">
        <v>37</v>
      </c>
      <c r="P337" s="16" t="s">
        <v>38</v>
      </c>
      <c r="Q337" s="16">
        <v>4</v>
      </c>
      <c r="R337" s="16" t="s">
        <v>39</v>
      </c>
    </row>
    <row r="338" spans="1:18" x14ac:dyDescent="0.2">
      <c r="A338" s="16" t="s">
        <v>481</v>
      </c>
      <c r="B338" s="29">
        <v>45708</v>
      </c>
      <c r="C338" s="9" t="s">
        <v>159</v>
      </c>
      <c r="D338" s="9" t="s">
        <v>119</v>
      </c>
      <c r="E338" s="9" t="s">
        <v>120</v>
      </c>
      <c r="F338" s="9" t="s">
        <v>8</v>
      </c>
      <c r="G338" s="9" t="s">
        <v>34</v>
      </c>
      <c r="H338" s="9" t="s">
        <v>35</v>
      </c>
      <c r="I338" s="9" t="s">
        <v>57</v>
      </c>
      <c r="J338" s="17">
        <v>1</v>
      </c>
      <c r="K338" s="18">
        <v>4500</v>
      </c>
      <c r="L338" s="19">
        <v>0</v>
      </c>
      <c r="M338" s="18">
        <f t="shared" si="15"/>
        <v>4500</v>
      </c>
      <c r="N338" s="18">
        <f>M338*0.13</f>
        <v>585</v>
      </c>
      <c r="O338" s="16" t="s">
        <v>44</v>
      </c>
      <c r="P338" s="16" t="s">
        <v>38</v>
      </c>
      <c r="Q338" s="16">
        <v>5</v>
      </c>
      <c r="R338" s="16" t="s">
        <v>39</v>
      </c>
    </row>
    <row r="339" spans="1:18" x14ac:dyDescent="0.2">
      <c r="A339" s="16" t="s">
        <v>482</v>
      </c>
      <c r="B339" s="29">
        <v>45939</v>
      </c>
      <c r="C339" s="9" t="s">
        <v>82</v>
      </c>
      <c r="D339" s="9" t="s">
        <v>75</v>
      </c>
      <c r="E339" s="9" t="s">
        <v>76</v>
      </c>
      <c r="F339" s="9" t="s">
        <v>9</v>
      </c>
      <c r="G339" s="9" t="s">
        <v>103</v>
      </c>
      <c r="H339" s="9" t="s">
        <v>104</v>
      </c>
      <c r="I339" s="9" t="s">
        <v>95</v>
      </c>
      <c r="J339" s="17">
        <v>2</v>
      </c>
      <c r="K339" s="18">
        <v>346</v>
      </c>
      <c r="L339" s="19">
        <v>0.1</v>
      </c>
      <c r="M339" s="18">
        <f t="shared" si="15"/>
        <v>622.80000000000007</v>
      </c>
      <c r="N339" s="18">
        <f>M339*0.18</f>
        <v>112.10400000000001</v>
      </c>
      <c r="O339" s="16" t="s">
        <v>91</v>
      </c>
      <c r="P339" s="16" t="s">
        <v>38</v>
      </c>
      <c r="Q339" s="16">
        <v>5</v>
      </c>
      <c r="R339" s="16" t="s">
        <v>39</v>
      </c>
    </row>
    <row r="340" spans="1:18" x14ac:dyDescent="0.2">
      <c r="A340" s="16" t="s">
        <v>483</v>
      </c>
      <c r="B340" s="29">
        <v>46063</v>
      </c>
      <c r="C340" s="9" t="s">
        <v>148</v>
      </c>
      <c r="D340" s="9" t="s">
        <v>71</v>
      </c>
      <c r="E340" s="9" t="s">
        <v>72</v>
      </c>
      <c r="F340" s="9" t="s">
        <v>9</v>
      </c>
      <c r="G340" s="9" t="s">
        <v>103</v>
      </c>
      <c r="H340" s="9" t="s">
        <v>104</v>
      </c>
      <c r="I340" s="9" t="s">
        <v>95</v>
      </c>
      <c r="J340" s="17">
        <v>2</v>
      </c>
      <c r="K340" s="18">
        <v>4083</v>
      </c>
      <c r="L340" s="19">
        <v>0</v>
      </c>
      <c r="M340" s="18">
        <f t="shared" si="15"/>
        <v>8166</v>
      </c>
      <c r="N340" s="18">
        <f>M340*0.25</f>
        <v>2041.5</v>
      </c>
      <c r="O340" s="16" t="s">
        <v>37</v>
      </c>
      <c r="P340" s="16" t="s">
        <v>38</v>
      </c>
      <c r="Q340" s="16">
        <v>3</v>
      </c>
      <c r="R340" s="16" t="s">
        <v>39</v>
      </c>
    </row>
    <row r="341" spans="1:18" x14ac:dyDescent="0.2">
      <c r="A341" s="16" t="s">
        <v>484</v>
      </c>
      <c r="B341" s="29">
        <v>45960</v>
      </c>
      <c r="C341" s="9" t="s">
        <v>112</v>
      </c>
      <c r="D341" s="9" t="s">
        <v>113</v>
      </c>
      <c r="E341" s="9" t="s">
        <v>114</v>
      </c>
      <c r="F341" s="9" t="s">
        <v>10</v>
      </c>
      <c r="G341" s="9" t="s">
        <v>168</v>
      </c>
      <c r="H341" s="9" t="s">
        <v>169</v>
      </c>
      <c r="I341" s="9" t="s">
        <v>73</v>
      </c>
      <c r="J341" s="17">
        <v>1</v>
      </c>
      <c r="K341" s="18">
        <v>3609</v>
      </c>
      <c r="L341" s="19">
        <v>0</v>
      </c>
      <c r="M341" s="18">
        <f t="shared" si="15"/>
        <v>3609</v>
      </c>
      <c r="N341" s="18">
        <f>M341*0.23</f>
        <v>830.07</v>
      </c>
      <c r="O341" s="16" t="s">
        <v>69</v>
      </c>
      <c r="P341" s="16" t="s">
        <v>38</v>
      </c>
      <c r="Q341" s="16">
        <v>3</v>
      </c>
      <c r="R341" s="16" t="s">
        <v>39</v>
      </c>
    </row>
    <row r="342" spans="1:18" x14ac:dyDescent="0.2">
      <c r="A342" s="16" t="s">
        <v>485</v>
      </c>
      <c r="B342" s="29">
        <v>45714</v>
      </c>
      <c r="C342" s="9" t="s">
        <v>138</v>
      </c>
      <c r="D342" s="9" t="s">
        <v>60</v>
      </c>
      <c r="E342" s="9" t="s">
        <v>61</v>
      </c>
      <c r="F342" s="9" t="s">
        <v>9</v>
      </c>
      <c r="G342" s="9" t="s">
        <v>173</v>
      </c>
      <c r="H342" s="9" t="s">
        <v>174</v>
      </c>
      <c r="I342" s="9" t="s">
        <v>79</v>
      </c>
      <c r="J342" s="17">
        <v>2</v>
      </c>
      <c r="K342" s="18">
        <v>1920</v>
      </c>
      <c r="L342" s="19">
        <v>0.05</v>
      </c>
      <c r="M342" s="18">
        <f t="shared" si="15"/>
        <v>3648</v>
      </c>
      <c r="N342" s="18">
        <f>M342*0.19</f>
        <v>693.12</v>
      </c>
      <c r="O342" s="16" t="s">
        <v>44</v>
      </c>
      <c r="P342" s="16" t="s">
        <v>242</v>
      </c>
      <c r="Q342" s="16">
        <v>5</v>
      </c>
      <c r="R342" s="16" t="s">
        <v>39</v>
      </c>
    </row>
    <row r="343" spans="1:18" x14ac:dyDescent="0.2">
      <c r="A343" s="16" t="s">
        <v>486</v>
      </c>
      <c r="B343" s="29">
        <v>45744</v>
      </c>
      <c r="C343" s="9" t="s">
        <v>159</v>
      </c>
      <c r="D343" s="9" t="s">
        <v>150</v>
      </c>
      <c r="E343" s="9" t="s">
        <v>151</v>
      </c>
      <c r="F343" s="9" t="s">
        <v>11</v>
      </c>
      <c r="G343" s="9" t="s">
        <v>115</v>
      </c>
      <c r="H343" s="9" t="s">
        <v>116</v>
      </c>
      <c r="I343" s="9" t="s">
        <v>36</v>
      </c>
      <c r="J343" s="17">
        <v>1</v>
      </c>
      <c r="K343" s="18">
        <v>1999</v>
      </c>
      <c r="L343" s="19">
        <v>0.05</v>
      </c>
      <c r="M343" s="18">
        <f t="shared" si="15"/>
        <v>1899.05</v>
      </c>
      <c r="N343" s="18">
        <f>M343*0.23</f>
        <v>436.78149999999999</v>
      </c>
      <c r="O343" s="16" t="s">
        <v>44</v>
      </c>
      <c r="P343" s="16" t="s">
        <v>38</v>
      </c>
      <c r="Q343" s="16">
        <v>5</v>
      </c>
      <c r="R343" s="16" t="s">
        <v>39</v>
      </c>
    </row>
    <row r="344" spans="1:18" x14ac:dyDescent="0.2">
      <c r="A344" s="16" t="s">
        <v>487</v>
      </c>
      <c r="B344" s="29">
        <v>45715</v>
      </c>
      <c r="C344" s="9" t="s">
        <v>180</v>
      </c>
      <c r="D344" s="9" t="s">
        <v>99</v>
      </c>
      <c r="E344" s="9" t="s">
        <v>99</v>
      </c>
      <c r="F344" s="9" t="s">
        <v>11</v>
      </c>
      <c r="G344" s="9" t="s">
        <v>135</v>
      </c>
      <c r="H344" s="9" t="s">
        <v>136</v>
      </c>
      <c r="I344" s="9" t="s">
        <v>36</v>
      </c>
      <c r="J344" s="17">
        <v>2</v>
      </c>
      <c r="K344" s="18">
        <v>840</v>
      </c>
      <c r="L344" s="19">
        <v>0</v>
      </c>
      <c r="M344" s="18">
        <f t="shared" si="15"/>
        <v>1680</v>
      </c>
      <c r="N344" s="18">
        <f>M344*0.18</f>
        <v>302.39999999999998</v>
      </c>
      <c r="O344" s="16" t="s">
        <v>37</v>
      </c>
      <c r="P344" s="16" t="s">
        <v>38</v>
      </c>
      <c r="Q344" s="16">
        <v>5</v>
      </c>
      <c r="R344" s="16" t="s">
        <v>39</v>
      </c>
    </row>
    <row r="345" spans="1:18" x14ac:dyDescent="0.2">
      <c r="A345" s="16" t="s">
        <v>488</v>
      </c>
      <c r="B345" s="29">
        <v>46011</v>
      </c>
      <c r="C345" s="9" t="s">
        <v>167</v>
      </c>
      <c r="D345" s="9" t="s">
        <v>60</v>
      </c>
      <c r="E345" s="9" t="s">
        <v>61</v>
      </c>
      <c r="F345" s="9" t="s">
        <v>9</v>
      </c>
      <c r="G345" s="9" t="s">
        <v>103</v>
      </c>
      <c r="H345" s="9" t="s">
        <v>104</v>
      </c>
      <c r="I345" s="9" t="s">
        <v>79</v>
      </c>
      <c r="J345" s="17">
        <v>2</v>
      </c>
      <c r="K345" s="18">
        <v>1306</v>
      </c>
      <c r="L345" s="19">
        <v>0</v>
      </c>
      <c r="M345" s="18">
        <f t="shared" si="15"/>
        <v>2612</v>
      </c>
      <c r="N345" s="18">
        <f>M345*0.14</f>
        <v>365.68</v>
      </c>
      <c r="O345" s="16" t="s">
        <v>44</v>
      </c>
      <c r="P345" s="16" t="s">
        <v>242</v>
      </c>
      <c r="Q345" s="16">
        <v>3</v>
      </c>
      <c r="R345" s="16" t="s">
        <v>39</v>
      </c>
    </row>
    <row r="346" spans="1:18" x14ac:dyDescent="0.2">
      <c r="A346" s="16" t="s">
        <v>489</v>
      </c>
      <c r="B346" s="29">
        <v>45664</v>
      </c>
      <c r="C346" s="9" t="s">
        <v>146</v>
      </c>
      <c r="D346" s="9" t="s">
        <v>87</v>
      </c>
      <c r="E346" s="9" t="s">
        <v>88</v>
      </c>
      <c r="F346" s="9" t="s">
        <v>11</v>
      </c>
      <c r="G346" s="9" t="s">
        <v>135</v>
      </c>
      <c r="H346" s="9" t="s">
        <v>136</v>
      </c>
      <c r="I346" s="9" t="s">
        <v>36</v>
      </c>
      <c r="J346" s="17">
        <v>1</v>
      </c>
      <c r="K346" s="18">
        <v>2110</v>
      </c>
      <c r="L346" s="19">
        <v>0.15</v>
      </c>
      <c r="M346" s="18">
        <f t="shared" si="15"/>
        <v>1793.5</v>
      </c>
      <c r="N346" s="18">
        <f>M346*0.2</f>
        <v>358.70000000000005</v>
      </c>
      <c r="O346" s="16" t="s">
        <v>58</v>
      </c>
      <c r="P346" s="16" t="s">
        <v>38</v>
      </c>
      <c r="Q346" s="16">
        <v>5</v>
      </c>
      <c r="R346" s="16" t="s">
        <v>39</v>
      </c>
    </row>
    <row r="347" spans="1:18" x14ac:dyDescent="0.2">
      <c r="A347" s="16" t="s">
        <v>490</v>
      </c>
      <c r="B347" s="29">
        <v>46014</v>
      </c>
      <c r="C347" s="9" t="s">
        <v>138</v>
      </c>
      <c r="D347" s="9" t="s">
        <v>83</v>
      </c>
      <c r="E347" s="9" t="s">
        <v>84</v>
      </c>
      <c r="F347" s="9" t="s">
        <v>11</v>
      </c>
      <c r="G347" s="9" t="s">
        <v>135</v>
      </c>
      <c r="H347" s="9" t="s">
        <v>136</v>
      </c>
      <c r="I347" s="9" t="s">
        <v>36</v>
      </c>
      <c r="J347" s="17">
        <v>1</v>
      </c>
      <c r="K347" s="18">
        <v>531</v>
      </c>
      <c r="L347" s="19">
        <v>0.15</v>
      </c>
      <c r="M347" s="18">
        <f t="shared" si="15"/>
        <v>451.34999999999997</v>
      </c>
      <c r="N347" s="18">
        <f>M347*0.21</f>
        <v>94.783499999999989</v>
      </c>
      <c r="O347" s="16" t="s">
        <v>58</v>
      </c>
      <c r="P347" s="16" t="s">
        <v>38</v>
      </c>
      <c r="Q347" s="16">
        <v>3</v>
      </c>
      <c r="R347" s="16" t="s">
        <v>39</v>
      </c>
    </row>
    <row r="348" spans="1:18" x14ac:dyDescent="0.2">
      <c r="A348" s="16" t="s">
        <v>491</v>
      </c>
      <c r="B348" s="29">
        <v>46108</v>
      </c>
      <c r="C348" s="9" t="s">
        <v>156</v>
      </c>
      <c r="D348" s="9" t="s">
        <v>87</v>
      </c>
      <c r="E348" s="9" t="s">
        <v>88</v>
      </c>
      <c r="F348" s="9" t="s">
        <v>9</v>
      </c>
      <c r="G348" s="9" t="s">
        <v>93</v>
      </c>
      <c r="H348" s="9" t="s">
        <v>94</v>
      </c>
      <c r="I348" s="9" t="s">
        <v>95</v>
      </c>
      <c r="J348" s="17">
        <v>4</v>
      </c>
      <c r="K348" s="18">
        <v>1370</v>
      </c>
      <c r="L348" s="19">
        <v>0</v>
      </c>
      <c r="M348" s="18">
        <f t="shared" si="15"/>
        <v>5480</v>
      </c>
      <c r="N348" s="18">
        <f>M348*0.2</f>
        <v>1096</v>
      </c>
      <c r="O348" s="16" t="s">
        <v>69</v>
      </c>
      <c r="P348" s="16" t="s">
        <v>38</v>
      </c>
      <c r="Q348" s="16">
        <v>3</v>
      </c>
      <c r="R348" s="16" t="s">
        <v>39</v>
      </c>
    </row>
    <row r="349" spans="1:18" x14ac:dyDescent="0.2">
      <c r="A349" s="16" t="s">
        <v>492</v>
      </c>
      <c r="B349" s="29">
        <v>45715</v>
      </c>
      <c r="C349" s="9" t="s">
        <v>146</v>
      </c>
      <c r="D349" s="9" t="s">
        <v>71</v>
      </c>
      <c r="E349" s="9" t="s">
        <v>72</v>
      </c>
      <c r="F349" s="9" t="s">
        <v>9</v>
      </c>
      <c r="G349" s="9" t="s">
        <v>103</v>
      </c>
      <c r="H349" s="9" t="s">
        <v>104</v>
      </c>
      <c r="I349" s="9" t="s">
        <v>79</v>
      </c>
      <c r="J349" s="17">
        <v>1</v>
      </c>
      <c r="K349" s="18">
        <v>355</v>
      </c>
      <c r="L349" s="19">
        <v>0.1</v>
      </c>
      <c r="M349" s="18">
        <f t="shared" si="15"/>
        <v>319.5</v>
      </c>
      <c r="N349" s="18">
        <f>M349*0.14</f>
        <v>44.730000000000004</v>
      </c>
      <c r="O349" s="16" t="s">
        <v>58</v>
      </c>
      <c r="P349" s="16" t="s">
        <v>38</v>
      </c>
      <c r="Q349" s="16">
        <v>4</v>
      </c>
      <c r="R349" s="16" t="s">
        <v>39</v>
      </c>
    </row>
    <row r="350" spans="1:18" x14ac:dyDescent="0.2">
      <c r="A350" s="16" t="s">
        <v>493</v>
      </c>
      <c r="B350" s="29">
        <v>45887</v>
      </c>
      <c r="C350" s="9" t="s">
        <v>97</v>
      </c>
      <c r="D350" s="9" t="s">
        <v>154</v>
      </c>
      <c r="E350" s="9" t="s">
        <v>61</v>
      </c>
      <c r="F350" s="9" t="s">
        <v>10</v>
      </c>
      <c r="G350" s="9" t="s">
        <v>62</v>
      </c>
      <c r="H350" s="9" t="s">
        <v>63</v>
      </c>
      <c r="I350" s="9" t="s">
        <v>73</v>
      </c>
      <c r="J350" s="17">
        <v>4</v>
      </c>
      <c r="K350" s="18">
        <v>1117</v>
      </c>
      <c r="L350" s="19">
        <v>0</v>
      </c>
      <c r="M350" s="18">
        <f t="shared" si="15"/>
        <v>4468</v>
      </c>
      <c r="N350" s="18">
        <f>M350*0.14</f>
        <v>625.5200000000001</v>
      </c>
      <c r="O350" s="16" t="s">
        <v>58</v>
      </c>
      <c r="P350" s="16" t="s">
        <v>38</v>
      </c>
      <c r="Q350" s="16">
        <v>5</v>
      </c>
      <c r="R350" s="16" t="s">
        <v>39</v>
      </c>
    </row>
    <row r="351" spans="1:18" x14ac:dyDescent="0.2">
      <c r="A351" s="16" t="s">
        <v>494</v>
      </c>
      <c r="B351" s="29">
        <v>45783</v>
      </c>
      <c r="C351" s="9" t="s">
        <v>143</v>
      </c>
      <c r="D351" s="9" t="s">
        <v>154</v>
      </c>
      <c r="E351" s="9" t="s">
        <v>61</v>
      </c>
      <c r="F351" s="9" t="s">
        <v>9</v>
      </c>
      <c r="G351" s="9" t="s">
        <v>93</v>
      </c>
      <c r="H351" s="9" t="s">
        <v>94</v>
      </c>
      <c r="I351" s="9" t="s">
        <v>79</v>
      </c>
      <c r="J351" s="17">
        <v>1</v>
      </c>
      <c r="K351" s="18">
        <v>2063</v>
      </c>
      <c r="L351" s="19">
        <v>0.05</v>
      </c>
      <c r="M351" s="18">
        <f t="shared" si="15"/>
        <v>1959.85</v>
      </c>
      <c r="N351" s="18">
        <f>M351*0.24</f>
        <v>470.36399999999998</v>
      </c>
      <c r="O351" s="16" t="s">
        <v>58</v>
      </c>
      <c r="P351" s="16" t="s">
        <v>38</v>
      </c>
      <c r="Q351" s="16">
        <v>5</v>
      </c>
      <c r="R351" s="16" t="s">
        <v>39</v>
      </c>
    </row>
    <row r="352" spans="1:18" x14ac:dyDescent="0.2">
      <c r="A352" s="16" t="s">
        <v>495</v>
      </c>
      <c r="B352" s="29">
        <v>45703</v>
      </c>
      <c r="C352" s="9" t="s">
        <v>129</v>
      </c>
      <c r="D352" s="9" t="s">
        <v>87</v>
      </c>
      <c r="E352" s="9" t="s">
        <v>88</v>
      </c>
      <c r="F352" s="9" t="s">
        <v>9</v>
      </c>
      <c r="G352" s="9" t="s">
        <v>176</v>
      </c>
      <c r="H352" s="9" t="s">
        <v>177</v>
      </c>
      <c r="I352" s="9" t="s">
        <v>95</v>
      </c>
      <c r="J352" s="17">
        <v>5</v>
      </c>
      <c r="K352" s="18">
        <v>905</v>
      </c>
      <c r="L352" s="19">
        <v>0.1</v>
      </c>
      <c r="M352" s="18">
        <f t="shared" si="15"/>
        <v>4072.5</v>
      </c>
      <c r="N352" s="18">
        <f>M352*0.1</f>
        <v>407.25</v>
      </c>
      <c r="O352" s="16" t="s">
        <v>44</v>
      </c>
      <c r="P352" s="16" t="s">
        <v>38</v>
      </c>
      <c r="Q352" s="16">
        <v>3</v>
      </c>
      <c r="R352" s="16" t="s">
        <v>39</v>
      </c>
    </row>
    <row r="353" spans="1:18" x14ac:dyDescent="0.2">
      <c r="A353" s="16" t="s">
        <v>496</v>
      </c>
      <c r="B353" s="29">
        <v>45854</v>
      </c>
      <c r="C353" s="9" t="s">
        <v>183</v>
      </c>
      <c r="D353" s="9" t="s">
        <v>150</v>
      </c>
      <c r="E353" s="9" t="s">
        <v>151</v>
      </c>
      <c r="F353" s="9" t="s">
        <v>8</v>
      </c>
      <c r="G353" s="9" t="s">
        <v>139</v>
      </c>
      <c r="H353" s="9" t="s">
        <v>140</v>
      </c>
      <c r="I353" s="9" t="s">
        <v>36</v>
      </c>
      <c r="J353" s="17">
        <v>1</v>
      </c>
      <c r="K353" s="18">
        <v>22059</v>
      </c>
      <c r="L353" s="19">
        <v>0.05</v>
      </c>
      <c r="M353" s="18">
        <f t="shared" si="15"/>
        <v>20956.05</v>
      </c>
      <c r="N353" s="18">
        <f>M353*0.16</f>
        <v>3352.9679999999998</v>
      </c>
      <c r="O353" s="16" t="s">
        <v>69</v>
      </c>
      <c r="P353" s="16" t="s">
        <v>38</v>
      </c>
      <c r="Q353" s="16">
        <v>3</v>
      </c>
      <c r="R353" s="16" t="s">
        <v>39</v>
      </c>
    </row>
    <row r="354" spans="1:18" x14ac:dyDescent="0.2">
      <c r="A354" s="16" t="s">
        <v>497</v>
      </c>
      <c r="B354" s="29">
        <v>45707</v>
      </c>
      <c r="C354" s="9" t="s">
        <v>146</v>
      </c>
      <c r="D354" s="9" t="s">
        <v>75</v>
      </c>
      <c r="E354" s="9" t="s">
        <v>76</v>
      </c>
      <c r="F354" s="9" t="s">
        <v>8</v>
      </c>
      <c r="G354" s="9" t="s">
        <v>34</v>
      </c>
      <c r="H354" s="9" t="s">
        <v>35</v>
      </c>
      <c r="I354" s="9" t="s">
        <v>36</v>
      </c>
      <c r="J354" s="17">
        <v>2</v>
      </c>
      <c r="K354" s="18">
        <v>23918</v>
      </c>
      <c r="L354" s="19">
        <v>0</v>
      </c>
      <c r="M354" s="18">
        <f t="shared" si="15"/>
        <v>47836</v>
      </c>
      <c r="N354" s="18">
        <f>M354*0.25</f>
        <v>11959</v>
      </c>
      <c r="O354" s="16" t="s">
        <v>58</v>
      </c>
      <c r="P354" s="16" t="s">
        <v>38</v>
      </c>
      <c r="Q354" s="16">
        <v>5</v>
      </c>
      <c r="R354" s="16" t="s">
        <v>39</v>
      </c>
    </row>
    <row r="355" spans="1:18" x14ac:dyDescent="0.2">
      <c r="A355" s="16" t="s">
        <v>498</v>
      </c>
      <c r="B355" s="29">
        <v>45841</v>
      </c>
      <c r="C355" s="9" t="s">
        <v>46</v>
      </c>
      <c r="D355" s="9" t="s">
        <v>60</v>
      </c>
      <c r="E355" s="9" t="s">
        <v>61</v>
      </c>
      <c r="F355" s="9" t="s">
        <v>11</v>
      </c>
      <c r="G355" s="9" t="s">
        <v>130</v>
      </c>
      <c r="H355" s="9" t="s">
        <v>131</v>
      </c>
      <c r="I355" s="9" t="s">
        <v>79</v>
      </c>
      <c r="J355" s="17">
        <v>1</v>
      </c>
      <c r="K355" s="18">
        <v>467</v>
      </c>
      <c r="L355" s="19">
        <v>0.05</v>
      </c>
      <c r="M355" s="18">
        <f t="shared" si="15"/>
        <v>443.65</v>
      </c>
      <c r="N355" s="18">
        <f>M355*0.22</f>
        <v>97.602999999999994</v>
      </c>
      <c r="O355" s="16" t="s">
        <v>44</v>
      </c>
      <c r="P355" s="16" t="s">
        <v>38</v>
      </c>
      <c r="Q355" s="16">
        <v>4</v>
      </c>
      <c r="R355" s="16" t="s">
        <v>39</v>
      </c>
    </row>
    <row r="356" spans="1:18" x14ac:dyDescent="0.2">
      <c r="A356" s="16" t="s">
        <v>499</v>
      </c>
      <c r="B356" s="29">
        <v>45745</v>
      </c>
      <c r="C356" s="9" t="s">
        <v>165</v>
      </c>
      <c r="D356" s="9" t="s">
        <v>87</v>
      </c>
      <c r="E356" s="9" t="s">
        <v>88</v>
      </c>
      <c r="F356" s="9" t="s">
        <v>8</v>
      </c>
      <c r="G356" s="9" t="s">
        <v>49</v>
      </c>
      <c r="H356" s="9" t="s">
        <v>50</v>
      </c>
      <c r="I356" s="9" t="s">
        <v>57</v>
      </c>
      <c r="J356" s="17">
        <v>1</v>
      </c>
      <c r="K356" s="18">
        <v>31492</v>
      </c>
      <c r="L356" s="19">
        <v>0.2</v>
      </c>
      <c r="M356" s="18">
        <f t="shared" si="15"/>
        <v>25193.600000000002</v>
      </c>
      <c r="N356" s="18">
        <f>M356*0.12</f>
        <v>3023.232</v>
      </c>
      <c r="O356" s="16" t="s">
        <v>91</v>
      </c>
      <c r="P356" s="16" t="s">
        <v>38</v>
      </c>
      <c r="Q356" s="16">
        <v>5</v>
      </c>
      <c r="R356" s="16" t="s">
        <v>39</v>
      </c>
    </row>
    <row r="357" spans="1:18" x14ac:dyDescent="0.2">
      <c r="A357" s="16" t="s">
        <v>500</v>
      </c>
      <c r="B357" s="29">
        <v>45783</v>
      </c>
      <c r="C357" s="9" t="s">
        <v>138</v>
      </c>
      <c r="D357" s="9" t="s">
        <v>154</v>
      </c>
      <c r="E357" s="9" t="s">
        <v>61</v>
      </c>
      <c r="F357" s="9" t="s">
        <v>11</v>
      </c>
      <c r="G357" s="9" t="s">
        <v>42</v>
      </c>
      <c r="H357" s="9" t="s">
        <v>43</v>
      </c>
      <c r="I357" s="9" t="s">
        <v>36</v>
      </c>
      <c r="J357" s="17">
        <v>1</v>
      </c>
      <c r="K357" s="18">
        <v>1232</v>
      </c>
      <c r="L357" s="19">
        <v>0</v>
      </c>
      <c r="M357" s="18">
        <f t="shared" si="15"/>
        <v>1232</v>
      </c>
      <c r="N357" s="18">
        <f>M357*0.11</f>
        <v>135.52000000000001</v>
      </c>
      <c r="O357" s="16" t="s">
        <v>44</v>
      </c>
      <c r="P357" s="16" t="s">
        <v>38</v>
      </c>
      <c r="Q357" s="16">
        <v>4</v>
      </c>
      <c r="R357" s="16" t="s">
        <v>39</v>
      </c>
    </row>
    <row r="358" spans="1:18" x14ac:dyDescent="0.2">
      <c r="A358" s="16" t="s">
        <v>501</v>
      </c>
      <c r="B358" s="29">
        <v>45878</v>
      </c>
      <c r="C358" s="9" t="s">
        <v>167</v>
      </c>
      <c r="D358" s="9" t="s">
        <v>55</v>
      </c>
      <c r="E358" s="9" t="s">
        <v>56</v>
      </c>
      <c r="F358" s="9" t="s">
        <v>8</v>
      </c>
      <c r="G358" s="9" t="s">
        <v>262</v>
      </c>
      <c r="H358" s="9" t="s">
        <v>263</v>
      </c>
      <c r="I358" s="9" t="s">
        <v>36</v>
      </c>
      <c r="J358" s="17">
        <v>1</v>
      </c>
      <c r="K358" s="18">
        <v>10830</v>
      </c>
      <c r="L358" s="19">
        <v>0</v>
      </c>
      <c r="M358" s="18">
        <f t="shared" si="15"/>
        <v>10830</v>
      </c>
      <c r="N358" s="18">
        <f>M358*0.17</f>
        <v>1841.1000000000001</v>
      </c>
      <c r="O358" s="16" t="s">
        <v>58</v>
      </c>
      <c r="P358" s="16" t="s">
        <v>38</v>
      </c>
      <c r="Q358" s="16">
        <v>5</v>
      </c>
      <c r="R358" s="16" t="s">
        <v>39</v>
      </c>
    </row>
    <row r="359" spans="1:18" x14ac:dyDescent="0.2">
      <c r="A359" s="16" t="s">
        <v>502</v>
      </c>
      <c r="B359" s="29">
        <v>45850</v>
      </c>
      <c r="C359" s="9" t="s">
        <v>183</v>
      </c>
      <c r="D359" s="9" t="s">
        <v>47</v>
      </c>
      <c r="E359" s="9" t="s">
        <v>48</v>
      </c>
      <c r="F359" s="9" t="s">
        <v>8</v>
      </c>
      <c r="G359" s="9" t="s">
        <v>49</v>
      </c>
      <c r="H359" s="9" t="s">
        <v>50</v>
      </c>
      <c r="I359" s="9" t="s">
        <v>57</v>
      </c>
      <c r="J359" s="17">
        <v>1</v>
      </c>
      <c r="K359" s="18">
        <v>17184</v>
      </c>
      <c r="L359" s="19">
        <v>0</v>
      </c>
      <c r="M359" s="18">
        <f t="shared" si="15"/>
        <v>17184</v>
      </c>
      <c r="N359" s="18">
        <f>M359*0.16</f>
        <v>2749.44</v>
      </c>
      <c r="O359" s="16" t="s">
        <v>37</v>
      </c>
      <c r="P359" s="16" t="s">
        <v>38</v>
      </c>
      <c r="Q359" s="16">
        <v>4</v>
      </c>
      <c r="R359" s="16" t="s">
        <v>39</v>
      </c>
    </row>
    <row r="360" spans="1:18" x14ac:dyDescent="0.2">
      <c r="A360" s="16" t="s">
        <v>503</v>
      </c>
      <c r="B360" s="29">
        <v>46059</v>
      </c>
      <c r="C360" s="9" t="s">
        <v>41</v>
      </c>
      <c r="D360" s="9" t="s">
        <v>150</v>
      </c>
      <c r="E360" s="9" t="s">
        <v>151</v>
      </c>
      <c r="F360" s="9" t="s">
        <v>8</v>
      </c>
      <c r="G360" s="9" t="s">
        <v>139</v>
      </c>
      <c r="H360" s="9" t="s">
        <v>140</v>
      </c>
      <c r="I360" s="9" t="s">
        <v>36</v>
      </c>
      <c r="J360" s="17">
        <v>2</v>
      </c>
      <c r="K360" s="18">
        <v>32834</v>
      </c>
      <c r="L360" s="19">
        <v>0.05</v>
      </c>
      <c r="M360" s="18">
        <f t="shared" si="15"/>
        <v>62384.6</v>
      </c>
      <c r="N360" s="18">
        <f>M360*0.22</f>
        <v>13724.611999999999</v>
      </c>
      <c r="O360" s="16" t="s">
        <v>44</v>
      </c>
      <c r="P360" s="16" t="s">
        <v>38</v>
      </c>
      <c r="Q360" s="16">
        <v>3</v>
      </c>
      <c r="R360" s="16" t="s">
        <v>39</v>
      </c>
    </row>
    <row r="361" spans="1:18" x14ac:dyDescent="0.2">
      <c r="A361" s="16" t="s">
        <v>504</v>
      </c>
      <c r="B361" s="29">
        <v>46030</v>
      </c>
      <c r="C361" s="9" t="s">
        <v>138</v>
      </c>
      <c r="D361" s="9" t="s">
        <v>107</v>
      </c>
      <c r="E361" s="9" t="s">
        <v>108</v>
      </c>
      <c r="F361" s="9" t="s">
        <v>8</v>
      </c>
      <c r="G361" s="9" t="s">
        <v>34</v>
      </c>
      <c r="H361" s="9" t="s">
        <v>35</v>
      </c>
      <c r="I361" s="9" t="s">
        <v>57</v>
      </c>
      <c r="J361" s="17">
        <v>3</v>
      </c>
      <c r="K361" s="18">
        <v>49273</v>
      </c>
      <c r="L361" s="19">
        <v>0.05</v>
      </c>
      <c r="M361" s="18">
        <f t="shared" si="15"/>
        <v>140428.04999999999</v>
      </c>
      <c r="N361" s="18">
        <f>M361*0.25</f>
        <v>35107.012499999997</v>
      </c>
      <c r="O361" s="16" t="s">
        <v>44</v>
      </c>
      <c r="P361" s="16" t="s">
        <v>242</v>
      </c>
      <c r="Q361" s="16">
        <v>5</v>
      </c>
      <c r="R361" s="16" t="s">
        <v>39</v>
      </c>
    </row>
    <row r="362" spans="1:18" x14ac:dyDescent="0.2">
      <c r="A362" s="16" t="s">
        <v>505</v>
      </c>
      <c r="B362" s="29">
        <v>45682</v>
      </c>
      <c r="C362" s="9" t="s">
        <v>226</v>
      </c>
      <c r="D362" s="9" t="s">
        <v>55</v>
      </c>
      <c r="E362" s="9" t="s">
        <v>56</v>
      </c>
      <c r="F362" s="9" t="s">
        <v>11</v>
      </c>
      <c r="G362" s="9" t="s">
        <v>135</v>
      </c>
      <c r="H362" s="9" t="s">
        <v>136</v>
      </c>
      <c r="I362" s="9" t="s">
        <v>36</v>
      </c>
      <c r="J362" s="17">
        <v>1</v>
      </c>
      <c r="K362" s="18">
        <v>2201</v>
      </c>
      <c r="L362" s="19">
        <v>0</v>
      </c>
      <c r="M362" s="18">
        <f t="shared" si="15"/>
        <v>2201</v>
      </c>
      <c r="N362" s="18">
        <f>M362*0.19</f>
        <v>418.19</v>
      </c>
      <c r="O362" s="16" t="s">
        <v>58</v>
      </c>
      <c r="P362" s="16" t="s">
        <v>38</v>
      </c>
      <c r="Q362" s="16">
        <v>5</v>
      </c>
      <c r="R362" s="16" t="s">
        <v>39</v>
      </c>
    </row>
    <row r="363" spans="1:18" x14ac:dyDescent="0.2">
      <c r="A363" s="16" t="s">
        <v>506</v>
      </c>
      <c r="B363" s="29">
        <v>45970</v>
      </c>
      <c r="C363" s="9" t="s">
        <v>31</v>
      </c>
      <c r="D363" s="9" t="s">
        <v>55</v>
      </c>
      <c r="E363" s="9" t="s">
        <v>56</v>
      </c>
      <c r="F363" s="9" t="s">
        <v>9</v>
      </c>
      <c r="G363" s="9" t="s">
        <v>103</v>
      </c>
      <c r="H363" s="9" t="s">
        <v>104</v>
      </c>
      <c r="I363" s="9" t="s">
        <v>79</v>
      </c>
      <c r="J363" s="17">
        <v>2</v>
      </c>
      <c r="K363" s="18">
        <v>3669</v>
      </c>
      <c r="L363" s="19">
        <v>0</v>
      </c>
      <c r="M363" s="18">
        <f t="shared" si="15"/>
        <v>7338</v>
      </c>
      <c r="N363" s="18">
        <f>M363*0.22</f>
        <v>1614.36</v>
      </c>
      <c r="O363" s="16" t="s">
        <v>58</v>
      </c>
      <c r="P363" s="16" t="s">
        <v>38</v>
      </c>
      <c r="Q363" s="16">
        <v>5</v>
      </c>
      <c r="R363" s="16" t="s">
        <v>39</v>
      </c>
    </row>
    <row r="364" spans="1:18" x14ac:dyDescent="0.2">
      <c r="A364" s="16" t="s">
        <v>507</v>
      </c>
      <c r="B364" s="29">
        <v>45706</v>
      </c>
      <c r="C364" s="9" t="s">
        <v>46</v>
      </c>
      <c r="D364" s="9" t="s">
        <v>150</v>
      </c>
      <c r="E364" s="9" t="s">
        <v>151</v>
      </c>
      <c r="F364" s="9" t="s">
        <v>10</v>
      </c>
      <c r="G364" s="9" t="s">
        <v>168</v>
      </c>
      <c r="H364" s="9" t="s">
        <v>169</v>
      </c>
      <c r="I364" s="9" t="s">
        <v>64</v>
      </c>
      <c r="J364" s="17">
        <v>1</v>
      </c>
      <c r="K364" s="18">
        <v>5039</v>
      </c>
      <c r="L364" s="19">
        <v>0.05</v>
      </c>
      <c r="M364" s="18">
        <f t="shared" si="15"/>
        <v>4787.05</v>
      </c>
      <c r="N364" s="18">
        <f>M364*0.19</f>
        <v>909.53950000000009</v>
      </c>
      <c r="O364" s="16" t="s">
        <v>91</v>
      </c>
      <c r="P364" s="16" t="s">
        <v>38</v>
      </c>
      <c r="Q364" s="16">
        <v>3</v>
      </c>
      <c r="R364" s="16" t="s">
        <v>39</v>
      </c>
    </row>
    <row r="365" spans="1:18" x14ac:dyDescent="0.2">
      <c r="A365" s="16" t="s">
        <v>508</v>
      </c>
      <c r="B365" s="29">
        <v>45658</v>
      </c>
      <c r="C365" s="9" t="s">
        <v>46</v>
      </c>
      <c r="D365" s="9" t="s">
        <v>113</v>
      </c>
      <c r="E365" s="9" t="s">
        <v>114</v>
      </c>
      <c r="F365" s="9" t="s">
        <v>8</v>
      </c>
      <c r="G365" s="9" t="s">
        <v>67</v>
      </c>
      <c r="H365" s="9" t="s">
        <v>68</v>
      </c>
      <c r="I365" s="9" t="s">
        <v>36</v>
      </c>
      <c r="J365" s="17">
        <v>1</v>
      </c>
      <c r="K365" s="18">
        <v>40753</v>
      </c>
      <c r="L365" s="19">
        <v>0.05</v>
      </c>
      <c r="M365" s="18">
        <f t="shared" ref="M365:M389" si="16">J365*K365*(1-L365)</f>
        <v>38715.35</v>
      </c>
      <c r="N365" s="18">
        <f>M365*0.1</f>
        <v>3871.5349999999999</v>
      </c>
      <c r="O365" s="16" t="s">
        <v>69</v>
      </c>
      <c r="P365" s="16" t="s">
        <v>38</v>
      </c>
      <c r="Q365" s="16">
        <v>5</v>
      </c>
      <c r="R365" s="16" t="s">
        <v>39</v>
      </c>
    </row>
    <row r="366" spans="1:18" x14ac:dyDescent="0.2">
      <c r="A366" s="16" t="s">
        <v>509</v>
      </c>
      <c r="B366" s="29">
        <v>46046</v>
      </c>
      <c r="C366" s="9" t="s">
        <v>86</v>
      </c>
      <c r="D366" s="9" t="s">
        <v>119</v>
      </c>
      <c r="E366" s="9" t="s">
        <v>120</v>
      </c>
      <c r="F366" s="9" t="s">
        <v>10</v>
      </c>
      <c r="G366" s="9" t="s">
        <v>89</v>
      </c>
      <c r="H366" s="9" t="s">
        <v>90</v>
      </c>
      <c r="I366" s="9" t="s">
        <v>64</v>
      </c>
      <c r="J366" s="17">
        <v>1</v>
      </c>
      <c r="K366" s="18">
        <v>5093</v>
      </c>
      <c r="L366" s="19">
        <v>0</v>
      </c>
      <c r="M366" s="18">
        <f t="shared" si="16"/>
        <v>5093</v>
      </c>
      <c r="N366" s="18">
        <f>M366*0.18</f>
        <v>916.74</v>
      </c>
      <c r="O366" s="16" t="s">
        <v>58</v>
      </c>
      <c r="P366" s="16" t="s">
        <v>38</v>
      </c>
      <c r="Q366" s="16">
        <v>5</v>
      </c>
      <c r="R366" s="16" t="s">
        <v>39</v>
      </c>
    </row>
    <row r="367" spans="1:18" x14ac:dyDescent="0.2">
      <c r="A367" s="16" t="s">
        <v>510</v>
      </c>
      <c r="B367" s="29">
        <v>45920</v>
      </c>
      <c r="C367" s="9" t="s">
        <v>118</v>
      </c>
      <c r="D367" s="9" t="s">
        <v>71</v>
      </c>
      <c r="E367" s="9" t="s">
        <v>72</v>
      </c>
      <c r="F367" s="9" t="s">
        <v>9</v>
      </c>
      <c r="G367" s="9" t="s">
        <v>161</v>
      </c>
      <c r="H367" s="9" t="s">
        <v>162</v>
      </c>
      <c r="I367" s="9" t="s">
        <v>79</v>
      </c>
      <c r="J367" s="17">
        <v>5</v>
      </c>
      <c r="K367" s="18">
        <v>2954</v>
      </c>
      <c r="L367" s="19">
        <v>0.35</v>
      </c>
      <c r="M367" s="18">
        <f t="shared" si="16"/>
        <v>9600.5</v>
      </c>
      <c r="N367" s="18">
        <f>M367*0.22</f>
        <v>2112.11</v>
      </c>
      <c r="O367" s="16" t="s">
        <v>44</v>
      </c>
      <c r="P367" s="16" t="s">
        <v>38</v>
      </c>
      <c r="Q367" s="16">
        <v>3</v>
      </c>
      <c r="R367" s="16" t="s">
        <v>39</v>
      </c>
    </row>
    <row r="368" spans="1:18" x14ac:dyDescent="0.2">
      <c r="A368" s="16" t="s">
        <v>511</v>
      </c>
      <c r="B368" s="29">
        <v>45881</v>
      </c>
      <c r="C368" s="9" t="s">
        <v>165</v>
      </c>
      <c r="D368" s="9" t="s">
        <v>71</v>
      </c>
      <c r="E368" s="9" t="s">
        <v>72</v>
      </c>
      <c r="F368" s="9" t="s">
        <v>8</v>
      </c>
      <c r="G368" s="9" t="s">
        <v>49</v>
      </c>
      <c r="H368" s="9" t="s">
        <v>50</v>
      </c>
      <c r="I368" s="9" t="s">
        <v>57</v>
      </c>
      <c r="J368" s="17">
        <v>2</v>
      </c>
      <c r="K368" s="18">
        <v>2861</v>
      </c>
      <c r="L368" s="19">
        <v>0.15</v>
      </c>
      <c r="M368" s="18">
        <f t="shared" si="16"/>
        <v>4863.7</v>
      </c>
      <c r="N368" s="18">
        <f>M368*0.22</f>
        <v>1070.0139999999999</v>
      </c>
      <c r="O368" s="16" t="s">
        <v>44</v>
      </c>
      <c r="P368" s="16" t="s">
        <v>38</v>
      </c>
      <c r="Q368" s="16">
        <v>4</v>
      </c>
      <c r="R368" s="16" t="s">
        <v>39</v>
      </c>
    </row>
    <row r="369" spans="1:18" x14ac:dyDescent="0.2">
      <c r="A369" s="16" t="s">
        <v>512</v>
      </c>
      <c r="B369" s="29">
        <v>45699</v>
      </c>
      <c r="C369" s="9" t="s">
        <v>129</v>
      </c>
      <c r="D369" s="9" t="s">
        <v>154</v>
      </c>
      <c r="E369" s="9" t="s">
        <v>61</v>
      </c>
      <c r="F369" s="9" t="s">
        <v>10</v>
      </c>
      <c r="G369" s="9" t="s">
        <v>89</v>
      </c>
      <c r="H369" s="9" t="s">
        <v>90</v>
      </c>
      <c r="I369" s="9" t="s">
        <v>73</v>
      </c>
      <c r="J369" s="17">
        <v>1</v>
      </c>
      <c r="K369" s="18">
        <v>4790</v>
      </c>
      <c r="L369" s="19">
        <v>0</v>
      </c>
      <c r="M369" s="18">
        <f t="shared" si="16"/>
        <v>4790</v>
      </c>
      <c r="N369" s="18">
        <f>M369*0.17</f>
        <v>814.30000000000007</v>
      </c>
      <c r="O369" s="16" t="s">
        <v>44</v>
      </c>
      <c r="P369" s="16" t="s">
        <v>38</v>
      </c>
      <c r="Q369" s="16">
        <v>5</v>
      </c>
      <c r="R369" s="16" t="s">
        <v>39</v>
      </c>
    </row>
    <row r="370" spans="1:18" x14ac:dyDescent="0.2">
      <c r="A370" s="16" t="s">
        <v>513</v>
      </c>
      <c r="B370" s="29">
        <v>45991</v>
      </c>
      <c r="C370" s="9" t="s">
        <v>146</v>
      </c>
      <c r="D370" s="9" t="s">
        <v>71</v>
      </c>
      <c r="E370" s="9" t="s">
        <v>72</v>
      </c>
      <c r="F370" s="9" t="s">
        <v>9</v>
      </c>
      <c r="G370" s="9" t="s">
        <v>176</v>
      </c>
      <c r="H370" s="9" t="s">
        <v>177</v>
      </c>
      <c r="I370" s="9" t="s">
        <v>95</v>
      </c>
      <c r="J370" s="17">
        <v>1</v>
      </c>
      <c r="K370" s="18">
        <v>908</v>
      </c>
      <c r="L370" s="19">
        <v>0.35</v>
      </c>
      <c r="M370" s="18">
        <f t="shared" si="16"/>
        <v>590.20000000000005</v>
      </c>
      <c r="N370" s="18">
        <f>M370*0.11</f>
        <v>64.922000000000011</v>
      </c>
      <c r="O370" s="16" t="s">
        <v>58</v>
      </c>
      <c r="P370" s="16" t="s">
        <v>38</v>
      </c>
      <c r="Q370" s="16">
        <v>3</v>
      </c>
      <c r="R370" s="16" t="s">
        <v>39</v>
      </c>
    </row>
    <row r="371" spans="1:18" x14ac:dyDescent="0.2">
      <c r="A371" s="16" t="s">
        <v>514</v>
      </c>
      <c r="B371" s="29">
        <v>46002</v>
      </c>
      <c r="C371" s="9" t="s">
        <v>156</v>
      </c>
      <c r="D371" s="9" t="s">
        <v>119</v>
      </c>
      <c r="E371" s="9" t="s">
        <v>120</v>
      </c>
      <c r="F371" s="9" t="s">
        <v>10</v>
      </c>
      <c r="G371" s="9" t="s">
        <v>168</v>
      </c>
      <c r="H371" s="9" t="s">
        <v>169</v>
      </c>
      <c r="I371" s="9" t="s">
        <v>64</v>
      </c>
      <c r="J371" s="17">
        <v>1</v>
      </c>
      <c r="K371" s="18">
        <v>1105</v>
      </c>
      <c r="L371" s="19">
        <v>0</v>
      </c>
      <c r="M371" s="18">
        <f t="shared" si="16"/>
        <v>1105</v>
      </c>
      <c r="N371" s="18">
        <f>M371*0.2</f>
        <v>221</v>
      </c>
      <c r="O371" s="16" t="s">
        <v>44</v>
      </c>
      <c r="P371" s="16" t="s">
        <v>38</v>
      </c>
      <c r="Q371" s="16">
        <v>5</v>
      </c>
      <c r="R371" s="16" t="s">
        <v>39</v>
      </c>
    </row>
    <row r="372" spans="1:18" x14ac:dyDescent="0.2">
      <c r="A372" s="16" t="s">
        <v>515</v>
      </c>
      <c r="B372" s="29">
        <v>45779</v>
      </c>
      <c r="C372" s="9" t="s">
        <v>118</v>
      </c>
      <c r="D372" s="9" t="s">
        <v>60</v>
      </c>
      <c r="E372" s="9" t="s">
        <v>61</v>
      </c>
      <c r="F372" s="9" t="s">
        <v>9</v>
      </c>
      <c r="G372" s="9" t="s">
        <v>176</v>
      </c>
      <c r="H372" s="9" t="s">
        <v>177</v>
      </c>
      <c r="I372" s="9" t="s">
        <v>79</v>
      </c>
      <c r="J372" s="17">
        <v>2</v>
      </c>
      <c r="K372" s="18">
        <v>3242</v>
      </c>
      <c r="L372" s="19">
        <v>0.05</v>
      </c>
      <c r="M372" s="18">
        <f t="shared" si="16"/>
        <v>6159.7999999999993</v>
      </c>
      <c r="N372" s="18">
        <f>M372*0.25</f>
        <v>1539.9499999999998</v>
      </c>
      <c r="O372" s="16" t="s">
        <v>37</v>
      </c>
      <c r="P372" s="16" t="s">
        <v>38</v>
      </c>
      <c r="Q372" s="16">
        <v>5</v>
      </c>
      <c r="R372" s="16" t="s">
        <v>39</v>
      </c>
    </row>
    <row r="373" spans="1:18" x14ac:dyDescent="0.2">
      <c r="A373" s="16" t="s">
        <v>516</v>
      </c>
      <c r="B373" s="29">
        <v>45743</v>
      </c>
      <c r="C373" s="9" t="s">
        <v>118</v>
      </c>
      <c r="D373" s="9" t="s">
        <v>150</v>
      </c>
      <c r="E373" s="9" t="s">
        <v>151</v>
      </c>
      <c r="F373" s="9" t="s">
        <v>10</v>
      </c>
      <c r="G373" s="9" t="s">
        <v>168</v>
      </c>
      <c r="H373" s="9" t="s">
        <v>169</v>
      </c>
      <c r="I373" s="9" t="s">
        <v>73</v>
      </c>
      <c r="J373" s="17">
        <v>1</v>
      </c>
      <c r="K373" s="18">
        <v>5243</v>
      </c>
      <c r="L373" s="19">
        <v>0</v>
      </c>
      <c r="M373" s="18">
        <f t="shared" si="16"/>
        <v>5243</v>
      </c>
      <c r="N373" s="18">
        <f>M373*0.11</f>
        <v>576.73</v>
      </c>
      <c r="O373" s="16" t="s">
        <v>37</v>
      </c>
      <c r="P373" s="16" t="s">
        <v>38</v>
      </c>
      <c r="Q373" s="16">
        <v>4</v>
      </c>
      <c r="R373" s="16" t="s">
        <v>39</v>
      </c>
    </row>
    <row r="374" spans="1:18" x14ac:dyDescent="0.2">
      <c r="A374" s="16" t="s">
        <v>517</v>
      </c>
      <c r="B374" s="29">
        <v>45669</v>
      </c>
      <c r="C374" s="9" t="s">
        <v>86</v>
      </c>
      <c r="D374" s="9" t="s">
        <v>154</v>
      </c>
      <c r="E374" s="9" t="s">
        <v>61</v>
      </c>
      <c r="F374" s="9" t="s">
        <v>8</v>
      </c>
      <c r="G374" s="9" t="s">
        <v>34</v>
      </c>
      <c r="H374" s="9" t="s">
        <v>35</v>
      </c>
      <c r="I374" s="9" t="s">
        <v>36</v>
      </c>
      <c r="J374" s="17">
        <v>1</v>
      </c>
      <c r="K374" s="18">
        <v>47300</v>
      </c>
      <c r="L374" s="19">
        <v>0</v>
      </c>
      <c r="M374" s="18">
        <f t="shared" si="16"/>
        <v>47300</v>
      </c>
      <c r="N374" s="18">
        <f>M374*0.2</f>
        <v>9460</v>
      </c>
      <c r="O374" s="16" t="s">
        <v>58</v>
      </c>
      <c r="P374" s="16" t="s">
        <v>38</v>
      </c>
      <c r="Q374" s="16">
        <v>4</v>
      </c>
      <c r="R374" s="16" t="s">
        <v>39</v>
      </c>
    </row>
    <row r="375" spans="1:18" x14ac:dyDescent="0.2">
      <c r="A375" s="16" t="s">
        <v>518</v>
      </c>
      <c r="B375" s="29">
        <v>45996</v>
      </c>
      <c r="C375" s="9" t="s">
        <v>180</v>
      </c>
      <c r="D375" s="9" t="s">
        <v>113</v>
      </c>
      <c r="E375" s="9" t="s">
        <v>114</v>
      </c>
      <c r="F375" s="9" t="s">
        <v>8</v>
      </c>
      <c r="G375" s="9" t="s">
        <v>34</v>
      </c>
      <c r="H375" s="9" t="s">
        <v>35</v>
      </c>
      <c r="I375" s="9" t="s">
        <v>57</v>
      </c>
      <c r="J375" s="17">
        <v>1</v>
      </c>
      <c r="K375" s="18">
        <v>18836</v>
      </c>
      <c r="L375" s="19">
        <v>0.05</v>
      </c>
      <c r="M375" s="18">
        <f t="shared" si="16"/>
        <v>17894.2</v>
      </c>
      <c r="N375" s="18">
        <f>M375*0.18</f>
        <v>3220.9560000000001</v>
      </c>
      <c r="O375" s="16" t="s">
        <v>37</v>
      </c>
      <c r="P375" s="16" t="s">
        <v>38</v>
      </c>
      <c r="Q375" s="16">
        <v>4</v>
      </c>
      <c r="R375" s="16" t="s">
        <v>39</v>
      </c>
    </row>
    <row r="376" spans="1:18" x14ac:dyDescent="0.2">
      <c r="A376" s="16" t="s">
        <v>519</v>
      </c>
      <c r="B376" s="29">
        <v>46032</v>
      </c>
      <c r="C376" s="9" t="s">
        <v>54</v>
      </c>
      <c r="D376" s="9" t="s">
        <v>75</v>
      </c>
      <c r="E376" s="9" t="s">
        <v>76</v>
      </c>
      <c r="F376" s="9" t="s">
        <v>10</v>
      </c>
      <c r="G376" s="9" t="s">
        <v>224</v>
      </c>
      <c r="H376" s="9" t="s">
        <v>131</v>
      </c>
      <c r="I376" s="9" t="s">
        <v>64</v>
      </c>
      <c r="J376" s="17">
        <v>2</v>
      </c>
      <c r="K376" s="18">
        <v>3138</v>
      </c>
      <c r="L376" s="19">
        <v>0.05</v>
      </c>
      <c r="M376" s="18">
        <f t="shared" si="16"/>
        <v>5962.2</v>
      </c>
      <c r="N376" s="18">
        <f>M376*0.19</f>
        <v>1132.818</v>
      </c>
      <c r="O376" s="16" t="s">
        <v>91</v>
      </c>
      <c r="P376" s="16" t="s">
        <v>38</v>
      </c>
      <c r="Q376" s="16">
        <v>3</v>
      </c>
      <c r="R376" s="16" t="s">
        <v>39</v>
      </c>
    </row>
    <row r="377" spans="1:18" x14ac:dyDescent="0.2">
      <c r="A377" s="16" t="s">
        <v>520</v>
      </c>
      <c r="B377" s="29">
        <v>46023</v>
      </c>
      <c r="C377" s="9" t="s">
        <v>86</v>
      </c>
      <c r="D377" s="9" t="s">
        <v>71</v>
      </c>
      <c r="E377" s="9" t="s">
        <v>72</v>
      </c>
      <c r="F377" s="9" t="s">
        <v>11</v>
      </c>
      <c r="G377" s="9" t="s">
        <v>115</v>
      </c>
      <c r="H377" s="9" t="s">
        <v>116</v>
      </c>
      <c r="I377" s="9" t="s">
        <v>79</v>
      </c>
      <c r="J377" s="17">
        <v>1</v>
      </c>
      <c r="K377" s="18">
        <v>474</v>
      </c>
      <c r="L377" s="19">
        <v>0.05</v>
      </c>
      <c r="M377" s="18">
        <f t="shared" si="16"/>
        <v>450.29999999999995</v>
      </c>
      <c r="N377" s="18">
        <f>M377*0.18</f>
        <v>81.053999999999988</v>
      </c>
      <c r="O377" s="16" t="s">
        <v>91</v>
      </c>
      <c r="P377" s="16" t="s">
        <v>38</v>
      </c>
      <c r="Q377" s="16">
        <v>4</v>
      </c>
      <c r="R377" s="16" t="s">
        <v>39</v>
      </c>
    </row>
    <row r="378" spans="1:18" x14ac:dyDescent="0.2">
      <c r="A378" s="16" t="s">
        <v>521</v>
      </c>
      <c r="B378" s="29">
        <v>45954</v>
      </c>
      <c r="C378" s="9" t="s">
        <v>31</v>
      </c>
      <c r="D378" s="9" t="s">
        <v>83</v>
      </c>
      <c r="E378" s="9" t="s">
        <v>84</v>
      </c>
      <c r="F378" s="9" t="s">
        <v>10</v>
      </c>
      <c r="G378" s="9" t="s">
        <v>184</v>
      </c>
      <c r="H378" s="9" t="s">
        <v>185</v>
      </c>
      <c r="I378" s="9" t="s">
        <v>73</v>
      </c>
      <c r="J378" s="17">
        <v>3</v>
      </c>
      <c r="K378" s="18">
        <v>525</v>
      </c>
      <c r="L378" s="19">
        <v>0.2</v>
      </c>
      <c r="M378" s="18">
        <f t="shared" si="16"/>
        <v>1260</v>
      </c>
      <c r="N378" s="18">
        <f>M378*0.11</f>
        <v>138.6</v>
      </c>
      <c r="O378" s="16" t="s">
        <v>91</v>
      </c>
      <c r="P378" s="16" t="s">
        <v>38</v>
      </c>
      <c r="Q378" s="16">
        <v>3</v>
      </c>
      <c r="R378" s="16" t="s">
        <v>39</v>
      </c>
    </row>
    <row r="379" spans="1:18" x14ac:dyDescent="0.2">
      <c r="A379" s="16" t="s">
        <v>522</v>
      </c>
      <c r="B379" s="29">
        <v>45659</v>
      </c>
      <c r="C379" s="9" t="s">
        <v>129</v>
      </c>
      <c r="D379" s="9" t="s">
        <v>83</v>
      </c>
      <c r="E379" s="9" t="s">
        <v>84</v>
      </c>
      <c r="F379" s="9" t="s">
        <v>9</v>
      </c>
      <c r="G379" s="9" t="s">
        <v>173</v>
      </c>
      <c r="H379" s="9" t="s">
        <v>174</v>
      </c>
      <c r="I379" s="9" t="s">
        <v>95</v>
      </c>
      <c r="J379" s="17">
        <v>2</v>
      </c>
      <c r="K379" s="18">
        <v>4092</v>
      </c>
      <c r="L379" s="19">
        <v>0</v>
      </c>
      <c r="M379" s="18">
        <f t="shared" si="16"/>
        <v>8184</v>
      </c>
      <c r="N379" s="18">
        <f>M379*0.19</f>
        <v>1554.96</v>
      </c>
      <c r="O379" s="16" t="s">
        <v>44</v>
      </c>
      <c r="P379" s="16" t="s">
        <v>38</v>
      </c>
      <c r="Q379" s="16">
        <v>3</v>
      </c>
      <c r="R379" s="16" t="s">
        <v>39</v>
      </c>
    </row>
    <row r="380" spans="1:18" x14ac:dyDescent="0.2">
      <c r="A380" s="16" t="s">
        <v>523</v>
      </c>
      <c r="B380" s="29">
        <v>45770</v>
      </c>
      <c r="C380" s="9" t="s">
        <v>52</v>
      </c>
      <c r="D380" s="9" t="s">
        <v>154</v>
      </c>
      <c r="E380" s="9" t="s">
        <v>61</v>
      </c>
      <c r="F380" s="9" t="s">
        <v>8</v>
      </c>
      <c r="G380" s="9" t="s">
        <v>126</v>
      </c>
      <c r="H380" s="9" t="s">
        <v>127</v>
      </c>
      <c r="I380" s="9" t="s">
        <v>57</v>
      </c>
      <c r="J380" s="17">
        <v>1</v>
      </c>
      <c r="K380" s="18">
        <v>64894</v>
      </c>
      <c r="L380" s="19">
        <v>0.1</v>
      </c>
      <c r="M380" s="18">
        <f t="shared" si="16"/>
        <v>58404.6</v>
      </c>
      <c r="N380" s="18">
        <f>M380*0.25</f>
        <v>14601.15</v>
      </c>
      <c r="O380" s="16" t="s">
        <v>91</v>
      </c>
      <c r="P380" s="16" t="s">
        <v>38</v>
      </c>
      <c r="Q380" s="16">
        <v>5</v>
      </c>
      <c r="R380" s="16" t="s">
        <v>39</v>
      </c>
    </row>
    <row r="381" spans="1:18" x14ac:dyDescent="0.2">
      <c r="A381" s="16" t="s">
        <v>524</v>
      </c>
      <c r="B381" s="29">
        <v>45998</v>
      </c>
      <c r="C381" s="9" t="s">
        <v>156</v>
      </c>
      <c r="D381" s="9" t="s">
        <v>154</v>
      </c>
      <c r="E381" s="9" t="s">
        <v>61</v>
      </c>
      <c r="F381" s="9" t="s">
        <v>11</v>
      </c>
      <c r="G381" s="9" t="s">
        <v>115</v>
      </c>
      <c r="H381" s="9" t="s">
        <v>116</v>
      </c>
      <c r="I381" s="9" t="s">
        <v>36</v>
      </c>
      <c r="J381" s="17">
        <v>1</v>
      </c>
      <c r="K381" s="18">
        <v>543</v>
      </c>
      <c r="L381" s="19">
        <v>0</v>
      </c>
      <c r="M381" s="18">
        <f t="shared" si="16"/>
        <v>543</v>
      </c>
      <c r="N381" s="18">
        <f>M381*0.17</f>
        <v>92.31</v>
      </c>
      <c r="O381" s="16" t="s">
        <v>91</v>
      </c>
      <c r="P381" s="16" t="s">
        <v>38</v>
      </c>
      <c r="Q381" s="16">
        <v>3</v>
      </c>
      <c r="R381" s="16" t="s">
        <v>39</v>
      </c>
    </row>
    <row r="382" spans="1:18" x14ac:dyDescent="0.2">
      <c r="A382" s="16" t="s">
        <v>525</v>
      </c>
      <c r="B382" s="29">
        <v>45742</v>
      </c>
      <c r="C382" s="9" t="s">
        <v>106</v>
      </c>
      <c r="D382" s="9" t="s">
        <v>107</v>
      </c>
      <c r="E382" s="9" t="s">
        <v>108</v>
      </c>
      <c r="F382" s="9" t="s">
        <v>11</v>
      </c>
      <c r="G382" s="9" t="s">
        <v>135</v>
      </c>
      <c r="H382" s="9" t="s">
        <v>136</v>
      </c>
      <c r="I382" s="9" t="s">
        <v>36</v>
      </c>
      <c r="J382" s="17">
        <v>3</v>
      </c>
      <c r="K382" s="18">
        <v>1738</v>
      </c>
      <c r="L382" s="19">
        <v>0.2</v>
      </c>
      <c r="M382" s="18">
        <f t="shared" si="16"/>
        <v>4171.2</v>
      </c>
      <c r="N382" s="18">
        <f>M382*0.11</f>
        <v>458.83199999999999</v>
      </c>
      <c r="O382" s="16" t="s">
        <v>58</v>
      </c>
      <c r="P382" s="16" t="s">
        <v>38</v>
      </c>
      <c r="Q382" s="16">
        <v>5</v>
      </c>
      <c r="R382" s="16" t="s">
        <v>39</v>
      </c>
    </row>
    <row r="383" spans="1:18" x14ac:dyDescent="0.2">
      <c r="A383" s="16" t="s">
        <v>526</v>
      </c>
      <c r="B383" s="29">
        <v>45664</v>
      </c>
      <c r="C383" s="9" t="s">
        <v>118</v>
      </c>
      <c r="D383" s="9" t="s">
        <v>71</v>
      </c>
      <c r="E383" s="9" t="s">
        <v>72</v>
      </c>
      <c r="F383" s="9" t="s">
        <v>9</v>
      </c>
      <c r="G383" s="9" t="s">
        <v>103</v>
      </c>
      <c r="H383" s="9" t="s">
        <v>104</v>
      </c>
      <c r="I383" s="9" t="s">
        <v>95</v>
      </c>
      <c r="J383" s="17">
        <v>1</v>
      </c>
      <c r="K383" s="18">
        <v>1861</v>
      </c>
      <c r="L383" s="19">
        <v>0</v>
      </c>
      <c r="M383" s="18">
        <f t="shared" si="16"/>
        <v>1861</v>
      </c>
      <c r="N383" s="18">
        <f>M383*0.18</f>
        <v>334.97999999999996</v>
      </c>
      <c r="O383" s="16" t="s">
        <v>69</v>
      </c>
      <c r="P383" s="16" t="s">
        <v>38</v>
      </c>
      <c r="Q383" s="16">
        <v>3</v>
      </c>
      <c r="R383" s="16" t="s">
        <v>39</v>
      </c>
    </row>
    <row r="384" spans="1:18" x14ac:dyDescent="0.2">
      <c r="A384" s="16" t="s">
        <v>527</v>
      </c>
      <c r="B384" s="29">
        <v>46025</v>
      </c>
      <c r="C384" s="9" t="s">
        <v>97</v>
      </c>
      <c r="D384" s="9" t="s">
        <v>150</v>
      </c>
      <c r="E384" s="9" t="s">
        <v>151</v>
      </c>
      <c r="F384" s="9" t="s">
        <v>9</v>
      </c>
      <c r="G384" s="9" t="s">
        <v>173</v>
      </c>
      <c r="H384" s="9" t="s">
        <v>174</v>
      </c>
      <c r="I384" s="9" t="s">
        <v>79</v>
      </c>
      <c r="J384" s="17">
        <v>1</v>
      </c>
      <c r="K384" s="18">
        <v>2013</v>
      </c>
      <c r="L384" s="19">
        <v>0.05</v>
      </c>
      <c r="M384" s="18">
        <f t="shared" si="16"/>
        <v>1912.35</v>
      </c>
      <c r="N384" s="18">
        <f>M384*0.15</f>
        <v>286.85249999999996</v>
      </c>
      <c r="O384" s="16" t="s">
        <v>37</v>
      </c>
      <c r="P384" s="16" t="s">
        <v>38</v>
      </c>
      <c r="Q384" s="16">
        <v>4</v>
      </c>
      <c r="R384" s="16" t="s">
        <v>39</v>
      </c>
    </row>
    <row r="385" spans="1:18" x14ac:dyDescent="0.2">
      <c r="A385" s="16" t="s">
        <v>528</v>
      </c>
      <c r="B385" s="29">
        <v>45788</v>
      </c>
      <c r="C385" s="9" t="s">
        <v>31</v>
      </c>
      <c r="D385" s="9" t="s">
        <v>83</v>
      </c>
      <c r="E385" s="9" t="s">
        <v>84</v>
      </c>
      <c r="F385" s="9" t="s">
        <v>9</v>
      </c>
      <c r="G385" s="9" t="s">
        <v>173</v>
      </c>
      <c r="H385" s="9" t="s">
        <v>174</v>
      </c>
      <c r="I385" s="9" t="s">
        <v>79</v>
      </c>
      <c r="J385" s="17">
        <v>1</v>
      </c>
      <c r="K385" s="18">
        <v>3826</v>
      </c>
      <c r="L385" s="19">
        <v>0</v>
      </c>
      <c r="M385" s="18">
        <f t="shared" si="16"/>
        <v>3826</v>
      </c>
      <c r="N385" s="18">
        <f>M385*0.11</f>
        <v>420.86</v>
      </c>
      <c r="O385" s="16" t="s">
        <v>69</v>
      </c>
      <c r="P385" s="16" t="s">
        <v>38</v>
      </c>
      <c r="Q385" s="16">
        <v>4</v>
      </c>
      <c r="R385" s="16" t="s">
        <v>39</v>
      </c>
    </row>
    <row r="386" spans="1:18" x14ac:dyDescent="0.2">
      <c r="A386" s="16" t="s">
        <v>529</v>
      </c>
      <c r="B386" s="29">
        <v>45983</v>
      </c>
      <c r="C386" s="9" t="s">
        <v>138</v>
      </c>
      <c r="D386" s="9" t="s">
        <v>119</v>
      </c>
      <c r="E386" s="9" t="s">
        <v>120</v>
      </c>
      <c r="F386" s="9" t="s">
        <v>8</v>
      </c>
      <c r="G386" s="9" t="s">
        <v>126</v>
      </c>
      <c r="H386" s="9" t="s">
        <v>127</v>
      </c>
      <c r="I386" s="9" t="s">
        <v>57</v>
      </c>
      <c r="J386" s="17">
        <v>1</v>
      </c>
      <c r="K386" s="18">
        <v>44893</v>
      </c>
      <c r="L386" s="19">
        <v>0</v>
      </c>
      <c r="M386" s="18">
        <f t="shared" si="16"/>
        <v>44893</v>
      </c>
      <c r="N386" s="18">
        <f>M386*0.17</f>
        <v>7631.81</v>
      </c>
      <c r="O386" s="16" t="s">
        <v>44</v>
      </c>
      <c r="P386" s="16" t="s">
        <v>38</v>
      </c>
      <c r="Q386" s="16">
        <v>3</v>
      </c>
      <c r="R386" s="16" t="s">
        <v>39</v>
      </c>
    </row>
    <row r="387" spans="1:18" x14ac:dyDescent="0.2">
      <c r="A387" s="16" t="s">
        <v>530</v>
      </c>
      <c r="B387" s="29">
        <v>45973</v>
      </c>
      <c r="C387" s="9" t="s">
        <v>156</v>
      </c>
      <c r="D387" s="9" t="s">
        <v>154</v>
      </c>
      <c r="E387" s="9" t="s">
        <v>61</v>
      </c>
      <c r="F387" s="9" t="s">
        <v>8</v>
      </c>
      <c r="G387" s="9" t="s">
        <v>49</v>
      </c>
      <c r="H387" s="9" t="s">
        <v>50</v>
      </c>
      <c r="I387" s="9" t="s">
        <v>57</v>
      </c>
      <c r="J387" s="17">
        <v>1</v>
      </c>
      <c r="K387" s="18">
        <v>57824</v>
      </c>
      <c r="L387" s="19">
        <v>0</v>
      </c>
      <c r="M387" s="18">
        <f t="shared" si="16"/>
        <v>57824</v>
      </c>
      <c r="N387" s="18">
        <f>M387*0.12</f>
        <v>6938.88</v>
      </c>
      <c r="O387" s="16" t="s">
        <v>44</v>
      </c>
      <c r="P387" s="16" t="s">
        <v>38</v>
      </c>
      <c r="Q387" s="16">
        <v>4</v>
      </c>
      <c r="R387" s="16" t="s">
        <v>39</v>
      </c>
    </row>
    <row r="388" spans="1:18" x14ac:dyDescent="0.2">
      <c r="A388" s="16" t="s">
        <v>531</v>
      </c>
      <c r="B388" s="29">
        <v>45998</v>
      </c>
      <c r="C388" s="9" t="s">
        <v>86</v>
      </c>
      <c r="D388" s="9" t="s">
        <v>32</v>
      </c>
      <c r="E388" s="9" t="s">
        <v>33</v>
      </c>
      <c r="F388" s="9" t="s">
        <v>8</v>
      </c>
      <c r="G388" s="9" t="s">
        <v>139</v>
      </c>
      <c r="H388" s="9" t="s">
        <v>140</v>
      </c>
      <c r="I388" s="9" t="s">
        <v>36</v>
      </c>
      <c r="J388" s="17">
        <v>3</v>
      </c>
      <c r="K388" s="18">
        <v>2019</v>
      </c>
      <c r="L388" s="19">
        <v>0.1</v>
      </c>
      <c r="M388" s="18">
        <f t="shared" si="16"/>
        <v>5451.3</v>
      </c>
      <c r="N388" s="18">
        <f>M388*0.22</f>
        <v>1199.2860000000001</v>
      </c>
      <c r="O388" s="16" t="s">
        <v>44</v>
      </c>
      <c r="P388" s="16" t="s">
        <v>38</v>
      </c>
      <c r="Q388" s="16">
        <v>5</v>
      </c>
      <c r="R388" s="16" t="s">
        <v>39</v>
      </c>
    </row>
    <row r="389" spans="1:18" x14ac:dyDescent="0.2">
      <c r="A389" s="16" t="s">
        <v>532</v>
      </c>
      <c r="B389" s="29">
        <v>46057</v>
      </c>
      <c r="C389" s="9" t="s">
        <v>148</v>
      </c>
      <c r="D389" s="9" t="s">
        <v>107</v>
      </c>
      <c r="E389" s="9" t="s">
        <v>108</v>
      </c>
      <c r="F389" s="9" t="s">
        <v>10</v>
      </c>
      <c r="G389" s="9" t="s">
        <v>89</v>
      </c>
      <c r="H389" s="9" t="s">
        <v>90</v>
      </c>
      <c r="I389" s="9" t="s">
        <v>73</v>
      </c>
      <c r="J389" s="17">
        <v>1</v>
      </c>
      <c r="K389" s="18">
        <v>3912</v>
      </c>
      <c r="L389" s="19">
        <v>0.1</v>
      </c>
      <c r="M389" s="18">
        <f t="shared" si="16"/>
        <v>3520.8</v>
      </c>
      <c r="N389" s="18">
        <f>M389*0.23</f>
        <v>809.78400000000011</v>
      </c>
      <c r="O389" s="16" t="s">
        <v>58</v>
      </c>
      <c r="P389" s="16" t="s">
        <v>38</v>
      </c>
      <c r="Q389" s="16">
        <v>4</v>
      </c>
      <c r="R389" s="16" t="s">
        <v>39</v>
      </c>
    </row>
    <row r="390" spans="1:18" x14ac:dyDescent="0.2">
      <c r="A390" s="16" t="s">
        <v>533</v>
      </c>
      <c r="B390" s="29">
        <v>45826</v>
      </c>
      <c r="C390" s="9" t="s">
        <v>159</v>
      </c>
      <c r="D390" s="9" t="s">
        <v>99</v>
      </c>
      <c r="E390" s="9" t="s">
        <v>99</v>
      </c>
      <c r="F390" s="9" t="s">
        <v>8</v>
      </c>
      <c r="G390" s="9" t="s">
        <v>67</v>
      </c>
      <c r="H390" s="9" t="s">
        <v>68</v>
      </c>
      <c r="I390" s="9" t="s">
        <v>57</v>
      </c>
      <c r="J390" s="17">
        <v>1</v>
      </c>
      <c r="K390" s="18">
        <v>27568</v>
      </c>
      <c r="L390" s="19">
        <v>0</v>
      </c>
      <c r="M390" s="18">
        <v>0</v>
      </c>
      <c r="N390" s="18">
        <v>0</v>
      </c>
      <c r="O390" s="16" t="s">
        <v>44</v>
      </c>
      <c r="P390" s="16" t="s">
        <v>132</v>
      </c>
      <c r="Q390" s="16"/>
      <c r="R390" s="16" t="s">
        <v>133</v>
      </c>
    </row>
    <row r="391" spans="1:18" x14ac:dyDescent="0.2">
      <c r="A391" s="16" t="s">
        <v>534</v>
      </c>
      <c r="B391" s="29">
        <v>45783</v>
      </c>
      <c r="C391" s="9" t="s">
        <v>125</v>
      </c>
      <c r="D391" s="9" t="s">
        <v>119</v>
      </c>
      <c r="E391" s="9" t="s">
        <v>120</v>
      </c>
      <c r="F391" s="9" t="s">
        <v>8</v>
      </c>
      <c r="G391" s="9" t="s">
        <v>126</v>
      </c>
      <c r="H391" s="9" t="s">
        <v>127</v>
      </c>
      <c r="I391" s="9" t="s">
        <v>57</v>
      </c>
      <c r="J391" s="17">
        <v>1</v>
      </c>
      <c r="K391" s="18">
        <v>50006</v>
      </c>
      <c r="L391" s="19">
        <v>0.1</v>
      </c>
      <c r="M391" s="18">
        <f t="shared" ref="M391:M422" si="17">J391*K391*(1-L391)</f>
        <v>45005.4</v>
      </c>
      <c r="N391" s="18">
        <f>M391*0.26</f>
        <v>11701.404</v>
      </c>
      <c r="O391" s="16" t="s">
        <v>91</v>
      </c>
      <c r="P391" s="16" t="s">
        <v>242</v>
      </c>
      <c r="Q391" s="16">
        <v>4</v>
      </c>
      <c r="R391" s="16" t="s">
        <v>39</v>
      </c>
    </row>
    <row r="392" spans="1:18" x14ac:dyDescent="0.2">
      <c r="A392" s="16" t="s">
        <v>535</v>
      </c>
      <c r="B392" s="29">
        <v>46073</v>
      </c>
      <c r="C392" s="9" t="s">
        <v>52</v>
      </c>
      <c r="D392" s="9" t="s">
        <v>99</v>
      </c>
      <c r="E392" s="9" t="s">
        <v>99</v>
      </c>
      <c r="F392" s="9" t="s">
        <v>8</v>
      </c>
      <c r="G392" s="9" t="s">
        <v>139</v>
      </c>
      <c r="H392" s="9" t="s">
        <v>140</v>
      </c>
      <c r="I392" s="9" t="s">
        <v>36</v>
      </c>
      <c r="J392" s="17">
        <v>1</v>
      </c>
      <c r="K392" s="18">
        <v>62601</v>
      </c>
      <c r="L392" s="19">
        <v>0.1</v>
      </c>
      <c r="M392" s="18">
        <f t="shared" si="17"/>
        <v>56340.9</v>
      </c>
      <c r="N392" s="18">
        <f>M392*0.19</f>
        <v>10704.771000000001</v>
      </c>
      <c r="O392" s="16" t="s">
        <v>37</v>
      </c>
      <c r="P392" s="16" t="s">
        <v>38</v>
      </c>
      <c r="Q392" s="16">
        <v>4</v>
      </c>
      <c r="R392" s="16" t="s">
        <v>39</v>
      </c>
    </row>
    <row r="393" spans="1:18" x14ac:dyDescent="0.2">
      <c r="A393" s="16" t="s">
        <v>536</v>
      </c>
      <c r="B393" s="29">
        <v>45928</v>
      </c>
      <c r="C393" s="9" t="s">
        <v>97</v>
      </c>
      <c r="D393" s="9" t="s">
        <v>87</v>
      </c>
      <c r="E393" s="9" t="s">
        <v>88</v>
      </c>
      <c r="F393" s="9" t="s">
        <v>9</v>
      </c>
      <c r="G393" s="9" t="s">
        <v>93</v>
      </c>
      <c r="H393" s="9" t="s">
        <v>94</v>
      </c>
      <c r="I393" s="9" t="s">
        <v>95</v>
      </c>
      <c r="J393" s="17">
        <v>1</v>
      </c>
      <c r="K393" s="18">
        <v>4362</v>
      </c>
      <c r="L393" s="19">
        <v>0</v>
      </c>
      <c r="M393" s="18">
        <f t="shared" si="17"/>
        <v>4362</v>
      </c>
      <c r="N393" s="18">
        <f>M393*0.23</f>
        <v>1003.26</v>
      </c>
      <c r="O393" s="16" t="s">
        <v>37</v>
      </c>
      <c r="P393" s="16" t="s">
        <v>38</v>
      </c>
      <c r="Q393" s="16">
        <v>3</v>
      </c>
      <c r="R393" s="16" t="s">
        <v>39</v>
      </c>
    </row>
    <row r="394" spans="1:18" x14ac:dyDescent="0.2">
      <c r="A394" s="16" t="s">
        <v>537</v>
      </c>
      <c r="B394" s="29">
        <v>46096</v>
      </c>
      <c r="C394" s="9" t="s">
        <v>118</v>
      </c>
      <c r="D394" s="9" t="s">
        <v>107</v>
      </c>
      <c r="E394" s="9" t="s">
        <v>108</v>
      </c>
      <c r="F394" s="9" t="s">
        <v>9</v>
      </c>
      <c r="G394" s="9" t="s">
        <v>176</v>
      </c>
      <c r="H394" s="9" t="s">
        <v>177</v>
      </c>
      <c r="I394" s="9" t="s">
        <v>95</v>
      </c>
      <c r="J394" s="17">
        <v>1</v>
      </c>
      <c r="K394" s="18">
        <v>1023</v>
      </c>
      <c r="L394" s="19">
        <v>0.05</v>
      </c>
      <c r="M394" s="18">
        <f t="shared" si="17"/>
        <v>971.84999999999991</v>
      </c>
      <c r="N394" s="18">
        <f>M394*0.25</f>
        <v>242.96249999999998</v>
      </c>
      <c r="O394" s="16" t="s">
        <v>91</v>
      </c>
      <c r="P394" s="16" t="s">
        <v>38</v>
      </c>
      <c r="Q394" s="16">
        <v>5</v>
      </c>
      <c r="R394" s="16" t="s">
        <v>39</v>
      </c>
    </row>
    <row r="395" spans="1:18" x14ac:dyDescent="0.2">
      <c r="A395" s="16" t="s">
        <v>538</v>
      </c>
      <c r="B395" s="29">
        <v>46047</v>
      </c>
      <c r="C395" s="9" t="s">
        <v>183</v>
      </c>
      <c r="D395" s="9" t="s">
        <v>119</v>
      </c>
      <c r="E395" s="9" t="s">
        <v>120</v>
      </c>
      <c r="F395" s="9" t="s">
        <v>10</v>
      </c>
      <c r="G395" s="9" t="s">
        <v>121</v>
      </c>
      <c r="H395" s="9" t="s">
        <v>122</v>
      </c>
      <c r="I395" s="9" t="s">
        <v>64</v>
      </c>
      <c r="J395" s="17">
        <v>1</v>
      </c>
      <c r="K395" s="18">
        <v>345</v>
      </c>
      <c r="L395" s="19">
        <v>0</v>
      </c>
      <c r="M395" s="18">
        <f t="shared" si="17"/>
        <v>345</v>
      </c>
      <c r="N395" s="18">
        <f>M395*0.22</f>
        <v>75.900000000000006</v>
      </c>
      <c r="O395" s="16" t="s">
        <v>58</v>
      </c>
      <c r="P395" s="16" t="s">
        <v>38</v>
      </c>
      <c r="Q395" s="16">
        <v>3</v>
      </c>
      <c r="R395" s="16" t="s">
        <v>39</v>
      </c>
    </row>
    <row r="396" spans="1:18" x14ac:dyDescent="0.2">
      <c r="A396" s="16" t="s">
        <v>539</v>
      </c>
      <c r="B396" s="29">
        <v>45688</v>
      </c>
      <c r="C396" s="9" t="s">
        <v>125</v>
      </c>
      <c r="D396" s="9" t="s">
        <v>71</v>
      </c>
      <c r="E396" s="9" t="s">
        <v>72</v>
      </c>
      <c r="F396" s="9" t="s">
        <v>10</v>
      </c>
      <c r="G396" s="9" t="s">
        <v>62</v>
      </c>
      <c r="H396" s="9" t="s">
        <v>63</v>
      </c>
      <c r="I396" s="9" t="s">
        <v>64</v>
      </c>
      <c r="J396" s="17">
        <v>2</v>
      </c>
      <c r="K396" s="18">
        <v>3261</v>
      </c>
      <c r="L396" s="19">
        <v>0.1</v>
      </c>
      <c r="M396" s="18">
        <f t="shared" si="17"/>
        <v>5869.8</v>
      </c>
      <c r="N396" s="18">
        <f>M396*0.24</f>
        <v>1408.752</v>
      </c>
      <c r="O396" s="16" t="s">
        <v>91</v>
      </c>
      <c r="P396" s="16" t="s">
        <v>38</v>
      </c>
      <c r="Q396" s="16">
        <v>5</v>
      </c>
      <c r="R396" s="16" t="s">
        <v>39</v>
      </c>
    </row>
    <row r="397" spans="1:18" x14ac:dyDescent="0.2">
      <c r="A397" s="16" t="s">
        <v>540</v>
      </c>
      <c r="B397" s="29">
        <v>45887</v>
      </c>
      <c r="C397" s="9" t="s">
        <v>165</v>
      </c>
      <c r="D397" s="9" t="s">
        <v>99</v>
      </c>
      <c r="E397" s="9" t="s">
        <v>99</v>
      </c>
      <c r="F397" s="9" t="s">
        <v>10</v>
      </c>
      <c r="G397" s="9" t="s">
        <v>168</v>
      </c>
      <c r="H397" s="9" t="s">
        <v>169</v>
      </c>
      <c r="I397" s="9" t="s">
        <v>64</v>
      </c>
      <c r="J397" s="17">
        <v>4</v>
      </c>
      <c r="K397" s="18">
        <v>3521</v>
      </c>
      <c r="L397" s="19">
        <v>0</v>
      </c>
      <c r="M397" s="18">
        <f t="shared" si="17"/>
        <v>14084</v>
      </c>
      <c r="N397" s="18">
        <f>M397*0.14</f>
        <v>1971.7600000000002</v>
      </c>
      <c r="O397" s="16" t="s">
        <v>44</v>
      </c>
      <c r="P397" s="16" t="s">
        <v>38</v>
      </c>
      <c r="Q397" s="16">
        <v>3</v>
      </c>
      <c r="R397" s="16" t="s">
        <v>39</v>
      </c>
    </row>
    <row r="398" spans="1:18" x14ac:dyDescent="0.2">
      <c r="A398" s="16" t="s">
        <v>541</v>
      </c>
      <c r="B398" s="29">
        <v>46057</v>
      </c>
      <c r="C398" s="9" t="s">
        <v>146</v>
      </c>
      <c r="D398" s="9" t="s">
        <v>60</v>
      </c>
      <c r="E398" s="9" t="s">
        <v>61</v>
      </c>
      <c r="F398" s="9" t="s">
        <v>8</v>
      </c>
      <c r="G398" s="9" t="s">
        <v>139</v>
      </c>
      <c r="H398" s="9" t="s">
        <v>140</v>
      </c>
      <c r="I398" s="9" t="s">
        <v>36</v>
      </c>
      <c r="J398" s="17">
        <v>1</v>
      </c>
      <c r="K398" s="18">
        <v>51424</v>
      </c>
      <c r="L398" s="19">
        <v>0</v>
      </c>
      <c r="M398" s="18">
        <f t="shared" si="17"/>
        <v>51424</v>
      </c>
      <c r="N398" s="18">
        <f>M398*0.17</f>
        <v>8742.08</v>
      </c>
      <c r="O398" s="16" t="s">
        <v>44</v>
      </c>
      <c r="P398" s="16" t="s">
        <v>38</v>
      </c>
      <c r="Q398" s="16">
        <v>5</v>
      </c>
      <c r="R398" s="16" t="s">
        <v>39</v>
      </c>
    </row>
    <row r="399" spans="1:18" x14ac:dyDescent="0.2">
      <c r="A399" s="16" t="s">
        <v>542</v>
      </c>
      <c r="B399" s="29">
        <v>45945</v>
      </c>
      <c r="C399" s="9" t="s">
        <v>226</v>
      </c>
      <c r="D399" s="9" t="s">
        <v>75</v>
      </c>
      <c r="E399" s="9" t="s">
        <v>76</v>
      </c>
      <c r="F399" s="9" t="s">
        <v>10</v>
      </c>
      <c r="G399" s="9" t="s">
        <v>184</v>
      </c>
      <c r="H399" s="9" t="s">
        <v>185</v>
      </c>
      <c r="I399" s="9" t="s">
        <v>64</v>
      </c>
      <c r="J399" s="17">
        <v>1</v>
      </c>
      <c r="K399" s="18">
        <v>4119</v>
      </c>
      <c r="L399" s="19">
        <v>0.05</v>
      </c>
      <c r="M399" s="18">
        <f t="shared" si="17"/>
        <v>3913.0499999999997</v>
      </c>
      <c r="N399" s="18">
        <f>M399*0.25</f>
        <v>978.26249999999993</v>
      </c>
      <c r="O399" s="16" t="s">
        <v>37</v>
      </c>
      <c r="P399" s="16" t="s">
        <v>38</v>
      </c>
      <c r="Q399" s="16">
        <v>4</v>
      </c>
      <c r="R399" s="16" t="s">
        <v>39</v>
      </c>
    </row>
    <row r="400" spans="1:18" x14ac:dyDescent="0.2">
      <c r="A400" s="16" t="s">
        <v>543</v>
      </c>
      <c r="B400" s="29">
        <v>45722</v>
      </c>
      <c r="C400" s="9" t="s">
        <v>129</v>
      </c>
      <c r="D400" s="9" t="s">
        <v>99</v>
      </c>
      <c r="E400" s="9" t="s">
        <v>99</v>
      </c>
      <c r="F400" s="9" t="s">
        <v>10</v>
      </c>
      <c r="G400" s="9" t="s">
        <v>184</v>
      </c>
      <c r="H400" s="9" t="s">
        <v>185</v>
      </c>
      <c r="I400" s="9" t="s">
        <v>73</v>
      </c>
      <c r="J400" s="17">
        <v>1</v>
      </c>
      <c r="K400" s="18">
        <v>2473</v>
      </c>
      <c r="L400" s="19">
        <v>0</v>
      </c>
      <c r="M400" s="18">
        <f t="shared" si="17"/>
        <v>2473</v>
      </c>
      <c r="N400" s="18">
        <f>M400*0.17</f>
        <v>420.41</v>
      </c>
      <c r="O400" s="16" t="s">
        <v>91</v>
      </c>
      <c r="P400" s="16" t="s">
        <v>242</v>
      </c>
      <c r="Q400" s="16">
        <v>5</v>
      </c>
      <c r="R400" s="16" t="s">
        <v>39</v>
      </c>
    </row>
    <row r="401" spans="1:18" x14ac:dyDescent="0.2">
      <c r="A401" s="16" t="s">
        <v>544</v>
      </c>
      <c r="B401" s="29">
        <v>46019</v>
      </c>
      <c r="C401" s="9" t="s">
        <v>165</v>
      </c>
      <c r="D401" s="9" t="s">
        <v>32</v>
      </c>
      <c r="E401" s="9" t="s">
        <v>33</v>
      </c>
      <c r="F401" s="9" t="s">
        <v>8</v>
      </c>
      <c r="G401" s="9" t="s">
        <v>49</v>
      </c>
      <c r="H401" s="9" t="s">
        <v>50</v>
      </c>
      <c r="I401" s="9" t="s">
        <v>36</v>
      </c>
      <c r="J401" s="17">
        <v>2</v>
      </c>
      <c r="K401" s="18">
        <v>58937</v>
      </c>
      <c r="L401" s="19">
        <v>0.15</v>
      </c>
      <c r="M401" s="18">
        <f t="shared" si="17"/>
        <v>100192.9</v>
      </c>
      <c r="N401" s="18">
        <f>M401*0.2</f>
        <v>20038.580000000002</v>
      </c>
      <c r="O401" s="16" t="s">
        <v>69</v>
      </c>
      <c r="P401" s="16" t="s">
        <v>38</v>
      </c>
      <c r="Q401" s="16">
        <v>4</v>
      </c>
      <c r="R401" s="16" t="s">
        <v>39</v>
      </c>
    </row>
    <row r="402" spans="1:18" x14ac:dyDescent="0.2">
      <c r="A402" s="16" t="s">
        <v>545</v>
      </c>
      <c r="B402" s="29">
        <v>45876</v>
      </c>
      <c r="C402" s="9" t="s">
        <v>112</v>
      </c>
      <c r="D402" s="9" t="s">
        <v>119</v>
      </c>
      <c r="E402" s="9" t="s">
        <v>120</v>
      </c>
      <c r="F402" s="9" t="s">
        <v>9</v>
      </c>
      <c r="G402" s="9" t="s">
        <v>93</v>
      </c>
      <c r="H402" s="9" t="s">
        <v>94</v>
      </c>
      <c r="I402" s="9" t="s">
        <v>95</v>
      </c>
      <c r="J402" s="17">
        <v>2</v>
      </c>
      <c r="K402" s="18">
        <v>1699</v>
      </c>
      <c r="L402" s="19">
        <v>0.2</v>
      </c>
      <c r="M402" s="18">
        <f t="shared" si="17"/>
        <v>2718.4</v>
      </c>
      <c r="N402" s="18">
        <f>M402*0.13</f>
        <v>353.392</v>
      </c>
      <c r="O402" s="16" t="s">
        <v>69</v>
      </c>
      <c r="P402" s="16" t="s">
        <v>38</v>
      </c>
      <c r="Q402" s="16">
        <v>5</v>
      </c>
      <c r="R402" s="16" t="s">
        <v>39</v>
      </c>
    </row>
    <row r="403" spans="1:18" x14ac:dyDescent="0.2">
      <c r="A403" s="16" t="s">
        <v>546</v>
      </c>
      <c r="B403" s="29">
        <v>45951</v>
      </c>
      <c r="C403" s="9" t="s">
        <v>52</v>
      </c>
      <c r="D403" s="9" t="s">
        <v>107</v>
      </c>
      <c r="E403" s="9" t="s">
        <v>108</v>
      </c>
      <c r="F403" s="9" t="s">
        <v>8</v>
      </c>
      <c r="G403" s="9" t="s">
        <v>126</v>
      </c>
      <c r="H403" s="9" t="s">
        <v>127</v>
      </c>
      <c r="I403" s="9" t="s">
        <v>36</v>
      </c>
      <c r="J403" s="17">
        <v>2</v>
      </c>
      <c r="K403" s="18">
        <v>1520</v>
      </c>
      <c r="L403" s="19">
        <v>0.05</v>
      </c>
      <c r="M403" s="18">
        <f t="shared" si="17"/>
        <v>2888</v>
      </c>
      <c r="N403" s="18">
        <f>M403*0.21</f>
        <v>606.48</v>
      </c>
      <c r="O403" s="16" t="s">
        <v>69</v>
      </c>
      <c r="P403" s="16" t="s">
        <v>38</v>
      </c>
      <c r="Q403" s="16">
        <v>5</v>
      </c>
      <c r="R403" s="16" t="s">
        <v>39</v>
      </c>
    </row>
    <row r="404" spans="1:18" x14ac:dyDescent="0.2">
      <c r="A404" s="16" t="s">
        <v>547</v>
      </c>
      <c r="B404" s="29">
        <v>45868</v>
      </c>
      <c r="C404" s="9" t="s">
        <v>167</v>
      </c>
      <c r="D404" s="9" t="s">
        <v>150</v>
      </c>
      <c r="E404" s="9" t="s">
        <v>151</v>
      </c>
      <c r="F404" s="9" t="s">
        <v>11</v>
      </c>
      <c r="G404" s="9" t="s">
        <v>77</v>
      </c>
      <c r="H404" s="9" t="s">
        <v>78</v>
      </c>
      <c r="I404" s="9" t="s">
        <v>79</v>
      </c>
      <c r="J404" s="17">
        <v>2</v>
      </c>
      <c r="K404" s="18">
        <v>2369</v>
      </c>
      <c r="L404" s="19">
        <v>0.15</v>
      </c>
      <c r="M404" s="18">
        <f t="shared" si="17"/>
        <v>4027.2999999999997</v>
      </c>
      <c r="N404" s="18">
        <f>M404*0.24</f>
        <v>966.55199999999991</v>
      </c>
      <c r="O404" s="16" t="s">
        <v>69</v>
      </c>
      <c r="P404" s="16" t="s">
        <v>38</v>
      </c>
      <c r="Q404" s="16">
        <v>5</v>
      </c>
      <c r="R404" s="16" t="s">
        <v>39</v>
      </c>
    </row>
    <row r="405" spans="1:18" x14ac:dyDescent="0.2">
      <c r="A405" s="16" t="s">
        <v>548</v>
      </c>
      <c r="B405" s="29">
        <v>45951</v>
      </c>
      <c r="C405" s="9" t="s">
        <v>106</v>
      </c>
      <c r="D405" s="9" t="s">
        <v>99</v>
      </c>
      <c r="E405" s="9" t="s">
        <v>99</v>
      </c>
      <c r="F405" s="9" t="s">
        <v>10</v>
      </c>
      <c r="G405" s="9" t="s">
        <v>168</v>
      </c>
      <c r="H405" s="9" t="s">
        <v>169</v>
      </c>
      <c r="I405" s="9" t="s">
        <v>73</v>
      </c>
      <c r="J405" s="17">
        <v>1</v>
      </c>
      <c r="K405" s="18">
        <v>1870</v>
      </c>
      <c r="L405" s="19">
        <v>0.15</v>
      </c>
      <c r="M405" s="18">
        <f t="shared" si="17"/>
        <v>1589.5</v>
      </c>
      <c r="N405" s="18">
        <f>M405*0.21</f>
        <v>333.79500000000002</v>
      </c>
      <c r="O405" s="16" t="s">
        <v>58</v>
      </c>
      <c r="P405" s="16" t="s">
        <v>38</v>
      </c>
      <c r="Q405" s="16">
        <v>3</v>
      </c>
      <c r="R405" s="16" t="s">
        <v>39</v>
      </c>
    </row>
    <row r="406" spans="1:18" x14ac:dyDescent="0.2">
      <c r="A406" s="16" t="s">
        <v>549</v>
      </c>
      <c r="B406" s="29">
        <v>46034</v>
      </c>
      <c r="C406" s="9" t="s">
        <v>66</v>
      </c>
      <c r="D406" s="9" t="s">
        <v>119</v>
      </c>
      <c r="E406" s="9" t="s">
        <v>120</v>
      </c>
      <c r="F406" s="9" t="s">
        <v>9</v>
      </c>
      <c r="G406" s="9" t="s">
        <v>103</v>
      </c>
      <c r="H406" s="9" t="s">
        <v>104</v>
      </c>
      <c r="I406" s="9" t="s">
        <v>95</v>
      </c>
      <c r="J406" s="17">
        <v>1</v>
      </c>
      <c r="K406" s="18">
        <v>718</v>
      </c>
      <c r="L406" s="19">
        <v>0.15</v>
      </c>
      <c r="M406" s="18">
        <f t="shared" si="17"/>
        <v>610.29999999999995</v>
      </c>
      <c r="N406" s="18">
        <f>M406*0.25</f>
        <v>152.57499999999999</v>
      </c>
      <c r="O406" s="16" t="s">
        <v>69</v>
      </c>
      <c r="P406" s="16" t="s">
        <v>242</v>
      </c>
      <c r="Q406" s="16">
        <v>4</v>
      </c>
      <c r="R406" s="16" t="s">
        <v>39</v>
      </c>
    </row>
    <row r="407" spans="1:18" x14ac:dyDescent="0.2">
      <c r="A407" s="16" t="s">
        <v>550</v>
      </c>
      <c r="B407" s="29">
        <v>45669</v>
      </c>
      <c r="C407" s="9" t="s">
        <v>125</v>
      </c>
      <c r="D407" s="9" t="s">
        <v>47</v>
      </c>
      <c r="E407" s="9" t="s">
        <v>48</v>
      </c>
      <c r="F407" s="9" t="s">
        <v>9</v>
      </c>
      <c r="G407" s="9" t="s">
        <v>161</v>
      </c>
      <c r="H407" s="9" t="s">
        <v>162</v>
      </c>
      <c r="I407" s="9" t="s">
        <v>95</v>
      </c>
      <c r="J407" s="17">
        <v>2</v>
      </c>
      <c r="K407" s="18">
        <v>2380</v>
      </c>
      <c r="L407" s="19">
        <v>0.05</v>
      </c>
      <c r="M407" s="18">
        <f t="shared" si="17"/>
        <v>4522</v>
      </c>
      <c r="N407" s="18">
        <f>M407*0.11</f>
        <v>497.42</v>
      </c>
      <c r="O407" s="16" t="s">
        <v>69</v>
      </c>
      <c r="P407" s="16" t="s">
        <v>38</v>
      </c>
      <c r="Q407" s="16">
        <v>3</v>
      </c>
      <c r="R407" s="16" t="s">
        <v>39</v>
      </c>
    </row>
    <row r="408" spans="1:18" x14ac:dyDescent="0.2">
      <c r="A408" s="16" t="s">
        <v>551</v>
      </c>
      <c r="B408" s="29">
        <v>45989</v>
      </c>
      <c r="C408" s="9" t="s">
        <v>41</v>
      </c>
      <c r="D408" s="9" t="s">
        <v>150</v>
      </c>
      <c r="E408" s="9" t="s">
        <v>151</v>
      </c>
      <c r="F408" s="9" t="s">
        <v>10</v>
      </c>
      <c r="G408" s="9" t="s">
        <v>121</v>
      </c>
      <c r="H408" s="9" t="s">
        <v>122</v>
      </c>
      <c r="I408" s="9" t="s">
        <v>64</v>
      </c>
      <c r="J408" s="17">
        <v>2</v>
      </c>
      <c r="K408" s="18">
        <v>1598</v>
      </c>
      <c r="L408" s="19">
        <v>0.1</v>
      </c>
      <c r="M408" s="18">
        <f t="shared" si="17"/>
        <v>2876.4</v>
      </c>
      <c r="N408" s="18">
        <f>M408*0.25</f>
        <v>719.1</v>
      </c>
      <c r="O408" s="16" t="s">
        <v>44</v>
      </c>
      <c r="P408" s="16" t="s">
        <v>38</v>
      </c>
      <c r="Q408" s="16">
        <v>5</v>
      </c>
      <c r="R408" s="16" t="s">
        <v>39</v>
      </c>
    </row>
    <row r="409" spans="1:18" x14ac:dyDescent="0.2">
      <c r="A409" s="16" t="s">
        <v>552</v>
      </c>
      <c r="B409" s="29">
        <v>45674</v>
      </c>
      <c r="C409" s="9" t="s">
        <v>52</v>
      </c>
      <c r="D409" s="9" t="s">
        <v>47</v>
      </c>
      <c r="E409" s="9" t="s">
        <v>48</v>
      </c>
      <c r="F409" s="9" t="s">
        <v>10</v>
      </c>
      <c r="G409" s="9" t="s">
        <v>224</v>
      </c>
      <c r="H409" s="9" t="s">
        <v>131</v>
      </c>
      <c r="I409" s="9" t="s">
        <v>73</v>
      </c>
      <c r="J409" s="17">
        <v>1</v>
      </c>
      <c r="K409" s="18">
        <v>5330</v>
      </c>
      <c r="L409" s="19">
        <v>0.1</v>
      </c>
      <c r="M409" s="18">
        <f t="shared" si="17"/>
        <v>4797</v>
      </c>
      <c r="N409" s="18">
        <f>M409*0.21</f>
        <v>1007.37</v>
      </c>
      <c r="O409" s="16" t="s">
        <v>69</v>
      </c>
      <c r="P409" s="16" t="s">
        <v>38</v>
      </c>
      <c r="Q409" s="16">
        <v>5</v>
      </c>
      <c r="R409" s="16" t="s">
        <v>39</v>
      </c>
    </row>
    <row r="410" spans="1:18" x14ac:dyDescent="0.2">
      <c r="A410" s="16" t="s">
        <v>553</v>
      </c>
      <c r="B410" s="29">
        <v>46041</v>
      </c>
      <c r="C410" s="9" t="s">
        <v>118</v>
      </c>
      <c r="D410" s="9" t="s">
        <v>55</v>
      </c>
      <c r="E410" s="9" t="s">
        <v>56</v>
      </c>
      <c r="F410" s="9" t="s">
        <v>10</v>
      </c>
      <c r="G410" s="9" t="s">
        <v>184</v>
      </c>
      <c r="H410" s="9" t="s">
        <v>185</v>
      </c>
      <c r="I410" s="9" t="s">
        <v>64</v>
      </c>
      <c r="J410" s="17">
        <v>1</v>
      </c>
      <c r="K410" s="18">
        <v>2698</v>
      </c>
      <c r="L410" s="19">
        <v>0</v>
      </c>
      <c r="M410" s="18">
        <f t="shared" si="17"/>
        <v>2698</v>
      </c>
      <c r="N410" s="18">
        <f>M410*0.25</f>
        <v>674.5</v>
      </c>
      <c r="O410" s="16" t="s">
        <v>69</v>
      </c>
      <c r="P410" s="16" t="s">
        <v>38</v>
      </c>
      <c r="Q410" s="16">
        <v>5</v>
      </c>
      <c r="R410" s="16" t="s">
        <v>39</v>
      </c>
    </row>
    <row r="411" spans="1:18" x14ac:dyDescent="0.2">
      <c r="A411" s="16" t="s">
        <v>554</v>
      </c>
      <c r="B411" s="29">
        <v>46078</v>
      </c>
      <c r="C411" s="9" t="s">
        <v>118</v>
      </c>
      <c r="D411" s="9" t="s">
        <v>154</v>
      </c>
      <c r="E411" s="9" t="s">
        <v>61</v>
      </c>
      <c r="F411" s="9" t="s">
        <v>9</v>
      </c>
      <c r="G411" s="9" t="s">
        <v>217</v>
      </c>
      <c r="H411" s="9" t="s">
        <v>218</v>
      </c>
      <c r="I411" s="9" t="s">
        <v>79</v>
      </c>
      <c r="J411" s="17">
        <v>5</v>
      </c>
      <c r="K411" s="18">
        <v>3512</v>
      </c>
      <c r="L411" s="19">
        <v>0.2</v>
      </c>
      <c r="M411" s="18">
        <f t="shared" si="17"/>
        <v>14048</v>
      </c>
      <c r="N411" s="18">
        <f>M411*0.23</f>
        <v>3231.04</v>
      </c>
      <c r="O411" s="16" t="s">
        <v>58</v>
      </c>
      <c r="P411" s="16" t="s">
        <v>38</v>
      </c>
      <c r="Q411" s="16">
        <v>3</v>
      </c>
      <c r="R411" s="16" t="s">
        <v>39</v>
      </c>
    </row>
    <row r="412" spans="1:18" x14ac:dyDescent="0.2">
      <c r="A412" s="16" t="s">
        <v>555</v>
      </c>
      <c r="B412" s="29">
        <v>45919</v>
      </c>
      <c r="C412" s="9" t="s">
        <v>129</v>
      </c>
      <c r="D412" s="9" t="s">
        <v>47</v>
      </c>
      <c r="E412" s="9" t="s">
        <v>48</v>
      </c>
      <c r="F412" s="9" t="s">
        <v>10</v>
      </c>
      <c r="G412" s="9" t="s">
        <v>89</v>
      </c>
      <c r="H412" s="9" t="s">
        <v>90</v>
      </c>
      <c r="I412" s="9" t="s">
        <v>73</v>
      </c>
      <c r="J412" s="17">
        <v>1</v>
      </c>
      <c r="K412" s="18">
        <v>5995</v>
      </c>
      <c r="L412" s="19">
        <v>0.35</v>
      </c>
      <c r="M412" s="18">
        <f t="shared" si="17"/>
        <v>3896.75</v>
      </c>
      <c r="N412" s="18">
        <f>M412*0.19</f>
        <v>740.38250000000005</v>
      </c>
      <c r="O412" s="16" t="s">
        <v>37</v>
      </c>
      <c r="P412" s="16" t="s">
        <v>38</v>
      </c>
      <c r="Q412" s="16">
        <v>3</v>
      </c>
      <c r="R412" s="16" t="s">
        <v>39</v>
      </c>
    </row>
    <row r="413" spans="1:18" x14ac:dyDescent="0.2">
      <c r="A413" s="16" t="s">
        <v>556</v>
      </c>
      <c r="B413" s="29">
        <v>45711</v>
      </c>
      <c r="C413" s="9" t="s">
        <v>156</v>
      </c>
      <c r="D413" s="9" t="s">
        <v>154</v>
      </c>
      <c r="E413" s="9" t="s">
        <v>61</v>
      </c>
      <c r="F413" s="9" t="s">
        <v>8</v>
      </c>
      <c r="G413" s="9" t="s">
        <v>262</v>
      </c>
      <c r="H413" s="9" t="s">
        <v>263</v>
      </c>
      <c r="I413" s="9" t="s">
        <v>57</v>
      </c>
      <c r="J413" s="17">
        <v>2</v>
      </c>
      <c r="K413" s="18">
        <v>7559</v>
      </c>
      <c r="L413" s="19">
        <v>0.05</v>
      </c>
      <c r="M413" s="18">
        <f t="shared" si="17"/>
        <v>14362.099999999999</v>
      </c>
      <c r="N413" s="18">
        <f>M413*0.17</f>
        <v>2441.5569999999998</v>
      </c>
      <c r="O413" s="16" t="s">
        <v>58</v>
      </c>
      <c r="P413" s="16" t="s">
        <v>38</v>
      </c>
      <c r="Q413" s="16">
        <v>3</v>
      </c>
      <c r="R413" s="16" t="s">
        <v>39</v>
      </c>
    </row>
    <row r="414" spans="1:18" x14ac:dyDescent="0.2">
      <c r="A414" s="16" t="s">
        <v>557</v>
      </c>
      <c r="B414" s="29">
        <v>45863</v>
      </c>
      <c r="C414" s="9" t="s">
        <v>112</v>
      </c>
      <c r="D414" s="9" t="s">
        <v>99</v>
      </c>
      <c r="E414" s="9" t="s">
        <v>99</v>
      </c>
      <c r="F414" s="9" t="s">
        <v>10</v>
      </c>
      <c r="G414" s="9" t="s">
        <v>224</v>
      </c>
      <c r="H414" s="9" t="s">
        <v>131</v>
      </c>
      <c r="I414" s="9" t="s">
        <v>64</v>
      </c>
      <c r="J414" s="17">
        <v>2</v>
      </c>
      <c r="K414" s="18">
        <v>5874</v>
      </c>
      <c r="L414" s="19">
        <v>0.05</v>
      </c>
      <c r="M414" s="18">
        <f t="shared" si="17"/>
        <v>11160.6</v>
      </c>
      <c r="N414" s="18">
        <f>M414*0.13</f>
        <v>1450.8780000000002</v>
      </c>
      <c r="O414" s="16" t="s">
        <v>58</v>
      </c>
      <c r="P414" s="16" t="s">
        <v>38</v>
      </c>
      <c r="Q414" s="16">
        <v>5</v>
      </c>
      <c r="R414" s="16" t="s">
        <v>39</v>
      </c>
    </row>
    <row r="415" spans="1:18" x14ac:dyDescent="0.2">
      <c r="A415" s="16" t="s">
        <v>558</v>
      </c>
      <c r="B415" s="29">
        <v>45888</v>
      </c>
      <c r="C415" s="9" t="s">
        <v>138</v>
      </c>
      <c r="D415" s="9" t="s">
        <v>83</v>
      </c>
      <c r="E415" s="9" t="s">
        <v>84</v>
      </c>
      <c r="F415" s="9" t="s">
        <v>10</v>
      </c>
      <c r="G415" s="9" t="s">
        <v>89</v>
      </c>
      <c r="H415" s="9" t="s">
        <v>90</v>
      </c>
      <c r="I415" s="9" t="s">
        <v>73</v>
      </c>
      <c r="J415" s="17">
        <v>4</v>
      </c>
      <c r="K415" s="18">
        <v>5649</v>
      </c>
      <c r="L415" s="19">
        <v>0.15</v>
      </c>
      <c r="M415" s="18">
        <f t="shared" si="17"/>
        <v>19206.599999999999</v>
      </c>
      <c r="N415" s="18">
        <f>M415*0.18</f>
        <v>3457.1879999999996</v>
      </c>
      <c r="O415" s="16" t="s">
        <v>44</v>
      </c>
      <c r="P415" s="16" t="s">
        <v>38</v>
      </c>
      <c r="Q415" s="16">
        <v>5</v>
      </c>
      <c r="R415" s="16" t="s">
        <v>39</v>
      </c>
    </row>
    <row r="416" spans="1:18" x14ac:dyDescent="0.2">
      <c r="A416" s="16" t="s">
        <v>559</v>
      </c>
      <c r="B416" s="29">
        <v>45709</v>
      </c>
      <c r="C416" s="9" t="s">
        <v>106</v>
      </c>
      <c r="D416" s="9" t="s">
        <v>107</v>
      </c>
      <c r="E416" s="9" t="s">
        <v>108</v>
      </c>
      <c r="F416" s="9" t="s">
        <v>11</v>
      </c>
      <c r="G416" s="9" t="s">
        <v>130</v>
      </c>
      <c r="H416" s="9" t="s">
        <v>131</v>
      </c>
      <c r="I416" s="9" t="s">
        <v>36</v>
      </c>
      <c r="J416" s="17">
        <v>2</v>
      </c>
      <c r="K416" s="18">
        <v>2172</v>
      </c>
      <c r="L416" s="19">
        <v>0.2</v>
      </c>
      <c r="M416" s="18">
        <f t="shared" si="17"/>
        <v>3475.2000000000003</v>
      </c>
      <c r="N416" s="18">
        <f>M416*0.26</f>
        <v>903.55200000000013</v>
      </c>
      <c r="O416" s="16" t="s">
        <v>58</v>
      </c>
      <c r="P416" s="16" t="s">
        <v>38</v>
      </c>
      <c r="Q416" s="16">
        <v>4</v>
      </c>
      <c r="R416" s="16" t="s">
        <v>39</v>
      </c>
    </row>
    <row r="417" spans="1:18" x14ac:dyDescent="0.2">
      <c r="A417" s="16" t="s">
        <v>560</v>
      </c>
      <c r="B417" s="29">
        <v>45699</v>
      </c>
      <c r="C417" s="9" t="s">
        <v>86</v>
      </c>
      <c r="D417" s="9" t="s">
        <v>75</v>
      </c>
      <c r="E417" s="9" t="s">
        <v>76</v>
      </c>
      <c r="F417" s="9" t="s">
        <v>8</v>
      </c>
      <c r="G417" s="9" t="s">
        <v>262</v>
      </c>
      <c r="H417" s="9" t="s">
        <v>263</v>
      </c>
      <c r="I417" s="9" t="s">
        <v>57</v>
      </c>
      <c r="J417" s="17">
        <v>1</v>
      </c>
      <c r="K417" s="18">
        <v>39751</v>
      </c>
      <c r="L417" s="19">
        <v>0.05</v>
      </c>
      <c r="M417" s="18">
        <f t="shared" si="17"/>
        <v>37763.449999999997</v>
      </c>
      <c r="N417" s="18">
        <f>M417*0.19</f>
        <v>7175.0554999999995</v>
      </c>
      <c r="O417" s="16" t="s">
        <v>44</v>
      </c>
      <c r="P417" s="16" t="s">
        <v>38</v>
      </c>
      <c r="Q417" s="16">
        <v>3</v>
      </c>
      <c r="R417" s="16" t="s">
        <v>39</v>
      </c>
    </row>
    <row r="418" spans="1:18" x14ac:dyDescent="0.2">
      <c r="A418" s="16" t="s">
        <v>561</v>
      </c>
      <c r="B418" s="29">
        <v>45822</v>
      </c>
      <c r="C418" s="9" t="s">
        <v>129</v>
      </c>
      <c r="D418" s="9" t="s">
        <v>113</v>
      </c>
      <c r="E418" s="9" t="s">
        <v>114</v>
      </c>
      <c r="F418" s="9" t="s">
        <v>8</v>
      </c>
      <c r="G418" s="9" t="s">
        <v>34</v>
      </c>
      <c r="H418" s="9" t="s">
        <v>35</v>
      </c>
      <c r="I418" s="9" t="s">
        <v>36</v>
      </c>
      <c r="J418" s="17">
        <v>2</v>
      </c>
      <c r="K418" s="18">
        <v>28896</v>
      </c>
      <c r="L418" s="19">
        <v>0.15</v>
      </c>
      <c r="M418" s="18">
        <f t="shared" si="17"/>
        <v>49123.199999999997</v>
      </c>
      <c r="N418" s="18">
        <f>M418*0.12</f>
        <v>5894.7839999999997</v>
      </c>
      <c r="O418" s="16" t="s">
        <v>69</v>
      </c>
      <c r="P418" s="16" t="s">
        <v>38</v>
      </c>
      <c r="Q418" s="16">
        <v>5</v>
      </c>
      <c r="R418" s="16" t="s">
        <v>39</v>
      </c>
    </row>
    <row r="419" spans="1:18" x14ac:dyDescent="0.2">
      <c r="A419" s="16" t="s">
        <v>562</v>
      </c>
      <c r="B419" s="29">
        <v>46030</v>
      </c>
      <c r="C419" s="9" t="s">
        <v>52</v>
      </c>
      <c r="D419" s="9" t="s">
        <v>87</v>
      </c>
      <c r="E419" s="9" t="s">
        <v>88</v>
      </c>
      <c r="F419" s="9" t="s">
        <v>11</v>
      </c>
      <c r="G419" s="9" t="s">
        <v>42</v>
      </c>
      <c r="H419" s="9" t="s">
        <v>43</v>
      </c>
      <c r="I419" s="9" t="s">
        <v>79</v>
      </c>
      <c r="J419" s="17">
        <v>4</v>
      </c>
      <c r="K419" s="18">
        <v>2203</v>
      </c>
      <c r="L419" s="19">
        <v>0.15</v>
      </c>
      <c r="M419" s="18">
        <f t="shared" si="17"/>
        <v>7490.2</v>
      </c>
      <c r="N419" s="18">
        <f>M419*0.18</f>
        <v>1348.2359999999999</v>
      </c>
      <c r="O419" s="16" t="s">
        <v>69</v>
      </c>
      <c r="P419" s="16" t="s">
        <v>38</v>
      </c>
      <c r="Q419" s="16">
        <v>4</v>
      </c>
      <c r="R419" s="16" t="s">
        <v>39</v>
      </c>
    </row>
    <row r="420" spans="1:18" x14ac:dyDescent="0.2">
      <c r="A420" s="16" t="s">
        <v>563</v>
      </c>
      <c r="B420" s="29">
        <v>45722</v>
      </c>
      <c r="C420" s="9" t="s">
        <v>180</v>
      </c>
      <c r="D420" s="9" t="s">
        <v>113</v>
      </c>
      <c r="E420" s="9" t="s">
        <v>114</v>
      </c>
      <c r="F420" s="9" t="s">
        <v>10</v>
      </c>
      <c r="G420" s="9" t="s">
        <v>184</v>
      </c>
      <c r="H420" s="9" t="s">
        <v>185</v>
      </c>
      <c r="I420" s="9" t="s">
        <v>73</v>
      </c>
      <c r="J420" s="17">
        <v>2</v>
      </c>
      <c r="K420" s="18">
        <v>1468</v>
      </c>
      <c r="L420" s="19">
        <v>0.1</v>
      </c>
      <c r="M420" s="18">
        <f t="shared" si="17"/>
        <v>2642.4</v>
      </c>
      <c r="N420" s="18">
        <f>M420*0.12</f>
        <v>317.08800000000002</v>
      </c>
      <c r="O420" s="16" t="s">
        <v>58</v>
      </c>
      <c r="P420" s="16" t="s">
        <v>242</v>
      </c>
      <c r="Q420" s="16">
        <v>3</v>
      </c>
      <c r="R420" s="16" t="s">
        <v>39</v>
      </c>
    </row>
    <row r="421" spans="1:18" x14ac:dyDescent="0.2">
      <c r="A421" s="16" t="s">
        <v>564</v>
      </c>
      <c r="B421" s="29">
        <v>45707</v>
      </c>
      <c r="C421" s="9" t="s">
        <v>112</v>
      </c>
      <c r="D421" s="9" t="s">
        <v>60</v>
      </c>
      <c r="E421" s="9" t="s">
        <v>61</v>
      </c>
      <c r="F421" s="9" t="s">
        <v>9</v>
      </c>
      <c r="G421" s="9" t="s">
        <v>161</v>
      </c>
      <c r="H421" s="9" t="s">
        <v>162</v>
      </c>
      <c r="I421" s="9" t="s">
        <v>95</v>
      </c>
      <c r="J421" s="17">
        <v>2</v>
      </c>
      <c r="K421" s="18">
        <v>1498</v>
      </c>
      <c r="L421" s="19">
        <v>0.2</v>
      </c>
      <c r="M421" s="18">
        <f t="shared" si="17"/>
        <v>2396.8000000000002</v>
      </c>
      <c r="N421" s="18">
        <f>M421*0.16</f>
        <v>383.48800000000006</v>
      </c>
      <c r="O421" s="16" t="s">
        <v>44</v>
      </c>
      <c r="P421" s="16" t="s">
        <v>38</v>
      </c>
      <c r="Q421" s="16">
        <v>4</v>
      </c>
      <c r="R421" s="16" t="s">
        <v>39</v>
      </c>
    </row>
    <row r="422" spans="1:18" x14ac:dyDescent="0.2">
      <c r="A422" s="16" t="s">
        <v>565</v>
      </c>
      <c r="B422" s="29">
        <v>45975</v>
      </c>
      <c r="C422" s="9" t="s">
        <v>46</v>
      </c>
      <c r="D422" s="9" t="s">
        <v>55</v>
      </c>
      <c r="E422" s="9" t="s">
        <v>56</v>
      </c>
      <c r="F422" s="9" t="s">
        <v>9</v>
      </c>
      <c r="G422" s="9" t="s">
        <v>173</v>
      </c>
      <c r="H422" s="9" t="s">
        <v>174</v>
      </c>
      <c r="I422" s="9" t="s">
        <v>95</v>
      </c>
      <c r="J422" s="17">
        <v>1</v>
      </c>
      <c r="K422" s="18">
        <v>4359</v>
      </c>
      <c r="L422" s="19">
        <v>0.15</v>
      </c>
      <c r="M422" s="18">
        <f t="shared" si="17"/>
        <v>3705.15</v>
      </c>
      <c r="N422" s="18">
        <f>M422*0.24</f>
        <v>889.23599999999999</v>
      </c>
      <c r="O422" s="16" t="s">
        <v>69</v>
      </c>
      <c r="P422" s="16" t="s">
        <v>38</v>
      </c>
      <c r="Q422" s="16">
        <v>3</v>
      </c>
      <c r="R422" s="16" t="s">
        <v>39</v>
      </c>
    </row>
    <row r="423" spans="1:18" x14ac:dyDescent="0.2">
      <c r="A423" s="16" t="s">
        <v>566</v>
      </c>
      <c r="B423" s="29">
        <v>45716</v>
      </c>
      <c r="C423" s="9" t="s">
        <v>66</v>
      </c>
      <c r="D423" s="9" t="s">
        <v>99</v>
      </c>
      <c r="E423" s="9" t="s">
        <v>99</v>
      </c>
      <c r="F423" s="9" t="s">
        <v>8</v>
      </c>
      <c r="G423" s="9" t="s">
        <v>139</v>
      </c>
      <c r="H423" s="9" t="s">
        <v>140</v>
      </c>
      <c r="I423" s="9" t="s">
        <v>36</v>
      </c>
      <c r="J423" s="17">
        <v>1</v>
      </c>
      <c r="K423" s="18">
        <v>6739</v>
      </c>
      <c r="L423" s="19">
        <v>0.2</v>
      </c>
      <c r="M423" s="18">
        <f t="shared" ref="M423:M452" si="18">J423*K423*(1-L423)</f>
        <v>5391.2000000000007</v>
      </c>
      <c r="N423" s="18">
        <f>M423*0.19</f>
        <v>1024.3280000000002</v>
      </c>
      <c r="O423" s="16" t="s">
        <v>37</v>
      </c>
      <c r="P423" s="16" t="s">
        <v>38</v>
      </c>
      <c r="Q423" s="16">
        <v>3</v>
      </c>
      <c r="R423" s="16" t="s">
        <v>39</v>
      </c>
    </row>
    <row r="424" spans="1:18" x14ac:dyDescent="0.2">
      <c r="A424" s="16" t="s">
        <v>567</v>
      </c>
      <c r="B424" s="29">
        <v>45858</v>
      </c>
      <c r="C424" s="9" t="s">
        <v>129</v>
      </c>
      <c r="D424" s="9" t="s">
        <v>87</v>
      </c>
      <c r="E424" s="9" t="s">
        <v>88</v>
      </c>
      <c r="F424" s="9" t="s">
        <v>11</v>
      </c>
      <c r="G424" s="9" t="s">
        <v>115</v>
      </c>
      <c r="H424" s="9" t="s">
        <v>116</v>
      </c>
      <c r="I424" s="9" t="s">
        <v>79</v>
      </c>
      <c r="J424" s="17">
        <v>1</v>
      </c>
      <c r="K424" s="18">
        <v>341</v>
      </c>
      <c r="L424" s="19">
        <v>0</v>
      </c>
      <c r="M424" s="18">
        <f t="shared" si="18"/>
        <v>341</v>
      </c>
      <c r="N424" s="18">
        <f>M424*0.12</f>
        <v>40.92</v>
      </c>
      <c r="O424" s="16" t="s">
        <v>58</v>
      </c>
      <c r="P424" s="16" t="s">
        <v>38</v>
      </c>
      <c r="Q424" s="16">
        <v>3</v>
      </c>
      <c r="R424" s="16" t="s">
        <v>39</v>
      </c>
    </row>
    <row r="425" spans="1:18" x14ac:dyDescent="0.2">
      <c r="A425" s="16" t="s">
        <v>568</v>
      </c>
      <c r="B425" s="29">
        <v>45970</v>
      </c>
      <c r="C425" s="9" t="s">
        <v>31</v>
      </c>
      <c r="D425" s="9" t="s">
        <v>154</v>
      </c>
      <c r="E425" s="9" t="s">
        <v>61</v>
      </c>
      <c r="F425" s="9" t="s">
        <v>11</v>
      </c>
      <c r="G425" s="9" t="s">
        <v>135</v>
      </c>
      <c r="H425" s="9" t="s">
        <v>136</v>
      </c>
      <c r="I425" s="9" t="s">
        <v>36</v>
      </c>
      <c r="J425" s="17">
        <v>1</v>
      </c>
      <c r="K425" s="18">
        <v>1951</v>
      </c>
      <c r="L425" s="19">
        <v>0</v>
      </c>
      <c r="M425" s="18">
        <f t="shared" si="18"/>
        <v>1951</v>
      </c>
      <c r="N425" s="18">
        <f>M425*0.15</f>
        <v>292.64999999999998</v>
      </c>
      <c r="O425" s="16" t="s">
        <v>37</v>
      </c>
      <c r="P425" s="16" t="s">
        <v>38</v>
      </c>
      <c r="Q425" s="16">
        <v>3</v>
      </c>
      <c r="R425" s="16" t="s">
        <v>39</v>
      </c>
    </row>
    <row r="426" spans="1:18" x14ac:dyDescent="0.2">
      <c r="A426" s="16" t="s">
        <v>569</v>
      </c>
      <c r="B426" s="29">
        <v>45945</v>
      </c>
      <c r="C426" s="9" t="s">
        <v>159</v>
      </c>
      <c r="D426" s="9" t="s">
        <v>87</v>
      </c>
      <c r="E426" s="9" t="s">
        <v>88</v>
      </c>
      <c r="F426" s="9" t="s">
        <v>10</v>
      </c>
      <c r="G426" s="9" t="s">
        <v>62</v>
      </c>
      <c r="H426" s="9" t="s">
        <v>63</v>
      </c>
      <c r="I426" s="9" t="s">
        <v>73</v>
      </c>
      <c r="J426" s="17">
        <v>2</v>
      </c>
      <c r="K426" s="18">
        <v>3245</v>
      </c>
      <c r="L426" s="19">
        <v>0.1</v>
      </c>
      <c r="M426" s="18">
        <f t="shared" si="18"/>
        <v>5841</v>
      </c>
      <c r="N426" s="18">
        <f>M426*0.16</f>
        <v>934.56000000000006</v>
      </c>
      <c r="O426" s="16" t="s">
        <v>37</v>
      </c>
      <c r="P426" s="16" t="s">
        <v>38</v>
      </c>
      <c r="Q426" s="16">
        <v>4</v>
      </c>
      <c r="R426" s="16" t="s">
        <v>39</v>
      </c>
    </row>
    <row r="427" spans="1:18" x14ac:dyDescent="0.2">
      <c r="A427" s="16" t="s">
        <v>570</v>
      </c>
      <c r="B427" s="29">
        <v>45762</v>
      </c>
      <c r="C427" s="9" t="s">
        <v>180</v>
      </c>
      <c r="D427" s="9" t="s">
        <v>150</v>
      </c>
      <c r="E427" s="9" t="s">
        <v>151</v>
      </c>
      <c r="F427" s="9" t="s">
        <v>11</v>
      </c>
      <c r="G427" s="9" t="s">
        <v>135</v>
      </c>
      <c r="H427" s="9" t="s">
        <v>136</v>
      </c>
      <c r="I427" s="9" t="s">
        <v>36</v>
      </c>
      <c r="J427" s="17">
        <v>1</v>
      </c>
      <c r="K427" s="18">
        <v>548</v>
      </c>
      <c r="L427" s="19">
        <v>0.15</v>
      </c>
      <c r="M427" s="18">
        <f t="shared" si="18"/>
        <v>465.8</v>
      </c>
      <c r="N427" s="18">
        <f>M427*0.22</f>
        <v>102.476</v>
      </c>
      <c r="O427" s="16" t="s">
        <v>58</v>
      </c>
      <c r="P427" s="16" t="s">
        <v>38</v>
      </c>
      <c r="Q427" s="16">
        <v>5</v>
      </c>
      <c r="R427" s="16" t="s">
        <v>39</v>
      </c>
    </row>
    <row r="428" spans="1:18" x14ac:dyDescent="0.2">
      <c r="A428" s="16" t="s">
        <v>571</v>
      </c>
      <c r="B428" s="29">
        <v>46041</v>
      </c>
      <c r="C428" s="9" t="s">
        <v>106</v>
      </c>
      <c r="D428" s="9" t="s">
        <v>101</v>
      </c>
      <c r="E428" s="9" t="s">
        <v>102</v>
      </c>
      <c r="F428" s="9" t="s">
        <v>10</v>
      </c>
      <c r="G428" s="9" t="s">
        <v>184</v>
      </c>
      <c r="H428" s="9" t="s">
        <v>185</v>
      </c>
      <c r="I428" s="9" t="s">
        <v>73</v>
      </c>
      <c r="J428" s="17">
        <v>1</v>
      </c>
      <c r="K428" s="18">
        <v>5806</v>
      </c>
      <c r="L428" s="19">
        <v>0.1</v>
      </c>
      <c r="M428" s="18">
        <f t="shared" si="18"/>
        <v>5225.4000000000005</v>
      </c>
      <c r="N428" s="18">
        <f>M428*0.17</f>
        <v>888.31800000000021</v>
      </c>
      <c r="O428" s="16" t="s">
        <v>37</v>
      </c>
      <c r="P428" s="16" t="s">
        <v>38</v>
      </c>
      <c r="Q428" s="16">
        <v>3</v>
      </c>
      <c r="R428" s="16" t="s">
        <v>39</v>
      </c>
    </row>
    <row r="429" spans="1:18" x14ac:dyDescent="0.2">
      <c r="A429" s="16" t="s">
        <v>572</v>
      </c>
      <c r="B429" s="29">
        <v>45699</v>
      </c>
      <c r="C429" s="9" t="s">
        <v>148</v>
      </c>
      <c r="D429" s="9" t="s">
        <v>55</v>
      </c>
      <c r="E429" s="9" t="s">
        <v>56</v>
      </c>
      <c r="F429" s="9" t="s">
        <v>10</v>
      </c>
      <c r="G429" s="9" t="s">
        <v>62</v>
      </c>
      <c r="H429" s="9" t="s">
        <v>63</v>
      </c>
      <c r="I429" s="9" t="s">
        <v>64</v>
      </c>
      <c r="J429" s="17">
        <v>5</v>
      </c>
      <c r="K429" s="18">
        <v>5938</v>
      </c>
      <c r="L429" s="19">
        <v>0.2</v>
      </c>
      <c r="M429" s="18">
        <f t="shared" si="18"/>
        <v>23752</v>
      </c>
      <c r="N429" s="18">
        <f>M429*0.19</f>
        <v>4512.88</v>
      </c>
      <c r="O429" s="16" t="s">
        <v>44</v>
      </c>
      <c r="P429" s="16" t="s">
        <v>38</v>
      </c>
      <c r="Q429" s="16">
        <v>3</v>
      </c>
      <c r="R429" s="16" t="s">
        <v>39</v>
      </c>
    </row>
    <row r="430" spans="1:18" x14ac:dyDescent="0.2">
      <c r="A430" s="16" t="s">
        <v>573</v>
      </c>
      <c r="B430" s="29">
        <v>45659</v>
      </c>
      <c r="C430" s="9" t="s">
        <v>180</v>
      </c>
      <c r="D430" s="9" t="s">
        <v>107</v>
      </c>
      <c r="E430" s="9" t="s">
        <v>108</v>
      </c>
      <c r="F430" s="9" t="s">
        <v>9</v>
      </c>
      <c r="G430" s="9" t="s">
        <v>93</v>
      </c>
      <c r="H430" s="9" t="s">
        <v>94</v>
      </c>
      <c r="I430" s="9" t="s">
        <v>79</v>
      </c>
      <c r="J430" s="17">
        <v>2</v>
      </c>
      <c r="K430" s="18">
        <v>4083</v>
      </c>
      <c r="L430" s="19">
        <v>0.1</v>
      </c>
      <c r="M430" s="18">
        <f t="shared" si="18"/>
        <v>7349.4000000000005</v>
      </c>
      <c r="N430" s="18">
        <f>M430*0.12</f>
        <v>881.928</v>
      </c>
      <c r="O430" s="16" t="s">
        <v>69</v>
      </c>
      <c r="P430" s="16" t="s">
        <v>38</v>
      </c>
      <c r="Q430" s="16">
        <v>5</v>
      </c>
      <c r="R430" s="16" t="s">
        <v>39</v>
      </c>
    </row>
    <row r="431" spans="1:18" x14ac:dyDescent="0.2">
      <c r="A431" s="16" t="s">
        <v>574</v>
      </c>
      <c r="B431" s="29">
        <v>45764</v>
      </c>
      <c r="C431" s="9" t="s">
        <v>118</v>
      </c>
      <c r="D431" s="9" t="s">
        <v>71</v>
      </c>
      <c r="E431" s="9" t="s">
        <v>72</v>
      </c>
      <c r="F431" s="9" t="s">
        <v>10</v>
      </c>
      <c r="G431" s="9" t="s">
        <v>168</v>
      </c>
      <c r="H431" s="9" t="s">
        <v>169</v>
      </c>
      <c r="I431" s="9" t="s">
        <v>73</v>
      </c>
      <c r="J431" s="17">
        <v>1</v>
      </c>
      <c r="K431" s="18">
        <v>2643</v>
      </c>
      <c r="L431" s="19">
        <v>0.1</v>
      </c>
      <c r="M431" s="18">
        <f t="shared" si="18"/>
        <v>2378.7000000000003</v>
      </c>
      <c r="N431" s="18">
        <f>M431*0.18</f>
        <v>428.16600000000005</v>
      </c>
      <c r="O431" s="16" t="s">
        <v>91</v>
      </c>
      <c r="P431" s="16" t="s">
        <v>38</v>
      </c>
      <c r="Q431" s="16">
        <v>3</v>
      </c>
      <c r="R431" s="16" t="s">
        <v>39</v>
      </c>
    </row>
    <row r="432" spans="1:18" x14ac:dyDescent="0.2">
      <c r="A432" s="16" t="s">
        <v>575</v>
      </c>
      <c r="B432" s="29">
        <v>45699</v>
      </c>
      <c r="C432" s="9" t="s">
        <v>165</v>
      </c>
      <c r="D432" s="9" t="s">
        <v>119</v>
      </c>
      <c r="E432" s="9" t="s">
        <v>120</v>
      </c>
      <c r="F432" s="9" t="s">
        <v>8</v>
      </c>
      <c r="G432" s="9" t="s">
        <v>126</v>
      </c>
      <c r="H432" s="9" t="s">
        <v>127</v>
      </c>
      <c r="I432" s="9" t="s">
        <v>36</v>
      </c>
      <c r="J432" s="17">
        <v>1</v>
      </c>
      <c r="K432" s="18">
        <v>21317</v>
      </c>
      <c r="L432" s="19">
        <v>0.1</v>
      </c>
      <c r="M432" s="18">
        <f t="shared" si="18"/>
        <v>19185.3</v>
      </c>
      <c r="N432" s="18">
        <f>M432*0.23</f>
        <v>4412.6189999999997</v>
      </c>
      <c r="O432" s="16" t="s">
        <v>44</v>
      </c>
      <c r="P432" s="16" t="s">
        <v>38</v>
      </c>
      <c r="Q432" s="16">
        <v>5</v>
      </c>
      <c r="R432" s="16" t="s">
        <v>39</v>
      </c>
    </row>
    <row r="433" spans="1:18" x14ac:dyDescent="0.2">
      <c r="A433" s="16" t="s">
        <v>576</v>
      </c>
      <c r="B433" s="29">
        <v>45870</v>
      </c>
      <c r="C433" s="9" t="s">
        <v>106</v>
      </c>
      <c r="D433" s="9" t="s">
        <v>99</v>
      </c>
      <c r="E433" s="9" t="s">
        <v>99</v>
      </c>
      <c r="F433" s="9" t="s">
        <v>10</v>
      </c>
      <c r="G433" s="9" t="s">
        <v>121</v>
      </c>
      <c r="H433" s="9" t="s">
        <v>122</v>
      </c>
      <c r="I433" s="9" t="s">
        <v>73</v>
      </c>
      <c r="J433" s="17">
        <v>1</v>
      </c>
      <c r="K433" s="18">
        <v>991</v>
      </c>
      <c r="L433" s="19">
        <v>0</v>
      </c>
      <c r="M433" s="18">
        <f t="shared" si="18"/>
        <v>991</v>
      </c>
      <c r="N433" s="18">
        <f>M433*0.14</f>
        <v>138.74</v>
      </c>
      <c r="O433" s="16" t="s">
        <v>69</v>
      </c>
      <c r="P433" s="16" t="s">
        <v>38</v>
      </c>
      <c r="Q433" s="16">
        <v>4</v>
      </c>
      <c r="R433" s="16" t="s">
        <v>39</v>
      </c>
    </row>
    <row r="434" spans="1:18" x14ac:dyDescent="0.2">
      <c r="A434" s="16" t="s">
        <v>577</v>
      </c>
      <c r="B434" s="29">
        <v>45773</v>
      </c>
      <c r="C434" s="9" t="s">
        <v>125</v>
      </c>
      <c r="D434" s="9" t="s">
        <v>87</v>
      </c>
      <c r="E434" s="9" t="s">
        <v>88</v>
      </c>
      <c r="F434" s="9" t="s">
        <v>11</v>
      </c>
      <c r="G434" s="9" t="s">
        <v>77</v>
      </c>
      <c r="H434" s="9" t="s">
        <v>78</v>
      </c>
      <c r="I434" s="9" t="s">
        <v>36</v>
      </c>
      <c r="J434" s="17">
        <v>1</v>
      </c>
      <c r="K434" s="18">
        <v>1749</v>
      </c>
      <c r="L434" s="19">
        <v>0.35</v>
      </c>
      <c r="M434" s="18">
        <f t="shared" si="18"/>
        <v>1136.8500000000001</v>
      </c>
      <c r="N434" s="18">
        <f>M434*0.14</f>
        <v>159.15900000000002</v>
      </c>
      <c r="O434" s="16" t="s">
        <v>69</v>
      </c>
      <c r="P434" s="16" t="s">
        <v>38</v>
      </c>
      <c r="Q434" s="16">
        <v>3</v>
      </c>
      <c r="R434" s="16" t="s">
        <v>39</v>
      </c>
    </row>
    <row r="435" spans="1:18" x14ac:dyDescent="0.2">
      <c r="A435" s="16" t="s">
        <v>578</v>
      </c>
      <c r="B435" s="29">
        <v>45924</v>
      </c>
      <c r="C435" s="9" t="s">
        <v>52</v>
      </c>
      <c r="D435" s="9" t="s">
        <v>32</v>
      </c>
      <c r="E435" s="9" t="s">
        <v>33</v>
      </c>
      <c r="F435" s="9" t="s">
        <v>9</v>
      </c>
      <c r="G435" s="9" t="s">
        <v>93</v>
      </c>
      <c r="H435" s="9" t="s">
        <v>94</v>
      </c>
      <c r="I435" s="9" t="s">
        <v>95</v>
      </c>
      <c r="J435" s="17">
        <v>1</v>
      </c>
      <c r="K435" s="18">
        <v>638</v>
      </c>
      <c r="L435" s="19">
        <v>0.05</v>
      </c>
      <c r="M435" s="18">
        <f t="shared" si="18"/>
        <v>606.1</v>
      </c>
      <c r="N435" s="18">
        <f>M435*0.17</f>
        <v>103.03700000000001</v>
      </c>
      <c r="O435" s="16" t="s">
        <v>37</v>
      </c>
      <c r="P435" s="16" t="s">
        <v>38</v>
      </c>
      <c r="Q435" s="16">
        <v>5</v>
      </c>
      <c r="R435" s="16" t="s">
        <v>39</v>
      </c>
    </row>
    <row r="436" spans="1:18" x14ac:dyDescent="0.2">
      <c r="A436" s="16" t="s">
        <v>579</v>
      </c>
      <c r="B436" s="29">
        <v>45696</v>
      </c>
      <c r="C436" s="9" t="s">
        <v>106</v>
      </c>
      <c r="D436" s="9" t="s">
        <v>87</v>
      </c>
      <c r="E436" s="9" t="s">
        <v>88</v>
      </c>
      <c r="F436" s="9" t="s">
        <v>9</v>
      </c>
      <c r="G436" s="9" t="s">
        <v>103</v>
      </c>
      <c r="H436" s="9" t="s">
        <v>104</v>
      </c>
      <c r="I436" s="9" t="s">
        <v>79</v>
      </c>
      <c r="J436" s="17">
        <v>1</v>
      </c>
      <c r="K436" s="18">
        <v>1981</v>
      </c>
      <c r="L436" s="19">
        <v>0.05</v>
      </c>
      <c r="M436" s="18">
        <f t="shared" si="18"/>
        <v>1881.9499999999998</v>
      </c>
      <c r="N436" s="18">
        <f>M436*0.24</f>
        <v>451.66799999999995</v>
      </c>
      <c r="O436" s="16" t="s">
        <v>91</v>
      </c>
      <c r="P436" s="16" t="s">
        <v>38</v>
      </c>
      <c r="Q436" s="16">
        <v>4</v>
      </c>
      <c r="R436" s="16" t="s">
        <v>39</v>
      </c>
    </row>
    <row r="437" spans="1:18" x14ac:dyDescent="0.2">
      <c r="A437" s="16" t="s">
        <v>580</v>
      </c>
      <c r="B437" s="29">
        <v>45663</v>
      </c>
      <c r="C437" s="9" t="s">
        <v>52</v>
      </c>
      <c r="D437" s="9" t="s">
        <v>150</v>
      </c>
      <c r="E437" s="9" t="s">
        <v>151</v>
      </c>
      <c r="F437" s="9" t="s">
        <v>9</v>
      </c>
      <c r="G437" s="9" t="s">
        <v>103</v>
      </c>
      <c r="H437" s="9" t="s">
        <v>104</v>
      </c>
      <c r="I437" s="9" t="s">
        <v>95</v>
      </c>
      <c r="J437" s="17">
        <v>1</v>
      </c>
      <c r="K437" s="18">
        <v>1228</v>
      </c>
      <c r="L437" s="19">
        <v>0.5</v>
      </c>
      <c r="M437" s="18">
        <f t="shared" si="18"/>
        <v>614</v>
      </c>
      <c r="N437" s="18">
        <f>M437*0.16</f>
        <v>98.240000000000009</v>
      </c>
      <c r="O437" s="16" t="s">
        <v>91</v>
      </c>
      <c r="P437" s="16" t="s">
        <v>38</v>
      </c>
      <c r="Q437" s="16">
        <v>5</v>
      </c>
      <c r="R437" s="16" t="s">
        <v>39</v>
      </c>
    </row>
    <row r="438" spans="1:18" x14ac:dyDescent="0.2">
      <c r="A438" s="16" t="s">
        <v>581</v>
      </c>
      <c r="B438" s="29">
        <v>45742</v>
      </c>
      <c r="C438" s="9" t="s">
        <v>118</v>
      </c>
      <c r="D438" s="9" t="s">
        <v>101</v>
      </c>
      <c r="E438" s="9" t="s">
        <v>102</v>
      </c>
      <c r="F438" s="9" t="s">
        <v>11</v>
      </c>
      <c r="G438" s="9" t="s">
        <v>115</v>
      </c>
      <c r="H438" s="9" t="s">
        <v>116</v>
      </c>
      <c r="I438" s="9" t="s">
        <v>79</v>
      </c>
      <c r="J438" s="17">
        <v>1</v>
      </c>
      <c r="K438" s="18">
        <v>169</v>
      </c>
      <c r="L438" s="19">
        <v>0</v>
      </c>
      <c r="M438" s="18">
        <f t="shared" si="18"/>
        <v>169</v>
      </c>
      <c r="N438" s="18">
        <f>M438*0.22</f>
        <v>37.18</v>
      </c>
      <c r="O438" s="16" t="s">
        <v>58</v>
      </c>
      <c r="P438" s="16" t="s">
        <v>38</v>
      </c>
      <c r="Q438" s="16">
        <v>3</v>
      </c>
      <c r="R438" s="16" t="s">
        <v>39</v>
      </c>
    </row>
    <row r="439" spans="1:18" x14ac:dyDescent="0.2">
      <c r="A439" s="16" t="s">
        <v>582</v>
      </c>
      <c r="B439" s="29">
        <v>45877</v>
      </c>
      <c r="C439" s="9" t="s">
        <v>226</v>
      </c>
      <c r="D439" s="9" t="s">
        <v>47</v>
      </c>
      <c r="E439" s="9" t="s">
        <v>48</v>
      </c>
      <c r="F439" s="9" t="s">
        <v>9</v>
      </c>
      <c r="G439" s="9" t="s">
        <v>103</v>
      </c>
      <c r="H439" s="9" t="s">
        <v>104</v>
      </c>
      <c r="I439" s="9" t="s">
        <v>95</v>
      </c>
      <c r="J439" s="17">
        <v>3</v>
      </c>
      <c r="K439" s="18">
        <v>1456</v>
      </c>
      <c r="L439" s="19">
        <v>0</v>
      </c>
      <c r="M439" s="18">
        <f t="shared" si="18"/>
        <v>4368</v>
      </c>
      <c r="N439" s="18">
        <f>M439*0.22</f>
        <v>960.96</v>
      </c>
      <c r="O439" s="16" t="s">
        <v>91</v>
      </c>
      <c r="P439" s="16" t="s">
        <v>38</v>
      </c>
      <c r="Q439" s="16">
        <v>4</v>
      </c>
      <c r="R439" s="16" t="s">
        <v>39</v>
      </c>
    </row>
    <row r="440" spans="1:18" x14ac:dyDescent="0.2">
      <c r="A440" s="16" t="s">
        <v>583</v>
      </c>
      <c r="B440" s="29">
        <v>46037</v>
      </c>
      <c r="C440" s="9" t="s">
        <v>138</v>
      </c>
      <c r="D440" s="9" t="s">
        <v>99</v>
      </c>
      <c r="E440" s="9" t="s">
        <v>99</v>
      </c>
      <c r="F440" s="9" t="s">
        <v>10</v>
      </c>
      <c r="G440" s="9" t="s">
        <v>62</v>
      </c>
      <c r="H440" s="9" t="s">
        <v>63</v>
      </c>
      <c r="I440" s="9" t="s">
        <v>64</v>
      </c>
      <c r="J440" s="17">
        <v>1</v>
      </c>
      <c r="K440" s="18">
        <v>3005</v>
      </c>
      <c r="L440" s="19">
        <v>0</v>
      </c>
      <c r="M440" s="18">
        <f t="shared" si="18"/>
        <v>3005</v>
      </c>
      <c r="N440" s="18">
        <f>M440*0.13</f>
        <v>390.65000000000003</v>
      </c>
      <c r="O440" s="16" t="s">
        <v>37</v>
      </c>
      <c r="P440" s="16" t="s">
        <v>38</v>
      </c>
      <c r="Q440" s="16">
        <v>5</v>
      </c>
      <c r="R440" s="16" t="s">
        <v>39</v>
      </c>
    </row>
    <row r="441" spans="1:18" x14ac:dyDescent="0.2">
      <c r="A441" s="16" t="s">
        <v>584</v>
      </c>
      <c r="B441" s="29">
        <v>46076</v>
      </c>
      <c r="C441" s="9" t="s">
        <v>125</v>
      </c>
      <c r="D441" s="9" t="s">
        <v>119</v>
      </c>
      <c r="E441" s="9" t="s">
        <v>120</v>
      </c>
      <c r="F441" s="9" t="s">
        <v>11</v>
      </c>
      <c r="G441" s="9" t="s">
        <v>77</v>
      </c>
      <c r="H441" s="9" t="s">
        <v>78</v>
      </c>
      <c r="I441" s="9" t="s">
        <v>79</v>
      </c>
      <c r="J441" s="17">
        <v>1</v>
      </c>
      <c r="K441" s="18">
        <v>950</v>
      </c>
      <c r="L441" s="19">
        <v>0.1</v>
      </c>
      <c r="M441" s="18">
        <f t="shared" si="18"/>
        <v>855</v>
      </c>
      <c r="N441" s="18">
        <f>M441*0.25</f>
        <v>213.75</v>
      </c>
      <c r="O441" s="16" t="s">
        <v>44</v>
      </c>
      <c r="P441" s="16" t="s">
        <v>38</v>
      </c>
      <c r="Q441" s="16">
        <v>5</v>
      </c>
      <c r="R441" s="16" t="s">
        <v>39</v>
      </c>
    </row>
    <row r="442" spans="1:18" x14ac:dyDescent="0.2">
      <c r="A442" s="16" t="s">
        <v>585</v>
      </c>
      <c r="B442" s="29">
        <v>45866</v>
      </c>
      <c r="C442" s="9" t="s">
        <v>138</v>
      </c>
      <c r="D442" s="9" t="s">
        <v>47</v>
      </c>
      <c r="E442" s="9" t="s">
        <v>48</v>
      </c>
      <c r="F442" s="9" t="s">
        <v>9</v>
      </c>
      <c r="G442" s="9" t="s">
        <v>217</v>
      </c>
      <c r="H442" s="9" t="s">
        <v>218</v>
      </c>
      <c r="I442" s="9" t="s">
        <v>79</v>
      </c>
      <c r="J442" s="17">
        <v>1</v>
      </c>
      <c r="K442" s="18">
        <v>2729</v>
      </c>
      <c r="L442" s="19">
        <v>0.1</v>
      </c>
      <c r="M442" s="18">
        <f t="shared" si="18"/>
        <v>2456.1</v>
      </c>
      <c r="N442" s="18">
        <f>M442*0.2</f>
        <v>491.22</v>
      </c>
      <c r="O442" s="16" t="s">
        <v>58</v>
      </c>
      <c r="P442" s="16" t="s">
        <v>38</v>
      </c>
      <c r="Q442" s="16">
        <v>5</v>
      </c>
      <c r="R442" s="16" t="s">
        <v>39</v>
      </c>
    </row>
    <row r="443" spans="1:18" x14ac:dyDescent="0.2">
      <c r="A443" s="16" t="s">
        <v>586</v>
      </c>
      <c r="B443" s="29">
        <v>45780</v>
      </c>
      <c r="C443" s="9" t="s">
        <v>97</v>
      </c>
      <c r="D443" s="9" t="s">
        <v>55</v>
      </c>
      <c r="E443" s="9" t="s">
        <v>56</v>
      </c>
      <c r="F443" s="9" t="s">
        <v>9</v>
      </c>
      <c r="G443" s="9" t="s">
        <v>173</v>
      </c>
      <c r="H443" s="9" t="s">
        <v>174</v>
      </c>
      <c r="I443" s="9" t="s">
        <v>79</v>
      </c>
      <c r="J443" s="17">
        <v>1</v>
      </c>
      <c r="K443" s="18">
        <v>1355</v>
      </c>
      <c r="L443" s="19">
        <v>0.1</v>
      </c>
      <c r="M443" s="18">
        <f t="shared" si="18"/>
        <v>1219.5</v>
      </c>
      <c r="N443" s="18">
        <f>M443*0.14</f>
        <v>170.73000000000002</v>
      </c>
      <c r="O443" s="16" t="s">
        <v>37</v>
      </c>
      <c r="P443" s="16" t="s">
        <v>38</v>
      </c>
      <c r="Q443" s="16">
        <v>3</v>
      </c>
      <c r="R443" s="16" t="s">
        <v>39</v>
      </c>
    </row>
    <row r="444" spans="1:18" x14ac:dyDescent="0.2">
      <c r="A444" s="16" t="s">
        <v>587</v>
      </c>
      <c r="B444" s="29">
        <v>46001</v>
      </c>
      <c r="C444" s="9" t="s">
        <v>148</v>
      </c>
      <c r="D444" s="9" t="s">
        <v>75</v>
      </c>
      <c r="E444" s="9" t="s">
        <v>76</v>
      </c>
      <c r="F444" s="9" t="s">
        <v>11</v>
      </c>
      <c r="G444" s="9" t="s">
        <v>42</v>
      </c>
      <c r="H444" s="9" t="s">
        <v>43</v>
      </c>
      <c r="I444" s="9" t="s">
        <v>79</v>
      </c>
      <c r="J444" s="17">
        <v>3</v>
      </c>
      <c r="K444" s="18">
        <v>1585</v>
      </c>
      <c r="L444" s="19">
        <v>0</v>
      </c>
      <c r="M444" s="18">
        <f t="shared" si="18"/>
        <v>4755</v>
      </c>
      <c r="N444" s="18">
        <f>M444*0.14</f>
        <v>665.7</v>
      </c>
      <c r="O444" s="16" t="s">
        <v>44</v>
      </c>
      <c r="P444" s="16" t="s">
        <v>38</v>
      </c>
      <c r="Q444" s="16">
        <v>5</v>
      </c>
      <c r="R444" s="16" t="s">
        <v>39</v>
      </c>
    </row>
    <row r="445" spans="1:18" x14ac:dyDescent="0.2">
      <c r="A445" s="16" t="s">
        <v>588</v>
      </c>
      <c r="B445" s="29">
        <v>46005</v>
      </c>
      <c r="C445" s="9" t="s">
        <v>180</v>
      </c>
      <c r="D445" s="9" t="s">
        <v>75</v>
      </c>
      <c r="E445" s="9" t="s">
        <v>76</v>
      </c>
      <c r="F445" s="9" t="s">
        <v>11</v>
      </c>
      <c r="G445" s="9" t="s">
        <v>135</v>
      </c>
      <c r="H445" s="9" t="s">
        <v>136</v>
      </c>
      <c r="I445" s="9" t="s">
        <v>79</v>
      </c>
      <c r="J445" s="17">
        <v>1</v>
      </c>
      <c r="K445" s="18">
        <v>173</v>
      </c>
      <c r="L445" s="19">
        <v>0.05</v>
      </c>
      <c r="M445" s="18">
        <f t="shared" si="18"/>
        <v>164.35</v>
      </c>
      <c r="N445" s="18">
        <f>M445*0.16</f>
        <v>26.295999999999999</v>
      </c>
      <c r="O445" s="16" t="s">
        <v>69</v>
      </c>
      <c r="P445" s="16" t="s">
        <v>38</v>
      </c>
      <c r="Q445" s="16">
        <v>4</v>
      </c>
      <c r="R445" s="16" t="s">
        <v>39</v>
      </c>
    </row>
    <row r="446" spans="1:18" x14ac:dyDescent="0.2">
      <c r="A446" s="16" t="s">
        <v>589</v>
      </c>
      <c r="B446" s="29">
        <v>45705</v>
      </c>
      <c r="C446" s="9" t="s">
        <v>146</v>
      </c>
      <c r="D446" s="9" t="s">
        <v>154</v>
      </c>
      <c r="E446" s="9" t="s">
        <v>61</v>
      </c>
      <c r="F446" s="9" t="s">
        <v>9</v>
      </c>
      <c r="G446" s="9" t="s">
        <v>103</v>
      </c>
      <c r="H446" s="9" t="s">
        <v>104</v>
      </c>
      <c r="I446" s="9" t="s">
        <v>95</v>
      </c>
      <c r="J446" s="17">
        <v>1</v>
      </c>
      <c r="K446" s="18">
        <v>1323</v>
      </c>
      <c r="L446" s="19">
        <v>0.05</v>
      </c>
      <c r="M446" s="18">
        <f t="shared" si="18"/>
        <v>1256.8499999999999</v>
      </c>
      <c r="N446" s="18">
        <f>M446*0.22</f>
        <v>276.50700000000001</v>
      </c>
      <c r="O446" s="16" t="s">
        <v>69</v>
      </c>
      <c r="P446" s="16" t="s">
        <v>38</v>
      </c>
      <c r="Q446" s="16">
        <v>5</v>
      </c>
      <c r="R446" s="16" t="s">
        <v>39</v>
      </c>
    </row>
    <row r="447" spans="1:18" x14ac:dyDescent="0.2">
      <c r="A447" s="16" t="s">
        <v>590</v>
      </c>
      <c r="B447" s="29">
        <v>46107</v>
      </c>
      <c r="C447" s="9" t="s">
        <v>97</v>
      </c>
      <c r="D447" s="9" t="s">
        <v>101</v>
      </c>
      <c r="E447" s="9" t="s">
        <v>102</v>
      </c>
      <c r="F447" s="9" t="s">
        <v>10</v>
      </c>
      <c r="G447" s="9" t="s">
        <v>62</v>
      </c>
      <c r="H447" s="9" t="s">
        <v>63</v>
      </c>
      <c r="I447" s="9" t="s">
        <v>73</v>
      </c>
      <c r="J447" s="17">
        <v>1</v>
      </c>
      <c r="K447" s="18">
        <v>259</v>
      </c>
      <c r="L447" s="19">
        <v>0.1</v>
      </c>
      <c r="M447" s="18">
        <f t="shared" si="18"/>
        <v>233.1</v>
      </c>
      <c r="N447" s="18">
        <f>M447*0.16</f>
        <v>37.295999999999999</v>
      </c>
      <c r="O447" s="16" t="s">
        <v>44</v>
      </c>
      <c r="P447" s="16" t="s">
        <v>38</v>
      </c>
      <c r="Q447" s="16">
        <v>3</v>
      </c>
      <c r="R447" s="16" t="s">
        <v>39</v>
      </c>
    </row>
    <row r="448" spans="1:18" x14ac:dyDescent="0.2">
      <c r="A448" s="16" t="s">
        <v>591</v>
      </c>
      <c r="B448" s="29">
        <v>45696</v>
      </c>
      <c r="C448" s="9" t="s">
        <v>31</v>
      </c>
      <c r="D448" s="9" t="s">
        <v>75</v>
      </c>
      <c r="E448" s="9" t="s">
        <v>76</v>
      </c>
      <c r="F448" s="9" t="s">
        <v>9</v>
      </c>
      <c r="G448" s="9" t="s">
        <v>161</v>
      </c>
      <c r="H448" s="9" t="s">
        <v>162</v>
      </c>
      <c r="I448" s="9" t="s">
        <v>95</v>
      </c>
      <c r="J448" s="17">
        <v>4</v>
      </c>
      <c r="K448" s="18">
        <v>2161</v>
      </c>
      <c r="L448" s="19">
        <v>0.05</v>
      </c>
      <c r="M448" s="18">
        <f t="shared" si="18"/>
        <v>8211.7999999999993</v>
      </c>
      <c r="N448" s="18">
        <f>M448*0.23</f>
        <v>1888.7139999999999</v>
      </c>
      <c r="O448" s="16" t="s">
        <v>44</v>
      </c>
      <c r="P448" s="16" t="s">
        <v>38</v>
      </c>
      <c r="Q448" s="16">
        <v>4</v>
      </c>
      <c r="R448" s="16" t="s">
        <v>39</v>
      </c>
    </row>
    <row r="449" spans="1:18" x14ac:dyDescent="0.2">
      <c r="A449" s="16" t="s">
        <v>592</v>
      </c>
      <c r="B449" s="29">
        <v>45686</v>
      </c>
      <c r="C449" s="9" t="s">
        <v>52</v>
      </c>
      <c r="D449" s="9" t="s">
        <v>119</v>
      </c>
      <c r="E449" s="9" t="s">
        <v>120</v>
      </c>
      <c r="F449" s="9" t="s">
        <v>9</v>
      </c>
      <c r="G449" s="9" t="s">
        <v>103</v>
      </c>
      <c r="H449" s="9" t="s">
        <v>104</v>
      </c>
      <c r="I449" s="9" t="s">
        <v>95</v>
      </c>
      <c r="J449" s="17">
        <v>2</v>
      </c>
      <c r="K449" s="18">
        <v>3675</v>
      </c>
      <c r="L449" s="19">
        <v>0</v>
      </c>
      <c r="M449" s="18">
        <f t="shared" si="18"/>
        <v>7350</v>
      </c>
      <c r="N449" s="18">
        <f>M449*0.16</f>
        <v>1176</v>
      </c>
      <c r="O449" s="16" t="s">
        <v>91</v>
      </c>
      <c r="P449" s="16" t="s">
        <v>38</v>
      </c>
      <c r="Q449" s="16">
        <v>5</v>
      </c>
      <c r="R449" s="16" t="s">
        <v>39</v>
      </c>
    </row>
    <row r="450" spans="1:18" x14ac:dyDescent="0.2">
      <c r="A450" s="16" t="s">
        <v>593</v>
      </c>
      <c r="B450" s="29">
        <v>46100</v>
      </c>
      <c r="C450" s="9" t="s">
        <v>82</v>
      </c>
      <c r="D450" s="9" t="s">
        <v>113</v>
      </c>
      <c r="E450" s="9" t="s">
        <v>114</v>
      </c>
      <c r="F450" s="9" t="s">
        <v>10</v>
      </c>
      <c r="G450" s="9" t="s">
        <v>168</v>
      </c>
      <c r="H450" s="9" t="s">
        <v>169</v>
      </c>
      <c r="I450" s="9" t="s">
        <v>73</v>
      </c>
      <c r="J450" s="17">
        <v>1</v>
      </c>
      <c r="K450" s="18">
        <v>5045</v>
      </c>
      <c r="L450" s="19">
        <v>0</v>
      </c>
      <c r="M450" s="18">
        <f t="shared" si="18"/>
        <v>5045</v>
      </c>
      <c r="N450" s="18">
        <f>M450*0.26</f>
        <v>1311.7</v>
      </c>
      <c r="O450" s="16" t="s">
        <v>58</v>
      </c>
      <c r="P450" s="16" t="s">
        <v>38</v>
      </c>
      <c r="Q450" s="16">
        <v>3</v>
      </c>
      <c r="R450" s="16" t="s">
        <v>39</v>
      </c>
    </row>
    <row r="451" spans="1:18" x14ac:dyDescent="0.2">
      <c r="A451" s="16" t="s">
        <v>594</v>
      </c>
      <c r="B451" s="29">
        <v>45971</v>
      </c>
      <c r="C451" s="9" t="s">
        <v>159</v>
      </c>
      <c r="D451" s="9" t="s">
        <v>150</v>
      </c>
      <c r="E451" s="9" t="s">
        <v>151</v>
      </c>
      <c r="F451" s="9" t="s">
        <v>11</v>
      </c>
      <c r="G451" s="9" t="s">
        <v>135</v>
      </c>
      <c r="H451" s="9" t="s">
        <v>136</v>
      </c>
      <c r="I451" s="9" t="s">
        <v>36</v>
      </c>
      <c r="J451" s="17">
        <v>3</v>
      </c>
      <c r="K451" s="18">
        <v>687</v>
      </c>
      <c r="L451" s="19">
        <v>0.1</v>
      </c>
      <c r="M451" s="18">
        <f t="shared" si="18"/>
        <v>1854.9</v>
      </c>
      <c r="N451" s="18">
        <f>M451*0.16</f>
        <v>296.78400000000005</v>
      </c>
      <c r="O451" s="16" t="s">
        <v>58</v>
      </c>
      <c r="P451" s="16" t="s">
        <v>38</v>
      </c>
      <c r="Q451" s="16">
        <v>3</v>
      </c>
      <c r="R451" s="16" t="s">
        <v>39</v>
      </c>
    </row>
    <row r="452" spans="1:18" x14ac:dyDescent="0.2">
      <c r="A452" s="16" t="s">
        <v>595</v>
      </c>
      <c r="B452" s="29">
        <v>45968</v>
      </c>
      <c r="C452" s="9" t="s">
        <v>118</v>
      </c>
      <c r="D452" s="9" t="s">
        <v>60</v>
      </c>
      <c r="E452" s="9" t="s">
        <v>61</v>
      </c>
      <c r="F452" s="9" t="s">
        <v>11</v>
      </c>
      <c r="G452" s="9" t="s">
        <v>135</v>
      </c>
      <c r="H452" s="9" t="s">
        <v>136</v>
      </c>
      <c r="I452" s="9" t="s">
        <v>79</v>
      </c>
      <c r="J452" s="17">
        <v>1</v>
      </c>
      <c r="K452" s="18">
        <v>2348</v>
      </c>
      <c r="L452" s="19">
        <v>0</v>
      </c>
      <c r="M452" s="18">
        <f t="shared" si="18"/>
        <v>2348</v>
      </c>
      <c r="N452" s="18">
        <f>M452*0.21</f>
        <v>493.08</v>
      </c>
      <c r="O452" s="16" t="s">
        <v>44</v>
      </c>
      <c r="P452" s="16" t="s">
        <v>38</v>
      </c>
      <c r="Q452" s="16">
        <v>3</v>
      </c>
      <c r="R452" s="16" t="s">
        <v>39</v>
      </c>
    </row>
    <row r="453" spans="1:18" x14ac:dyDescent="0.2">
      <c r="A453" s="16" t="s">
        <v>596</v>
      </c>
      <c r="B453" s="29">
        <v>45933</v>
      </c>
      <c r="C453" s="9" t="s">
        <v>52</v>
      </c>
      <c r="D453" s="9" t="s">
        <v>75</v>
      </c>
      <c r="E453" s="9" t="s">
        <v>76</v>
      </c>
      <c r="F453" s="9" t="s">
        <v>10</v>
      </c>
      <c r="G453" s="9" t="s">
        <v>62</v>
      </c>
      <c r="H453" s="9" t="s">
        <v>63</v>
      </c>
      <c r="I453" s="9" t="s">
        <v>73</v>
      </c>
      <c r="J453" s="17">
        <v>2</v>
      </c>
      <c r="K453" s="18">
        <v>5144</v>
      </c>
      <c r="L453" s="19">
        <v>0.1</v>
      </c>
      <c r="M453" s="18">
        <v>0</v>
      </c>
      <c r="N453" s="18">
        <v>0</v>
      </c>
      <c r="O453" s="16" t="s">
        <v>37</v>
      </c>
      <c r="P453" s="16" t="s">
        <v>132</v>
      </c>
      <c r="Q453" s="16"/>
      <c r="R453" s="16" t="s">
        <v>133</v>
      </c>
    </row>
    <row r="454" spans="1:18" x14ac:dyDescent="0.2">
      <c r="A454" s="16" t="s">
        <v>597</v>
      </c>
      <c r="B454" s="29">
        <v>45863</v>
      </c>
      <c r="C454" s="9" t="s">
        <v>52</v>
      </c>
      <c r="D454" s="9" t="s">
        <v>71</v>
      </c>
      <c r="E454" s="9" t="s">
        <v>72</v>
      </c>
      <c r="F454" s="9" t="s">
        <v>11</v>
      </c>
      <c r="G454" s="9" t="s">
        <v>77</v>
      </c>
      <c r="H454" s="9" t="s">
        <v>78</v>
      </c>
      <c r="I454" s="9" t="s">
        <v>36</v>
      </c>
      <c r="J454" s="17">
        <v>2</v>
      </c>
      <c r="K454" s="18">
        <v>1927</v>
      </c>
      <c r="L454" s="19">
        <v>0</v>
      </c>
      <c r="M454" s="18">
        <f t="shared" ref="M454:M485" si="19">J454*K454*(1-L454)</f>
        <v>3854</v>
      </c>
      <c r="N454" s="18">
        <f>M454*0.18</f>
        <v>693.72</v>
      </c>
      <c r="O454" s="16" t="s">
        <v>58</v>
      </c>
      <c r="P454" s="16" t="s">
        <v>38</v>
      </c>
      <c r="Q454" s="16">
        <v>4</v>
      </c>
      <c r="R454" s="16" t="s">
        <v>39</v>
      </c>
    </row>
    <row r="455" spans="1:18" x14ac:dyDescent="0.2">
      <c r="A455" s="16" t="s">
        <v>598</v>
      </c>
      <c r="B455" s="29">
        <v>46028</v>
      </c>
      <c r="C455" s="9" t="s">
        <v>82</v>
      </c>
      <c r="D455" s="9" t="s">
        <v>32</v>
      </c>
      <c r="E455" s="9" t="s">
        <v>33</v>
      </c>
      <c r="F455" s="9" t="s">
        <v>9</v>
      </c>
      <c r="G455" s="9" t="s">
        <v>103</v>
      </c>
      <c r="H455" s="9" t="s">
        <v>104</v>
      </c>
      <c r="I455" s="9" t="s">
        <v>95</v>
      </c>
      <c r="J455" s="17">
        <v>3</v>
      </c>
      <c r="K455" s="18">
        <v>543</v>
      </c>
      <c r="L455" s="19">
        <v>0.2</v>
      </c>
      <c r="M455" s="18">
        <f t="shared" si="19"/>
        <v>1303.2</v>
      </c>
      <c r="N455" s="18">
        <f>M455*0.25</f>
        <v>325.8</v>
      </c>
      <c r="O455" s="16" t="s">
        <v>91</v>
      </c>
      <c r="P455" s="16" t="s">
        <v>38</v>
      </c>
      <c r="Q455" s="16">
        <v>5</v>
      </c>
      <c r="R455" s="16" t="s">
        <v>39</v>
      </c>
    </row>
    <row r="456" spans="1:18" x14ac:dyDescent="0.2">
      <c r="A456" s="16" t="s">
        <v>599</v>
      </c>
      <c r="B456" s="29">
        <v>46025</v>
      </c>
      <c r="C456" s="9" t="s">
        <v>143</v>
      </c>
      <c r="D456" s="9" t="s">
        <v>101</v>
      </c>
      <c r="E456" s="9" t="s">
        <v>102</v>
      </c>
      <c r="F456" s="9" t="s">
        <v>11</v>
      </c>
      <c r="G456" s="9" t="s">
        <v>115</v>
      </c>
      <c r="H456" s="9" t="s">
        <v>116</v>
      </c>
      <c r="I456" s="9" t="s">
        <v>36</v>
      </c>
      <c r="J456" s="17">
        <v>2</v>
      </c>
      <c r="K456" s="18">
        <v>154</v>
      </c>
      <c r="L456" s="19">
        <v>0.1</v>
      </c>
      <c r="M456" s="18">
        <f t="shared" si="19"/>
        <v>277.2</v>
      </c>
      <c r="N456" s="18">
        <f>-0.08*M456</f>
        <v>-22.175999999999998</v>
      </c>
      <c r="O456" s="16" t="s">
        <v>44</v>
      </c>
      <c r="P456" s="16" t="s">
        <v>80</v>
      </c>
      <c r="Q456" s="16">
        <v>2</v>
      </c>
      <c r="R456" s="16" t="s">
        <v>80</v>
      </c>
    </row>
    <row r="457" spans="1:18" x14ac:dyDescent="0.2">
      <c r="A457" s="16" t="s">
        <v>600</v>
      </c>
      <c r="B457" s="29">
        <v>45864</v>
      </c>
      <c r="C457" s="9" t="s">
        <v>41</v>
      </c>
      <c r="D457" s="9" t="s">
        <v>71</v>
      </c>
      <c r="E457" s="9" t="s">
        <v>72</v>
      </c>
      <c r="F457" s="9" t="s">
        <v>8</v>
      </c>
      <c r="G457" s="9" t="s">
        <v>126</v>
      </c>
      <c r="H457" s="9" t="s">
        <v>127</v>
      </c>
      <c r="I457" s="9" t="s">
        <v>57</v>
      </c>
      <c r="J457" s="17">
        <v>1</v>
      </c>
      <c r="K457" s="18">
        <v>38914</v>
      </c>
      <c r="L457" s="19">
        <v>0.35</v>
      </c>
      <c r="M457" s="18">
        <f t="shared" si="19"/>
        <v>25294.100000000002</v>
      </c>
      <c r="N457" s="18">
        <f>M457*0.23</f>
        <v>5817.6430000000009</v>
      </c>
      <c r="O457" s="16" t="s">
        <v>91</v>
      </c>
      <c r="P457" s="16" t="s">
        <v>38</v>
      </c>
      <c r="Q457" s="16">
        <v>4</v>
      </c>
      <c r="R457" s="16" t="s">
        <v>39</v>
      </c>
    </row>
    <row r="458" spans="1:18" x14ac:dyDescent="0.2">
      <c r="A458" s="16" t="s">
        <v>601</v>
      </c>
      <c r="B458" s="29">
        <v>46016</v>
      </c>
      <c r="C458" s="9" t="s">
        <v>86</v>
      </c>
      <c r="D458" s="9" t="s">
        <v>119</v>
      </c>
      <c r="E458" s="9" t="s">
        <v>120</v>
      </c>
      <c r="F458" s="9" t="s">
        <v>8</v>
      </c>
      <c r="G458" s="9" t="s">
        <v>139</v>
      </c>
      <c r="H458" s="9" t="s">
        <v>140</v>
      </c>
      <c r="I458" s="9" t="s">
        <v>36</v>
      </c>
      <c r="J458" s="17">
        <v>1</v>
      </c>
      <c r="K458" s="18">
        <v>29554</v>
      </c>
      <c r="L458" s="19">
        <v>0.15</v>
      </c>
      <c r="M458" s="18">
        <f t="shared" si="19"/>
        <v>25120.899999999998</v>
      </c>
      <c r="N458" s="18">
        <f>M458*0.13</f>
        <v>3265.7169999999996</v>
      </c>
      <c r="O458" s="16" t="s">
        <v>44</v>
      </c>
      <c r="P458" s="16" t="s">
        <v>38</v>
      </c>
      <c r="Q458" s="16">
        <v>5</v>
      </c>
      <c r="R458" s="16" t="s">
        <v>39</v>
      </c>
    </row>
    <row r="459" spans="1:18" x14ac:dyDescent="0.2">
      <c r="A459" s="16" t="s">
        <v>602</v>
      </c>
      <c r="B459" s="29">
        <v>45759</v>
      </c>
      <c r="C459" s="9" t="s">
        <v>66</v>
      </c>
      <c r="D459" s="9" t="s">
        <v>60</v>
      </c>
      <c r="E459" s="9" t="s">
        <v>61</v>
      </c>
      <c r="F459" s="9" t="s">
        <v>10</v>
      </c>
      <c r="G459" s="9" t="s">
        <v>184</v>
      </c>
      <c r="H459" s="9" t="s">
        <v>185</v>
      </c>
      <c r="I459" s="9" t="s">
        <v>64</v>
      </c>
      <c r="J459" s="17">
        <v>1</v>
      </c>
      <c r="K459" s="18">
        <v>4980</v>
      </c>
      <c r="L459" s="19">
        <v>0.35</v>
      </c>
      <c r="M459" s="18">
        <f t="shared" si="19"/>
        <v>3237</v>
      </c>
      <c r="N459" s="18">
        <f>M459*0.14</f>
        <v>453.18000000000006</v>
      </c>
      <c r="O459" s="16" t="s">
        <v>44</v>
      </c>
      <c r="P459" s="16" t="s">
        <v>38</v>
      </c>
      <c r="Q459" s="16">
        <v>5</v>
      </c>
      <c r="R459" s="16" t="s">
        <v>39</v>
      </c>
    </row>
    <row r="460" spans="1:18" x14ac:dyDescent="0.2">
      <c r="A460" s="16" t="s">
        <v>603</v>
      </c>
      <c r="B460" s="29">
        <v>45749</v>
      </c>
      <c r="C460" s="9" t="s">
        <v>148</v>
      </c>
      <c r="D460" s="9" t="s">
        <v>99</v>
      </c>
      <c r="E460" s="9" t="s">
        <v>99</v>
      </c>
      <c r="F460" s="9" t="s">
        <v>11</v>
      </c>
      <c r="G460" s="9" t="s">
        <v>135</v>
      </c>
      <c r="H460" s="9" t="s">
        <v>136</v>
      </c>
      <c r="I460" s="9" t="s">
        <v>79</v>
      </c>
      <c r="J460" s="17">
        <v>1</v>
      </c>
      <c r="K460" s="18">
        <v>2141</v>
      </c>
      <c r="L460" s="19">
        <v>0.05</v>
      </c>
      <c r="M460" s="18">
        <f t="shared" si="19"/>
        <v>2033.9499999999998</v>
      </c>
      <c r="N460" s="18">
        <f>M460*0.25</f>
        <v>508.48749999999995</v>
      </c>
      <c r="O460" s="16" t="s">
        <v>69</v>
      </c>
      <c r="P460" s="16" t="s">
        <v>38</v>
      </c>
      <c r="Q460" s="16">
        <v>3</v>
      </c>
      <c r="R460" s="16" t="s">
        <v>39</v>
      </c>
    </row>
    <row r="461" spans="1:18" x14ac:dyDescent="0.2">
      <c r="A461" s="16" t="s">
        <v>604</v>
      </c>
      <c r="B461" s="29">
        <v>46010</v>
      </c>
      <c r="C461" s="9" t="s">
        <v>31</v>
      </c>
      <c r="D461" s="9" t="s">
        <v>60</v>
      </c>
      <c r="E461" s="9" t="s">
        <v>61</v>
      </c>
      <c r="F461" s="9" t="s">
        <v>11</v>
      </c>
      <c r="G461" s="9" t="s">
        <v>135</v>
      </c>
      <c r="H461" s="9" t="s">
        <v>136</v>
      </c>
      <c r="I461" s="9" t="s">
        <v>79</v>
      </c>
      <c r="J461" s="17">
        <v>1</v>
      </c>
      <c r="K461" s="18">
        <v>797</v>
      </c>
      <c r="L461" s="19">
        <v>0</v>
      </c>
      <c r="M461" s="18">
        <f t="shared" si="19"/>
        <v>797</v>
      </c>
      <c r="N461" s="18">
        <f>M461*0.25</f>
        <v>199.25</v>
      </c>
      <c r="O461" s="16" t="s">
        <v>58</v>
      </c>
      <c r="P461" s="16" t="s">
        <v>38</v>
      </c>
      <c r="Q461" s="16">
        <v>3</v>
      </c>
      <c r="R461" s="16" t="s">
        <v>39</v>
      </c>
    </row>
    <row r="462" spans="1:18" x14ac:dyDescent="0.2">
      <c r="A462" s="16" t="s">
        <v>605</v>
      </c>
      <c r="B462" s="29">
        <v>46106</v>
      </c>
      <c r="C462" s="9" t="s">
        <v>148</v>
      </c>
      <c r="D462" s="9" t="s">
        <v>71</v>
      </c>
      <c r="E462" s="9" t="s">
        <v>72</v>
      </c>
      <c r="F462" s="9" t="s">
        <v>11</v>
      </c>
      <c r="G462" s="9" t="s">
        <v>135</v>
      </c>
      <c r="H462" s="9" t="s">
        <v>136</v>
      </c>
      <c r="I462" s="9" t="s">
        <v>36</v>
      </c>
      <c r="J462" s="17">
        <v>1</v>
      </c>
      <c r="K462" s="18">
        <v>2201</v>
      </c>
      <c r="L462" s="19">
        <v>0.15</v>
      </c>
      <c r="M462" s="18">
        <f t="shared" si="19"/>
        <v>1870.85</v>
      </c>
      <c r="N462" s="18">
        <f>M462*0.25</f>
        <v>467.71249999999998</v>
      </c>
      <c r="O462" s="16" t="s">
        <v>37</v>
      </c>
      <c r="P462" s="16" t="s">
        <v>38</v>
      </c>
      <c r="Q462" s="16">
        <v>4</v>
      </c>
      <c r="R462" s="16" t="s">
        <v>39</v>
      </c>
    </row>
    <row r="463" spans="1:18" x14ac:dyDescent="0.2">
      <c r="A463" s="16" t="s">
        <v>606</v>
      </c>
      <c r="B463" s="29">
        <v>45831</v>
      </c>
      <c r="C463" s="9" t="s">
        <v>146</v>
      </c>
      <c r="D463" s="9" t="s">
        <v>47</v>
      </c>
      <c r="E463" s="9" t="s">
        <v>48</v>
      </c>
      <c r="F463" s="9" t="s">
        <v>10</v>
      </c>
      <c r="G463" s="9" t="s">
        <v>184</v>
      </c>
      <c r="H463" s="9" t="s">
        <v>185</v>
      </c>
      <c r="I463" s="9" t="s">
        <v>73</v>
      </c>
      <c r="J463" s="17">
        <v>1</v>
      </c>
      <c r="K463" s="18">
        <v>2517</v>
      </c>
      <c r="L463" s="19">
        <v>0.15</v>
      </c>
      <c r="M463" s="18">
        <f t="shared" si="19"/>
        <v>2139.4499999999998</v>
      </c>
      <c r="N463" s="18">
        <f>M463*0.15</f>
        <v>320.91749999999996</v>
      </c>
      <c r="O463" s="16" t="s">
        <v>37</v>
      </c>
      <c r="P463" s="16" t="s">
        <v>38</v>
      </c>
      <c r="Q463" s="16">
        <v>3</v>
      </c>
      <c r="R463" s="16" t="s">
        <v>39</v>
      </c>
    </row>
    <row r="464" spans="1:18" x14ac:dyDescent="0.2">
      <c r="A464" s="16" t="s">
        <v>607</v>
      </c>
      <c r="B464" s="29">
        <v>45882</v>
      </c>
      <c r="C464" s="9" t="s">
        <v>112</v>
      </c>
      <c r="D464" s="9" t="s">
        <v>47</v>
      </c>
      <c r="E464" s="9" t="s">
        <v>48</v>
      </c>
      <c r="F464" s="9" t="s">
        <v>8</v>
      </c>
      <c r="G464" s="9" t="s">
        <v>34</v>
      </c>
      <c r="H464" s="9" t="s">
        <v>35</v>
      </c>
      <c r="I464" s="9" t="s">
        <v>36</v>
      </c>
      <c r="J464" s="17">
        <v>1</v>
      </c>
      <c r="K464" s="18">
        <v>45745</v>
      </c>
      <c r="L464" s="19">
        <v>0</v>
      </c>
      <c r="M464" s="18">
        <f t="shared" si="19"/>
        <v>45745</v>
      </c>
      <c r="N464" s="18">
        <f>M464*0.21</f>
        <v>9606.4499999999989</v>
      </c>
      <c r="O464" s="16" t="s">
        <v>58</v>
      </c>
      <c r="P464" s="16" t="s">
        <v>38</v>
      </c>
      <c r="Q464" s="16">
        <v>4</v>
      </c>
      <c r="R464" s="16" t="s">
        <v>39</v>
      </c>
    </row>
    <row r="465" spans="1:18" x14ac:dyDescent="0.2">
      <c r="A465" s="16" t="s">
        <v>608</v>
      </c>
      <c r="B465" s="29">
        <v>45694</v>
      </c>
      <c r="C465" s="9" t="s">
        <v>118</v>
      </c>
      <c r="D465" s="9" t="s">
        <v>71</v>
      </c>
      <c r="E465" s="9" t="s">
        <v>72</v>
      </c>
      <c r="F465" s="9" t="s">
        <v>9</v>
      </c>
      <c r="G465" s="9" t="s">
        <v>93</v>
      </c>
      <c r="H465" s="9" t="s">
        <v>94</v>
      </c>
      <c r="I465" s="9" t="s">
        <v>95</v>
      </c>
      <c r="J465" s="17">
        <v>3</v>
      </c>
      <c r="K465" s="18">
        <v>361</v>
      </c>
      <c r="L465" s="19">
        <v>0.15</v>
      </c>
      <c r="M465" s="18">
        <f t="shared" si="19"/>
        <v>920.55</v>
      </c>
      <c r="N465" s="18">
        <f>M465*0.14</f>
        <v>128.87700000000001</v>
      </c>
      <c r="O465" s="16" t="s">
        <v>91</v>
      </c>
      <c r="P465" s="16" t="s">
        <v>38</v>
      </c>
      <c r="Q465" s="16">
        <v>5</v>
      </c>
      <c r="R465" s="16" t="s">
        <v>39</v>
      </c>
    </row>
    <row r="466" spans="1:18" x14ac:dyDescent="0.2">
      <c r="A466" s="16" t="s">
        <v>609</v>
      </c>
      <c r="B466" s="29">
        <v>46105</v>
      </c>
      <c r="C466" s="9" t="s">
        <v>167</v>
      </c>
      <c r="D466" s="9" t="s">
        <v>47</v>
      </c>
      <c r="E466" s="9" t="s">
        <v>48</v>
      </c>
      <c r="F466" s="9" t="s">
        <v>10</v>
      </c>
      <c r="G466" s="9" t="s">
        <v>62</v>
      </c>
      <c r="H466" s="9" t="s">
        <v>63</v>
      </c>
      <c r="I466" s="9" t="s">
        <v>73</v>
      </c>
      <c r="J466" s="17">
        <v>1</v>
      </c>
      <c r="K466" s="18">
        <v>5989</v>
      </c>
      <c r="L466" s="19">
        <v>0.05</v>
      </c>
      <c r="M466" s="18">
        <f t="shared" si="19"/>
        <v>5689.55</v>
      </c>
      <c r="N466" s="18">
        <f>M466*0.15</f>
        <v>853.4325</v>
      </c>
      <c r="O466" s="16" t="s">
        <v>58</v>
      </c>
      <c r="P466" s="16" t="s">
        <v>38</v>
      </c>
      <c r="Q466" s="16">
        <v>5</v>
      </c>
      <c r="R466" s="16" t="s">
        <v>39</v>
      </c>
    </row>
    <row r="467" spans="1:18" x14ac:dyDescent="0.2">
      <c r="A467" s="16" t="s">
        <v>610</v>
      </c>
      <c r="B467" s="29">
        <v>45789</v>
      </c>
      <c r="C467" s="9" t="s">
        <v>183</v>
      </c>
      <c r="D467" s="9" t="s">
        <v>55</v>
      </c>
      <c r="E467" s="9" t="s">
        <v>56</v>
      </c>
      <c r="F467" s="9" t="s">
        <v>11</v>
      </c>
      <c r="G467" s="9" t="s">
        <v>135</v>
      </c>
      <c r="H467" s="9" t="s">
        <v>136</v>
      </c>
      <c r="I467" s="9" t="s">
        <v>79</v>
      </c>
      <c r="J467" s="17">
        <v>1</v>
      </c>
      <c r="K467" s="18">
        <v>2025</v>
      </c>
      <c r="L467" s="19">
        <v>0.35</v>
      </c>
      <c r="M467" s="18">
        <f t="shared" si="19"/>
        <v>1316.25</v>
      </c>
      <c r="N467" s="18">
        <f>M467*0.11</f>
        <v>144.78749999999999</v>
      </c>
      <c r="O467" s="16" t="s">
        <v>58</v>
      </c>
      <c r="P467" s="16" t="s">
        <v>38</v>
      </c>
      <c r="Q467" s="16">
        <v>3</v>
      </c>
      <c r="R467" s="16" t="s">
        <v>39</v>
      </c>
    </row>
    <row r="468" spans="1:18" x14ac:dyDescent="0.2">
      <c r="A468" s="16" t="s">
        <v>611</v>
      </c>
      <c r="B468" s="29">
        <v>45901</v>
      </c>
      <c r="C468" s="9" t="s">
        <v>82</v>
      </c>
      <c r="D468" s="9" t="s">
        <v>101</v>
      </c>
      <c r="E468" s="9" t="s">
        <v>102</v>
      </c>
      <c r="F468" s="9" t="s">
        <v>11</v>
      </c>
      <c r="G468" s="9" t="s">
        <v>42</v>
      </c>
      <c r="H468" s="9" t="s">
        <v>43</v>
      </c>
      <c r="I468" s="9" t="s">
        <v>36</v>
      </c>
      <c r="J468" s="17">
        <v>2</v>
      </c>
      <c r="K468" s="18">
        <v>2082</v>
      </c>
      <c r="L468" s="19">
        <v>0.05</v>
      </c>
      <c r="M468" s="18">
        <f t="shared" si="19"/>
        <v>3955.7999999999997</v>
      </c>
      <c r="N468" s="18">
        <f>M468*0.13</f>
        <v>514.25400000000002</v>
      </c>
      <c r="O468" s="16" t="s">
        <v>91</v>
      </c>
      <c r="P468" s="16" t="s">
        <v>38</v>
      </c>
      <c r="Q468" s="16">
        <v>4</v>
      </c>
      <c r="R468" s="16" t="s">
        <v>39</v>
      </c>
    </row>
    <row r="469" spans="1:18" x14ac:dyDescent="0.2">
      <c r="A469" s="16" t="s">
        <v>612</v>
      </c>
      <c r="B469" s="29">
        <v>45898</v>
      </c>
      <c r="C469" s="9" t="s">
        <v>97</v>
      </c>
      <c r="D469" s="9" t="s">
        <v>107</v>
      </c>
      <c r="E469" s="9" t="s">
        <v>108</v>
      </c>
      <c r="F469" s="9" t="s">
        <v>10</v>
      </c>
      <c r="G469" s="9" t="s">
        <v>62</v>
      </c>
      <c r="H469" s="9" t="s">
        <v>63</v>
      </c>
      <c r="I469" s="9" t="s">
        <v>64</v>
      </c>
      <c r="J469" s="17">
        <v>2</v>
      </c>
      <c r="K469" s="18">
        <v>4397</v>
      </c>
      <c r="L469" s="19">
        <v>0.2</v>
      </c>
      <c r="M469" s="18">
        <f t="shared" si="19"/>
        <v>7035.2000000000007</v>
      </c>
      <c r="N469" s="18">
        <f>M469*0.14</f>
        <v>984.92800000000022</v>
      </c>
      <c r="O469" s="16" t="s">
        <v>91</v>
      </c>
      <c r="P469" s="16" t="s">
        <v>38</v>
      </c>
      <c r="Q469" s="16">
        <v>4</v>
      </c>
      <c r="R469" s="16" t="s">
        <v>39</v>
      </c>
    </row>
    <row r="470" spans="1:18" x14ac:dyDescent="0.2">
      <c r="A470" s="16" t="s">
        <v>613</v>
      </c>
      <c r="B470" s="29">
        <v>45770</v>
      </c>
      <c r="C470" s="9" t="s">
        <v>66</v>
      </c>
      <c r="D470" s="9" t="s">
        <v>99</v>
      </c>
      <c r="E470" s="9" t="s">
        <v>99</v>
      </c>
      <c r="F470" s="9" t="s">
        <v>10</v>
      </c>
      <c r="G470" s="9" t="s">
        <v>89</v>
      </c>
      <c r="H470" s="9" t="s">
        <v>90</v>
      </c>
      <c r="I470" s="9" t="s">
        <v>64</v>
      </c>
      <c r="J470" s="17">
        <v>1</v>
      </c>
      <c r="K470" s="18">
        <v>2773</v>
      </c>
      <c r="L470" s="19">
        <v>0.2</v>
      </c>
      <c r="M470" s="18">
        <f t="shared" si="19"/>
        <v>2218.4</v>
      </c>
      <c r="N470" s="18">
        <f>M470*0.24</f>
        <v>532.41600000000005</v>
      </c>
      <c r="O470" s="16" t="s">
        <v>69</v>
      </c>
      <c r="P470" s="16" t="s">
        <v>38</v>
      </c>
      <c r="Q470" s="16">
        <v>3</v>
      </c>
      <c r="R470" s="16" t="s">
        <v>39</v>
      </c>
    </row>
    <row r="471" spans="1:18" x14ac:dyDescent="0.2">
      <c r="A471" s="16" t="s">
        <v>614</v>
      </c>
      <c r="B471" s="29">
        <v>45983</v>
      </c>
      <c r="C471" s="9" t="s">
        <v>46</v>
      </c>
      <c r="D471" s="9" t="s">
        <v>60</v>
      </c>
      <c r="E471" s="9" t="s">
        <v>61</v>
      </c>
      <c r="F471" s="9" t="s">
        <v>11</v>
      </c>
      <c r="G471" s="9" t="s">
        <v>135</v>
      </c>
      <c r="H471" s="9" t="s">
        <v>136</v>
      </c>
      <c r="I471" s="9" t="s">
        <v>79</v>
      </c>
      <c r="J471" s="17">
        <v>3</v>
      </c>
      <c r="K471" s="18">
        <v>657</v>
      </c>
      <c r="L471" s="19">
        <v>0.2</v>
      </c>
      <c r="M471" s="18">
        <f t="shared" si="19"/>
        <v>1576.8000000000002</v>
      </c>
      <c r="N471" s="18">
        <f>M471*0.13</f>
        <v>204.98400000000004</v>
      </c>
      <c r="O471" s="16" t="s">
        <v>37</v>
      </c>
      <c r="P471" s="16" t="s">
        <v>38</v>
      </c>
      <c r="Q471" s="16">
        <v>4</v>
      </c>
      <c r="R471" s="16" t="s">
        <v>39</v>
      </c>
    </row>
    <row r="472" spans="1:18" x14ac:dyDescent="0.2">
      <c r="A472" s="16" t="s">
        <v>615</v>
      </c>
      <c r="B472" s="29">
        <v>46049</v>
      </c>
      <c r="C472" s="9" t="s">
        <v>54</v>
      </c>
      <c r="D472" s="9" t="s">
        <v>107</v>
      </c>
      <c r="E472" s="9" t="s">
        <v>108</v>
      </c>
      <c r="F472" s="9" t="s">
        <v>11</v>
      </c>
      <c r="G472" s="9" t="s">
        <v>135</v>
      </c>
      <c r="H472" s="9" t="s">
        <v>136</v>
      </c>
      <c r="I472" s="9" t="s">
        <v>79</v>
      </c>
      <c r="J472" s="17">
        <v>1</v>
      </c>
      <c r="K472" s="18">
        <v>2290</v>
      </c>
      <c r="L472" s="19">
        <v>0.05</v>
      </c>
      <c r="M472" s="18">
        <f t="shared" si="19"/>
        <v>2175.5</v>
      </c>
      <c r="N472" s="18">
        <f>M472*0.19</f>
        <v>413.34500000000003</v>
      </c>
      <c r="O472" s="16" t="s">
        <v>44</v>
      </c>
      <c r="P472" s="16" t="s">
        <v>38</v>
      </c>
      <c r="Q472" s="16">
        <v>3</v>
      </c>
      <c r="R472" s="16" t="s">
        <v>39</v>
      </c>
    </row>
    <row r="473" spans="1:18" x14ac:dyDescent="0.2">
      <c r="A473" s="16" t="s">
        <v>616</v>
      </c>
      <c r="B473" s="29">
        <v>45949</v>
      </c>
      <c r="C473" s="9" t="s">
        <v>54</v>
      </c>
      <c r="D473" s="9" t="s">
        <v>150</v>
      </c>
      <c r="E473" s="9" t="s">
        <v>151</v>
      </c>
      <c r="F473" s="9" t="s">
        <v>9</v>
      </c>
      <c r="G473" s="9" t="s">
        <v>103</v>
      </c>
      <c r="H473" s="9" t="s">
        <v>104</v>
      </c>
      <c r="I473" s="9" t="s">
        <v>95</v>
      </c>
      <c r="J473" s="17">
        <v>1</v>
      </c>
      <c r="K473" s="18">
        <v>1352</v>
      </c>
      <c r="L473" s="19">
        <v>0.05</v>
      </c>
      <c r="M473" s="18">
        <f t="shared" si="19"/>
        <v>1284.3999999999999</v>
      </c>
      <c r="N473" s="18">
        <f>M473*0.21</f>
        <v>269.72399999999999</v>
      </c>
      <c r="O473" s="16" t="s">
        <v>37</v>
      </c>
      <c r="P473" s="16" t="s">
        <v>38</v>
      </c>
      <c r="Q473" s="16">
        <v>5</v>
      </c>
      <c r="R473" s="16" t="s">
        <v>39</v>
      </c>
    </row>
    <row r="474" spans="1:18" x14ac:dyDescent="0.2">
      <c r="A474" s="16" t="s">
        <v>617</v>
      </c>
      <c r="B474" s="29">
        <v>45699</v>
      </c>
      <c r="C474" s="9" t="s">
        <v>31</v>
      </c>
      <c r="D474" s="9" t="s">
        <v>119</v>
      </c>
      <c r="E474" s="9" t="s">
        <v>120</v>
      </c>
      <c r="F474" s="9" t="s">
        <v>10</v>
      </c>
      <c r="G474" s="9" t="s">
        <v>121</v>
      </c>
      <c r="H474" s="9" t="s">
        <v>122</v>
      </c>
      <c r="I474" s="9" t="s">
        <v>73</v>
      </c>
      <c r="J474" s="17">
        <v>2</v>
      </c>
      <c r="K474" s="18">
        <v>4633</v>
      </c>
      <c r="L474" s="19">
        <v>0.05</v>
      </c>
      <c r="M474" s="18">
        <f t="shared" si="19"/>
        <v>8802.6999999999989</v>
      </c>
      <c r="N474" s="18">
        <f>M474*0.16</f>
        <v>1408.4319999999998</v>
      </c>
      <c r="O474" s="16" t="s">
        <v>69</v>
      </c>
      <c r="P474" s="16" t="s">
        <v>38</v>
      </c>
      <c r="Q474" s="16">
        <v>3</v>
      </c>
      <c r="R474" s="16" t="s">
        <v>39</v>
      </c>
    </row>
    <row r="475" spans="1:18" x14ac:dyDescent="0.2">
      <c r="A475" s="16" t="s">
        <v>618</v>
      </c>
      <c r="B475" s="29">
        <v>45768</v>
      </c>
      <c r="C475" s="9" t="s">
        <v>97</v>
      </c>
      <c r="D475" s="9" t="s">
        <v>101</v>
      </c>
      <c r="E475" s="9" t="s">
        <v>102</v>
      </c>
      <c r="F475" s="9" t="s">
        <v>11</v>
      </c>
      <c r="G475" s="9" t="s">
        <v>77</v>
      </c>
      <c r="H475" s="9" t="s">
        <v>78</v>
      </c>
      <c r="I475" s="9" t="s">
        <v>36</v>
      </c>
      <c r="J475" s="17">
        <v>1</v>
      </c>
      <c r="K475" s="18">
        <v>2159</v>
      </c>
      <c r="L475" s="19">
        <v>0.15</v>
      </c>
      <c r="M475" s="18">
        <f t="shared" si="19"/>
        <v>1835.1499999999999</v>
      </c>
      <c r="N475" s="18">
        <f>M475*0.1</f>
        <v>183.51499999999999</v>
      </c>
      <c r="O475" s="16" t="s">
        <v>37</v>
      </c>
      <c r="P475" s="16" t="s">
        <v>38</v>
      </c>
      <c r="Q475" s="16">
        <v>5</v>
      </c>
      <c r="R475" s="16" t="s">
        <v>39</v>
      </c>
    </row>
    <row r="476" spans="1:18" x14ac:dyDescent="0.2">
      <c r="A476" s="16" t="s">
        <v>619</v>
      </c>
      <c r="B476" s="29">
        <v>45786</v>
      </c>
      <c r="C476" s="9" t="s">
        <v>31</v>
      </c>
      <c r="D476" s="9" t="s">
        <v>60</v>
      </c>
      <c r="E476" s="9" t="s">
        <v>61</v>
      </c>
      <c r="F476" s="9" t="s">
        <v>9</v>
      </c>
      <c r="G476" s="9" t="s">
        <v>173</v>
      </c>
      <c r="H476" s="9" t="s">
        <v>174</v>
      </c>
      <c r="I476" s="9" t="s">
        <v>95</v>
      </c>
      <c r="J476" s="17">
        <v>1</v>
      </c>
      <c r="K476" s="18">
        <v>763</v>
      </c>
      <c r="L476" s="19">
        <v>0.1</v>
      </c>
      <c r="M476" s="18">
        <f t="shared" si="19"/>
        <v>686.7</v>
      </c>
      <c r="N476" s="18">
        <f>M476*0.2</f>
        <v>137.34</v>
      </c>
      <c r="O476" s="16" t="s">
        <v>37</v>
      </c>
      <c r="P476" s="16" t="s">
        <v>38</v>
      </c>
      <c r="Q476" s="16">
        <v>4</v>
      </c>
      <c r="R476" s="16" t="s">
        <v>39</v>
      </c>
    </row>
    <row r="477" spans="1:18" x14ac:dyDescent="0.2">
      <c r="A477" s="16" t="s">
        <v>620</v>
      </c>
      <c r="B477" s="29">
        <v>45786</v>
      </c>
      <c r="C477" s="9" t="s">
        <v>159</v>
      </c>
      <c r="D477" s="9" t="s">
        <v>32</v>
      </c>
      <c r="E477" s="9" t="s">
        <v>33</v>
      </c>
      <c r="F477" s="9" t="s">
        <v>11</v>
      </c>
      <c r="G477" s="9" t="s">
        <v>77</v>
      </c>
      <c r="H477" s="9" t="s">
        <v>78</v>
      </c>
      <c r="I477" s="9" t="s">
        <v>79</v>
      </c>
      <c r="J477" s="17">
        <v>2</v>
      </c>
      <c r="K477" s="18">
        <v>1082</v>
      </c>
      <c r="L477" s="19">
        <v>0.1</v>
      </c>
      <c r="M477" s="18">
        <f t="shared" si="19"/>
        <v>1947.6000000000001</v>
      </c>
      <c r="N477" s="18">
        <f>M477*0.22</f>
        <v>428.47200000000004</v>
      </c>
      <c r="O477" s="16" t="s">
        <v>44</v>
      </c>
      <c r="P477" s="16" t="s">
        <v>38</v>
      </c>
      <c r="Q477" s="16">
        <v>5</v>
      </c>
      <c r="R477" s="16" t="s">
        <v>39</v>
      </c>
    </row>
    <row r="478" spans="1:18" x14ac:dyDescent="0.2">
      <c r="A478" s="16" t="s">
        <v>621</v>
      </c>
      <c r="B478" s="29">
        <v>45784</v>
      </c>
      <c r="C478" s="9" t="s">
        <v>118</v>
      </c>
      <c r="D478" s="9" t="s">
        <v>154</v>
      </c>
      <c r="E478" s="9" t="s">
        <v>61</v>
      </c>
      <c r="F478" s="9" t="s">
        <v>9</v>
      </c>
      <c r="G478" s="9" t="s">
        <v>173</v>
      </c>
      <c r="H478" s="9" t="s">
        <v>174</v>
      </c>
      <c r="I478" s="9" t="s">
        <v>95</v>
      </c>
      <c r="J478" s="17">
        <v>2</v>
      </c>
      <c r="K478" s="18">
        <v>2679</v>
      </c>
      <c r="L478" s="19">
        <v>0.35</v>
      </c>
      <c r="M478" s="18">
        <f t="shared" si="19"/>
        <v>3482.7000000000003</v>
      </c>
      <c r="N478" s="18">
        <f>M478*0.21</f>
        <v>731.36700000000008</v>
      </c>
      <c r="O478" s="16" t="s">
        <v>44</v>
      </c>
      <c r="P478" s="16" t="s">
        <v>38</v>
      </c>
      <c r="Q478" s="16">
        <v>5</v>
      </c>
      <c r="R478" s="16" t="s">
        <v>39</v>
      </c>
    </row>
    <row r="479" spans="1:18" x14ac:dyDescent="0.2">
      <c r="A479" s="16" t="s">
        <v>622</v>
      </c>
      <c r="B479" s="29">
        <v>46034</v>
      </c>
      <c r="C479" s="9" t="s">
        <v>31</v>
      </c>
      <c r="D479" s="9" t="s">
        <v>154</v>
      </c>
      <c r="E479" s="9" t="s">
        <v>61</v>
      </c>
      <c r="F479" s="9" t="s">
        <v>9</v>
      </c>
      <c r="G479" s="9" t="s">
        <v>173</v>
      </c>
      <c r="H479" s="9" t="s">
        <v>174</v>
      </c>
      <c r="I479" s="9" t="s">
        <v>95</v>
      </c>
      <c r="J479" s="17">
        <v>3</v>
      </c>
      <c r="K479" s="18">
        <v>2606</v>
      </c>
      <c r="L479" s="19">
        <v>0.15</v>
      </c>
      <c r="M479" s="18">
        <f t="shared" si="19"/>
        <v>6645.3</v>
      </c>
      <c r="N479" s="18">
        <f>M479*0.23</f>
        <v>1528.4190000000001</v>
      </c>
      <c r="O479" s="16" t="s">
        <v>37</v>
      </c>
      <c r="P479" s="16" t="s">
        <v>38</v>
      </c>
      <c r="Q479" s="16">
        <v>5</v>
      </c>
      <c r="R479" s="16" t="s">
        <v>39</v>
      </c>
    </row>
    <row r="480" spans="1:18" x14ac:dyDescent="0.2">
      <c r="A480" s="16" t="s">
        <v>623</v>
      </c>
      <c r="B480" s="29">
        <v>45682</v>
      </c>
      <c r="C480" s="9" t="s">
        <v>183</v>
      </c>
      <c r="D480" s="9" t="s">
        <v>113</v>
      </c>
      <c r="E480" s="9" t="s">
        <v>114</v>
      </c>
      <c r="F480" s="9" t="s">
        <v>11</v>
      </c>
      <c r="G480" s="9" t="s">
        <v>130</v>
      </c>
      <c r="H480" s="9" t="s">
        <v>131</v>
      </c>
      <c r="I480" s="9" t="s">
        <v>36</v>
      </c>
      <c r="J480" s="17">
        <v>1</v>
      </c>
      <c r="K480" s="18">
        <v>802</v>
      </c>
      <c r="L480" s="19">
        <v>0</v>
      </c>
      <c r="M480" s="18">
        <f t="shared" si="19"/>
        <v>802</v>
      </c>
      <c r="N480" s="18">
        <f>M480*0.26</f>
        <v>208.52</v>
      </c>
      <c r="O480" s="16" t="s">
        <v>58</v>
      </c>
      <c r="P480" s="16" t="s">
        <v>38</v>
      </c>
      <c r="Q480" s="16">
        <v>4</v>
      </c>
      <c r="R480" s="16" t="s">
        <v>39</v>
      </c>
    </row>
    <row r="481" spans="1:18" x14ac:dyDescent="0.2">
      <c r="A481" s="16" t="s">
        <v>624</v>
      </c>
      <c r="B481" s="29">
        <v>45761</v>
      </c>
      <c r="C481" s="9" t="s">
        <v>97</v>
      </c>
      <c r="D481" s="9" t="s">
        <v>119</v>
      </c>
      <c r="E481" s="9" t="s">
        <v>120</v>
      </c>
      <c r="F481" s="9" t="s">
        <v>11</v>
      </c>
      <c r="G481" s="9" t="s">
        <v>130</v>
      </c>
      <c r="H481" s="9" t="s">
        <v>131</v>
      </c>
      <c r="I481" s="9" t="s">
        <v>79</v>
      </c>
      <c r="J481" s="17">
        <v>1</v>
      </c>
      <c r="K481" s="18">
        <v>432</v>
      </c>
      <c r="L481" s="19">
        <v>0.5</v>
      </c>
      <c r="M481" s="18">
        <f t="shared" si="19"/>
        <v>216</v>
      </c>
      <c r="N481" s="18">
        <f>M481*0.17</f>
        <v>36.720000000000006</v>
      </c>
      <c r="O481" s="16" t="s">
        <v>91</v>
      </c>
      <c r="P481" s="16" t="s">
        <v>38</v>
      </c>
      <c r="Q481" s="16">
        <v>4</v>
      </c>
      <c r="R481" s="16" t="s">
        <v>39</v>
      </c>
    </row>
    <row r="482" spans="1:18" x14ac:dyDescent="0.2">
      <c r="A482" s="16" t="s">
        <v>625</v>
      </c>
      <c r="B482" s="29">
        <v>45663</v>
      </c>
      <c r="C482" s="9" t="s">
        <v>82</v>
      </c>
      <c r="D482" s="9" t="s">
        <v>154</v>
      </c>
      <c r="E482" s="9" t="s">
        <v>61</v>
      </c>
      <c r="F482" s="9" t="s">
        <v>10</v>
      </c>
      <c r="G482" s="9" t="s">
        <v>121</v>
      </c>
      <c r="H482" s="9" t="s">
        <v>122</v>
      </c>
      <c r="I482" s="9" t="s">
        <v>73</v>
      </c>
      <c r="J482" s="17">
        <v>1</v>
      </c>
      <c r="K482" s="18">
        <v>670</v>
      </c>
      <c r="L482" s="19">
        <v>0</v>
      </c>
      <c r="M482" s="18">
        <f t="shared" si="19"/>
        <v>670</v>
      </c>
      <c r="N482" s="18">
        <f>M482*0.11</f>
        <v>73.7</v>
      </c>
      <c r="O482" s="16" t="s">
        <v>58</v>
      </c>
      <c r="P482" s="16" t="s">
        <v>38</v>
      </c>
      <c r="Q482" s="16">
        <v>5</v>
      </c>
      <c r="R482" s="16" t="s">
        <v>39</v>
      </c>
    </row>
    <row r="483" spans="1:18" x14ac:dyDescent="0.2">
      <c r="A483" s="16" t="s">
        <v>626</v>
      </c>
      <c r="B483" s="29">
        <v>45676</v>
      </c>
      <c r="C483" s="9" t="s">
        <v>31</v>
      </c>
      <c r="D483" s="9" t="s">
        <v>47</v>
      </c>
      <c r="E483" s="9" t="s">
        <v>48</v>
      </c>
      <c r="F483" s="9" t="s">
        <v>11</v>
      </c>
      <c r="G483" s="9" t="s">
        <v>135</v>
      </c>
      <c r="H483" s="9" t="s">
        <v>136</v>
      </c>
      <c r="I483" s="9" t="s">
        <v>36</v>
      </c>
      <c r="J483" s="17">
        <v>1</v>
      </c>
      <c r="K483" s="18">
        <v>2303</v>
      </c>
      <c r="L483" s="19">
        <v>0.05</v>
      </c>
      <c r="M483" s="18">
        <f t="shared" si="19"/>
        <v>2187.85</v>
      </c>
      <c r="N483" s="18">
        <f>M483*0.19</f>
        <v>415.69149999999996</v>
      </c>
      <c r="O483" s="16" t="s">
        <v>69</v>
      </c>
      <c r="P483" s="16" t="s">
        <v>38</v>
      </c>
      <c r="Q483" s="16">
        <v>4</v>
      </c>
      <c r="R483" s="16" t="s">
        <v>39</v>
      </c>
    </row>
    <row r="484" spans="1:18" x14ac:dyDescent="0.2">
      <c r="A484" s="16" t="s">
        <v>627</v>
      </c>
      <c r="B484" s="29">
        <v>45705</v>
      </c>
      <c r="C484" s="9" t="s">
        <v>41</v>
      </c>
      <c r="D484" s="9" t="s">
        <v>47</v>
      </c>
      <c r="E484" s="9" t="s">
        <v>48</v>
      </c>
      <c r="F484" s="9" t="s">
        <v>9</v>
      </c>
      <c r="G484" s="9" t="s">
        <v>217</v>
      </c>
      <c r="H484" s="9" t="s">
        <v>218</v>
      </c>
      <c r="I484" s="9" t="s">
        <v>95</v>
      </c>
      <c r="J484" s="17">
        <v>2</v>
      </c>
      <c r="K484" s="18">
        <v>4363</v>
      </c>
      <c r="L484" s="19">
        <v>0.05</v>
      </c>
      <c r="M484" s="18">
        <f t="shared" si="19"/>
        <v>8289.6999999999989</v>
      </c>
      <c r="N484" s="18">
        <f>M484*0.13</f>
        <v>1077.6609999999998</v>
      </c>
      <c r="O484" s="16" t="s">
        <v>37</v>
      </c>
      <c r="P484" s="16" t="s">
        <v>38</v>
      </c>
      <c r="Q484" s="16">
        <v>5</v>
      </c>
      <c r="R484" s="16" t="s">
        <v>39</v>
      </c>
    </row>
    <row r="485" spans="1:18" x14ac:dyDescent="0.2">
      <c r="A485" s="16" t="s">
        <v>628</v>
      </c>
      <c r="B485" s="29">
        <v>45812</v>
      </c>
      <c r="C485" s="9" t="s">
        <v>156</v>
      </c>
      <c r="D485" s="9" t="s">
        <v>75</v>
      </c>
      <c r="E485" s="9" t="s">
        <v>76</v>
      </c>
      <c r="F485" s="9" t="s">
        <v>11</v>
      </c>
      <c r="G485" s="9" t="s">
        <v>77</v>
      </c>
      <c r="H485" s="9" t="s">
        <v>78</v>
      </c>
      <c r="I485" s="9" t="s">
        <v>36</v>
      </c>
      <c r="J485" s="17">
        <v>2</v>
      </c>
      <c r="K485" s="18">
        <v>1115</v>
      </c>
      <c r="L485" s="19">
        <v>0</v>
      </c>
      <c r="M485" s="18">
        <f t="shared" si="19"/>
        <v>2230</v>
      </c>
      <c r="N485" s="18">
        <f>M485*0.21</f>
        <v>468.29999999999995</v>
      </c>
      <c r="O485" s="16" t="s">
        <v>69</v>
      </c>
      <c r="P485" s="16" t="s">
        <v>38</v>
      </c>
      <c r="Q485" s="16">
        <v>5</v>
      </c>
      <c r="R485" s="16" t="s">
        <v>39</v>
      </c>
    </row>
    <row r="486" spans="1:18" x14ac:dyDescent="0.2">
      <c r="A486" s="16" t="s">
        <v>629</v>
      </c>
      <c r="B486" s="29">
        <v>46046</v>
      </c>
      <c r="C486" s="9" t="s">
        <v>129</v>
      </c>
      <c r="D486" s="9" t="s">
        <v>150</v>
      </c>
      <c r="E486" s="9" t="s">
        <v>151</v>
      </c>
      <c r="F486" s="9" t="s">
        <v>11</v>
      </c>
      <c r="G486" s="9" t="s">
        <v>77</v>
      </c>
      <c r="H486" s="9" t="s">
        <v>78</v>
      </c>
      <c r="I486" s="9" t="s">
        <v>36</v>
      </c>
      <c r="J486" s="17">
        <v>1</v>
      </c>
      <c r="K486" s="18">
        <v>2226</v>
      </c>
      <c r="L486" s="19">
        <v>0.2</v>
      </c>
      <c r="M486" s="18">
        <f t="shared" ref="M486:M507" si="20">J486*K486*(1-L486)</f>
        <v>1780.8000000000002</v>
      </c>
      <c r="N486" s="18">
        <f>M486*0.2</f>
        <v>356.16000000000008</v>
      </c>
      <c r="O486" s="16" t="s">
        <v>37</v>
      </c>
      <c r="P486" s="16" t="s">
        <v>38</v>
      </c>
      <c r="Q486" s="16">
        <v>5</v>
      </c>
      <c r="R486" s="16" t="s">
        <v>39</v>
      </c>
    </row>
    <row r="487" spans="1:18" x14ac:dyDescent="0.2">
      <c r="A487" s="16" t="s">
        <v>630</v>
      </c>
      <c r="B487" s="29">
        <v>45796</v>
      </c>
      <c r="C487" s="9" t="s">
        <v>66</v>
      </c>
      <c r="D487" s="9" t="s">
        <v>55</v>
      </c>
      <c r="E487" s="9" t="s">
        <v>56</v>
      </c>
      <c r="F487" s="9" t="s">
        <v>11</v>
      </c>
      <c r="G487" s="9" t="s">
        <v>130</v>
      </c>
      <c r="H487" s="9" t="s">
        <v>131</v>
      </c>
      <c r="I487" s="9" t="s">
        <v>79</v>
      </c>
      <c r="J487" s="17">
        <v>2</v>
      </c>
      <c r="K487" s="18">
        <v>694</v>
      </c>
      <c r="L487" s="19">
        <v>0.35</v>
      </c>
      <c r="M487" s="18">
        <f t="shared" si="20"/>
        <v>902.2</v>
      </c>
      <c r="N487" s="18">
        <f>M487*0.21</f>
        <v>189.46199999999999</v>
      </c>
      <c r="O487" s="16" t="s">
        <v>44</v>
      </c>
      <c r="P487" s="16" t="s">
        <v>38</v>
      </c>
      <c r="Q487" s="16">
        <v>5</v>
      </c>
      <c r="R487" s="16" t="s">
        <v>39</v>
      </c>
    </row>
    <row r="488" spans="1:18" x14ac:dyDescent="0.2">
      <c r="A488" s="16" t="s">
        <v>631</v>
      </c>
      <c r="B488" s="29">
        <v>45663</v>
      </c>
      <c r="C488" s="9" t="s">
        <v>46</v>
      </c>
      <c r="D488" s="9" t="s">
        <v>60</v>
      </c>
      <c r="E488" s="9" t="s">
        <v>61</v>
      </c>
      <c r="F488" s="9" t="s">
        <v>11</v>
      </c>
      <c r="G488" s="9" t="s">
        <v>42</v>
      </c>
      <c r="H488" s="9" t="s">
        <v>43</v>
      </c>
      <c r="I488" s="9" t="s">
        <v>79</v>
      </c>
      <c r="J488" s="17">
        <v>3</v>
      </c>
      <c r="K488" s="18">
        <v>1205</v>
      </c>
      <c r="L488" s="19">
        <v>0.1</v>
      </c>
      <c r="M488" s="18">
        <f t="shared" si="20"/>
        <v>3253.5</v>
      </c>
      <c r="N488" s="18">
        <f>M488*0.12</f>
        <v>390.41999999999996</v>
      </c>
      <c r="O488" s="16" t="s">
        <v>58</v>
      </c>
      <c r="P488" s="16" t="s">
        <v>38</v>
      </c>
      <c r="Q488" s="16">
        <v>3</v>
      </c>
      <c r="R488" s="16" t="s">
        <v>39</v>
      </c>
    </row>
    <row r="489" spans="1:18" x14ac:dyDescent="0.2">
      <c r="A489" s="16" t="s">
        <v>632</v>
      </c>
      <c r="B489" s="29">
        <v>46000</v>
      </c>
      <c r="C489" s="9" t="s">
        <v>143</v>
      </c>
      <c r="D489" s="9" t="s">
        <v>107</v>
      </c>
      <c r="E489" s="9" t="s">
        <v>108</v>
      </c>
      <c r="F489" s="9" t="s">
        <v>9</v>
      </c>
      <c r="G489" s="9" t="s">
        <v>217</v>
      </c>
      <c r="H489" s="9" t="s">
        <v>218</v>
      </c>
      <c r="I489" s="9" t="s">
        <v>95</v>
      </c>
      <c r="J489" s="17">
        <v>1</v>
      </c>
      <c r="K489" s="18">
        <v>2127</v>
      </c>
      <c r="L489" s="19">
        <v>0.2</v>
      </c>
      <c r="M489" s="18">
        <f t="shared" si="20"/>
        <v>1701.6000000000001</v>
      </c>
      <c r="N489" s="18">
        <f>M489*0.11</f>
        <v>187.17600000000002</v>
      </c>
      <c r="O489" s="16" t="s">
        <v>91</v>
      </c>
      <c r="P489" s="16" t="s">
        <v>38</v>
      </c>
      <c r="Q489" s="16">
        <v>3</v>
      </c>
      <c r="R489" s="16" t="s">
        <v>39</v>
      </c>
    </row>
    <row r="490" spans="1:18" x14ac:dyDescent="0.2">
      <c r="A490" s="16" t="s">
        <v>633</v>
      </c>
      <c r="B490" s="29">
        <v>45946</v>
      </c>
      <c r="C490" s="9" t="s">
        <v>54</v>
      </c>
      <c r="D490" s="9" t="s">
        <v>150</v>
      </c>
      <c r="E490" s="9" t="s">
        <v>151</v>
      </c>
      <c r="F490" s="9" t="s">
        <v>9</v>
      </c>
      <c r="G490" s="9" t="s">
        <v>176</v>
      </c>
      <c r="H490" s="9" t="s">
        <v>177</v>
      </c>
      <c r="I490" s="9" t="s">
        <v>95</v>
      </c>
      <c r="J490" s="17">
        <v>2</v>
      </c>
      <c r="K490" s="18">
        <v>3748</v>
      </c>
      <c r="L490" s="19">
        <v>0</v>
      </c>
      <c r="M490" s="18">
        <f t="shared" si="20"/>
        <v>7496</v>
      </c>
      <c r="N490" s="18">
        <f>-0.08*M490</f>
        <v>-599.68000000000006</v>
      </c>
      <c r="O490" s="16" t="s">
        <v>69</v>
      </c>
      <c r="P490" s="16" t="s">
        <v>80</v>
      </c>
      <c r="Q490" s="16">
        <v>1</v>
      </c>
      <c r="R490" s="16" t="s">
        <v>80</v>
      </c>
    </row>
    <row r="491" spans="1:18" x14ac:dyDescent="0.2">
      <c r="A491" s="16" t="s">
        <v>634</v>
      </c>
      <c r="B491" s="29">
        <v>45988</v>
      </c>
      <c r="C491" s="9" t="s">
        <v>143</v>
      </c>
      <c r="D491" s="9" t="s">
        <v>55</v>
      </c>
      <c r="E491" s="9" t="s">
        <v>56</v>
      </c>
      <c r="F491" s="9" t="s">
        <v>9</v>
      </c>
      <c r="G491" s="9" t="s">
        <v>173</v>
      </c>
      <c r="H491" s="9" t="s">
        <v>174</v>
      </c>
      <c r="I491" s="9" t="s">
        <v>79</v>
      </c>
      <c r="J491" s="17">
        <v>1</v>
      </c>
      <c r="K491" s="18">
        <v>2941</v>
      </c>
      <c r="L491" s="19">
        <v>0</v>
      </c>
      <c r="M491" s="18">
        <f t="shared" si="20"/>
        <v>2941</v>
      </c>
      <c r="N491" s="18">
        <f>M491*0.13</f>
        <v>382.33000000000004</v>
      </c>
      <c r="O491" s="16" t="s">
        <v>44</v>
      </c>
      <c r="P491" s="16" t="s">
        <v>38</v>
      </c>
      <c r="Q491" s="16">
        <v>4</v>
      </c>
      <c r="R491" s="16" t="s">
        <v>39</v>
      </c>
    </row>
    <row r="492" spans="1:18" x14ac:dyDescent="0.2">
      <c r="A492" s="16" t="s">
        <v>635</v>
      </c>
      <c r="B492" s="29">
        <v>45910</v>
      </c>
      <c r="C492" s="9" t="s">
        <v>54</v>
      </c>
      <c r="D492" s="9" t="s">
        <v>60</v>
      </c>
      <c r="E492" s="9" t="s">
        <v>61</v>
      </c>
      <c r="F492" s="9" t="s">
        <v>9</v>
      </c>
      <c r="G492" s="9" t="s">
        <v>173</v>
      </c>
      <c r="H492" s="9" t="s">
        <v>174</v>
      </c>
      <c r="I492" s="9" t="s">
        <v>95</v>
      </c>
      <c r="J492" s="17">
        <v>2</v>
      </c>
      <c r="K492" s="18">
        <v>949</v>
      </c>
      <c r="L492" s="19">
        <v>0.2</v>
      </c>
      <c r="M492" s="18">
        <f t="shared" si="20"/>
        <v>1518.4</v>
      </c>
      <c r="N492" s="18">
        <f>M492*0.1</f>
        <v>151.84</v>
      </c>
      <c r="O492" s="16" t="s">
        <v>69</v>
      </c>
      <c r="P492" s="16" t="s">
        <v>38</v>
      </c>
      <c r="Q492" s="16">
        <v>5</v>
      </c>
      <c r="R492" s="16" t="s">
        <v>39</v>
      </c>
    </row>
    <row r="493" spans="1:18" x14ac:dyDescent="0.2">
      <c r="A493" s="16" t="s">
        <v>636</v>
      </c>
      <c r="B493" s="29">
        <v>45719</v>
      </c>
      <c r="C493" s="9" t="s">
        <v>46</v>
      </c>
      <c r="D493" s="9" t="s">
        <v>75</v>
      </c>
      <c r="E493" s="9" t="s">
        <v>76</v>
      </c>
      <c r="F493" s="9" t="s">
        <v>9</v>
      </c>
      <c r="G493" s="9" t="s">
        <v>103</v>
      </c>
      <c r="H493" s="9" t="s">
        <v>104</v>
      </c>
      <c r="I493" s="9" t="s">
        <v>95</v>
      </c>
      <c r="J493" s="17">
        <v>2</v>
      </c>
      <c r="K493" s="18">
        <v>3501</v>
      </c>
      <c r="L493" s="19">
        <v>0.1</v>
      </c>
      <c r="M493" s="18">
        <f t="shared" si="20"/>
        <v>6301.8</v>
      </c>
      <c r="N493" s="18">
        <f>M493*0.22</f>
        <v>1386.396</v>
      </c>
      <c r="O493" s="16" t="s">
        <v>44</v>
      </c>
      <c r="P493" s="16" t="s">
        <v>38</v>
      </c>
      <c r="Q493" s="16">
        <v>3</v>
      </c>
      <c r="R493" s="16" t="s">
        <v>39</v>
      </c>
    </row>
    <row r="494" spans="1:18" x14ac:dyDescent="0.2">
      <c r="A494" s="16" t="s">
        <v>637</v>
      </c>
      <c r="B494" s="29">
        <v>45999</v>
      </c>
      <c r="C494" s="9" t="s">
        <v>112</v>
      </c>
      <c r="D494" s="9" t="s">
        <v>113</v>
      </c>
      <c r="E494" s="9" t="s">
        <v>114</v>
      </c>
      <c r="F494" s="9" t="s">
        <v>10</v>
      </c>
      <c r="G494" s="9" t="s">
        <v>224</v>
      </c>
      <c r="H494" s="9" t="s">
        <v>131</v>
      </c>
      <c r="I494" s="9" t="s">
        <v>64</v>
      </c>
      <c r="J494" s="17">
        <v>3</v>
      </c>
      <c r="K494" s="18">
        <v>1103</v>
      </c>
      <c r="L494" s="19">
        <v>0</v>
      </c>
      <c r="M494" s="18">
        <f t="shared" si="20"/>
        <v>3309</v>
      </c>
      <c r="N494" s="18">
        <f>M494*0.2</f>
        <v>661.80000000000007</v>
      </c>
      <c r="O494" s="16" t="s">
        <v>37</v>
      </c>
      <c r="P494" s="16" t="s">
        <v>38</v>
      </c>
      <c r="Q494" s="16">
        <v>5</v>
      </c>
      <c r="R494" s="16" t="s">
        <v>39</v>
      </c>
    </row>
    <row r="495" spans="1:18" x14ac:dyDescent="0.2">
      <c r="A495" s="16" t="s">
        <v>638</v>
      </c>
      <c r="B495" s="29">
        <v>45692</v>
      </c>
      <c r="C495" s="9" t="s">
        <v>165</v>
      </c>
      <c r="D495" s="9" t="s">
        <v>60</v>
      </c>
      <c r="E495" s="9" t="s">
        <v>61</v>
      </c>
      <c r="F495" s="9" t="s">
        <v>10</v>
      </c>
      <c r="G495" s="9" t="s">
        <v>168</v>
      </c>
      <c r="H495" s="9" t="s">
        <v>169</v>
      </c>
      <c r="I495" s="9" t="s">
        <v>64</v>
      </c>
      <c r="J495" s="17">
        <v>2</v>
      </c>
      <c r="K495" s="18">
        <v>4258</v>
      </c>
      <c r="L495" s="19">
        <v>0.1</v>
      </c>
      <c r="M495" s="18">
        <f t="shared" si="20"/>
        <v>7664.4000000000005</v>
      </c>
      <c r="N495" s="18">
        <f>M495*0.21</f>
        <v>1609.5240000000001</v>
      </c>
      <c r="O495" s="16" t="s">
        <v>44</v>
      </c>
      <c r="P495" s="16" t="s">
        <v>38</v>
      </c>
      <c r="Q495" s="16">
        <v>4</v>
      </c>
      <c r="R495" s="16" t="s">
        <v>39</v>
      </c>
    </row>
    <row r="496" spans="1:18" x14ac:dyDescent="0.2">
      <c r="A496" s="16" t="s">
        <v>639</v>
      </c>
      <c r="B496" s="29">
        <v>45705</v>
      </c>
      <c r="C496" s="9" t="s">
        <v>125</v>
      </c>
      <c r="D496" s="9" t="s">
        <v>154</v>
      </c>
      <c r="E496" s="9" t="s">
        <v>61</v>
      </c>
      <c r="F496" s="9" t="s">
        <v>9</v>
      </c>
      <c r="G496" s="9" t="s">
        <v>176</v>
      </c>
      <c r="H496" s="9" t="s">
        <v>177</v>
      </c>
      <c r="I496" s="9" t="s">
        <v>95</v>
      </c>
      <c r="J496" s="17">
        <v>1</v>
      </c>
      <c r="K496" s="18">
        <v>2394</v>
      </c>
      <c r="L496" s="19">
        <v>0.1</v>
      </c>
      <c r="M496" s="18">
        <f t="shared" si="20"/>
        <v>2154.6</v>
      </c>
      <c r="N496" s="18">
        <f>M496*0.24</f>
        <v>517.10399999999993</v>
      </c>
      <c r="O496" s="16" t="s">
        <v>91</v>
      </c>
      <c r="P496" s="16" t="s">
        <v>38</v>
      </c>
      <c r="Q496" s="16">
        <v>5</v>
      </c>
      <c r="R496" s="16" t="s">
        <v>39</v>
      </c>
    </row>
    <row r="497" spans="1:18" x14ac:dyDescent="0.2">
      <c r="A497" s="16" t="s">
        <v>640</v>
      </c>
      <c r="B497" s="29">
        <v>45900</v>
      </c>
      <c r="C497" s="9" t="s">
        <v>159</v>
      </c>
      <c r="D497" s="9" t="s">
        <v>83</v>
      </c>
      <c r="E497" s="9" t="s">
        <v>84</v>
      </c>
      <c r="F497" s="9" t="s">
        <v>10</v>
      </c>
      <c r="G497" s="9" t="s">
        <v>62</v>
      </c>
      <c r="H497" s="9" t="s">
        <v>63</v>
      </c>
      <c r="I497" s="9" t="s">
        <v>73</v>
      </c>
      <c r="J497" s="17">
        <v>1</v>
      </c>
      <c r="K497" s="18">
        <v>998</v>
      </c>
      <c r="L497" s="19">
        <v>0.15</v>
      </c>
      <c r="M497" s="18">
        <f t="shared" si="20"/>
        <v>848.3</v>
      </c>
      <c r="N497" s="18">
        <f>M497*0.16</f>
        <v>135.72800000000001</v>
      </c>
      <c r="O497" s="16" t="s">
        <v>44</v>
      </c>
      <c r="P497" s="16" t="s">
        <v>38</v>
      </c>
      <c r="Q497" s="16">
        <v>3</v>
      </c>
      <c r="R497" s="16" t="s">
        <v>39</v>
      </c>
    </row>
    <row r="498" spans="1:18" x14ac:dyDescent="0.2">
      <c r="A498" s="16" t="s">
        <v>641</v>
      </c>
      <c r="B498" s="29">
        <v>45744</v>
      </c>
      <c r="C498" s="9" t="s">
        <v>226</v>
      </c>
      <c r="D498" s="9" t="s">
        <v>75</v>
      </c>
      <c r="E498" s="9" t="s">
        <v>76</v>
      </c>
      <c r="F498" s="9" t="s">
        <v>11</v>
      </c>
      <c r="G498" s="9" t="s">
        <v>77</v>
      </c>
      <c r="H498" s="9" t="s">
        <v>78</v>
      </c>
      <c r="I498" s="9" t="s">
        <v>36</v>
      </c>
      <c r="J498" s="17">
        <v>2</v>
      </c>
      <c r="K498" s="18">
        <v>1430</v>
      </c>
      <c r="L498" s="19">
        <v>0.1</v>
      </c>
      <c r="M498" s="18">
        <f t="shared" si="20"/>
        <v>2574</v>
      </c>
      <c r="N498" s="18">
        <f>M498*0.16</f>
        <v>411.84000000000003</v>
      </c>
      <c r="O498" s="16" t="s">
        <v>91</v>
      </c>
      <c r="P498" s="16" t="s">
        <v>38</v>
      </c>
      <c r="Q498" s="16">
        <v>4</v>
      </c>
      <c r="R498" s="16" t="s">
        <v>39</v>
      </c>
    </row>
    <row r="499" spans="1:18" x14ac:dyDescent="0.2">
      <c r="A499" s="16" t="s">
        <v>642</v>
      </c>
      <c r="B499" s="29">
        <v>45873</v>
      </c>
      <c r="C499" s="9" t="s">
        <v>143</v>
      </c>
      <c r="D499" s="9" t="s">
        <v>55</v>
      </c>
      <c r="E499" s="9" t="s">
        <v>56</v>
      </c>
      <c r="F499" s="9" t="s">
        <v>10</v>
      </c>
      <c r="G499" s="9" t="s">
        <v>62</v>
      </c>
      <c r="H499" s="9" t="s">
        <v>63</v>
      </c>
      <c r="I499" s="9" t="s">
        <v>73</v>
      </c>
      <c r="J499" s="17">
        <v>3</v>
      </c>
      <c r="K499" s="18">
        <v>3245</v>
      </c>
      <c r="L499" s="19">
        <v>0</v>
      </c>
      <c r="M499" s="18">
        <f t="shared" si="20"/>
        <v>9735</v>
      </c>
      <c r="N499" s="18">
        <f>M499*0.16</f>
        <v>1557.6000000000001</v>
      </c>
      <c r="O499" s="16" t="s">
        <v>44</v>
      </c>
      <c r="P499" s="16" t="s">
        <v>38</v>
      </c>
      <c r="Q499" s="16">
        <v>3</v>
      </c>
      <c r="R499" s="16" t="s">
        <v>39</v>
      </c>
    </row>
    <row r="500" spans="1:18" x14ac:dyDescent="0.2">
      <c r="A500" s="16" t="s">
        <v>643</v>
      </c>
      <c r="B500" s="29">
        <v>45795</v>
      </c>
      <c r="C500" s="9" t="s">
        <v>125</v>
      </c>
      <c r="D500" s="9" t="s">
        <v>60</v>
      </c>
      <c r="E500" s="9" t="s">
        <v>61</v>
      </c>
      <c r="F500" s="9" t="s">
        <v>10</v>
      </c>
      <c r="G500" s="9" t="s">
        <v>62</v>
      </c>
      <c r="H500" s="9" t="s">
        <v>63</v>
      </c>
      <c r="I500" s="9" t="s">
        <v>73</v>
      </c>
      <c r="J500" s="17">
        <v>1</v>
      </c>
      <c r="K500" s="18">
        <v>4373</v>
      </c>
      <c r="L500" s="19">
        <v>0.05</v>
      </c>
      <c r="M500" s="18">
        <f t="shared" si="20"/>
        <v>4154.3499999999995</v>
      </c>
      <c r="N500" s="18">
        <f>M500*0.12</f>
        <v>498.52199999999993</v>
      </c>
      <c r="O500" s="16" t="s">
        <v>69</v>
      </c>
      <c r="P500" s="16" t="s">
        <v>38</v>
      </c>
      <c r="Q500" s="16">
        <v>4</v>
      </c>
      <c r="R500" s="16" t="s">
        <v>39</v>
      </c>
    </row>
    <row r="501" spans="1:18" x14ac:dyDescent="0.2">
      <c r="A501" s="16" t="s">
        <v>644</v>
      </c>
      <c r="B501" s="29">
        <v>45852</v>
      </c>
      <c r="C501" s="9" t="s">
        <v>167</v>
      </c>
      <c r="D501" s="9" t="s">
        <v>75</v>
      </c>
      <c r="E501" s="9" t="s">
        <v>76</v>
      </c>
      <c r="F501" s="9" t="s">
        <v>8</v>
      </c>
      <c r="G501" s="9" t="s">
        <v>126</v>
      </c>
      <c r="H501" s="9" t="s">
        <v>127</v>
      </c>
      <c r="I501" s="9" t="s">
        <v>36</v>
      </c>
      <c r="J501" s="17">
        <v>1</v>
      </c>
      <c r="K501" s="18">
        <v>38367</v>
      </c>
      <c r="L501" s="19">
        <v>0.1</v>
      </c>
      <c r="M501" s="18">
        <f t="shared" si="20"/>
        <v>34530.300000000003</v>
      </c>
      <c r="N501" s="18">
        <f>M501*0.15</f>
        <v>5179.5450000000001</v>
      </c>
      <c r="O501" s="16" t="s">
        <v>58</v>
      </c>
      <c r="P501" s="16" t="s">
        <v>38</v>
      </c>
      <c r="Q501" s="16">
        <v>3</v>
      </c>
      <c r="R501" s="16" t="s">
        <v>39</v>
      </c>
    </row>
    <row r="502" spans="1:18" x14ac:dyDescent="0.2">
      <c r="A502" s="16" t="s">
        <v>645</v>
      </c>
      <c r="B502" s="29">
        <v>45757</v>
      </c>
      <c r="C502" s="9" t="s">
        <v>31</v>
      </c>
      <c r="D502" s="9" t="s">
        <v>119</v>
      </c>
      <c r="E502" s="9" t="s">
        <v>120</v>
      </c>
      <c r="F502" s="9" t="s">
        <v>10</v>
      </c>
      <c r="G502" s="9" t="s">
        <v>184</v>
      </c>
      <c r="H502" s="9" t="s">
        <v>185</v>
      </c>
      <c r="I502" s="9" t="s">
        <v>73</v>
      </c>
      <c r="J502" s="17">
        <v>1</v>
      </c>
      <c r="K502" s="18">
        <v>5220</v>
      </c>
      <c r="L502" s="19">
        <v>0</v>
      </c>
      <c r="M502" s="18">
        <f t="shared" si="20"/>
        <v>5220</v>
      </c>
      <c r="N502" s="18">
        <f>M502*0.25</f>
        <v>1305</v>
      </c>
      <c r="O502" s="16" t="s">
        <v>37</v>
      </c>
      <c r="P502" s="16" t="s">
        <v>38</v>
      </c>
      <c r="Q502" s="16">
        <v>4</v>
      </c>
      <c r="R502" s="16" t="s">
        <v>39</v>
      </c>
    </row>
    <row r="503" spans="1:18" x14ac:dyDescent="0.2">
      <c r="A503" s="16" t="s">
        <v>646</v>
      </c>
      <c r="B503" s="29">
        <v>45906</v>
      </c>
      <c r="C503" s="9" t="s">
        <v>226</v>
      </c>
      <c r="D503" s="9" t="s">
        <v>83</v>
      </c>
      <c r="E503" s="9" t="s">
        <v>84</v>
      </c>
      <c r="F503" s="9" t="s">
        <v>9</v>
      </c>
      <c r="G503" s="9" t="s">
        <v>173</v>
      </c>
      <c r="H503" s="9" t="s">
        <v>174</v>
      </c>
      <c r="I503" s="9" t="s">
        <v>79</v>
      </c>
      <c r="J503" s="17">
        <v>1</v>
      </c>
      <c r="K503" s="18">
        <v>659</v>
      </c>
      <c r="L503" s="19">
        <v>0.05</v>
      </c>
      <c r="M503" s="18">
        <f t="shared" si="20"/>
        <v>626.04999999999995</v>
      </c>
      <c r="N503" s="18">
        <f>M503*0.12</f>
        <v>75.125999999999991</v>
      </c>
      <c r="O503" s="16" t="s">
        <v>69</v>
      </c>
      <c r="P503" s="16" t="s">
        <v>38</v>
      </c>
      <c r="Q503" s="16">
        <v>4</v>
      </c>
      <c r="R503" s="16" t="s">
        <v>39</v>
      </c>
    </row>
    <row r="504" spans="1:18" x14ac:dyDescent="0.2">
      <c r="A504" s="16" t="s">
        <v>647</v>
      </c>
      <c r="B504" s="29">
        <v>45818</v>
      </c>
      <c r="C504" s="9" t="s">
        <v>41</v>
      </c>
      <c r="D504" s="9" t="s">
        <v>75</v>
      </c>
      <c r="E504" s="9" t="s">
        <v>76</v>
      </c>
      <c r="F504" s="9" t="s">
        <v>8</v>
      </c>
      <c r="G504" s="9" t="s">
        <v>49</v>
      </c>
      <c r="H504" s="9" t="s">
        <v>50</v>
      </c>
      <c r="I504" s="9" t="s">
        <v>57</v>
      </c>
      <c r="J504" s="17">
        <v>3</v>
      </c>
      <c r="K504" s="18">
        <v>7934</v>
      </c>
      <c r="L504" s="19">
        <v>0</v>
      </c>
      <c r="M504" s="18">
        <f t="shared" si="20"/>
        <v>23802</v>
      </c>
      <c r="N504" s="18">
        <f>M504*0.18</f>
        <v>4284.3599999999997</v>
      </c>
      <c r="O504" s="16" t="s">
        <v>44</v>
      </c>
      <c r="P504" s="16" t="s">
        <v>38</v>
      </c>
      <c r="Q504" s="16">
        <v>4</v>
      </c>
      <c r="R504" s="16" t="s">
        <v>39</v>
      </c>
    </row>
    <row r="505" spans="1:18" x14ac:dyDescent="0.2">
      <c r="A505" s="16" t="s">
        <v>648</v>
      </c>
      <c r="B505" s="29">
        <v>46027</v>
      </c>
      <c r="C505" s="9" t="s">
        <v>159</v>
      </c>
      <c r="D505" s="9" t="s">
        <v>119</v>
      </c>
      <c r="E505" s="9" t="s">
        <v>120</v>
      </c>
      <c r="F505" s="9" t="s">
        <v>10</v>
      </c>
      <c r="G505" s="9" t="s">
        <v>168</v>
      </c>
      <c r="H505" s="9" t="s">
        <v>169</v>
      </c>
      <c r="I505" s="9" t="s">
        <v>73</v>
      </c>
      <c r="J505" s="17">
        <v>1</v>
      </c>
      <c r="K505" s="18">
        <v>3086</v>
      </c>
      <c r="L505" s="19">
        <v>0.05</v>
      </c>
      <c r="M505" s="18">
        <f t="shared" si="20"/>
        <v>2931.7</v>
      </c>
      <c r="N505" s="18">
        <f>M505*0.18</f>
        <v>527.7059999999999</v>
      </c>
      <c r="O505" s="16" t="s">
        <v>44</v>
      </c>
      <c r="P505" s="16" t="s">
        <v>38</v>
      </c>
      <c r="Q505" s="16">
        <v>3</v>
      </c>
      <c r="R505" s="16" t="s">
        <v>39</v>
      </c>
    </row>
    <row r="506" spans="1:18" x14ac:dyDescent="0.2">
      <c r="A506" s="16" t="s">
        <v>649</v>
      </c>
      <c r="B506" s="29">
        <v>45928</v>
      </c>
      <c r="C506" s="9" t="s">
        <v>129</v>
      </c>
      <c r="D506" s="9" t="s">
        <v>101</v>
      </c>
      <c r="E506" s="9" t="s">
        <v>102</v>
      </c>
      <c r="F506" s="9" t="s">
        <v>9</v>
      </c>
      <c r="G506" s="9" t="s">
        <v>217</v>
      </c>
      <c r="H506" s="9" t="s">
        <v>218</v>
      </c>
      <c r="I506" s="9" t="s">
        <v>79</v>
      </c>
      <c r="J506" s="17">
        <v>1</v>
      </c>
      <c r="K506" s="18">
        <v>3783</v>
      </c>
      <c r="L506" s="19">
        <v>0.15</v>
      </c>
      <c r="M506" s="18">
        <f t="shared" si="20"/>
        <v>3215.5499999999997</v>
      </c>
      <c r="N506" s="18">
        <f>M506*0.19</f>
        <v>610.95449999999994</v>
      </c>
      <c r="O506" s="16" t="s">
        <v>58</v>
      </c>
      <c r="P506" s="16" t="s">
        <v>38</v>
      </c>
      <c r="Q506" s="16">
        <v>5</v>
      </c>
      <c r="R506" s="16" t="s">
        <v>39</v>
      </c>
    </row>
    <row r="507" spans="1:18" x14ac:dyDescent="0.2">
      <c r="A507" s="16" t="s">
        <v>650</v>
      </c>
      <c r="B507" s="29">
        <v>45711</v>
      </c>
      <c r="C507" s="9" t="s">
        <v>31</v>
      </c>
      <c r="D507" s="9" t="s">
        <v>87</v>
      </c>
      <c r="E507" s="9" t="s">
        <v>88</v>
      </c>
      <c r="F507" s="9" t="s">
        <v>11</v>
      </c>
      <c r="G507" s="9" t="s">
        <v>77</v>
      </c>
      <c r="H507" s="9" t="s">
        <v>78</v>
      </c>
      <c r="I507" s="9" t="s">
        <v>36</v>
      </c>
      <c r="J507" s="17">
        <v>1</v>
      </c>
      <c r="K507" s="18">
        <v>1044</v>
      </c>
      <c r="L507" s="19">
        <v>0.1</v>
      </c>
      <c r="M507" s="18">
        <f t="shared" si="20"/>
        <v>939.6</v>
      </c>
      <c r="N507" s="18">
        <f>M507*0.13</f>
        <v>122.14800000000001</v>
      </c>
      <c r="O507" s="16" t="s">
        <v>37</v>
      </c>
      <c r="P507" s="16" t="s">
        <v>38</v>
      </c>
      <c r="Q507" s="16">
        <v>4</v>
      </c>
      <c r="R507" s="16" t="s">
        <v>39</v>
      </c>
    </row>
    <row r="508" spans="1:18" x14ac:dyDescent="0.2">
      <c r="A508" s="16" t="s">
        <v>651</v>
      </c>
      <c r="B508" s="29">
        <v>46094</v>
      </c>
      <c r="C508" s="9" t="s">
        <v>156</v>
      </c>
      <c r="D508" s="9" t="s">
        <v>32</v>
      </c>
      <c r="E508" s="9" t="s">
        <v>33</v>
      </c>
      <c r="F508" s="9" t="s">
        <v>11</v>
      </c>
      <c r="G508" s="9" t="s">
        <v>77</v>
      </c>
      <c r="H508" s="9" t="s">
        <v>78</v>
      </c>
      <c r="I508" s="9" t="s">
        <v>79</v>
      </c>
      <c r="J508" s="17">
        <v>2</v>
      </c>
      <c r="K508" s="18">
        <v>1452</v>
      </c>
      <c r="L508" s="19">
        <v>0</v>
      </c>
      <c r="M508" s="18">
        <v>0</v>
      </c>
      <c r="N508" s="18">
        <v>0</v>
      </c>
      <c r="O508" s="16" t="s">
        <v>37</v>
      </c>
      <c r="P508" s="16" t="s">
        <v>132</v>
      </c>
      <c r="Q508" s="16"/>
      <c r="R508" s="16" t="s">
        <v>133</v>
      </c>
    </row>
    <row r="509" spans="1:18" x14ac:dyDescent="0.2">
      <c r="A509" s="16" t="s">
        <v>652</v>
      </c>
      <c r="B509" s="29">
        <v>45746</v>
      </c>
      <c r="C509" s="9" t="s">
        <v>112</v>
      </c>
      <c r="D509" s="9" t="s">
        <v>119</v>
      </c>
      <c r="E509" s="9" t="s">
        <v>120</v>
      </c>
      <c r="F509" s="9" t="s">
        <v>8</v>
      </c>
      <c r="G509" s="9" t="s">
        <v>49</v>
      </c>
      <c r="H509" s="9" t="s">
        <v>50</v>
      </c>
      <c r="I509" s="9" t="s">
        <v>36</v>
      </c>
      <c r="J509" s="17">
        <v>1</v>
      </c>
      <c r="K509" s="18">
        <v>10269</v>
      </c>
      <c r="L509" s="19">
        <v>0.15</v>
      </c>
      <c r="M509" s="18">
        <f t="shared" ref="M509:M523" si="21">J509*K509*(1-L509)</f>
        <v>8728.65</v>
      </c>
      <c r="N509" s="18">
        <f>M509*0.14</f>
        <v>1222.011</v>
      </c>
      <c r="O509" s="16" t="s">
        <v>37</v>
      </c>
      <c r="P509" s="16" t="s">
        <v>38</v>
      </c>
      <c r="Q509" s="16">
        <v>4</v>
      </c>
      <c r="R509" s="16" t="s">
        <v>39</v>
      </c>
    </row>
    <row r="510" spans="1:18" x14ac:dyDescent="0.2">
      <c r="A510" s="16" t="s">
        <v>653</v>
      </c>
      <c r="B510" s="29">
        <v>45951</v>
      </c>
      <c r="C510" s="9" t="s">
        <v>112</v>
      </c>
      <c r="D510" s="9" t="s">
        <v>32</v>
      </c>
      <c r="E510" s="9" t="s">
        <v>33</v>
      </c>
      <c r="F510" s="9" t="s">
        <v>8</v>
      </c>
      <c r="G510" s="9" t="s">
        <v>126</v>
      </c>
      <c r="H510" s="9" t="s">
        <v>127</v>
      </c>
      <c r="I510" s="9" t="s">
        <v>57</v>
      </c>
      <c r="J510" s="17">
        <v>2</v>
      </c>
      <c r="K510" s="18">
        <v>34020</v>
      </c>
      <c r="L510" s="19">
        <v>0.1</v>
      </c>
      <c r="M510" s="18">
        <f t="shared" si="21"/>
        <v>61236</v>
      </c>
      <c r="N510" s="18">
        <f>M510*0.14</f>
        <v>8573.0400000000009</v>
      </c>
      <c r="O510" s="16" t="s">
        <v>69</v>
      </c>
      <c r="P510" s="16" t="s">
        <v>38</v>
      </c>
      <c r="Q510" s="16">
        <v>5</v>
      </c>
      <c r="R510" s="16" t="s">
        <v>39</v>
      </c>
    </row>
    <row r="511" spans="1:18" x14ac:dyDescent="0.2">
      <c r="A511" s="16" t="s">
        <v>654</v>
      </c>
      <c r="B511" s="29">
        <v>46012</v>
      </c>
      <c r="C511" s="9" t="s">
        <v>82</v>
      </c>
      <c r="D511" s="9" t="s">
        <v>71</v>
      </c>
      <c r="E511" s="9" t="s">
        <v>72</v>
      </c>
      <c r="F511" s="9" t="s">
        <v>10</v>
      </c>
      <c r="G511" s="9" t="s">
        <v>89</v>
      </c>
      <c r="H511" s="9" t="s">
        <v>90</v>
      </c>
      <c r="I511" s="9" t="s">
        <v>64</v>
      </c>
      <c r="J511" s="17">
        <v>1</v>
      </c>
      <c r="K511" s="18">
        <v>5967</v>
      </c>
      <c r="L511" s="19">
        <v>0</v>
      </c>
      <c r="M511" s="18">
        <f t="shared" si="21"/>
        <v>5967</v>
      </c>
      <c r="N511" s="18">
        <f>M511*0.12</f>
        <v>716.04</v>
      </c>
      <c r="O511" s="16" t="s">
        <v>44</v>
      </c>
      <c r="P511" s="16" t="s">
        <v>38</v>
      </c>
      <c r="Q511" s="16">
        <v>4</v>
      </c>
      <c r="R511" s="16" t="s">
        <v>39</v>
      </c>
    </row>
    <row r="512" spans="1:18" x14ac:dyDescent="0.2">
      <c r="A512" s="16" t="s">
        <v>655</v>
      </c>
      <c r="B512" s="29">
        <v>46035</v>
      </c>
      <c r="C512" s="9" t="s">
        <v>146</v>
      </c>
      <c r="D512" s="9" t="s">
        <v>71</v>
      </c>
      <c r="E512" s="9" t="s">
        <v>72</v>
      </c>
      <c r="F512" s="9" t="s">
        <v>8</v>
      </c>
      <c r="G512" s="9" t="s">
        <v>67</v>
      </c>
      <c r="H512" s="9" t="s">
        <v>68</v>
      </c>
      <c r="I512" s="9" t="s">
        <v>57</v>
      </c>
      <c r="J512" s="17">
        <v>1</v>
      </c>
      <c r="K512" s="18">
        <v>18850</v>
      </c>
      <c r="L512" s="19">
        <v>0.2</v>
      </c>
      <c r="M512" s="18">
        <f t="shared" si="21"/>
        <v>15080</v>
      </c>
      <c r="N512" s="18">
        <f>M512*0.16</f>
        <v>2412.8000000000002</v>
      </c>
      <c r="O512" s="16" t="s">
        <v>58</v>
      </c>
      <c r="P512" s="16" t="s">
        <v>38</v>
      </c>
      <c r="Q512" s="16">
        <v>3</v>
      </c>
      <c r="R512" s="16" t="s">
        <v>39</v>
      </c>
    </row>
    <row r="513" spans="1:18" x14ac:dyDescent="0.2">
      <c r="A513" s="16" t="s">
        <v>656</v>
      </c>
      <c r="B513" s="29">
        <v>46102</v>
      </c>
      <c r="C513" s="9" t="s">
        <v>167</v>
      </c>
      <c r="D513" s="9" t="s">
        <v>107</v>
      </c>
      <c r="E513" s="9" t="s">
        <v>108</v>
      </c>
      <c r="F513" s="9" t="s">
        <v>9</v>
      </c>
      <c r="G513" s="9" t="s">
        <v>161</v>
      </c>
      <c r="H513" s="9" t="s">
        <v>162</v>
      </c>
      <c r="I513" s="9" t="s">
        <v>95</v>
      </c>
      <c r="J513" s="17">
        <v>2</v>
      </c>
      <c r="K513" s="18">
        <v>1378</v>
      </c>
      <c r="L513" s="19">
        <v>0.05</v>
      </c>
      <c r="M513" s="18">
        <f t="shared" si="21"/>
        <v>2618.1999999999998</v>
      </c>
      <c r="N513" s="18">
        <f>M513*0.14</f>
        <v>366.548</v>
      </c>
      <c r="O513" s="16" t="s">
        <v>91</v>
      </c>
      <c r="P513" s="16" t="s">
        <v>38</v>
      </c>
      <c r="Q513" s="16">
        <v>5</v>
      </c>
      <c r="R513" s="16" t="s">
        <v>39</v>
      </c>
    </row>
    <row r="514" spans="1:18" x14ac:dyDescent="0.2">
      <c r="A514" s="16" t="s">
        <v>657</v>
      </c>
      <c r="B514" s="29">
        <v>45951</v>
      </c>
      <c r="C514" s="9" t="s">
        <v>146</v>
      </c>
      <c r="D514" s="9" t="s">
        <v>60</v>
      </c>
      <c r="E514" s="9" t="s">
        <v>61</v>
      </c>
      <c r="F514" s="9" t="s">
        <v>11</v>
      </c>
      <c r="G514" s="9" t="s">
        <v>115</v>
      </c>
      <c r="H514" s="9" t="s">
        <v>116</v>
      </c>
      <c r="I514" s="9" t="s">
        <v>36</v>
      </c>
      <c r="J514" s="17">
        <v>2</v>
      </c>
      <c r="K514" s="18">
        <v>1542</v>
      </c>
      <c r="L514" s="19">
        <v>0.05</v>
      </c>
      <c r="M514" s="18">
        <f t="shared" si="21"/>
        <v>2929.7999999999997</v>
      </c>
      <c r="N514" s="18">
        <f>M514*0.12</f>
        <v>351.57599999999996</v>
      </c>
      <c r="O514" s="16" t="s">
        <v>44</v>
      </c>
      <c r="P514" s="16" t="s">
        <v>38</v>
      </c>
      <c r="Q514" s="16">
        <v>4</v>
      </c>
      <c r="R514" s="16" t="s">
        <v>39</v>
      </c>
    </row>
    <row r="515" spans="1:18" x14ac:dyDescent="0.2">
      <c r="A515" s="16" t="s">
        <v>658</v>
      </c>
      <c r="B515" s="29">
        <v>46105</v>
      </c>
      <c r="C515" s="9" t="s">
        <v>54</v>
      </c>
      <c r="D515" s="9" t="s">
        <v>87</v>
      </c>
      <c r="E515" s="9" t="s">
        <v>88</v>
      </c>
      <c r="F515" s="9" t="s">
        <v>10</v>
      </c>
      <c r="G515" s="9" t="s">
        <v>184</v>
      </c>
      <c r="H515" s="9" t="s">
        <v>185</v>
      </c>
      <c r="I515" s="9" t="s">
        <v>64</v>
      </c>
      <c r="J515" s="17">
        <v>1</v>
      </c>
      <c r="K515" s="18">
        <v>3205</v>
      </c>
      <c r="L515" s="19">
        <v>0.1</v>
      </c>
      <c r="M515" s="18">
        <f t="shared" si="21"/>
        <v>2884.5</v>
      </c>
      <c r="N515" s="18">
        <f>M515*0.13</f>
        <v>374.98500000000001</v>
      </c>
      <c r="O515" s="16" t="s">
        <v>37</v>
      </c>
      <c r="P515" s="16" t="s">
        <v>38</v>
      </c>
      <c r="Q515" s="16">
        <v>4</v>
      </c>
      <c r="R515" s="16" t="s">
        <v>39</v>
      </c>
    </row>
    <row r="516" spans="1:18" x14ac:dyDescent="0.2">
      <c r="A516" s="16" t="s">
        <v>659</v>
      </c>
      <c r="B516" s="29">
        <v>46101</v>
      </c>
      <c r="C516" s="9" t="s">
        <v>118</v>
      </c>
      <c r="D516" s="9" t="s">
        <v>87</v>
      </c>
      <c r="E516" s="9" t="s">
        <v>88</v>
      </c>
      <c r="F516" s="9" t="s">
        <v>10</v>
      </c>
      <c r="G516" s="9" t="s">
        <v>62</v>
      </c>
      <c r="H516" s="9" t="s">
        <v>63</v>
      </c>
      <c r="I516" s="9" t="s">
        <v>64</v>
      </c>
      <c r="J516" s="17">
        <v>1</v>
      </c>
      <c r="K516" s="18">
        <v>3776</v>
      </c>
      <c r="L516" s="19">
        <v>0</v>
      </c>
      <c r="M516" s="18">
        <f t="shared" si="21"/>
        <v>3776</v>
      </c>
      <c r="N516" s="18">
        <f>M516*0.25</f>
        <v>944</v>
      </c>
      <c r="O516" s="16" t="s">
        <v>69</v>
      </c>
      <c r="P516" s="16" t="s">
        <v>38</v>
      </c>
      <c r="Q516" s="16">
        <v>5</v>
      </c>
      <c r="R516" s="16" t="s">
        <v>39</v>
      </c>
    </row>
    <row r="517" spans="1:18" x14ac:dyDescent="0.2">
      <c r="A517" s="16" t="s">
        <v>660</v>
      </c>
      <c r="B517" s="29">
        <v>45848</v>
      </c>
      <c r="C517" s="9" t="s">
        <v>112</v>
      </c>
      <c r="D517" s="9" t="s">
        <v>119</v>
      </c>
      <c r="E517" s="9" t="s">
        <v>120</v>
      </c>
      <c r="F517" s="9" t="s">
        <v>9</v>
      </c>
      <c r="G517" s="9" t="s">
        <v>217</v>
      </c>
      <c r="H517" s="9" t="s">
        <v>218</v>
      </c>
      <c r="I517" s="9" t="s">
        <v>95</v>
      </c>
      <c r="J517" s="17">
        <v>1</v>
      </c>
      <c r="K517" s="18">
        <v>2975</v>
      </c>
      <c r="L517" s="19">
        <v>0.05</v>
      </c>
      <c r="M517" s="18">
        <f t="shared" si="21"/>
        <v>2826.25</v>
      </c>
      <c r="N517" s="18">
        <f>M517*0.25</f>
        <v>706.5625</v>
      </c>
      <c r="O517" s="16" t="s">
        <v>44</v>
      </c>
      <c r="P517" s="16" t="s">
        <v>38</v>
      </c>
      <c r="Q517" s="16">
        <v>3</v>
      </c>
      <c r="R517" s="16" t="s">
        <v>39</v>
      </c>
    </row>
    <row r="518" spans="1:18" x14ac:dyDescent="0.2">
      <c r="A518" s="16" t="s">
        <v>661</v>
      </c>
      <c r="B518" s="29">
        <v>45708</v>
      </c>
      <c r="C518" s="9" t="s">
        <v>146</v>
      </c>
      <c r="D518" s="9" t="s">
        <v>75</v>
      </c>
      <c r="E518" s="9" t="s">
        <v>76</v>
      </c>
      <c r="F518" s="9" t="s">
        <v>11</v>
      </c>
      <c r="G518" s="9" t="s">
        <v>77</v>
      </c>
      <c r="H518" s="9" t="s">
        <v>78</v>
      </c>
      <c r="I518" s="9" t="s">
        <v>36</v>
      </c>
      <c r="J518" s="17">
        <v>1</v>
      </c>
      <c r="K518" s="18">
        <v>1080</v>
      </c>
      <c r="L518" s="19">
        <v>0.1</v>
      </c>
      <c r="M518" s="18">
        <f t="shared" si="21"/>
        <v>972</v>
      </c>
      <c r="N518" s="18">
        <f>-0.08*M518</f>
        <v>-77.760000000000005</v>
      </c>
      <c r="O518" s="16" t="s">
        <v>91</v>
      </c>
      <c r="P518" s="16" t="s">
        <v>80</v>
      </c>
      <c r="Q518" s="16">
        <v>2</v>
      </c>
      <c r="R518" s="16" t="s">
        <v>80</v>
      </c>
    </row>
    <row r="519" spans="1:18" x14ac:dyDescent="0.2">
      <c r="A519" s="16" t="s">
        <v>662</v>
      </c>
      <c r="B519" s="29">
        <v>46085</v>
      </c>
      <c r="C519" s="9" t="s">
        <v>82</v>
      </c>
      <c r="D519" s="9" t="s">
        <v>83</v>
      </c>
      <c r="E519" s="9" t="s">
        <v>84</v>
      </c>
      <c r="F519" s="9" t="s">
        <v>8</v>
      </c>
      <c r="G519" s="9" t="s">
        <v>139</v>
      </c>
      <c r="H519" s="9" t="s">
        <v>140</v>
      </c>
      <c r="I519" s="9" t="s">
        <v>57</v>
      </c>
      <c r="J519" s="17">
        <v>1</v>
      </c>
      <c r="K519" s="18">
        <v>23608</v>
      </c>
      <c r="L519" s="19">
        <v>0.05</v>
      </c>
      <c r="M519" s="18">
        <f t="shared" si="21"/>
        <v>22427.599999999999</v>
      </c>
      <c r="N519" s="18">
        <f>M519*0.13</f>
        <v>2915.5879999999997</v>
      </c>
      <c r="O519" s="16" t="s">
        <v>58</v>
      </c>
      <c r="P519" s="16" t="s">
        <v>38</v>
      </c>
      <c r="Q519" s="16">
        <v>3</v>
      </c>
      <c r="R519" s="16" t="s">
        <v>39</v>
      </c>
    </row>
    <row r="520" spans="1:18" x14ac:dyDescent="0.2">
      <c r="A520" s="16" t="s">
        <v>663</v>
      </c>
      <c r="B520" s="29">
        <v>45959</v>
      </c>
      <c r="C520" s="9" t="s">
        <v>183</v>
      </c>
      <c r="D520" s="9" t="s">
        <v>55</v>
      </c>
      <c r="E520" s="9" t="s">
        <v>56</v>
      </c>
      <c r="F520" s="9" t="s">
        <v>9</v>
      </c>
      <c r="G520" s="9" t="s">
        <v>161</v>
      </c>
      <c r="H520" s="9" t="s">
        <v>162</v>
      </c>
      <c r="I520" s="9" t="s">
        <v>79</v>
      </c>
      <c r="J520" s="17">
        <v>1</v>
      </c>
      <c r="K520" s="18">
        <v>4027</v>
      </c>
      <c r="L520" s="19">
        <v>0.1</v>
      </c>
      <c r="M520" s="18">
        <f t="shared" si="21"/>
        <v>3624.3</v>
      </c>
      <c r="N520" s="18">
        <f>M520*0.16</f>
        <v>579.88800000000003</v>
      </c>
      <c r="O520" s="16" t="s">
        <v>37</v>
      </c>
      <c r="P520" s="16" t="s">
        <v>38</v>
      </c>
      <c r="Q520" s="16">
        <v>4</v>
      </c>
      <c r="R520" s="16" t="s">
        <v>39</v>
      </c>
    </row>
    <row r="521" spans="1:18" x14ac:dyDescent="0.2">
      <c r="A521" s="16" t="s">
        <v>664</v>
      </c>
      <c r="B521" s="29">
        <v>46071</v>
      </c>
      <c r="C521" s="9" t="s">
        <v>125</v>
      </c>
      <c r="D521" s="9" t="s">
        <v>113</v>
      </c>
      <c r="E521" s="9" t="s">
        <v>114</v>
      </c>
      <c r="F521" s="9" t="s">
        <v>9</v>
      </c>
      <c r="G521" s="9" t="s">
        <v>103</v>
      </c>
      <c r="H521" s="9" t="s">
        <v>104</v>
      </c>
      <c r="I521" s="9" t="s">
        <v>95</v>
      </c>
      <c r="J521" s="17">
        <v>1</v>
      </c>
      <c r="K521" s="18">
        <v>3133</v>
      </c>
      <c r="L521" s="19">
        <v>0.15</v>
      </c>
      <c r="M521" s="18">
        <f t="shared" si="21"/>
        <v>2663.0499999999997</v>
      </c>
      <c r="N521" s="18">
        <f>M521*0.18</f>
        <v>479.34899999999993</v>
      </c>
      <c r="O521" s="16" t="s">
        <v>58</v>
      </c>
      <c r="P521" s="16" t="s">
        <v>38</v>
      </c>
      <c r="Q521" s="16">
        <v>5</v>
      </c>
      <c r="R521" s="16" t="s">
        <v>39</v>
      </c>
    </row>
    <row r="522" spans="1:18" x14ac:dyDescent="0.2">
      <c r="A522" s="16" t="s">
        <v>665</v>
      </c>
      <c r="B522" s="29">
        <v>45775</v>
      </c>
      <c r="C522" s="9" t="s">
        <v>143</v>
      </c>
      <c r="D522" s="9" t="s">
        <v>55</v>
      </c>
      <c r="E522" s="9" t="s">
        <v>56</v>
      </c>
      <c r="F522" s="9" t="s">
        <v>9</v>
      </c>
      <c r="G522" s="9" t="s">
        <v>93</v>
      </c>
      <c r="H522" s="9" t="s">
        <v>94</v>
      </c>
      <c r="I522" s="9" t="s">
        <v>79</v>
      </c>
      <c r="J522" s="17">
        <v>3</v>
      </c>
      <c r="K522" s="18">
        <v>3701</v>
      </c>
      <c r="L522" s="19">
        <v>0.1</v>
      </c>
      <c r="M522" s="18">
        <f t="shared" si="21"/>
        <v>9992.7000000000007</v>
      </c>
      <c r="N522" s="18">
        <f>M522*0.22</f>
        <v>2198.3940000000002</v>
      </c>
      <c r="O522" s="16" t="s">
        <v>44</v>
      </c>
      <c r="P522" s="16" t="s">
        <v>38</v>
      </c>
      <c r="Q522" s="16">
        <v>5</v>
      </c>
      <c r="R522" s="16" t="s">
        <v>39</v>
      </c>
    </row>
    <row r="523" spans="1:18" x14ac:dyDescent="0.2">
      <c r="A523" s="16" t="s">
        <v>666</v>
      </c>
      <c r="B523" s="29">
        <v>45862</v>
      </c>
      <c r="C523" s="9" t="s">
        <v>46</v>
      </c>
      <c r="D523" s="9" t="s">
        <v>107</v>
      </c>
      <c r="E523" s="9" t="s">
        <v>108</v>
      </c>
      <c r="F523" s="9" t="s">
        <v>10</v>
      </c>
      <c r="G523" s="9" t="s">
        <v>89</v>
      </c>
      <c r="H523" s="9" t="s">
        <v>90</v>
      </c>
      <c r="I523" s="9" t="s">
        <v>73</v>
      </c>
      <c r="J523" s="17">
        <v>2</v>
      </c>
      <c r="K523" s="18">
        <v>4943</v>
      </c>
      <c r="L523" s="19">
        <v>0.15</v>
      </c>
      <c r="M523" s="18">
        <f t="shared" si="21"/>
        <v>8403.1</v>
      </c>
      <c r="N523" s="18">
        <f>M523*0.16</f>
        <v>1344.4960000000001</v>
      </c>
      <c r="O523" s="16" t="s">
        <v>44</v>
      </c>
      <c r="P523" s="16" t="s">
        <v>38</v>
      </c>
      <c r="Q523" s="16">
        <v>3</v>
      </c>
      <c r="R523" s="16" t="s">
        <v>39</v>
      </c>
    </row>
    <row r="524" spans="1:18" x14ac:dyDescent="0.2">
      <c r="A524" s="16" t="s">
        <v>667</v>
      </c>
      <c r="B524" s="29">
        <v>45892</v>
      </c>
      <c r="C524" s="9" t="s">
        <v>52</v>
      </c>
      <c r="D524" s="9" t="s">
        <v>32</v>
      </c>
      <c r="E524" s="9" t="s">
        <v>33</v>
      </c>
      <c r="F524" s="9" t="s">
        <v>11</v>
      </c>
      <c r="G524" s="9" t="s">
        <v>135</v>
      </c>
      <c r="H524" s="9" t="s">
        <v>136</v>
      </c>
      <c r="I524" s="9" t="s">
        <v>36</v>
      </c>
      <c r="J524" s="17">
        <v>1</v>
      </c>
      <c r="K524" s="18">
        <v>1497</v>
      </c>
      <c r="L524" s="19">
        <v>0.1</v>
      </c>
      <c r="M524" s="18">
        <v>0</v>
      </c>
      <c r="N524" s="18">
        <v>0</v>
      </c>
      <c r="O524" s="16" t="s">
        <v>44</v>
      </c>
      <c r="P524" s="16" t="s">
        <v>132</v>
      </c>
      <c r="Q524" s="16"/>
      <c r="R524" s="16" t="s">
        <v>133</v>
      </c>
    </row>
    <row r="525" spans="1:18" x14ac:dyDescent="0.2">
      <c r="A525" s="16" t="s">
        <v>668</v>
      </c>
      <c r="B525" s="29">
        <v>45765</v>
      </c>
      <c r="C525" s="9" t="s">
        <v>156</v>
      </c>
      <c r="D525" s="9" t="s">
        <v>55</v>
      </c>
      <c r="E525" s="9" t="s">
        <v>56</v>
      </c>
      <c r="F525" s="9" t="s">
        <v>10</v>
      </c>
      <c r="G525" s="9" t="s">
        <v>62</v>
      </c>
      <c r="H525" s="9" t="s">
        <v>63</v>
      </c>
      <c r="I525" s="9" t="s">
        <v>73</v>
      </c>
      <c r="J525" s="17">
        <v>5</v>
      </c>
      <c r="K525" s="18">
        <v>3648</v>
      </c>
      <c r="L525" s="19">
        <v>0</v>
      </c>
      <c r="M525" s="18">
        <f t="shared" ref="M525:M534" si="22">J525*K525*(1-L525)</f>
        <v>18240</v>
      </c>
      <c r="N525" s="18">
        <f>M525*0.16</f>
        <v>2918.4</v>
      </c>
      <c r="O525" s="16" t="s">
        <v>58</v>
      </c>
      <c r="P525" s="16" t="s">
        <v>38</v>
      </c>
      <c r="Q525" s="16">
        <v>5</v>
      </c>
      <c r="R525" s="16" t="s">
        <v>39</v>
      </c>
    </row>
    <row r="526" spans="1:18" x14ac:dyDescent="0.2">
      <c r="A526" s="16" t="s">
        <v>669</v>
      </c>
      <c r="B526" s="29">
        <v>45709</v>
      </c>
      <c r="C526" s="9" t="s">
        <v>46</v>
      </c>
      <c r="D526" s="9" t="s">
        <v>55</v>
      </c>
      <c r="E526" s="9" t="s">
        <v>56</v>
      </c>
      <c r="F526" s="9" t="s">
        <v>8</v>
      </c>
      <c r="G526" s="9" t="s">
        <v>126</v>
      </c>
      <c r="H526" s="9" t="s">
        <v>127</v>
      </c>
      <c r="I526" s="9" t="s">
        <v>57</v>
      </c>
      <c r="J526" s="17">
        <v>1</v>
      </c>
      <c r="K526" s="18">
        <v>11657</v>
      </c>
      <c r="L526" s="19">
        <v>0.1</v>
      </c>
      <c r="M526" s="18">
        <f t="shared" si="22"/>
        <v>10491.300000000001</v>
      </c>
      <c r="N526" s="18">
        <f>M526*0.22</f>
        <v>2308.0860000000002</v>
      </c>
      <c r="O526" s="16" t="s">
        <v>91</v>
      </c>
      <c r="P526" s="16" t="s">
        <v>242</v>
      </c>
      <c r="Q526" s="16">
        <v>4</v>
      </c>
      <c r="R526" s="16" t="s">
        <v>39</v>
      </c>
    </row>
    <row r="527" spans="1:18" x14ac:dyDescent="0.2">
      <c r="A527" s="16" t="s">
        <v>670</v>
      </c>
      <c r="B527" s="29">
        <v>45786</v>
      </c>
      <c r="C527" s="9" t="s">
        <v>146</v>
      </c>
      <c r="D527" s="9" t="s">
        <v>55</v>
      </c>
      <c r="E527" s="9" t="s">
        <v>56</v>
      </c>
      <c r="F527" s="9" t="s">
        <v>10</v>
      </c>
      <c r="G527" s="9" t="s">
        <v>168</v>
      </c>
      <c r="H527" s="9" t="s">
        <v>169</v>
      </c>
      <c r="I527" s="9" t="s">
        <v>64</v>
      </c>
      <c r="J527" s="17">
        <v>2</v>
      </c>
      <c r="K527" s="18">
        <v>2120</v>
      </c>
      <c r="L527" s="19">
        <v>0.05</v>
      </c>
      <c r="M527" s="18">
        <f t="shared" si="22"/>
        <v>4028</v>
      </c>
      <c r="N527" s="18">
        <f>M527*0.19</f>
        <v>765.32</v>
      </c>
      <c r="O527" s="16" t="s">
        <v>91</v>
      </c>
      <c r="P527" s="16" t="s">
        <v>38</v>
      </c>
      <c r="Q527" s="16">
        <v>4</v>
      </c>
      <c r="R527" s="16" t="s">
        <v>39</v>
      </c>
    </row>
    <row r="528" spans="1:18" x14ac:dyDescent="0.2">
      <c r="A528" s="16" t="s">
        <v>671</v>
      </c>
      <c r="B528" s="29">
        <v>45826</v>
      </c>
      <c r="C528" s="9" t="s">
        <v>82</v>
      </c>
      <c r="D528" s="9" t="s">
        <v>99</v>
      </c>
      <c r="E528" s="9" t="s">
        <v>99</v>
      </c>
      <c r="F528" s="9" t="s">
        <v>10</v>
      </c>
      <c r="G528" s="9" t="s">
        <v>224</v>
      </c>
      <c r="H528" s="9" t="s">
        <v>131</v>
      </c>
      <c r="I528" s="9" t="s">
        <v>64</v>
      </c>
      <c r="J528" s="17">
        <v>1</v>
      </c>
      <c r="K528" s="18">
        <v>5346</v>
      </c>
      <c r="L528" s="19">
        <v>0.05</v>
      </c>
      <c r="M528" s="18">
        <f t="shared" si="22"/>
        <v>5078.7</v>
      </c>
      <c r="N528" s="18">
        <f>M528*0.16</f>
        <v>812.59199999999998</v>
      </c>
      <c r="O528" s="16" t="s">
        <v>44</v>
      </c>
      <c r="P528" s="16" t="s">
        <v>38</v>
      </c>
      <c r="Q528" s="16">
        <v>3</v>
      </c>
      <c r="R528" s="16" t="s">
        <v>39</v>
      </c>
    </row>
    <row r="529" spans="1:18" x14ac:dyDescent="0.2">
      <c r="A529" s="16" t="s">
        <v>672</v>
      </c>
      <c r="B529" s="29">
        <v>45706</v>
      </c>
      <c r="C529" s="9" t="s">
        <v>66</v>
      </c>
      <c r="D529" s="9" t="s">
        <v>32</v>
      </c>
      <c r="E529" s="9" t="s">
        <v>33</v>
      </c>
      <c r="F529" s="9" t="s">
        <v>10</v>
      </c>
      <c r="G529" s="9" t="s">
        <v>89</v>
      </c>
      <c r="H529" s="9" t="s">
        <v>90</v>
      </c>
      <c r="I529" s="9" t="s">
        <v>64</v>
      </c>
      <c r="J529" s="17">
        <v>2</v>
      </c>
      <c r="K529" s="18">
        <v>384</v>
      </c>
      <c r="L529" s="19">
        <v>0.05</v>
      </c>
      <c r="M529" s="18">
        <f t="shared" si="22"/>
        <v>729.59999999999991</v>
      </c>
      <c r="N529" s="18">
        <f>M529*0.15</f>
        <v>109.43999999999998</v>
      </c>
      <c r="O529" s="16" t="s">
        <v>91</v>
      </c>
      <c r="P529" s="16" t="s">
        <v>38</v>
      </c>
      <c r="Q529" s="16">
        <v>5</v>
      </c>
      <c r="R529" s="16" t="s">
        <v>39</v>
      </c>
    </row>
    <row r="530" spans="1:18" x14ac:dyDescent="0.2">
      <c r="A530" s="16" t="s">
        <v>673</v>
      </c>
      <c r="B530" s="29">
        <v>45667</v>
      </c>
      <c r="C530" s="9" t="s">
        <v>41</v>
      </c>
      <c r="D530" s="9" t="s">
        <v>75</v>
      </c>
      <c r="E530" s="9" t="s">
        <v>76</v>
      </c>
      <c r="F530" s="9" t="s">
        <v>9</v>
      </c>
      <c r="G530" s="9" t="s">
        <v>93</v>
      </c>
      <c r="H530" s="9" t="s">
        <v>94</v>
      </c>
      <c r="I530" s="9" t="s">
        <v>95</v>
      </c>
      <c r="J530" s="17">
        <v>1</v>
      </c>
      <c r="K530" s="18">
        <v>411</v>
      </c>
      <c r="L530" s="19">
        <v>0.1</v>
      </c>
      <c r="M530" s="18">
        <f t="shared" si="22"/>
        <v>369.90000000000003</v>
      </c>
      <c r="N530" s="18">
        <f>M530*0.23</f>
        <v>85.077000000000012</v>
      </c>
      <c r="O530" s="16" t="s">
        <v>69</v>
      </c>
      <c r="P530" s="16" t="s">
        <v>38</v>
      </c>
      <c r="Q530" s="16">
        <v>4</v>
      </c>
      <c r="R530" s="16" t="s">
        <v>39</v>
      </c>
    </row>
    <row r="531" spans="1:18" x14ac:dyDescent="0.2">
      <c r="A531" s="16" t="s">
        <v>674</v>
      </c>
      <c r="B531" s="29">
        <v>45709</v>
      </c>
      <c r="C531" s="9" t="s">
        <v>31</v>
      </c>
      <c r="D531" s="9" t="s">
        <v>71</v>
      </c>
      <c r="E531" s="9" t="s">
        <v>72</v>
      </c>
      <c r="F531" s="9" t="s">
        <v>10</v>
      </c>
      <c r="G531" s="9" t="s">
        <v>62</v>
      </c>
      <c r="H531" s="9" t="s">
        <v>63</v>
      </c>
      <c r="I531" s="9" t="s">
        <v>73</v>
      </c>
      <c r="J531" s="17">
        <v>1</v>
      </c>
      <c r="K531" s="18">
        <v>3127</v>
      </c>
      <c r="L531" s="19">
        <v>0.05</v>
      </c>
      <c r="M531" s="18">
        <f t="shared" si="22"/>
        <v>2970.6499999999996</v>
      </c>
      <c r="N531" s="18">
        <f>M531*0.12</f>
        <v>356.47799999999995</v>
      </c>
      <c r="O531" s="16" t="s">
        <v>44</v>
      </c>
      <c r="P531" s="16" t="s">
        <v>38</v>
      </c>
      <c r="Q531" s="16">
        <v>3</v>
      </c>
      <c r="R531" s="16" t="s">
        <v>39</v>
      </c>
    </row>
    <row r="532" spans="1:18" x14ac:dyDescent="0.2">
      <c r="A532" s="16" t="s">
        <v>675</v>
      </c>
      <c r="B532" s="29">
        <v>46074</v>
      </c>
      <c r="C532" s="9" t="s">
        <v>226</v>
      </c>
      <c r="D532" s="9" t="s">
        <v>154</v>
      </c>
      <c r="E532" s="9" t="s">
        <v>61</v>
      </c>
      <c r="F532" s="9" t="s">
        <v>9</v>
      </c>
      <c r="G532" s="9" t="s">
        <v>217</v>
      </c>
      <c r="H532" s="9" t="s">
        <v>218</v>
      </c>
      <c r="I532" s="9" t="s">
        <v>79</v>
      </c>
      <c r="J532" s="17">
        <v>1</v>
      </c>
      <c r="K532" s="18">
        <v>4157</v>
      </c>
      <c r="L532" s="19">
        <v>0</v>
      </c>
      <c r="M532" s="18">
        <f t="shared" si="22"/>
        <v>4157</v>
      </c>
      <c r="N532" s="18">
        <f>M532*0.12</f>
        <v>498.84</v>
      </c>
      <c r="O532" s="16" t="s">
        <v>69</v>
      </c>
      <c r="P532" s="16" t="s">
        <v>242</v>
      </c>
      <c r="Q532" s="16">
        <v>4</v>
      </c>
      <c r="R532" s="16" t="s">
        <v>39</v>
      </c>
    </row>
    <row r="533" spans="1:18" x14ac:dyDescent="0.2">
      <c r="A533" s="16" t="s">
        <v>676</v>
      </c>
      <c r="B533" s="29">
        <v>45741</v>
      </c>
      <c r="C533" s="9" t="s">
        <v>112</v>
      </c>
      <c r="D533" s="9" t="s">
        <v>83</v>
      </c>
      <c r="E533" s="9" t="s">
        <v>84</v>
      </c>
      <c r="F533" s="9" t="s">
        <v>9</v>
      </c>
      <c r="G533" s="9" t="s">
        <v>93</v>
      </c>
      <c r="H533" s="9" t="s">
        <v>94</v>
      </c>
      <c r="I533" s="9" t="s">
        <v>79</v>
      </c>
      <c r="J533" s="17">
        <v>3</v>
      </c>
      <c r="K533" s="18">
        <v>3424</v>
      </c>
      <c r="L533" s="19">
        <v>0.1</v>
      </c>
      <c r="M533" s="18">
        <f t="shared" si="22"/>
        <v>9244.8000000000011</v>
      </c>
      <c r="N533" s="18">
        <f>M533*0.22</f>
        <v>2033.8560000000002</v>
      </c>
      <c r="O533" s="16" t="s">
        <v>91</v>
      </c>
      <c r="P533" s="16" t="s">
        <v>38</v>
      </c>
      <c r="Q533" s="16">
        <v>4</v>
      </c>
      <c r="R533" s="16" t="s">
        <v>39</v>
      </c>
    </row>
    <row r="534" spans="1:18" x14ac:dyDescent="0.2">
      <c r="A534" s="16" t="s">
        <v>677</v>
      </c>
      <c r="B534" s="29">
        <v>45937</v>
      </c>
      <c r="C534" s="9" t="s">
        <v>148</v>
      </c>
      <c r="D534" s="9" t="s">
        <v>150</v>
      </c>
      <c r="E534" s="9" t="s">
        <v>151</v>
      </c>
      <c r="F534" s="9" t="s">
        <v>10</v>
      </c>
      <c r="G534" s="9" t="s">
        <v>224</v>
      </c>
      <c r="H534" s="9" t="s">
        <v>131</v>
      </c>
      <c r="I534" s="9" t="s">
        <v>64</v>
      </c>
      <c r="J534" s="17">
        <v>1</v>
      </c>
      <c r="K534" s="18">
        <v>4004</v>
      </c>
      <c r="L534" s="19">
        <v>0.1</v>
      </c>
      <c r="M534" s="18">
        <f t="shared" si="22"/>
        <v>3603.6</v>
      </c>
      <c r="N534" s="18">
        <f>M534*0.24</f>
        <v>864.86399999999992</v>
      </c>
      <c r="O534" s="16" t="s">
        <v>44</v>
      </c>
      <c r="P534" s="16" t="s">
        <v>38</v>
      </c>
      <c r="Q534" s="16">
        <v>3</v>
      </c>
      <c r="R534" s="16" t="s">
        <v>39</v>
      </c>
    </row>
    <row r="535" spans="1:18" x14ac:dyDescent="0.2">
      <c r="A535" s="16" t="s">
        <v>678</v>
      </c>
      <c r="B535" s="29">
        <v>46092</v>
      </c>
      <c r="C535" s="9" t="s">
        <v>82</v>
      </c>
      <c r="D535" s="9" t="s">
        <v>99</v>
      </c>
      <c r="E535" s="9" t="s">
        <v>99</v>
      </c>
      <c r="F535" s="9" t="s">
        <v>8</v>
      </c>
      <c r="G535" s="9" t="s">
        <v>34</v>
      </c>
      <c r="H535" s="9" t="s">
        <v>35</v>
      </c>
      <c r="I535" s="9" t="s">
        <v>57</v>
      </c>
      <c r="J535" s="17">
        <v>2</v>
      </c>
      <c r="K535" s="18">
        <v>52575</v>
      </c>
      <c r="L535" s="19">
        <v>0.5</v>
      </c>
      <c r="M535" s="18">
        <v>0</v>
      </c>
      <c r="N535" s="18">
        <v>0</v>
      </c>
      <c r="O535" s="16" t="s">
        <v>44</v>
      </c>
      <c r="P535" s="16" t="s">
        <v>132</v>
      </c>
      <c r="Q535" s="16"/>
      <c r="R535" s="16" t="s">
        <v>133</v>
      </c>
    </row>
    <row r="536" spans="1:18" x14ac:dyDescent="0.2">
      <c r="A536" s="16" t="s">
        <v>679</v>
      </c>
      <c r="B536" s="29">
        <v>45758</v>
      </c>
      <c r="C536" s="9" t="s">
        <v>41</v>
      </c>
      <c r="D536" s="9" t="s">
        <v>87</v>
      </c>
      <c r="E536" s="9" t="s">
        <v>88</v>
      </c>
      <c r="F536" s="9" t="s">
        <v>9</v>
      </c>
      <c r="G536" s="9" t="s">
        <v>161</v>
      </c>
      <c r="H536" s="9" t="s">
        <v>162</v>
      </c>
      <c r="I536" s="9" t="s">
        <v>95</v>
      </c>
      <c r="J536" s="17">
        <v>1</v>
      </c>
      <c r="K536" s="18">
        <v>1084</v>
      </c>
      <c r="L536" s="19">
        <v>0</v>
      </c>
      <c r="M536" s="18">
        <f t="shared" ref="M536:M567" si="23">J536*K536*(1-L536)</f>
        <v>1084</v>
      </c>
      <c r="N536" s="18">
        <f>M536*0.15</f>
        <v>162.6</v>
      </c>
      <c r="O536" s="16" t="s">
        <v>58</v>
      </c>
      <c r="P536" s="16" t="s">
        <v>38</v>
      </c>
      <c r="Q536" s="16">
        <v>5</v>
      </c>
      <c r="R536" s="16" t="s">
        <v>39</v>
      </c>
    </row>
    <row r="537" spans="1:18" x14ac:dyDescent="0.2">
      <c r="A537" s="16" t="s">
        <v>680</v>
      </c>
      <c r="B537" s="29">
        <v>45931</v>
      </c>
      <c r="C537" s="9" t="s">
        <v>143</v>
      </c>
      <c r="D537" s="9" t="s">
        <v>107</v>
      </c>
      <c r="E537" s="9" t="s">
        <v>108</v>
      </c>
      <c r="F537" s="9" t="s">
        <v>9</v>
      </c>
      <c r="G537" s="9" t="s">
        <v>161</v>
      </c>
      <c r="H537" s="9" t="s">
        <v>162</v>
      </c>
      <c r="I537" s="9" t="s">
        <v>95</v>
      </c>
      <c r="J537" s="17">
        <v>1</v>
      </c>
      <c r="K537" s="18">
        <v>4132</v>
      </c>
      <c r="L537" s="19">
        <v>0.05</v>
      </c>
      <c r="M537" s="18">
        <f t="shared" si="23"/>
        <v>3925.3999999999996</v>
      </c>
      <c r="N537" s="18">
        <f>M537*0.1</f>
        <v>392.53999999999996</v>
      </c>
      <c r="O537" s="16" t="s">
        <v>44</v>
      </c>
      <c r="P537" s="16" t="s">
        <v>38</v>
      </c>
      <c r="Q537" s="16">
        <v>3</v>
      </c>
      <c r="R537" s="16" t="s">
        <v>39</v>
      </c>
    </row>
    <row r="538" spans="1:18" x14ac:dyDescent="0.2">
      <c r="A538" s="16" t="s">
        <v>681</v>
      </c>
      <c r="B538" s="29">
        <v>45667</v>
      </c>
      <c r="C538" s="9" t="s">
        <v>31</v>
      </c>
      <c r="D538" s="9" t="s">
        <v>150</v>
      </c>
      <c r="E538" s="9" t="s">
        <v>151</v>
      </c>
      <c r="F538" s="9" t="s">
        <v>8</v>
      </c>
      <c r="G538" s="9" t="s">
        <v>49</v>
      </c>
      <c r="H538" s="9" t="s">
        <v>50</v>
      </c>
      <c r="I538" s="9" t="s">
        <v>57</v>
      </c>
      <c r="J538" s="17">
        <v>1</v>
      </c>
      <c r="K538" s="18">
        <v>46055</v>
      </c>
      <c r="L538" s="19">
        <v>0</v>
      </c>
      <c r="M538" s="18">
        <f t="shared" si="23"/>
        <v>46055</v>
      </c>
      <c r="N538" s="18">
        <f>M538*0.26</f>
        <v>11974.300000000001</v>
      </c>
      <c r="O538" s="16" t="s">
        <v>58</v>
      </c>
      <c r="P538" s="16" t="s">
        <v>38</v>
      </c>
      <c r="Q538" s="16">
        <v>4</v>
      </c>
      <c r="R538" s="16" t="s">
        <v>39</v>
      </c>
    </row>
    <row r="539" spans="1:18" x14ac:dyDescent="0.2">
      <c r="A539" s="16" t="s">
        <v>682</v>
      </c>
      <c r="B539" s="29">
        <v>46072</v>
      </c>
      <c r="C539" s="9" t="s">
        <v>143</v>
      </c>
      <c r="D539" s="9" t="s">
        <v>99</v>
      </c>
      <c r="E539" s="9" t="s">
        <v>99</v>
      </c>
      <c r="F539" s="9" t="s">
        <v>8</v>
      </c>
      <c r="G539" s="9" t="s">
        <v>139</v>
      </c>
      <c r="H539" s="9" t="s">
        <v>140</v>
      </c>
      <c r="I539" s="9" t="s">
        <v>57</v>
      </c>
      <c r="J539" s="17">
        <v>1</v>
      </c>
      <c r="K539" s="18">
        <v>26834</v>
      </c>
      <c r="L539" s="19">
        <v>0</v>
      </c>
      <c r="M539" s="18">
        <f t="shared" si="23"/>
        <v>26834</v>
      </c>
      <c r="N539" s="18">
        <f>M539*0.1</f>
        <v>2683.4</v>
      </c>
      <c r="O539" s="16" t="s">
        <v>44</v>
      </c>
      <c r="P539" s="16" t="s">
        <v>38</v>
      </c>
      <c r="Q539" s="16">
        <v>3</v>
      </c>
      <c r="R539" s="16" t="s">
        <v>39</v>
      </c>
    </row>
    <row r="540" spans="1:18" x14ac:dyDescent="0.2">
      <c r="A540" s="16" t="s">
        <v>683</v>
      </c>
      <c r="B540" s="29">
        <v>45893</v>
      </c>
      <c r="C540" s="9" t="s">
        <v>118</v>
      </c>
      <c r="D540" s="9" t="s">
        <v>75</v>
      </c>
      <c r="E540" s="9" t="s">
        <v>76</v>
      </c>
      <c r="F540" s="9" t="s">
        <v>8</v>
      </c>
      <c r="G540" s="9" t="s">
        <v>139</v>
      </c>
      <c r="H540" s="9" t="s">
        <v>140</v>
      </c>
      <c r="I540" s="9" t="s">
        <v>36</v>
      </c>
      <c r="J540" s="17">
        <v>2</v>
      </c>
      <c r="K540" s="18">
        <v>7988</v>
      </c>
      <c r="L540" s="19">
        <v>0.15</v>
      </c>
      <c r="M540" s="18">
        <f t="shared" si="23"/>
        <v>13579.6</v>
      </c>
      <c r="N540" s="18">
        <f>M540*0.19</f>
        <v>2580.1240000000003</v>
      </c>
      <c r="O540" s="16" t="s">
        <v>58</v>
      </c>
      <c r="P540" s="16" t="s">
        <v>38</v>
      </c>
      <c r="Q540" s="16">
        <v>4</v>
      </c>
      <c r="R540" s="16" t="s">
        <v>39</v>
      </c>
    </row>
    <row r="541" spans="1:18" x14ac:dyDescent="0.2">
      <c r="A541" s="16" t="s">
        <v>684</v>
      </c>
      <c r="B541" s="29">
        <v>45892</v>
      </c>
      <c r="C541" s="9" t="s">
        <v>54</v>
      </c>
      <c r="D541" s="9" t="s">
        <v>150</v>
      </c>
      <c r="E541" s="9" t="s">
        <v>151</v>
      </c>
      <c r="F541" s="9" t="s">
        <v>10</v>
      </c>
      <c r="G541" s="9" t="s">
        <v>224</v>
      </c>
      <c r="H541" s="9" t="s">
        <v>131</v>
      </c>
      <c r="I541" s="9" t="s">
        <v>73</v>
      </c>
      <c r="J541" s="17">
        <v>2</v>
      </c>
      <c r="K541" s="18">
        <v>1031</v>
      </c>
      <c r="L541" s="19">
        <v>0.1</v>
      </c>
      <c r="M541" s="18">
        <f t="shared" si="23"/>
        <v>1855.8</v>
      </c>
      <c r="N541" s="18">
        <f>M541*0.1</f>
        <v>185.58</v>
      </c>
      <c r="O541" s="16" t="s">
        <v>69</v>
      </c>
      <c r="P541" s="16" t="s">
        <v>38</v>
      </c>
      <c r="Q541" s="16">
        <v>5</v>
      </c>
      <c r="R541" s="16" t="s">
        <v>39</v>
      </c>
    </row>
    <row r="542" spans="1:18" x14ac:dyDescent="0.2">
      <c r="A542" s="16" t="s">
        <v>685</v>
      </c>
      <c r="B542" s="29">
        <v>46102</v>
      </c>
      <c r="C542" s="9" t="s">
        <v>129</v>
      </c>
      <c r="D542" s="9" t="s">
        <v>83</v>
      </c>
      <c r="E542" s="9" t="s">
        <v>84</v>
      </c>
      <c r="F542" s="9" t="s">
        <v>8</v>
      </c>
      <c r="G542" s="9" t="s">
        <v>67</v>
      </c>
      <c r="H542" s="9" t="s">
        <v>68</v>
      </c>
      <c r="I542" s="9" t="s">
        <v>57</v>
      </c>
      <c r="J542" s="17">
        <v>1</v>
      </c>
      <c r="K542" s="18">
        <v>14487</v>
      </c>
      <c r="L542" s="19">
        <v>0</v>
      </c>
      <c r="M542" s="18">
        <f t="shared" si="23"/>
        <v>14487</v>
      </c>
      <c r="N542" s="18">
        <f>M542*0.17</f>
        <v>2462.79</v>
      </c>
      <c r="O542" s="16" t="s">
        <v>44</v>
      </c>
      <c r="P542" s="16" t="s">
        <v>38</v>
      </c>
      <c r="Q542" s="16">
        <v>4</v>
      </c>
      <c r="R542" s="16" t="s">
        <v>39</v>
      </c>
    </row>
    <row r="543" spans="1:18" x14ac:dyDescent="0.2">
      <c r="A543" s="16" t="s">
        <v>686</v>
      </c>
      <c r="B543" s="29">
        <v>45957</v>
      </c>
      <c r="C543" s="9" t="s">
        <v>66</v>
      </c>
      <c r="D543" s="9" t="s">
        <v>60</v>
      </c>
      <c r="E543" s="9" t="s">
        <v>61</v>
      </c>
      <c r="F543" s="9" t="s">
        <v>9</v>
      </c>
      <c r="G543" s="9" t="s">
        <v>217</v>
      </c>
      <c r="H543" s="9" t="s">
        <v>218</v>
      </c>
      <c r="I543" s="9" t="s">
        <v>95</v>
      </c>
      <c r="J543" s="17">
        <v>1</v>
      </c>
      <c r="K543" s="18">
        <v>3101</v>
      </c>
      <c r="L543" s="19">
        <v>0.1</v>
      </c>
      <c r="M543" s="18">
        <f t="shared" si="23"/>
        <v>2790.9</v>
      </c>
      <c r="N543" s="18">
        <f>M543*0.12</f>
        <v>334.90800000000002</v>
      </c>
      <c r="O543" s="16" t="s">
        <v>91</v>
      </c>
      <c r="P543" s="16" t="s">
        <v>38</v>
      </c>
      <c r="Q543" s="16">
        <v>4</v>
      </c>
      <c r="R543" s="16" t="s">
        <v>39</v>
      </c>
    </row>
    <row r="544" spans="1:18" x14ac:dyDescent="0.2">
      <c r="A544" s="16" t="s">
        <v>687</v>
      </c>
      <c r="B544" s="29">
        <v>45783</v>
      </c>
      <c r="C544" s="9" t="s">
        <v>66</v>
      </c>
      <c r="D544" s="9" t="s">
        <v>113</v>
      </c>
      <c r="E544" s="9" t="s">
        <v>114</v>
      </c>
      <c r="F544" s="9" t="s">
        <v>8</v>
      </c>
      <c r="G544" s="9" t="s">
        <v>262</v>
      </c>
      <c r="H544" s="9" t="s">
        <v>263</v>
      </c>
      <c r="I544" s="9" t="s">
        <v>57</v>
      </c>
      <c r="J544" s="17">
        <v>1</v>
      </c>
      <c r="K544" s="18">
        <v>27773</v>
      </c>
      <c r="L544" s="19">
        <v>0.35</v>
      </c>
      <c r="M544" s="18">
        <f t="shared" si="23"/>
        <v>18052.45</v>
      </c>
      <c r="N544" s="18">
        <f>M544*0.13</f>
        <v>2346.8185000000003</v>
      </c>
      <c r="O544" s="16" t="s">
        <v>91</v>
      </c>
      <c r="P544" s="16" t="s">
        <v>38</v>
      </c>
      <c r="Q544" s="16">
        <v>3</v>
      </c>
      <c r="R544" s="16" t="s">
        <v>39</v>
      </c>
    </row>
    <row r="545" spans="1:18" x14ac:dyDescent="0.2">
      <c r="A545" s="16" t="s">
        <v>688</v>
      </c>
      <c r="B545" s="29">
        <v>45951</v>
      </c>
      <c r="C545" s="9" t="s">
        <v>129</v>
      </c>
      <c r="D545" s="9" t="s">
        <v>113</v>
      </c>
      <c r="E545" s="9" t="s">
        <v>114</v>
      </c>
      <c r="F545" s="9" t="s">
        <v>10</v>
      </c>
      <c r="G545" s="9" t="s">
        <v>224</v>
      </c>
      <c r="H545" s="9" t="s">
        <v>131</v>
      </c>
      <c r="I545" s="9" t="s">
        <v>73</v>
      </c>
      <c r="J545" s="17">
        <v>1</v>
      </c>
      <c r="K545" s="18">
        <v>5031</v>
      </c>
      <c r="L545" s="19">
        <v>0.05</v>
      </c>
      <c r="M545" s="18">
        <f t="shared" si="23"/>
        <v>4779.45</v>
      </c>
      <c r="N545" s="18">
        <f>M545*0.18</f>
        <v>860.30099999999993</v>
      </c>
      <c r="O545" s="16" t="s">
        <v>58</v>
      </c>
      <c r="P545" s="16" t="s">
        <v>38</v>
      </c>
      <c r="Q545" s="16">
        <v>5</v>
      </c>
      <c r="R545" s="16" t="s">
        <v>39</v>
      </c>
    </row>
    <row r="546" spans="1:18" x14ac:dyDescent="0.2">
      <c r="A546" s="16" t="s">
        <v>689</v>
      </c>
      <c r="B546" s="29">
        <v>45899</v>
      </c>
      <c r="C546" s="9" t="s">
        <v>125</v>
      </c>
      <c r="D546" s="9" t="s">
        <v>113</v>
      </c>
      <c r="E546" s="9" t="s">
        <v>114</v>
      </c>
      <c r="F546" s="9" t="s">
        <v>9</v>
      </c>
      <c r="G546" s="9" t="s">
        <v>161</v>
      </c>
      <c r="H546" s="9" t="s">
        <v>162</v>
      </c>
      <c r="I546" s="9" t="s">
        <v>95</v>
      </c>
      <c r="J546" s="17">
        <v>1</v>
      </c>
      <c r="K546" s="18">
        <v>2343</v>
      </c>
      <c r="L546" s="19">
        <v>0.1</v>
      </c>
      <c r="M546" s="18">
        <f t="shared" si="23"/>
        <v>2108.7000000000003</v>
      </c>
      <c r="N546" s="18">
        <f>M546*0.26</f>
        <v>548.26200000000006</v>
      </c>
      <c r="O546" s="16" t="s">
        <v>37</v>
      </c>
      <c r="P546" s="16" t="s">
        <v>38</v>
      </c>
      <c r="Q546" s="16">
        <v>3</v>
      </c>
      <c r="R546" s="16" t="s">
        <v>39</v>
      </c>
    </row>
    <row r="547" spans="1:18" x14ac:dyDescent="0.2">
      <c r="A547" s="16" t="s">
        <v>690</v>
      </c>
      <c r="B547" s="29">
        <v>45761</v>
      </c>
      <c r="C547" s="9" t="s">
        <v>226</v>
      </c>
      <c r="D547" s="9" t="s">
        <v>154</v>
      </c>
      <c r="E547" s="9" t="s">
        <v>61</v>
      </c>
      <c r="F547" s="9" t="s">
        <v>10</v>
      </c>
      <c r="G547" s="9" t="s">
        <v>89</v>
      </c>
      <c r="H547" s="9" t="s">
        <v>90</v>
      </c>
      <c r="I547" s="9" t="s">
        <v>64</v>
      </c>
      <c r="J547" s="17">
        <v>2</v>
      </c>
      <c r="K547" s="18">
        <v>2575</v>
      </c>
      <c r="L547" s="19">
        <v>0.2</v>
      </c>
      <c r="M547" s="18">
        <f t="shared" si="23"/>
        <v>4120</v>
      </c>
      <c r="N547" s="18">
        <f>M547*0.22</f>
        <v>906.4</v>
      </c>
      <c r="O547" s="16" t="s">
        <v>69</v>
      </c>
      <c r="P547" s="16" t="s">
        <v>38</v>
      </c>
      <c r="Q547" s="16">
        <v>5</v>
      </c>
      <c r="R547" s="16" t="s">
        <v>39</v>
      </c>
    </row>
    <row r="548" spans="1:18" x14ac:dyDescent="0.2">
      <c r="A548" s="16" t="s">
        <v>691</v>
      </c>
      <c r="B548" s="29">
        <v>45668</v>
      </c>
      <c r="C548" s="9" t="s">
        <v>112</v>
      </c>
      <c r="D548" s="9" t="s">
        <v>87</v>
      </c>
      <c r="E548" s="9" t="s">
        <v>88</v>
      </c>
      <c r="F548" s="9" t="s">
        <v>8</v>
      </c>
      <c r="G548" s="9" t="s">
        <v>34</v>
      </c>
      <c r="H548" s="9" t="s">
        <v>35</v>
      </c>
      <c r="I548" s="9" t="s">
        <v>36</v>
      </c>
      <c r="J548" s="17">
        <v>1</v>
      </c>
      <c r="K548" s="18">
        <v>38301</v>
      </c>
      <c r="L548" s="19">
        <v>0.1</v>
      </c>
      <c r="M548" s="18">
        <f t="shared" si="23"/>
        <v>34470.9</v>
      </c>
      <c r="N548" s="18">
        <f>M548*0.24</f>
        <v>8273.0159999999996</v>
      </c>
      <c r="O548" s="16" t="s">
        <v>44</v>
      </c>
      <c r="P548" s="16" t="s">
        <v>38</v>
      </c>
      <c r="Q548" s="16">
        <v>5</v>
      </c>
      <c r="R548" s="16" t="s">
        <v>39</v>
      </c>
    </row>
    <row r="549" spans="1:18" x14ac:dyDescent="0.2">
      <c r="A549" s="16" t="s">
        <v>692</v>
      </c>
      <c r="B549" s="29">
        <v>45761</v>
      </c>
      <c r="C549" s="9" t="s">
        <v>167</v>
      </c>
      <c r="D549" s="9" t="s">
        <v>83</v>
      </c>
      <c r="E549" s="9" t="s">
        <v>84</v>
      </c>
      <c r="F549" s="9" t="s">
        <v>8</v>
      </c>
      <c r="G549" s="9" t="s">
        <v>34</v>
      </c>
      <c r="H549" s="9" t="s">
        <v>35</v>
      </c>
      <c r="I549" s="9" t="s">
        <v>36</v>
      </c>
      <c r="J549" s="17">
        <v>1</v>
      </c>
      <c r="K549" s="18">
        <v>57932</v>
      </c>
      <c r="L549" s="19">
        <v>0.05</v>
      </c>
      <c r="M549" s="18">
        <f t="shared" si="23"/>
        <v>55035.399999999994</v>
      </c>
      <c r="N549" s="18">
        <f>M549*0.18</f>
        <v>9906.3719999999994</v>
      </c>
      <c r="O549" s="16" t="s">
        <v>44</v>
      </c>
      <c r="P549" s="16" t="s">
        <v>38</v>
      </c>
      <c r="Q549" s="16">
        <v>5</v>
      </c>
      <c r="R549" s="16" t="s">
        <v>39</v>
      </c>
    </row>
    <row r="550" spans="1:18" x14ac:dyDescent="0.2">
      <c r="A550" s="16" t="s">
        <v>693</v>
      </c>
      <c r="B550" s="29">
        <v>45767</v>
      </c>
      <c r="C550" s="9" t="s">
        <v>66</v>
      </c>
      <c r="D550" s="9" t="s">
        <v>107</v>
      </c>
      <c r="E550" s="9" t="s">
        <v>108</v>
      </c>
      <c r="F550" s="9" t="s">
        <v>9</v>
      </c>
      <c r="G550" s="9" t="s">
        <v>103</v>
      </c>
      <c r="H550" s="9" t="s">
        <v>104</v>
      </c>
      <c r="I550" s="9" t="s">
        <v>95</v>
      </c>
      <c r="J550" s="17">
        <v>1</v>
      </c>
      <c r="K550" s="18">
        <v>2805</v>
      </c>
      <c r="L550" s="19">
        <v>0.1</v>
      </c>
      <c r="M550" s="18">
        <f t="shared" si="23"/>
        <v>2524.5</v>
      </c>
      <c r="N550" s="18">
        <f>M550*0.25</f>
        <v>631.125</v>
      </c>
      <c r="O550" s="16" t="s">
        <v>58</v>
      </c>
      <c r="P550" s="16" t="s">
        <v>38</v>
      </c>
      <c r="Q550" s="16">
        <v>5</v>
      </c>
      <c r="R550" s="16" t="s">
        <v>39</v>
      </c>
    </row>
    <row r="551" spans="1:18" x14ac:dyDescent="0.2">
      <c r="A551" s="16" t="s">
        <v>694</v>
      </c>
      <c r="B551" s="29">
        <v>45772</v>
      </c>
      <c r="C551" s="9" t="s">
        <v>148</v>
      </c>
      <c r="D551" s="9" t="s">
        <v>87</v>
      </c>
      <c r="E551" s="9" t="s">
        <v>88</v>
      </c>
      <c r="F551" s="9" t="s">
        <v>8</v>
      </c>
      <c r="G551" s="9" t="s">
        <v>49</v>
      </c>
      <c r="H551" s="9" t="s">
        <v>50</v>
      </c>
      <c r="I551" s="9" t="s">
        <v>57</v>
      </c>
      <c r="J551" s="17">
        <v>3</v>
      </c>
      <c r="K551" s="18">
        <v>54230</v>
      </c>
      <c r="L551" s="19">
        <v>0.05</v>
      </c>
      <c r="M551" s="18">
        <f t="shared" si="23"/>
        <v>154555.5</v>
      </c>
      <c r="N551" s="18">
        <f>M551*0.23</f>
        <v>35547.764999999999</v>
      </c>
      <c r="O551" s="16" t="s">
        <v>69</v>
      </c>
      <c r="P551" s="16" t="s">
        <v>38</v>
      </c>
      <c r="Q551" s="16">
        <v>5</v>
      </c>
      <c r="R551" s="16" t="s">
        <v>39</v>
      </c>
    </row>
    <row r="552" spans="1:18" x14ac:dyDescent="0.2">
      <c r="A552" s="16" t="s">
        <v>695</v>
      </c>
      <c r="B552" s="29">
        <v>45994</v>
      </c>
      <c r="C552" s="9" t="s">
        <v>66</v>
      </c>
      <c r="D552" s="9" t="s">
        <v>107</v>
      </c>
      <c r="E552" s="9" t="s">
        <v>108</v>
      </c>
      <c r="F552" s="9" t="s">
        <v>10</v>
      </c>
      <c r="G552" s="9" t="s">
        <v>62</v>
      </c>
      <c r="H552" s="9" t="s">
        <v>63</v>
      </c>
      <c r="I552" s="9" t="s">
        <v>73</v>
      </c>
      <c r="J552" s="17">
        <v>2</v>
      </c>
      <c r="K552" s="18">
        <v>1739</v>
      </c>
      <c r="L552" s="19">
        <v>0</v>
      </c>
      <c r="M552" s="18">
        <f t="shared" si="23"/>
        <v>3478</v>
      </c>
      <c r="N552" s="18">
        <f>M552*0.12</f>
        <v>417.35999999999996</v>
      </c>
      <c r="O552" s="16" t="s">
        <v>69</v>
      </c>
      <c r="P552" s="16" t="s">
        <v>38</v>
      </c>
      <c r="Q552" s="16">
        <v>4</v>
      </c>
      <c r="R552" s="16" t="s">
        <v>39</v>
      </c>
    </row>
    <row r="553" spans="1:18" x14ac:dyDescent="0.2">
      <c r="A553" s="16" t="s">
        <v>696</v>
      </c>
      <c r="B553" s="29">
        <v>45751</v>
      </c>
      <c r="C553" s="9" t="s">
        <v>167</v>
      </c>
      <c r="D553" s="9" t="s">
        <v>113</v>
      </c>
      <c r="E553" s="9" t="s">
        <v>114</v>
      </c>
      <c r="F553" s="9" t="s">
        <v>9</v>
      </c>
      <c r="G553" s="9" t="s">
        <v>93</v>
      </c>
      <c r="H553" s="9" t="s">
        <v>94</v>
      </c>
      <c r="I553" s="9" t="s">
        <v>79</v>
      </c>
      <c r="J553" s="17">
        <v>3</v>
      </c>
      <c r="K553" s="18">
        <v>2327</v>
      </c>
      <c r="L553" s="19">
        <v>0.1</v>
      </c>
      <c r="M553" s="18">
        <f t="shared" si="23"/>
        <v>6282.9000000000005</v>
      </c>
      <c r="N553" s="18">
        <f>M553*0.25</f>
        <v>1570.7250000000001</v>
      </c>
      <c r="O553" s="16" t="s">
        <v>37</v>
      </c>
      <c r="P553" s="16" t="s">
        <v>38</v>
      </c>
      <c r="Q553" s="16">
        <v>5</v>
      </c>
      <c r="R553" s="16" t="s">
        <v>39</v>
      </c>
    </row>
    <row r="554" spans="1:18" x14ac:dyDescent="0.2">
      <c r="A554" s="16" t="s">
        <v>697</v>
      </c>
      <c r="B554" s="29">
        <v>45851</v>
      </c>
      <c r="C554" s="9" t="s">
        <v>54</v>
      </c>
      <c r="D554" s="9" t="s">
        <v>154</v>
      </c>
      <c r="E554" s="9" t="s">
        <v>61</v>
      </c>
      <c r="F554" s="9" t="s">
        <v>10</v>
      </c>
      <c r="G554" s="9" t="s">
        <v>62</v>
      </c>
      <c r="H554" s="9" t="s">
        <v>63</v>
      </c>
      <c r="I554" s="9" t="s">
        <v>64</v>
      </c>
      <c r="J554" s="17">
        <v>3</v>
      </c>
      <c r="K554" s="18">
        <v>4359</v>
      </c>
      <c r="L554" s="19">
        <v>0.1</v>
      </c>
      <c r="M554" s="18">
        <f t="shared" si="23"/>
        <v>11769.300000000001</v>
      </c>
      <c r="N554" s="18">
        <f>M554*0.19</f>
        <v>2236.1670000000004</v>
      </c>
      <c r="O554" s="16" t="s">
        <v>44</v>
      </c>
      <c r="P554" s="16" t="s">
        <v>38</v>
      </c>
      <c r="Q554" s="16">
        <v>5</v>
      </c>
      <c r="R554" s="16" t="s">
        <v>39</v>
      </c>
    </row>
    <row r="555" spans="1:18" x14ac:dyDescent="0.2">
      <c r="A555" s="16" t="s">
        <v>698</v>
      </c>
      <c r="B555" s="29">
        <v>45814</v>
      </c>
      <c r="C555" s="9" t="s">
        <v>66</v>
      </c>
      <c r="D555" s="9" t="s">
        <v>75</v>
      </c>
      <c r="E555" s="9" t="s">
        <v>76</v>
      </c>
      <c r="F555" s="9" t="s">
        <v>8</v>
      </c>
      <c r="G555" s="9" t="s">
        <v>139</v>
      </c>
      <c r="H555" s="9" t="s">
        <v>140</v>
      </c>
      <c r="I555" s="9" t="s">
        <v>36</v>
      </c>
      <c r="J555" s="17">
        <v>1</v>
      </c>
      <c r="K555" s="18">
        <v>33253</v>
      </c>
      <c r="L555" s="19">
        <v>0.05</v>
      </c>
      <c r="M555" s="18">
        <f t="shared" si="23"/>
        <v>31590.35</v>
      </c>
      <c r="N555" s="18">
        <f>M555*0.21</f>
        <v>6633.9734999999991</v>
      </c>
      <c r="O555" s="16" t="s">
        <v>58</v>
      </c>
      <c r="P555" s="16" t="s">
        <v>38</v>
      </c>
      <c r="Q555" s="16">
        <v>3</v>
      </c>
      <c r="R555" s="16" t="s">
        <v>39</v>
      </c>
    </row>
    <row r="556" spans="1:18" x14ac:dyDescent="0.2">
      <c r="A556" s="16" t="s">
        <v>699</v>
      </c>
      <c r="B556" s="29">
        <v>46090</v>
      </c>
      <c r="C556" s="9" t="s">
        <v>82</v>
      </c>
      <c r="D556" s="9" t="s">
        <v>101</v>
      </c>
      <c r="E556" s="9" t="s">
        <v>102</v>
      </c>
      <c r="F556" s="9" t="s">
        <v>9</v>
      </c>
      <c r="G556" s="9" t="s">
        <v>93</v>
      </c>
      <c r="H556" s="9" t="s">
        <v>94</v>
      </c>
      <c r="I556" s="9" t="s">
        <v>95</v>
      </c>
      <c r="J556" s="17">
        <v>2</v>
      </c>
      <c r="K556" s="18">
        <v>2830</v>
      </c>
      <c r="L556" s="19">
        <v>0.05</v>
      </c>
      <c r="M556" s="18">
        <f t="shared" si="23"/>
        <v>5377</v>
      </c>
      <c r="N556" s="18">
        <f>M556*0.11</f>
        <v>591.47</v>
      </c>
      <c r="O556" s="16" t="s">
        <v>91</v>
      </c>
      <c r="P556" s="16" t="s">
        <v>242</v>
      </c>
      <c r="Q556" s="16">
        <v>3</v>
      </c>
      <c r="R556" s="16" t="s">
        <v>39</v>
      </c>
    </row>
    <row r="557" spans="1:18" x14ac:dyDescent="0.2">
      <c r="A557" s="16" t="s">
        <v>700</v>
      </c>
      <c r="B557" s="29">
        <v>45915</v>
      </c>
      <c r="C557" s="9" t="s">
        <v>226</v>
      </c>
      <c r="D557" s="9" t="s">
        <v>55</v>
      </c>
      <c r="E557" s="9" t="s">
        <v>56</v>
      </c>
      <c r="F557" s="9" t="s">
        <v>9</v>
      </c>
      <c r="G557" s="9" t="s">
        <v>173</v>
      </c>
      <c r="H557" s="9" t="s">
        <v>174</v>
      </c>
      <c r="I557" s="9" t="s">
        <v>95</v>
      </c>
      <c r="J557" s="17">
        <v>1</v>
      </c>
      <c r="K557" s="18">
        <v>1886</v>
      </c>
      <c r="L557" s="19">
        <v>0.15</v>
      </c>
      <c r="M557" s="18">
        <f t="shared" si="23"/>
        <v>1603.1</v>
      </c>
      <c r="N557" s="18">
        <f>M557*0.13</f>
        <v>208.40299999999999</v>
      </c>
      <c r="O557" s="16" t="s">
        <v>58</v>
      </c>
      <c r="P557" s="16" t="s">
        <v>38</v>
      </c>
      <c r="Q557" s="16">
        <v>4</v>
      </c>
      <c r="R557" s="16" t="s">
        <v>39</v>
      </c>
    </row>
    <row r="558" spans="1:18" x14ac:dyDescent="0.2">
      <c r="A558" s="16" t="s">
        <v>701</v>
      </c>
      <c r="B558" s="29">
        <v>45895</v>
      </c>
      <c r="C558" s="9" t="s">
        <v>54</v>
      </c>
      <c r="D558" s="9" t="s">
        <v>75</v>
      </c>
      <c r="E558" s="9" t="s">
        <v>76</v>
      </c>
      <c r="F558" s="9" t="s">
        <v>8</v>
      </c>
      <c r="G558" s="9" t="s">
        <v>139</v>
      </c>
      <c r="H558" s="9" t="s">
        <v>140</v>
      </c>
      <c r="I558" s="9" t="s">
        <v>57</v>
      </c>
      <c r="J558" s="17">
        <v>3</v>
      </c>
      <c r="K558" s="18">
        <v>40818</v>
      </c>
      <c r="L558" s="19">
        <v>0</v>
      </c>
      <c r="M558" s="18">
        <f t="shared" si="23"/>
        <v>122454</v>
      </c>
      <c r="N558" s="18">
        <f>M558*0.18</f>
        <v>22041.719999999998</v>
      </c>
      <c r="O558" s="16" t="s">
        <v>44</v>
      </c>
      <c r="P558" s="16" t="s">
        <v>38</v>
      </c>
      <c r="Q558" s="16">
        <v>5</v>
      </c>
      <c r="R558" s="16" t="s">
        <v>39</v>
      </c>
    </row>
    <row r="559" spans="1:18" x14ac:dyDescent="0.2">
      <c r="A559" s="16" t="s">
        <v>702</v>
      </c>
      <c r="B559" s="29">
        <v>45849</v>
      </c>
      <c r="C559" s="9" t="s">
        <v>156</v>
      </c>
      <c r="D559" s="9" t="s">
        <v>154</v>
      </c>
      <c r="E559" s="9" t="s">
        <v>61</v>
      </c>
      <c r="F559" s="9" t="s">
        <v>8</v>
      </c>
      <c r="G559" s="9" t="s">
        <v>139</v>
      </c>
      <c r="H559" s="9" t="s">
        <v>140</v>
      </c>
      <c r="I559" s="9" t="s">
        <v>57</v>
      </c>
      <c r="J559" s="17">
        <v>1</v>
      </c>
      <c r="K559" s="18">
        <v>8060</v>
      </c>
      <c r="L559" s="19">
        <v>0.15</v>
      </c>
      <c r="M559" s="18">
        <f t="shared" si="23"/>
        <v>6851</v>
      </c>
      <c r="N559" s="18">
        <f>M559*0.26</f>
        <v>1781.26</v>
      </c>
      <c r="O559" s="16" t="s">
        <v>69</v>
      </c>
      <c r="P559" s="16" t="s">
        <v>38</v>
      </c>
      <c r="Q559" s="16">
        <v>4</v>
      </c>
      <c r="R559" s="16" t="s">
        <v>39</v>
      </c>
    </row>
    <row r="560" spans="1:18" x14ac:dyDescent="0.2">
      <c r="A560" s="16" t="s">
        <v>703</v>
      </c>
      <c r="B560" s="29">
        <v>45890</v>
      </c>
      <c r="C560" s="9" t="s">
        <v>86</v>
      </c>
      <c r="D560" s="9" t="s">
        <v>113</v>
      </c>
      <c r="E560" s="9" t="s">
        <v>114</v>
      </c>
      <c r="F560" s="9" t="s">
        <v>9</v>
      </c>
      <c r="G560" s="9" t="s">
        <v>173</v>
      </c>
      <c r="H560" s="9" t="s">
        <v>174</v>
      </c>
      <c r="I560" s="9" t="s">
        <v>95</v>
      </c>
      <c r="J560" s="17">
        <v>1</v>
      </c>
      <c r="K560" s="18">
        <v>1357</v>
      </c>
      <c r="L560" s="19">
        <v>0.05</v>
      </c>
      <c r="M560" s="18">
        <f t="shared" si="23"/>
        <v>1289.1499999999999</v>
      </c>
      <c r="N560" s="18">
        <f>M560*0.22</f>
        <v>283.613</v>
      </c>
      <c r="O560" s="16" t="s">
        <v>37</v>
      </c>
      <c r="P560" s="16" t="s">
        <v>38</v>
      </c>
      <c r="Q560" s="16">
        <v>3</v>
      </c>
      <c r="R560" s="16" t="s">
        <v>39</v>
      </c>
    </row>
    <row r="561" spans="1:18" x14ac:dyDescent="0.2">
      <c r="A561" s="16" t="s">
        <v>704</v>
      </c>
      <c r="B561" s="29">
        <v>45979</v>
      </c>
      <c r="C561" s="9" t="s">
        <v>167</v>
      </c>
      <c r="D561" s="9" t="s">
        <v>113</v>
      </c>
      <c r="E561" s="9" t="s">
        <v>114</v>
      </c>
      <c r="F561" s="9" t="s">
        <v>10</v>
      </c>
      <c r="G561" s="9" t="s">
        <v>184</v>
      </c>
      <c r="H561" s="9" t="s">
        <v>185</v>
      </c>
      <c r="I561" s="9" t="s">
        <v>64</v>
      </c>
      <c r="J561" s="17">
        <v>1</v>
      </c>
      <c r="K561" s="18">
        <v>5331</v>
      </c>
      <c r="L561" s="19">
        <v>0.05</v>
      </c>
      <c r="M561" s="18">
        <f t="shared" si="23"/>
        <v>5064.45</v>
      </c>
      <c r="N561" s="18">
        <f>M561*0.11</f>
        <v>557.08949999999993</v>
      </c>
      <c r="O561" s="16" t="s">
        <v>44</v>
      </c>
      <c r="P561" s="16" t="s">
        <v>38</v>
      </c>
      <c r="Q561" s="16">
        <v>4</v>
      </c>
      <c r="R561" s="16" t="s">
        <v>39</v>
      </c>
    </row>
    <row r="562" spans="1:18" x14ac:dyDescent="0.2">
      <c r="A562" s="16" t="s">
        <v>705</v>
      </c>
      <c r="B562" s="29">
        <v>46062</v>
      </c>
      <c r="C562" s="9" t="s">
        <v>66</v>
      </c>
      <c r="D562" s="9" t="s">
        <v>60</v>
      </c>
      <c r="E562" s="9" t="s">
        <v>61</v>
      </c>
      <c r="F562" s="9" t="s">
        <v>9</v>
      </c>
      <c r="G562" s="9" t="s">
        <v>93</v>
      </c>
      <c r="H562" s="9" t="s">
        <v>94</v>
      </c>
      <c r="I562" s="9" t="s">
        <v>79</v>
      </c>
      <c r="J562" s="17">
        <v>1</v>
      </c>
      <c r="K562" s="18">
        <v>3344</v>
      </c>
      <c r="L562" s="19">
        <v>0.2</v>
      </c>
      <c r="M562" s="18">
        <f t="shared" si="23"/>
        <v>2675.2000000000003</v>
      </c>
      <c r="N562" s="18">
        <f>M562*0.17</f>
        <v>454.78400000000011</v>
      </c>
      <c r="O562" s="16" t="s">
        <v>91</v>
      </c>
      <c r="P562" s="16" t="s">
        <v>38</v>
      </c>
      <c r="Q562" s="16">
        <v>3</v>
      </c>
      <c r="R562" s="16" t="s">
        <v>39</v>
      </c>
    </row>
    <row r="563" spans="1:18" x14ac:dyDescent="0.2">
      <c r="A563" s="16" t="s">
        <v>706</v>
      </c>
      <c r="B563" s="29">
        <v>45771</v>
      </c>
      <c r="C563" s="9" t="s">
        <v>86</v>
      </c>
      <c r="D563" s="9" t="s">
        <v>83</v>
      </c>
      <c r="E563" s="9" t="s">
        <v>84</v>
      </c>
      <c r="F563" s="9" t="s">
        <v>10</v>
      </c>
      <c r="G563" s="9" t="s">
        <v>184</v>
      </c>
      <c r="H563" s="9" t="s">
        <v>185</v>
      </c>
      <c r="I563" s="9" t="s">
        <v>64</v>
      </c>
      <c r="J563" s="17">
        <v>1</v>
      </c>
      <c r="K563" s="18">
        <v>2485</v>
      </c>
      <c r="L563" s="19">
        <v>0.05</v>
      </c>
      <c r="M563" s="18">
        <f t="shared" si="23"/>
        <v>2360.75</v>
      </c>
      <c r="N563" s="18">
        <f>M563*0.19</f>
        <v>448.54250000000002</v>
      </c>
      <c r="O563" s="16" t="s">
        <v>58</v>
      </c>
      <c r="P563" s="16" t="s">
        <v>38</v>
      </c>
      <c r="Q563" s="16">
        <v>4</v>
      </c>
      <c r="R563" s="16" t="s">
        <v>39</v>
      </c>
    </row>
    <row r="564" spans="1:18" x14ac:dyDescent="0.2">
      <c r="A564" s="16" t="s">
        <v>707</v>
      </c>
      <c r="B564" s="29">
        <v>45951</v>
      </c>
      <c r="C564" s="9" t="s">
        <v>118</v>
      </c>
      <c r="D564" s="9" t="s">
        <v>71</v>
      </c>
      <c r="E564" s="9" t="s">
        <v>72</v>
      </c>
      <c r="F564" s="9" t="s">
        <v>8</v>
      </c>
      <c r="G564" s="9" t="s">
        <v>126</v>
      </c>
      <c r="H564" s="9" t="s">
        <v>127</v>
      </c>
      <c r="I564" s="9" t="s">
        <v>57</v>
      </c>
      <c r="J564" s="17">
        <v>3</v>
      </c>
      <c r="K564" s="18">
        <v>45307</v>
      </c>
      <c r="L564" s="19">
        <v>0.1</v>
      </c>
      <c r="M564" s="18">
        <f t="shared" si="23"/>
        <v>122328.90000000001</v>
      </c>
      <c r="N564" s="18">
        <f>M564*0.13</f>
        <v>15902.757000000001</v>
      </c>
      <c r="O564" s="16" t="s">
        <v>69</v>
      </c>
      <c r="P564" s="16" t="s">
        <v>38</v>
      </c>
      <c r="Q564" s="16">
        <v>3</v>
      </c>
      <c r="R564" s="16" t="s">
        <v>39</v>
      </c>
    </row>
    <row r="565" spans="1:18" x14ac:dyDescent="0.2">
      <c r="A565" s="16" t="s">
        <v>708</v>
      </c>
      <c r="B565" s="29">
        <v>45694</v>
      </c>
      <c r="C565" s="9" t="s">
        <v>156</v>
      </c>
      <c r="D565" s="9" t="s">
        <v>113</v>
      </c>
      <c r="E565" s="9" t="s">
        <v>114</v>
      </c>
      <c r="F565" s="9" t="s">
        <v>11</v>
      </c>
      <c r="G565" s="9" t="s">
        <v>42</v>
      </c>
      <c r="H565" s="9" t="s">
        <v>43</v>
      </c>
      <c r="I565" s="9" t="s">
        <v>36</v>
      </c>
      <c r="J565" s="17">
        <v>1</v>
      </c>
      <c r="K565" s="18">
        <v>789</v>
      </c>
      <c r="L565" s="19">
        <v>0</v>
      </c>
      <c r="M565" s="18">
        <f t="shared" si="23"/>
        <v>789</v>
      </c>
      <c r="N565" s="18">
        <f>M565*0.14</f>
        <v>110.46000000000001</v>
      </c>
      <c r="O565" s="16" t="s">
        <v>44</v>
      </c>
      <c r="P565" s="16" t="s">
        <v>38</v>
      </c>
      <c r="Q565" s="16">
        <v>5</v>
      </c>
      <c r="R565" s="16" t="s">
        <v>39</v>
      </c>
    </row>
    <row r="566" spans="1:18" x14ac:dyDescent="0.2">
      <c r="A566" s="16" t="s">
        <v>709</v>
      </c>
      <c r="B566" s="29">
        <v>45668</v>
      </c>
      <c r="C566" s="9" t="s">
        <v>82</v>
      </c>
      <c r="D566" s="9" t="s">
        <v>101</v>
      </c>
      <c r="E566" s="9" t="s">
        <v>102</v>
      </c>
      <c r="F566" s="9" t="s">
        <v>9</v>
      </c>
      <c r="G566" s="9" t="s">
        <v>176</v>
      </c>
      <c r="H566" s="9" t="s">
        <v>177</v>
      </c>
      <c r="I566" s="9" t="s">
        <v>95</v>
      </c>
      <c r="J566" s="17">
        <v>1</v>
      </c>
      <c r="K566" s="18">
        <v>2402</v>
      </c>
      <c r="L566" s="19">
        <v>0</v>
      </c>
      <c r="M566" s="18">
        <f t="shared" si="23"/>
        <v>2402</v>
      </c>
      <c r="N566" s="18">
        <f>M566*0.14</f>
        <v>336.28000000000003</v>
      </c>
      <c r="O566" s="16" t="s">
        <v>58</v>
      </c>
      <c r="P566" s="16" t="s">
        <v>38</v>
      </c>
      <c r="Q566" s="16">
        <v>3</v>
      </c>
      <c r="R566" s="16" t="s">
        <v>39</v>
      </c>
    </row>
    <row r="567" spans="1:18" x14ac:dyDescent="0.2">
      <c r="A567" s="16" t="s">
        <v>710</v>
      </c>
      <c r="B567" s="29">
        <v>46024</v>
      </c>
      <c r="C567" s="9" t="s">
        <v>143</v>
      </c>
      <c r="D567" s="9" t="s">
        <v>154</v>
      </c>
      <c r="E567" s="9" t="s">
        <v>61</v>
      </c>
      <c r="F567" s="9" t="s">
        <v>10</v>
      </c>
      <c r="G567" s="9" t="s">
        <v>121</v>
      </c>
      <c r="H567" s="9" t="s">
        <v>122</v>
      </c>
      <c r="I567" s="9" t="s">
        <v>73</v>
      </c>
      <c r="J567" s="17">
        <v>4</v>
      </c>
      <c r="K567" s="18">
        <v>4319</v>
      </c>
      <c r="L567" s="19">
        <v>0.15</v>
      </c>
      <c r="M567" s="18">
        <f t="shared" si="23"/>
        <v>14684.6</v>
      </c>
      <c r="N567" s="18">
        <f>M567*0.18</f>
        <v>2643.2280000000001</v>
      </c>
      <c r="O567" s="16" t="s">
        <v>58</v>
      </c>
      <c r="P567" s="16" t="s">
        <v>38</v>
      </c>
      <c r="Q567" s="16">
        <v>3</v>
      </c>
      <c r="R567" s="16" t="s">
        <v>39</v>
      </c>
    </row>
    <row r="568" spans="1:18" x14ac:dyDescent="0.2">
      <c r="A568" s="16" t="s">
        <v>711</v>
      </c>
      <c r="B568" s="29">
        <v>45968</v>
      </c>
      <c r="C568" s="9" t="s">
        <v>180</v>
      </c>
      <c r="D568" s="9" t="s">
        <v>87</v>
      </c>
      <c r="E568" s="9" t="s">
        <v>88</v>
      </c>
      <c r="F568" s="9" t="s">
        <v>8</v>
      </c>
      <c r="G568" s="9" t="s">
        <v>67</v>
      </c>
      <c r="H568" s="9" t="s">
        <v>68</v>
      </c>
      <c r="I568" s="9" t="s">
        <v>57</v>
      </c>
      <c r="J568" s="17">
        <v>1</v>
      </c>
      <c r="K568" s="18">
        <v>19897</v>
      </c>
      <c r="L568" s="19">
        <v>0</v>
      </c>
      <c r="M568" s="18">
        <v>0</v>
      </c>
      <c r="N568" s="18">
        <v>0</v>
      </c>
      <c r="O568" s="16" t="s">
        <v>58</v>
      </c>
      <c r="P568" s="16" t="s">
        <v>132</v>
      </c>
      <c r="Q568" s="16"/>
      <c r="R568" s="16" t="s">
        <v>133</v>
      </c>
    </row>
    <row r="569" spans="1:18" x14ac:dyDescent="0.2">
      <c r="A569" s="16" t="s">
        <v>712</v>
      </c>
      <c r="B569" s="29">
        <v>45969</v>
      </c>
      <c r="C569" s="9" t="s">
        <v>125</v>
      </c>
      <c r="D569" s="9" t="s">
        <v>99</v>
      </c>
      <c r="E569" s="9" t="s">
        <v>99</v>
      </c>
      <c r="F569" s="9" t="s">
        <v>9</v>
      </c>
      <c r="G569" s="9" t="s">
        <v>176</v>
      </c>
      <c r="H569" s="9" t="s">
        <v>177</v>
      </c>
      <c r="I569" s="9" t="s">
        <v>79</v>
      </c>
      <c r="J569" s="17">
        <v>1</v>
      </c>
      <c r="K569" s="18">
        <v>2400</v>
      </c>
      <c r="L569" s="19">
        <v>0.1</v>
      </c>
      <c r="M569" s="18">
        <f t="shared" ref="M569:M583" si="24">J569*K569*(1-L569)</f>
        <v>2160</v>
      </c>
      <c r="N569" s="18">
        <f>M569*0.24</f>
        <v>518.4</v>
      </c>
      <c r="O569" s="16" t="s">
        <v>58</v>
      </c>
      <c r="P569" s="16" t="s">
        <v>38</v>
      </c>
      <c r="Q569" s="16">
        <v>3</v>
      </c>
      <c r="R569" s="16" t="s">
        <v>39</v>
      </c>
    </row>
    <row r="570" spans="1:18" x14ac:dyDescent="0.2">
      <c r="A570" s="16" t="s">
        <v>713</v>
      </c>
      <c r="B570" s="29">
        <v>46043</v>
      </c>
      <c r="C570" s="9" t="s">
        <v>183</v>
      </c>
      <c r="D570" s="9" t="s">
        <v>71</v>
      </c>
      <c r="E570" s="9" t="s">
        <v>72</v>
      </c>
      <c r="F570" s="9" t="s">
        <v>11</v>
      </c>
      <c r="G570" s="9" t="s">
        <v>42</v>
      </c>
      <c r="H570" s="9" t="s">
        <v>43</v>
      </c>
      <c r="I570" s="9" t="s">
        <v>79</v>
      </c>
      <c r="J570" s="17">
        <v>1</v>
      </c>
      <c r="K570" s="18">
        <v>1515</v>
      </c>
      <c r="L570" s="19">
        <v>0.15</v>
      </c>
      <c r="M570" s="18">
        <f t="shared" si="24"/>
        <v>1287.75</v>
      </c>
      <c r="N570" s="18">
        <f>M570*0.1</f>
        <v>128.77500000000001</v>
      </c>
      <c r="O570" s="16" t="s">
        <v>69</v>
      </c>
      <c r="P570" s="16" t="s">
        <v>38</v>
      </c>
      <c r="Q570" s="16">
        <v>3</v>
      </c>
      <c r="R570" s="16" t="s">
        <v>39</v>
      </c>
    </row>
    <row r="571" spans="1:18" x14ac:dyDescent="0.2">
      <c r="A571" s="16" t="s">
        <v>714</v>
      </c>
      <c r="B571" s="29">
        <v>45949</v>
      </c>
      <c r="C571" s="9" t="s">
        <v>46</v>
      </c>
      <c r="D571" s="9" t="s">
        <v>71</v>
      </c>
      <c r="E571" s="9" t="s">
        <v>72</v>
      </c>
      <c r="F571" s="9" t="s">
        <v>8</v>
      </c>
      <c r="G571" s="9" t="s">
        <v>49</v>
      </c>
      <c r="H571" s="9" t="s">
        <v>50</v>
      </c>
      <c r="I571" s="9" t="s">
        <v>36</v>
      </c>
      <c r="J571" s="17">
        <v>2</v>
      </c>
      <c r="K571" s="18">
        <v>32253</v>
      </c>
      <c r="L571" s="19">
        <v>0.2</v>
      </c>
      <c r="M571" s="18">
        <f t="shared" si="24"/>
        <v>51604.800000000003</v>
      </c>
      <c r="N571" s="18">
        <f>M571*0.12</f>
        <v>6192.576</v>
      </c>
      <c r="O571" s="16" t="s">
        <v>44</v>
      </c>
      <c r="P571" s="16" t="s">
        <v>38</v>
      </c>
      <c r="Q571" s="16">
        <v>4</v>
      </c>
      <c r="R571" s="16" t="s">
        <v>39</v>
      </c>
    </row>
    <row r="572" spans="1:18" x14ac:dyDescent="0.2">
      <c r="A572" s="16" t="s">
        <v>715</v>
      </c>
      <c r="B572" s="29">
        <v>45826</v>
      </c>
      <c r="C572" s="9" t="s">
        <v>82</v>
      </c>
      <c r="D572" s="9" t="s">
        <v>87</v>
      </c>
      <c r="E572" s="9" t="s">
        <v>88</v>
      </c>
      <c r="F572" s="9" t="s">
        <v>8</v>
      </c>
      <c r="G572" s="9" t="s">
        <v>49</v>
      </c>
      <c r="H572" s="9" t="s">
        <v>50</v>
      </c>
      <c r="I572" s="9" t="s">
        <v>57</v>
      </c>
      <c r="J572" s="17">
        <v>2</v>
      </c>
      <c r="K572" s="18">
        <v>30762</v>
      </c>
      <c r="L572" s="19">
        <v>0.15</v>
      </c>
      <c r="M572" s="18">
        <f t="shared" si="24"/>
        <v>52295.4</v>
      </c>
      <c r="N572" s="18">
        <f>M572*0.13</f>
        <v>6798.402</v>
      </c>
      <c r="O572" s="16" t="s">
        <v>91</v>
      </c>
      <c r="P572" s="16" t="s">
        <v>38</v>
      </c>
      <c r="Q572" s="16">
        <v>4</v>
      </c>
      <c r="R572" s="16" t="s">
        <v>39</v>
      </c>
    </row>
    <row r="573" spans="1:18" x14ac:dyDescent="0.2">
      <c r="A573" s="16" t="s">
        <v>716</v>
      </c>
      <c r="B573" s="29">
        <v>45997</v>
      </c>
      <c r="C573" s="9" t="s">
        <v>167</v>
      </c>
      <c r="D573" s="9" t="s">
        <v>99</v>
      </c>
      <c r="E573" s="9" t="s">
        <v>99</v>
      </c>
      <c r="F573" s="9" t="s">
        <v>9</v>
      </c>
      <c r="G573" s="9" t="s">
        <v>217</v>
      </c>
      <c r="H573" s="9" t="s">
        <v>218</v>
      </c>
      <c r="I573" s="9" t="s">
        <v>79</v>
      </c>
      <c r="J573" s="17">
        <v>3</v>
      </c>
      <c r="K573" s="18">
        <v>3759</v>
      </c>
      <c r="L573" s="19">
        <v>0.1</v>
      </c>
      <c r="M573" s="18">
        <f t="shared" si="24"/>
        <v>10149.300000000001</v>
      </c>
      <c r="N573" s="18">
        <f>M573*0.21</f>
        <v>2131.3530000000001</v>
      </c>
      <c r="O573" s="16" t="s">
        <v>91</v>
      </c>
      <c r="P573" s="16" t="s">
        <v>38</v>
      </c>
      <c r="Q573" s="16">
        <v>5</v>
      </c>
      <c r="R573" s="16" t="s">
        <v>39</v>
      </c>
    </row>
    <row r="574" spans="1:18" x14ac:dyDescent="0.2">
      <c r="A574" s="16" t="s">
        <v>717</v>
      </c>
      <c r="B574" s="29">
        <v>45745</v>
      </c>
      <c r="C574" s="9" t="s">
        <v>46</v>
      </c>
      <c r="D574" s="9" t="s">
        <v>60</v>
      </c>
      <c r="E574" s="9" t="s">
        <v>61</v>
      </c>
      <c r="F574" s="9" t="s">
        <v>9</v>
      </c>
      <c r="G574" s="9" t="s">
        <v>176</v>
      </c>
      <c r="H574" s="9" t="s">
        <v>177</v>
      </c>
      <c r="I574" s="9" t="s">
        <v>95</v>
      </c>
      <c r="J574" s="17">
        <v>1</v>
      </c>
      <c r="K574" s="18">
        <v>2943</v>
      </c>
      <c r="L574" s="19">
        <v>0.05</v>
      </c>
      <c r="M574" s="18">
        <f t="shared" si="24"/>
        <v>2795.85</v>
      </c>
      <c r="N574" s="18">
        <f>M574*0.13</f>
        <v>363.46050000000002</v>
      </c>
      <c r="O574" s="16" t="s">
        <v>91</v>
      </c>
      <c r="P574" s="16" t="s">
        <v>38</v>
      </c>
      <c r="Q574" s="16">
        <v>4</v>
      </c>
      <c r="R574" s="16" t="s">
        <v>39</v>
      </c>
    </row>
    <row r="575" spans="1:18" x14ac:dyDescent="0.2">
      <c r="A575" s="16" t="s">
        <v>718</v>
      </c>
      <c r="B575" s="29">
        <v>45990</v>
      </c>
      <c r="C575" s="9" t="s">
        <v>167</v>
      </c>
      <c r="D575" s="9" t="s">
        <v>107</v>
      </c>
      <c r="E575" s="9" t="s">
        <v>108</v>
      </c>
      <c r="F575" s="9" t="s">
        <v>8</v>
      </c>
      <c r="G575" s="9" t="s">
        <v>139</v>
      </c>
      <c r="H575" s="9" t="s">
        <v>140</v>
      </c>
      <c r="I575" s="9" t="s">
        <v>57</v>
      </c>
      <c r="J575" s="17">
        <v>1</v>
      </c>
      <c r="K575" s="18">
        <v>23484</v>
      </c>
      <c r="L575" s="19">
        <v>0.05</v>
      </c>
      <c r="M575" s="18">
        <f t="shared" si="24"/>
        <v>22309.8</v>
      </c>
      <c r="N575" s="18">
        <f>M575*0.21</f>
        <v>4685.058</v>
      </c>
      <c r="O575" s="16" t="s">
        <v>37</v>
      </c>
      <c r="P575" s="16" t="s">
        <v>38</v>
      </c>
      <c r="Q575" s="16">
        <v>3</v>
      </c>
      <c r="R575" s="16" t="s">
        <v>39</v>
      </c>
    </row>
    <row r="576" spans="1:18" x14ac:dyDescent="0.2">
      <c r="A576" s="16" t="s">
        <v>719</v>
      </c>
      <c r="B576" s="29">
        <v>46052</v>
      </c>
      <c r="C576" s="9" t="s">
        <v>180</v>
      </c>
      <c r="D576" s="9" t="s">
        <v>47</v>
      </c>
      <c r="E576" s="9" t="s">
        <v>48</v>
      </c>
      <c r="F576" s="9" t="s">
        <v>9</v>
      </c>
      <c r="G576" s="9" t="s">
        <v>173</v>
      </c>
      <c r="H576" s="9" t="s">
        <v>174</v>
      </c>
      <c r="I576" s="9" t="s">
        <v>79</v>
      </c>
      <c r="J576" s="17">
        <v>1</v>
      </c>
      <c r="K576" s="18">
        <v>3388</v>
      </c>
      <c r="L576" s="19">
        <v>0</v>
      </c>
      <c r="M576" s="18">
        <f t="shared" si="24"/>
        <v>3388</v>
      </c>
      <c r="N576" s="18">
        <f>M576*0.15</f>
        <v>508.2</v>
      </c>
      <c r="O576" s="16" t="s">
        <v>69</v>
      </c>
      <c r="P576" s="16" t="s">
        <v>242</v>
      </c>
      <c r="Q576" s="16">
        <v>3</v>
      </c>
      <c r="R576" s="16" t="s">
        <v>39</v>
      </c>
    </row>
    <row r="577" spans="1:18" x14ac:dyDescent="0.2">
      <c r="A577" s="16" t="s">
        <v>720</v>
      </c>
      <c r="B577" s="29">
        <v>45961</v>
      </c>
      <c r="C577" s="9" t="s">
        <v>165</v>
      </c>
      <c r="D577" s="9" t="s">
        <v>119</v>
      </c>
      <c r="E577" s="9" t="s">
        <v>120</v>
      </c>
      <c r="F577" s="9" t="s">
        <v>8</v>
      </c>
      <c r="G577" s="9" t="s">
        <v>49</v>
      </c>
      <c r="H577" s="9" t="s">
        <v>50</v>
      </c>
      <c r="I577" s="9" t="s">
        <v>36</v>
      </c>
      <c r="J577" s="17">
        <v>1</v>
      </c>
      <c r="K577" s="18">
        <v>20761</v>
      </c>
      <c r="L577" s="19">
        <v>0</v>
      </c>
      <c r="M577" s="18">
        <f t="shared" si="24"/>
        <v>20761</v>
      </c>
      <c r="N577" s="18">
        <f>M577*0.1</f>
        <v>2076.1</v>
      </c>
      <c r="O577" s="16" t="s">
        <v>37</v>
      </c>
      <c r="P577" s="16" t="s">
        <v>38</v>
      </c>
      <c r="Q577" s="16">
        <v>5</v>
      </c>
      <c r="R577" s="16" t="s">
        <v>39</v>
      </c>
    </row>
    <row r="578" spans="1:18" x14ac:dyDescent="0.2">
      <c r="A578" s="16" t="s">
        <v>721</v>
      </c>
      <c r="B578" s="29">
        <v>45689</v>
      </c>
      <c r="C578" s="9" t="s">
        <v>86</v>
      </c>
      <c r="D578" s="9" t="s">
        <v>55</v>
      </c>
      <c r="E578" s="9" t="s">
        <v>56</v>
      </c>
      <c r="F578" s="9" t="s">
        <v>8</v>
      </c>
      <c r="G578" s="9" t="s">
        <v>126</v>
      </c>
      <c r="H578" s="9" t="s">
        <v>127</v>
      </c>
      <c r="I578" s="9" t="s">
        <v>57</v>
      </c>
      <c r="J578" s="17">
        <v>2</v>
      </c>
      <c r="K578" s="18">
        <v>60581</v>
      </c>
      <c r="L578" s="19">
        <v>0.15</v>
      </c>
      <c r="M578" s="18">
        <f t="shared" si="24"/>
        <v>102987.7</v>
      </c>
      <c r="N578" s="18">
        <f>M578*0.19</f>
        <v>19567.663</v>
      </c>
      <c r="O578" s="16" t="s">
        <v>58</v>
      </c>
      <c r="P578" s="16" t="s">
        <v>38</v>
      </c>
      <c r="Q578" s="16">
        <v>5</v>
      </c>
      <c r="R578" s="16" t="s">
        <v>39</v>
      </c>
    </row>
    <row r="579" spans="1:18" x14ac:dyDescent="0.2">
      <c r="A579" s="16" t="s">
        <v>722</v>
      </c>
      <c r="B579" s="29">
        <v>45772</v>
      </c>
      <c r="C579" s="9" t="s">
        <v>82</v>
      </c>
      <c r="D579" s="9" t="s">
        <v>71</v>
      </c>
      <c r="E579" s="9" t="s">
        <v>72</v>
      </c>
      <c r="F579" s="9" t="s">
        <v>10</v>
      </c>
      <c r="G579" s="9" t="s">
        <v>224</v>
      </c>
      <c r="H579" s="9" t="s">
        <v>131</v>
      </c>
      <c r="I579" s="9" t="s">
        <v>64</v>
      </c>
      <c r="J579" s="17">
        <v>1</v>
      </c>
      <c r="K579" s="18">
        <v>1147</v>
      </c>
      <c r="L579" s="19">
        <v>0.1</v>
      </c>
      <c r="M579" s="18">
        <f t="shared" si="24"/>
        <v>1032.3</v>
      </c>
      <c r="N579" s="18">
        <f>M579*0.22</f>
        <v>227.10599999999999</v>
      </c>
      <c r="O579" s="16" t="s">
        <v>91</v>
      </c>
      <c r="P579" s="16" t="s">
        <v>38</v>
      </c>
      <c r="Q579" s="16">
        <v>4</v>
      </c>
      <c r="R579" s="16" t="s">
        <v>39</v>
      </c>
    </row>
    <row r="580" spans="1:18" x14ac:dyDescent="0.2">
      <c r="A580" s="16" t="s">
        <v>723</v>
      </c>
      <c r="B580" s="29">
        <v>46032</v>
      </c>
      <c r="C580" s="9" t="s">
        <v>54</v>
      </c>
      <c r="D580" s="9" t="s">
        <v>154</v>
      </c>
      <c r="E580" s="9" t="s">
        <v>61</v>
      </c>
      <c r="F580" s="9" t="s">
        <v>8</v>
      </c>
      <c r="G580" s="9" t="s">
        <v>34</v>
      </c>
      <c r="H580" s="9" t="s">
        <v>35</v>
      </c>
      <c r="I580" s="9" t="s">
        <v>36</v>
      </c>
      <c r="J580" s="17">
        <v>1</v>
      </c>
      <c r="K580" s="18">
        <v>9860</v>
      </c>
      <c r="L580" s="19">
        <v>0.05</v>
      </c>
      <c r="M580" s="18">
        <f t="shared" si="24"/>
        <v>9367</v>
      </c>
      <c r="N580" s="18">
        <f>M580*0.1</f>
        <v>936.7</v>
      </c>
      <c r="O580" s="16" t="s">
        <v>91</v>
      </c>
      <c r="P580" s="16" t="s">
        <v>38</v>
      </c>
      <c r="Q580" s="16">
        <v>3</v>
      </c>
      <c r="R580" s="16" t="s">
        <v>39</v>
      </c>
    </row>
    <row r="581" spans="1:18" x14ac:dyDescent="0.2">
      <c r="A581" s="16" t="s">
        <v>724</v>
      </c>
      <c r="B581" s="29">
        <v>45777</v>
      </c>
      <c r="C581" s="9" t="s">
        <v>159</v>
      </c>
      <c r="D581" s="9" t="s">
        <v>32</v>
      </c>
      <c r="E581" s="9" t="s">
        <v>33</v>
      </c>
      <c r="F581" s="9" t="s">
        <v>11</v>
      </c>
      <c r="G581" s="9" t="s">
        <v>77</v>
      </c>
      <c r="H581" s="9" t="s">
        <v>78</v>
      </c>
      <c r="I581" s="9" t="s">
        <v>36</v>
      </c>
      <c r="J581" s="17">
        <v>1</v>
      </c>
      <c r="K581" s="18">
        <v>2316</v>
      </c>
      <c r="L581" s="19">
        <v>0.05</v>
      </c>
      <c r="M581" s="18">
        <f t="shared" si="24"/>
        <v>2200.1999999999998</v>
      </c>
      <c r="N581" s="18">
        <f>M581*0.25</f>
        <v>550.04999999999995</v>
      </c>
      <c r="O581" s="16" t="s">
        <v>44</v>
      </c>
      <c r="P581" s="16" t="s">
        <v>38</v>
      </c>
      <c r="Q581" s="16">
        <v>5</v>
      </c>
      <c r="R581" s="16" t="s">
        <v>39</v>
      </c>
    </row>
    <row r="582" spans="1:18" x14ac:dyDescent="0.2">
      <c r="A582" s="16" t="s">
        <v>725</v>
      </c>
      <c r="B582" s="29">
        <v>45704</v>
      </c>
      <c r="C582" s="9" t="s">
        <v>159</v>
      </c>
      <c r="D582" s="9" t="s">
        <v>83</v>
      </c>
      <c r="E582" s="9" t="s">
        <v>84</v>
      </c>
      <c r="F582" s="9" t="s">
        <v>11</v>
      </c>
      <c r="G582" s="9" t="s">
        <v>115</v>
      </c>
      <c r="H582" s="9" t="s">
        <v>116</v>
      </c>
      <c r="I582" s="9" t="s">
        <v>36</v>
      </c>
      <c r="J582" s="17">
        <v>2</v>
      </c>
      <c r="K582" s="18">
        <v>985</v>
      </c>
      <c r="L582" s="19">
        <v>0.15</v>
      </c>
      <c r="M582" s="18">
        <f t="shared" si="24"/>
        <v>1674.5</v>
      </c>
      <c r="N582" s="18">
        <f>M582*0.21</f>
        <v>351.64499999999998</v>
      </c>
      <c r="O582" s="16" t="s">
        <v>58</v>
      </c>
      <c r="P582" s="16" t="s">
        <v>38</v>
      </c>
      <c r="Q582" s="16">
        <v>4</v>
      </c>
      <c r="R582" s="16" t="s">
        <v>39</v>
      </c>
    </row>
    <row r="583" spans="1:18" x14ac:dyDescent="0.2">
      <c r="A583" s="16" t="s">
        <v>726</v>
      </c>
      <c r="B583" s="29">
        <v>46051</v>
      </c>
      <c r="C583" s="9" t="s">
        <v>106</v>
      </c>
      <c r="D583" s="9" t="s">
        <v>55</v>
      </c>
      <c r="E583" s="9" t="s">
        <v>56</v>
      </c>
      <c r="F583" s="9" t="s">
        <v>9</v>
      </c>
      <c r="G583" s="9" t="s">
        <v>176</v>
      </c>
      <c r="H583" s="9" t="s">
        <v>177</v>
      </c>
      <c r="I583" s="9" t="s">
        <v>79</v>
      </c>
      <c r="J583" s="17">
        <v>1</v>
      </c>
      <c r="K583" s="18">
        <v>4301</v>
      </c>
      <c r="L583" s="19">
        <v>0.05</v>
      </c>
      <c r="M583" s="18">
        <f t="shared" si="24"/>
        <v>4085.95</v>
      </c>
      <c r="N583" s="18">
        <f>M583*0.14</f>
        <v>572.03300000000002</v>
      </c>
      <c r="O583" s="16" t="s">
        <v>44</v>
      </c>
      <c r="P583" s="16" t="s">
        <v>38</v>
      </c>
      <c r="Q583" s="16">
        <v>3</v>
      </c>
      <c r="R583" s="16" t="s">
        <v>39</v>
      </c>
    </row>
    <row r="584" spans="1:18" x14ac:dyDescent="0.2">
      <c r="A584" s="16" t="s">
        <v>727</v>
      </c>
      <c r="B584" s="29">
        <v>45682</v>
      </c>
      <c r="C584" s="9" t="s">
        <v>183</v>
      </c>
      <c r="D584" s="9" t="s">
        <v>113</v>
      </c>
      <c r="E584" s="9" t="s">
        <v>114</v>
      </c>
      <c r="F584" s="9" t="s">
        <v>10</v>
      </c>
      <c r="G584" s="9" t="s">
        <v>121</v>
      </c>
      <c r="H584" s="9" t="s">
        <v>122</v>
      </c>
      <c r="I584" s="9" t="s">
        <v>73</v>
      </c>
      <c r="J584" s="17">
        <v>2</v>
      </c>
      <c r="K584" s="18">
        <v>5657</v>
      </c>
      <c r="L584" s="19">
        <v>0</v>
      </c>
      <c r="M584" s="18">
        <v>0</v>
      </c>
      <c r="N584" s="18">
        <v>0</v>
      </c>
      <c r="O584" s="16" t="s">
        <v>91</v>
      </c>
      <c r="P584" s="16" t="s">
        <v>132</v>
      </c>
      <c r="Q584" s="16"/>
      <c r="R584" s="16" t="s">
        <v>133</v>
      </c>
    </row>
    <row r="585" spans="1:18" x14ac:dyDescent="0.2">
      <c r="A585" s="16" t="s">
        <v>728</v>
      </c>
      <c r="B585" s="29">
        <v>45843</v>
      </c>
      <c r="C585" s="9" t="s">
        <v>143</v>
      </c>
      <c r="D585" s="9" t="s">
        <v>55</v>
      </c>
      <c r="E585" s="9" t="s">
        <v>56</v>
      </c>
      <c r="F585" s="9" t="s">
        <v>11</v>
      </c>
      <c r="G585" s="9" t="s">
        <v>135</v>
      </c>
      <c r="H585" s="9" t="s">
        <v>136</v>
      </c>
      <c r="I585" s="9" t="s">
        <v>79</v>
      </c>
      <c r="J585" s="17">
        <v>1</v>
      </c>
      <c r="K585" s="18">
        <v>1800</v>
      </c>
      <c r="L585" s="19">
        <v>0.05</v>
      </c>
      <c r="M585" s="18">
        <v>0</v>
      </c>
      <c r="N585" s="18">
        <v>0</v>
      </c>
      <c r="O585" s="16" t="s">
        <v>69</v>
      </c>
      <c r="P585" s="16" t="s">
        <v>132</v>
      </c>
      <c r="Q585" s="16"/>
      <c r="R585" s="16" t="s">
        <v>133</v>
      </c>
    </row>
    <row r="586" spans="1:18" x14ac:dyDescent="0.2">
      <c r="A586" s="16" t="s">
        <v>729</v>
      </c>
      <c r="B586" s="29">
        <v>45952</v>
      </c>
      <c r="C586" s="9" t="s">
        <v>167</v>
      </c>
      <c r="D586" s="9" t="s">
        <v>101</v>
      </c>
      <c r="E586" s="9" t="s">
        <v>102</v>
      </c>
      <c r="F586" s="9" t="s">
        <v>8</v>
      </c>
      <c r="G586" s="9" t="s">
        <v>262</v>
      </c>
      <c r="H586" s="9" t="s">
        <v>263</v>
      </c>
      <c r="I586" s="9" t="s">
        <v>57</v>
      </c>
      <c r="J586" s="17">
        <v>2</v>
      </c>
      <c r="K586" s="18">
        <v>32909</v>
      </c>
      <c r="L586" s="19">
        <v>0</v>
      </c>
      <c r="M586" s="18">
        <f t="shared" ref="M586:M610" si="25">J586*K586*(1-L586)</f>
        <v>65818</v>
      </c>
      <c r="N586" s="18">
        <f>M586*0.15</f>
        <v>9872.6999999999989</v>
      </c>
      <c r="O586" s="16" t="s">
        <v>44</v>
      </c>
      <c r="P586" s="16" t="s">
        <v>38</v>
      </c>
      <c r="Q586" s="16">
        <v>4</v>
      </c>
      <c r="R586" s="16" t="s">
        <v>39</v>
      </c>
    </row>
    <row r="587" spans="1:18" x14ac:dyDescent="0.2">
      <c r="A587" s="16" t="s">
        <v>730</v>
      </c>
      <c r="B587" s="29">
        <v>46021</v>
      </c>
      <c r="C587" s="9" t="s">
        <v>54</v>
      </c>
      <c r="D587" s="9" t="s">
        <v>47</v>
      </c>
      <c r="E587" s="9" t="s">
        <v>48</v>
      </c>
      <c r="F587" s="9" t="s">
        <v>11</v>
      </c>
      <c r="G587" s="9" t="s">
        <v>42</v>
      </c>
      <c r="H587" s="9" t="s">
        <v>43</v>
      </c>
      <c r="I587" s="9" t="s">
        <v>36</v>
      </c>
      <c r="J587" s="17">
        <v>3</v>
      </c>
      <c r="K587" s="18">
        <v>1746</v>
      </c>
      <c r="L587" s="19">
        <v>0.2</v>
      </c>
      <c r="M587" s="18">
        <f t="shared" si="25"/>
        <v>4190.4000000000005</v>
      </c>
      <c r="N587" s="18">
        <f>M587*0.16</f>
        <v>670.46400000000006</v>
      </c>
      <c r="O587" s="16" t="s">
        <v>37</v>
      </c>
      <c r="P587" s="16" t="s">
        <v>38</v>
      </c>
      <c r="Q587" s="16">
        <v>3</v>
      </c>
      <c r="R587" s="16" t="s">
        <v>39</v>
      </c>
    </row>
    <row r="588" spans="1:18" x14ac:dyDescent="0.2">
      <c r="A588" s="16" t="s">
        <v>731</v>
      </c>
      <c r="B588" s="29">
        <v>45889</v>
      </c>
      <c r="C588" s="9" t="s">
        <v>106</v>
      </c>
      <c r="D588" s="9" t="s">
        <v>75</v>
      </c>
      <c r="E588" s="9" t="s">
        <v>76</v>
      </c>
      <c r="F588" s="9" t="s">
        <v>8</v>
      </c>
      <c r="G588" s="9" t="s">
        <v>67</v>
      </c>
      <c r="H588" s="9" t="s">
        <v>68</v>
      </c>
      <c r="I588" s="9" t="s">
        <v>57</v>
      </c>
      <c r="J588" s="17">
        <v>1</v>
      </c>
      <c r="K588" s="18">
        <v>53073</v>
      </c>
      <c r="L588" s="19">
        <v>0</v>
      </c>
      <c r="M588" s="18">
        <f t="shared" si="25"/>
        <v>53073</v>
      </c>
      <c r="N588" s="18">
        <f>M588*0.1</f>
        <v>5307.3</v>
      </c>
      <c r="O588" s="16" t="s">
        <v>91</v>
      </c>
      <c r="P588" s="16" t="s">
        <v>38</v>
      </c>
      <c r="Q588" s="16">
        <v>4</v>
      </c>
      <c r="R588" s="16" t="s">
        <v>39</v>
      </c>
    </row>
    <row r="589" spans="1:18" x14ac:dyDescent="0.2">
      <c r="A589" s="16" t="s">
        <v>732</v>
      </c>
      <c r="B589" s="29">
        <v>45941</v>
      </c>
      <c r="C589" s="9" t="s">
        <v>167</v>
      </c>
      <c r="D589" s="9" t="s">
        <v>119</v>
      </c>
      <c r="E589" s="9" t="s">
        <v>120</v>
      </c>
      <c r="F589" s="9" t="s">
        <v>8</v>
      </c>
      <c r="G589" s="9" t="s">
        <v>34</v>
      </c>
      <c r="H589" s="9" t="s">
        <v>35</v>
      </c>
      <c r="I589" s="9" t="s">
        <v>36</v>
      </c>
      <c r="J589" s="17">
        <v>2</v>
      </c>
      <c r="K589" s="18">
        <v>33608</v>
      </c>
      <c r="L589" s="19">
        <v>0</v>
      </c>
      <c r="M589" s="18">
        <f t="shared" si="25"/>
        <v>67216</v>
      </c>
      <c r="N589" s="18">
        <f>M589*0.22</f>
        <v>14787.52</v>
      </c>
      <c r="O589" s="16" t="s">
        <v>44</v>
      </c>
      <c r="P589" s="16" t="s">
        <v>38</v>
      </c>
      <c r="Q589" s="16">
        <v>5</v>
      </c>
      <c r="R589" s="16" t="s">
        <v>39</v>
      </c>
    </row>
    <row r="590" spans="1:18" x14ac:dyDescent="0.2">
      <c r="A590" s="16" t="s">
        <v>733</v>
      </c>
      <c r="B590" s="29">
        <v>45746</v>
      </c>
      <c r="C590" s="9" t="s">
        <v>66</v>
      </c>
      <c r="D590" s="9" t="s">
        <v>71</v>
      </c>
      <c r="E590" s="9" t="s">
        <v>72</v>
      </c>
      <c r="F590" s="9" t="s">
        <v>11</v>
      </c>
      <c r="G590" s="9" t="s">
        <v>135</v>
      </c>
      <c r="H590" s="9" t="s">
        <v>136</v>
      </c>
      <c r="I590" s="9" t="s">
        <v>36</v>
      </c>
      <c r="J590" s="17">
        <v>1</v>
      </c>
      <c r="K590" s="18">
        <v>679</v>
      </c>
      <c r="L590" s="19">
        <v>0</v>
      </c>
      <c r="M590" s="18">
        <f t="shared" si="25"/>
        <v>679</v>
      </c>
      <c r="N590" s="18">
        <f>M590*0.22</f>
        <v>149.38</v>
      </c>
      <c r="O590" s="16" t="s">
        <v>91</v>
      </c>
      <c r="P590" s="16" t="s">
        <v>242</v>
      </c>
      <c r="Q590" s="16">
        <v>4</v>
      </c>
      <c r="R590" s="16" t="s">
        <v>39</v>
      </c>
    </row>
    <row r="591" spans="1:18" x14ac:dyDescent="0.2">
      <c r="A591" s="16" t="s">
        <v>734</v>
      </c>
      <c r="B591" s="29">
        <v>45935</v>
      </c>
      <c r="C591" s="9" t="s">
        <v>112</v>
      </c>
      <c r="D591" s="9" t="s">
        <v>99</v>
      </c>
      <c r="E591" s="9" t="s">
        <v>99</v>
      </c>
      <c r="F591" s="9" t="s">
        <v>9</v>
      </c>
      <c r="G591" s="9" t="s">
        <v>217</v>
      </c>
      <c r="H591" s="9" t="s">
        <v>218</v>
      </c>
      <c r="I591" s="9" t="s">
        <v>95</v>
      </c>
      <c r="J591" s="17">
        <v>1</v>
      </c>
      <c r="K591" s="18">
        <v>1378</v>
      </c>
      <c r="L591" s="19">
        <v>0.05</v>
      </c>
      <c r="M591" s="18">
        <f t="shared" si="25"/>
        <v>1309.0999999999999</v>
      </c>
      <c r="N591" s="18">
        <f>M591*0.14</f>
        <v>183.274</v>
      </c>
      <c r="O591" s="16" t="s">
        <v>69</v>
      </c>
      <c r="P591" s="16" t="s">
        <v>38</v>
      </c>
      <c r="Q591" s="16">
        <v>3</v>
      </c>
      <c r="R591" s="16" t="s">
        <v>39</v>
      </c>
    </row>
    <row r="592" spans="1:18" x14ac:dyDescent="0.2">
      <c r="A592" s="16" t="s">
        <v>735</v>
      </c>
      <c r="B592" s="29">
        <v>45907</v>
      </c>
      <c r="C592" s="9" t="s">
        <v>52</v>
      </c>
      <c r="D592" s="9" t="s">
        <v>75</v>
      </c>
      <c r="E592" s="9" t="s">
        <v>76</v>
      </c>
      <c r="F592" s="9" t="s">
        <v>8</v>
      </c>
      <c r="G592" s="9" t="s">
        <v>49</v>
      </c>
      <c r="H592" s="9" t="s">
        <v>50</v>
      </c>
      <c r="I592" s="9" t="s">
        <v>57</v>
      </c>
      <c r="J592" s="17">
        <v>2</v>
      </c>
      <c r="K592" s="18">
        <v>36129</v>
      </c>
      <c r="L592" s="19">
        <v>0.05</v>
      </c>
      <c r="M592" s="18">
        <f t="shared" si="25"/>
        <v>68645.099999999991</v>
      </c>
      <c r="N592" s="18">
        <f>M592*0.24</f>
        <v>16474.823999999997</v>
      </c>
      <c r="O592" s="16" t="s">
        <v>91</v>
      </c>
      <c r="P592" s="16" t="s">
        <v>38</v>
      </c>
      <c r="Q592" s="16">
        <v>5</v>
      </c>
      <c r="R592" s="16" t="s">
        <v>39</v>
      </c>
    </row>
    <row r="593" spans="1:18" x14ac:dyDescent="0.2">
      <c r="A593" s="16" t="s">
        <v>736</v>
      </c>
      <c r="B593" s="29">
        <v>45702</v>
      </c>
      <c r="C593" s="9" t="s">
        <v>82</v>
      </c>
      <c r="D593" s="9" t="s">
        <v>87</v>
      </c>
      <c r="E593" s="9" t="s">
        <v>88</v>
      </c>
      <c r="F593" s="9" t="s">
        <v>11</v>
      </c>
      <c r="G593" s="9" t="s">
        <v>115</v>
      </c>
      <c r="H593" s="9" t="s">
        <v>116</v>
      </c>
      <c r="I593" s="9" t="s">
        <v>79</v>
      </c>
      <c r="J593" s="17">
        <v>1</v>
      </c>
      <c r="K593" s="18">
        <v>1908</v>
      </c>
      <c r="L593" s="19">
        <v>0</v>
      </c>
      <c r="M593" s="18">
        <f t="shared" si="25"/>
        <v>1908</v>
      </c>
      <c r="N593" s="18">
        <f>M593*0.15</f>
        <v>286.2</v>
      </c>
      <c r="O593" s="16" t="s">
        <v>58</v>
      </c>
      <c r="P593" s="16" t="s">
        <v>38</v>
      </c>
      <c r="Q593" s="16">
        <v>5</v>
      </c>
      <c r="R593" s="16" t="s">
        <v>39</v>
      </c>
    </row>
    <row r="594" spans="1:18" x14ac:dyDescent="0.2">
      <c r="A594" s="16" t="s">
        <v>737</v>
      </c>
      <c r="B594" s="29">
        <v>45969</v>
      </c>
      <c r="C594" s="9" t="s">
        <v>156</v>
      </c>
      <c r="D594" s="9" t="s">
        <v>99</v>
      </c>
      <c r="E594" s="9" t="s">
        <v>99</v>
      </c>
      <c r="F594" s="9" t="s">
        <v>10</v>
      </c>
      <c r="G594" s="9" t="s">
        <v>89</v>
      </c>
      <c r="H594" s="9" t="s">
        <v>90</v>
      </c>
      <c r="I594" s="9" t="s">
        <v>73</v>
      </c>
      <c r="J594" s="17">
        <v>2</v>
      </c>
      <c r="K594" s="18">
        <v>2524</v>
      </c>
      <c r="L594" s="19">
        <v>0.15</v>
      </c>
      <c r="M594" s="18">
        <f t="shared" si="25"/>
        <v>4290.8</v>
      </c>
      <c r="N594" s="18">
        <f>M594*0.16</f>
        <v>686.52800000000002</v>
      </c>
      <c r="O594" s="16" t="s">
        <v>58</v>
      </c>
      <c r="P594" s="16" t="s">
        <v>38</v>
      </c>
      <c r="Q594" s="16">
        <v>5</v>
      </c>
      <c r="R594" s="16" t="s">
        <v>39</v>
      </c>
    </row>
    <row r="595" spans="1:18" x14ac:dyDescent="0.2">
      <c r="A595" s="16" t="s">
        <v>738</v>
      </c>
      <c r="B595" s="29">
        <v>46019</v>
      </c>
      <c r="C595" s="9" t="s">
        <v>66</v>
      </c>
      <c r="D595" s="9" t="s">
        <v>47</v>
      </c>
      <c r="E595" s="9" t="s">
        <v>48</v>
      </c>
      <c r="F595" s="9" t="s">
        <v>10</v>
      </c>
      <c r="G595" s="9" t="s">
        <v>184</v>
      </c>
      <c r="H595" s="9" t="s">
        <v>185</v>
      </c>
      <c r="I595" s="9" t="s">
        <v>64</v>
      </c>
      <c r="J595" s="17">
        <v>1</v>
      </c>
      <c r="K595" s="18">
        <v>5841</v>
      </c>
      <c r="L595" s="19">
        <v>0.1</v>
      </c>
      <c r="M595" s="18">
        <f t="shared" si="25"/>
        <v>5256.9000000000005</v>
      </c>
      <c r="N595" s="18">
        <f>M595*0.1</f>
        <v>525.69000000000005</v>
      </c>
      <c r="O595" s="16" t="s">
        <v>58</v>
      </c>
      <c r="P595" s="16" t="s">
        <v>38</v>
      </c>
      <c r="Q595" s="16">
        <v>4</v>
      </c>
      <c r="R595" s="16" t="s">
        <v>39</v>
      </c>
    </row>
    <row r="596" spans="1:18" x14ac:dyDescent="0.2">
      <c r="A596" s="16" t="s">
        <v>739</v>
      </c>
      <c r="B596" s="29">
        <v>45922</v>
      </c>
      <c r="C596" s="9" t="s">
        <v>31</v>
      </c>
      <c r="D596" s="9" t="s">
        <v>113</v>
      </c>
      <c r="E596" s="9" t="s">
        <v>114</v>
      </c>
      <c r="F596" s="9" t="s">
        <v>10</v>
      </c>
      <c r="G596" s="9" t="s">
        <v>224</v>
      </c>
      <c r="H596" s="9" t="s">
        <v>131</v>
      </c>
      <c r="I596" s="9" t="s">
        <v>64</v>
      </c>
      <c r="J596" s="17">
        <v>1</v>
      </c>
      <c r="K596" s="18">
        <v>3453</v>
      </c>
      <c r="L596" s="19">
        <v>0.15</v>
      </c>
      <c r="M596" s="18">
        <f t="shared" si="25"/>
        <v>2935.0499999999997</v>
      </c>
      <c r="N596" s="18">
        <f>M596*0.22</f>
        <v>645.7109999999999</v>
      </c>
      <c r="O596" s="16" t="s">
        <v>58</v>
      </c>
      <c r="P596" s="16" t="s">
        <v>38</v>
      </c>
      <c r="Q596" s="16">
        <v>5</v>
      </c>
      <c r="R596" s="16" t="s">
        <v>39</v>
      </c>
    </row>
    <row r="597" spans="1:18" x14ac:dyDescent="0.2">
      <c r="A597" s="16" t="s">
        <v>740</v>
      </c>
      <c r="B597" s="29">
        <v>45868</v>
      </c>
      <c r="C597" s="9" t="s">
        <v>165</v>
      </c>
      <c r="D597" s="9" t="s">
        <v>154</v>
      </c>
      <c r="E597" s="9" t="s">
        <v>61</v>
      </c>
      <c r="F597" s="9" t="s">
        <v>9</v>
      </c>
      <c r="G597" s="9" t="s">
        <v>176</v>
      </c>
      <c r="H597" s="9" t="s">
        <v>177</v>
      </c>
      <c r="I597" s="9" t="s">
        <v>95</v>
      </c>
      <c r="J597" s="17">
        <v>1</v>
      </c>
      <c r="K597" s="18">
        <v>4062</v>
      </c>
      <c r="L597" s="19">
        <v>0.1</v>
      </c>
      <c r="M597" s="18">
        <f t="shared" si="25"/>
        <v>3655.8</v>
      </c>
      <c r="N597" s="18">
        <f>M597*0.12</f>
        <v>438.69600000000003</v>
      </c>
      <c r="O597" s="16" t="s">
        <v>58</v>
      </c>
      <c r="P597" s="16" t="s">
        <v>38</v>
      </c>
      <c r="Q597" s="16">
        <v>5</v>
      </c>
      <c r="R597" s="16" t="s">
        <v>39</v>
      </c>
    </row>
    <row r="598" spans="1:18" x14ac:dyDescent="0.2">
      <c r="A598" s="16" t="s">
        <v>741</v>
      </c>
      <c r="B598" s="29">
        <v>45792</v>
      </c>
      <c r="C598" s="9" t="s">
        <v>54</v>
      </c>
      <c r="D598" s="9" t="s">
        <v>113</v>
      </c>
      <c r="E598" s="9" t="s">
        <v>114</v>
      </c>
      <c r="F598" s="9" t="s">
        <v>9</v>
      </c>
      <c r="G598" s="9" t="s">
        <v>217</v>
      </c>
      <c r="H598" s="9" t="s">
        <v>218</v>
      </c>
      <c r="I598" s="9" t="s">
        <v>79</v>
      </c>
      <c r="J598" s="17">
        <v>1</v>
      </c>
      <c r="K598" s="18">
        <v>1735</v>
      </c>
      <c r="L598" s="19">
        <v>0</v>
      </c>
      <c r="M598" s="18">
        <f t="shared" si="25"/>
        <v>1735</v>
      </c>
      <c r="N598" s="18">
        <f>M598*0.11</f>
        <v>190.85</v>
      </c>
      <c r="O598" s="16" t="s">
        <v>58</v>
      </c>
      <c r="P598" s="16" t="s">
        <v>38</v>
      </c>
      <c r="Q598" s="16">
        <v>4</v>
      </c>
      <c r="R598" s="16" t="s">
        <v>39</v>
      </c>
    </row>
    <row r="599" spans="1:18" x14ac:dyDescent="0.2">
      <c r="A599" s="16" t="s">
        <v>742</v>
      </c>
      <c r="B599" s="29">
        <v>45844</v>
      </c>
      <c r="C599" s="9" t="s">
        <v>167</v>
      </c>
      <c r="D599" s="9" t="s">
        <v>107</v>
      </c>
      <c r="E599" s="9" t="s">
        <v>108</v>
      </c>
      <c r="F599" s="9" t="s">
        <v>8</v>
      </c>
      <c r="G599" s="9" t="s">
        <v>49</v>
      </c>
      <c r="H599" s="9" t="s">
        <v>50</v>
      </c>
      <c r="I599" s="9" t="s">
        <v>36</v>
      </c>
      <c r="J599" s="17">
        <v>1</v>
      </c>
      <c r="K599" s="18">
        <v>1927</v>
      </c>
      <c r="L599" s="19">
        <v>0.15</v>
      </c>
      <c r="M599" s="18">
        <f t="shared" si="25"/>
        <v>1637.95</v>
      </c>
      <c r="N599" s="18">
        <f>M599*0.13</f>
        <v>212.93350000000001</v>
      </c>
      <c r="O599" s="16" t="s">
        <v>58</v>
      </c>
      <c r="P599" s="16" t="s">
        <v>38</v>
      </c>
      <c r="Q599" s="16">
        <v>5</v>
      </c>
      <c r="R599" s="16" t="s">
        <v>39</v>
      </c>
    </row>
    <row r="600" spans="1:18" x14ac:dyDescent="0.2">
      <c r="A600" s="16" t="s">
        <v>743</v>
      </c>
      <c r="B600" s="29">
        <v>46029</v>
      </c>
      <c r="C600" s="9" t="s">
        <v>143</v>
      </c>
      <c r="D600" s="9" t="s">
        <v>55</v>
      </c>
      <c r="E600" s="9" t="s">
        <v>56</v>
      </c>
      <c r="F600" s="9" t="s">
        <v>11</v>
      </c>
      <c r="G600" s="9" t="s">
        <v>42</v>
      </c>
      <c r="H600" s="9" t="s">
        <v>43</v>
      </c>
      <c r="I600" s="9" t="s">
        <v>79</v>
      </c>
      <c r="J600" s="17">
        <v>1</v>
      </c>
      <c r="K600" s="18">
        <v>2312</v>
      </c>
      <c r="L600" s="19">
        <v>0.15</v>
      </c>
      <c r="M600" s="18">
        <f t="shared" si="25"/>
        <v>1965.2</v>
      </c>
      <c r="N600" s="18">
        <f>M600*0.24</f>
        <v>471.64799999999997</v>
      </c>
      <c r="O600" s="16" t="s">
        <v>58</v>
      </c>
      <c r="P600" s="16" t="s">
        <v>38</v>
      </c>
      <c r="Q600" s="16">
        <v>4</v>
      </c>
      <c r="R600" s="16" t="s">
        <v>39</v>
      </c>
    </row>
    <row r="601" spans="1:18" x14ac:dyDescent="0.2">
      <c r="A601" s="16" t="s">
        <v>744</v>
      </c>
      <c r="B601" s="29">
        <v>46030</v>
      </c>
      <c r="C601" s="9" t="s">
        <v>165</v>
      </c>
      <c r="D601" s="9" t="s">
        <v>60</v>
      </c>
      <c r="E601" s="9" t="s">
        <v>61</v>
      </c>
      <c r="F601" s="9" t="s">
        <v>10</v>
      </c>
      <c r="G601" s="9" t="s">
        <v>224</v>
      </c>
      <c r="H601" s="9" t="s">
        <v>131</v>
      </c>
      <c r="I601" s="9" t="s">
        <v>64</v>
      </c>
      <c r="J601" s="17">
        <v>2</v>
      </c>
      <c r="K601" s="18">
        <v>2388</v>
      </c>
      <c r="L601" s="19">
        <v>0.2</v>
      </c>
      <c r="M601" s="18">
        <f t="shared" si="25"/>
        <v>3820.8</v>
      </c>
      <c r="N601" s="18">
        <f>M601*0.19</f>
        <v>725.952</v>
      </c>
      <c r="O601" s="16" t="s">
        <v>37</v>
      </c>
      <c r="P601" s="16" t="s">
        <v>38</v>
      </c>
      <c r="Q601" s="16">
        <v>4</v>
      </c>
      <c r="R601" s="16" t="s">
        <v>39</v>
      </c>
    </row>
    <row r="602" spans="1:18" x14ac:dyDescent="0.2">
      <c r="A602" s="16" t="s">
        <v>745</v>
      </c>
      <c r="B602" s="29">
        <v>46108</v>
      </c>
      <c r="C602" s="9" t="s">
        <v>165</v>
      </c>
      <c r="D602" s="9" t="s">
        <v>87</v>
      </c>
      <c r="E602" s="9" t="s">
        <v>88</v>
      </c>
      <c r="F602" s="9" t="s">
        <v>8</v>
      </c>
      <c r="G602" s="9" t="s">
        <v>262</v>
      </c>
      <c r="H602" s="9" t="s">
        <v>263</v>
      </c>
      <c r="I602" s="9" t="s">
        <v>36</v>
      </c>
      <c r="J602" s="17">
        <v>2</v>
      </c>
      <c r="K602" s="18">
        <v>42443</v>
      </c>
      <c r="L602" s="19">
        <v>0.2</v>
      </c>
      <c r="M602" s="18">
        <f t="shared" si="25"/>
        <v>67908.800000000003</v>
      </c>
      <c r="N602" s="18">
        <f>M602*0.14</f>
        <v>9507.2320000000018</v>
      </c>
      <c r="O602" s="16" t="s">
        <v>69</v>
      </c>
      <c r="P602" s="16" t="s">
        <v>38</v>
      </c>
      <c r="Q602" s="16">
        <v>3</v>
      </c>
      <c r="R602" s="16" t="s">
        <v>39</v>
      </c>
    </row>
    <row r="603" spans="1:18" x14ac:dyDescent="0.2">
      <c r="A603" s="16" t="s">
        <v>746</v>
      </c>
      <c r="B603" s="29">
        <v>45770</v>
      </c>
      <c r="C603" s="9" t="s">
        <v>143</v>
      </c>
      <c r="D603" s="9" t="s">
        <v>154</v>
      </c>
      <c r="E603" s="9" t="s">
        <v>61</v>
      </c>
      <c r="F603" s="9" t="s">
        <v>11</v>
      </c>
      <c r="G603" s="9" t="s">
        <v>115</v>
      </c>
      <c r="H603" s="9" t="s">
        <v>116</v>
      </c>
      <c r="I603" s="9" t="s">
        <v>79</v>
      </c>
      <c r="J603" s="17">
        <v>2</v>
      </c>
      <c r="K603" s="18">
        <v>2217</v>
      </c>
      <c r="L603" s="19">
        <v>0.2</v>
      </c>
      <c r="M603" s="18">
        <f t="shared" si="25"/>
        <v>3547.2000000000003</v>
      </c>
      <c r="N603" s="18">
        <f>M603*0.25</f>
        <v>886.80000000000007</v>
      </c>
      <c r="O603" s="16" t="s">
        <v>37</v>
      </c>
      <c r="P603" s="16" t="s">
        <v>38</v>
      </c>
      <c r="Q603" s="16">
        <v>3</v>
      </c>
      <c r="R603" s="16" t="s">
        <v>39</v>
      </c>
    </row>
    <row r="604" spans="1:18" x14ac:dyDescent="0.2">
      <c r="A604" s="16" t="s">
        <v>747</v>
      </c>
      <c r="B604" s="29">
        <v>45797</v>
      </c>
      <c r="C604" s="9" t="s">
        <v>129</v>
      </c>
      <c r="D604" s="9" t="s">
        <v>154</v>
      </c>
      <c r="E604" s="9" t="s">
        <v>61</v>
      </c>
      <c r="F604" s="9" t="s">
        <v>10</v>
      </c>
      <c r="G604" s="9" t="s">
        <v>62</v>
      </c>
      <c r="H604" s="9" t="s">
        <v>63</v>
      </c>
      <c r="I604" s="9" t="s">
        <v>73</v>
      </c>
      <c r="J604" s="17">
        <v>1</v>
      </c>
      <c r="K604" s="18">
        <v>1374</v>
      </c>
      <c r="L604" s="19">
        <v>0.35</v>
      </c>
      <c r="M604" s="18">
        <f t="shared" si="25"/>
        <v>893.1</v>
      </c>
      <c r="N604" s="18">
        <f>M604*0.11</f>
        <v>98.241</v>
      </c>
      <c r="O604" s="16" t="s">
        <v>44</v>
      </c>
      <c r="P604" s="16" t="s">
        <v>38</v>
      </c>
      <c r="Q604" s="16">
        <v>5</v>
      </c>
      <c r="R604" s="16" t="s">
        <v>39</v>
      </c>
    </row>
    <row r="605" spans="1:18" x14ac:dyDescent="0.2">
      <c r="A605" s="16" t="s">
        <v>748</v>
      </c>
      <c r="B605" s="29">
        <v>46023</v>
      </c>
      <c r="C605" s="9" t="s">
        <v>112</v>
      </c>
      <c r="D605" s="9" t="s">
        <v>75</v>
      </c>
      <c r="E605" s="9" t="s">
        <v>76</v>
      </c>
      <c r="F605" s="9" t="s">
        <v>11</v>
      </c>
      <c r="G605" s="9" t="s">
        <v>42</v>
      </c>
      <c r="H605" s="9" t="s">
        <v>43</v>
      </c>
      <c r="I605" s="9" t="s">
        <v>36</v>
      </c>
      <c r="J605" s="17">
        <v>1</v>
      </c>
      <c r="K605" s="18">
        <v>981</v>
      </c>
      <c r="L605" s="19">
        <v>0.5</v>
      </c>
      <c r="M605" s="18">
        <f t="shared" si="25"/>
        <v>490.5</v>
      </c>
      <c r="N605" s="18">
        <f>M605*0.22</f>
        <v>107.91</v>
      </c>
      <c r="O605" s="16" t="s">
        <v>44</v>
      </c>
      <c r="P605" s="16" t="s">
        <v>38</v>
      </c>
      <c r="Q605" s="16">
        <v>4</v>
      </c>
      <c r="R605" s="16" t="s">
        <v>39</v>
      </c>
    </row>
    <row r="606" spans="1:18" x14ac:dyDescent="0.2">
      <c r="A606" s="16" t="s">
        <v>749</v>
      </c>
      <c r="B606" s="29">
        <v>46077</v>
      </c>
      <c r="C606" s="9" t="s">
        <v>106</v>
      </c>
      <c r="D606" s="9" t="s">
        <v>47</v>
      </c>
      <c r="E606" s="9" t="s">
        <v>48</v>
      </c>
      <c r="F606" s="9" t="s">
        <v>8</v>
      </c>
      <c r="G606" s="9" t="s">
        <v>126</v>
      </c>
      <c r="H606" s="9" t="s">
        <v>127</v>
      </c>
      <c r="I606" s="9" t="s">
        <v>57</v>
      </c>
      <c r="J606" s="17">
        <v>2</v>
      </c>
      <c r="K606" s="18">
        <v>10495</v>
      </c>
      <c r="L606" s="19">
        <v>0.1</v>
      </c>
      <c r="M606" s="18">
        <f t="shared" si="25"/>
        <v>18891</v>
      </c>
      <c r="N606" s="18">
        <f>M606*0.22</f>
        <v>4156.0200000000004</v>
      </c>
      <c r="O606" s="16" t="s">
        <v>58</v>
      </c>
      <c r="P606" s="16" t="s">
        <v>38</v>
      </c>
      <c r="Q606" s="16">
        <v>4</v>
      </c>
      <c r="R606" s="16" t="s">
        <v>39</v>
      </c>
    </row>
    <row r="607" spans="1:18" x14ac:dyDescent="0.2">
      <c r="A607" s="16" t="s">
        <v>750</v>
      </c>
      <c r="B607" s="29">
        <v>45838</v>
      </c>
      <c r="C607" s="9" t="s">
        <v>125</v>
      </c>
      <c r="D607" s="9" t="s">
        <v>87</v>
      </c>
      <c r="E607" s="9" t="s">
        <v>88</v>
      </c>
      <c r="F607" s="9" t="s">
        <v>11</v>
      </c>
      <c r="G607" s="9" t="s">
        <v>42</v>
      </c>
      <c r="H607" s="9" t="s">
        <v>43</v>
      </c>
      <c r="I607" s="9" t="s">
        <v>36</v>
      </c>
      <c r="J607" s="17">
        <v>1</v>
      </c>
      <c r="K607" s="18">
        <v>2379</v>
      </c>
      <c r="L607" s="19">
        <v>0.15</v>
      </c>
      <c r="M607" s="18">
        <f t="shared" si="25"/>
        <v>2022.1499999999999</v>
      </c>
      <c r="N607" s="18">
        <f>M607*0.23</f>
        <v>465.09449999999998</v>
      </c>
      <c r="O607" s="16" t="s">
        <v>69</v>
      </c>
      <c r="P607" s="16" t="s">
        <v>38</v>
      </c>
      <c r="Q607" s="16">
        <v>5</v>
      </c>
      <c r="R607" s="16" t="s">
        <v>39</v>
      </c>
    </row>
    <row r="608" spans="1:18" x14ac:dyDescent="0.2">
      <c r="A608" s="16" t="s">
        <v>751</v>
      </c>
      <c r="B608" s="29">
        <v>46020</v>
      </c>
      <c r="C608" s="9" t="s">
        <v>148</v>
      </c>
      <c r="D608" s="9" t="s">
        <v>119</v>
      </c>
      <c r="E608" s="9" t="s">
        <v>120</v>
      </c>
      <c r="F608" s="9" t="s">
        <v>9</v>
      </c>
      <c r="G608" s="9" t="s">
        <v>217</v>
      </c>
      <c r="H608" s="9" t="s">
        <v>218</v>
      </c>
      <c r="I608" s="9" t="s">
        <v>79</v>
      </c>
      <c r="J608" s="17">
        <v>3</v>
      </c>
      <c r="K608" s="18">
        <v>2961</v>
      </c>
      <c r="L608" s="19">
        <v>0</v>
      </c>
      <c r="M608" s="18">
        <f t="shared" si="25"/>
        <v>8883</v>
      </c>
      <c r="N608" s="18">
        <f>M608*0.11</f>
        <v>977.13</v>
      </c>
      <c r="O608" s="16" t="s">
        <v>44</v>
      </c>
      <c r="P608" s="16" t="s">
        <v>38</v>
      </c>
      <c r="Q608" s="16">
        <v>5</v>
      </c>
      <c r="R608" s="16" t="s">
        <v>39</v>
      </c>
    </row>
    <row r="609" spans="1:18" x14ac:dyDescent="0.2">
      <c r="A609" s="16" t="s">
        <v>752</v>
      </c>
      <c r="B609" s="29">
        <v>45809</v>
      </c>
      <c r="C609" s="9" t="s">
        <v>112</v>
      </c>
      <c r="D609" s="9" t="s">
        <v>87</v>
      </c>
      <c r="E609" s="9" t="s">
        <v>88</v>
      </c>
      <c r="F609" s="9" t="s">
        <v>11</v>
      </c>
      <c r="G609" s="9" t="s">
        <v>77</v>
      </c>
      <c r="H609" s="9" t="s">
        <v>78</v>
      </c>
      <c r="I609" s="9" t="s">
        <v>79</v>
      </c>
      <c r="J609" s="17">
        <v>2</v>
      </c>
      <c r="K609" s="18">
        <v>2493</v>
      </c>
      <c r="L609" s="19">
        <v>0.35</v>
      </c>
      <c r="M609" s="18">
        <f t="shared" si="25"/>
        <v>3240.9</v>
      </c>
      <c r="N609" s="18">
        <f>M609*0.23</f>
        <v>745.40700000000004</v>
      </c>
      <c r="O609" s="16" t="s">
        <v>37</v>
      </c>
      <c r="P609" s="16" t="s">
        <v>38</v>
      </c>
      <c r="Q609" s="16">
        <v>3</v>
      </c>
      <c r="R609" s="16" t="s">
        <v>39</v>
      </c>
    </row>
    <row r="610" spans="1:18" x14ac:dyDescent="0.2">
      <c r="A610" s="16" t="s">
        <v>753</v>
      </c>
      <c r="B610" s="29">
        <v>45837</v>
      </c>
      <c r="C610" s="9" t="s">
        <v>82</v>
      </c>
      <c r="D610" s="9" t="s">
        <v>113</v>
      </c>
      <c r="E610" s="9" t="s">
        <v>114</v>
      </c>
      <c r="F610" s="9" t="s">
        <v>10</v>
      </c>
      <c r="G610" s="9" t="s">
        <v>184</v>
      </c>
      <c r="H610" s="9" t="s">
        <v>185</v>
      </c>
      <c r="I610" s="9" t="s">
        <v>64</v>
      </c>
      <c r="J610" s="17">
        <v>1</v>
      </c>
      <c r="K610" s="18">
        <v>3416</v>
      </c>
      <c r="L610" s="19">
        <v>0.05</v>
      </c>
      <c r="M610" s="18">
        <f t="shared" si="25"/>
        <v>3245.2</v>
      </c>
      <c r="N610" s="18">
        <f>M610*0.23</f>
        <v>746.39599999999996</v>
      </c>
      <c r="O610" s="16" t="s">
        <v>91</v>
      </c>
      <c r="P610" s="16" t="s">
        <v>38</v>
      </c>
      <c r="Q610" s="16">
        <v>5</v>
      </c>
      <c r="R610" s="16" t="s">
        <v>39</v>
      </c>
    </row>
    <row r="611" spans="1:18" x14ac:dyDescent="0.2">
      <c r="A611" s="16" t="s">
        <v>754</v>
      </c>
      <c r="B611" s="29">
        <v>46027</v>
      </c>
      <c r="C611" s="9" t="s">
        <v>54</v>
      </c>
      <c r="D611" s="9" t="s">
        <v>60</v>
      </c>
      <c r="E611" s="9" t="s">
        <v>61</v>
      </c>
      <c r="F611" s="9" t="s">
        <v>9</v>
      </c>
      <c r="G611" s="9" t="s">
        <v>217</v>
      </c>
      <c r="H611" s="9" t="s">
        <v>218</v>
      </c>
      <c r="I611" s="9" t="s">
        <v>95</v>
      </c>
      <c r="J611" s="17">
        <v>1</v>
      </c>
      <c r="K611" s="18">
        <v>2212</v>
      </c>
      <c r="L611" s="19">
        <v>0.1</v>
      </c>
      <c r="M611" s="18">
        <v>0</v>
      </c>
      <c r="N611" s="18">
        <v>0</v>
      </c>
      <c r="O611" s="16" t="s">
        <v>44</v>
      </c>
      <c r="P611" s="16" t="s">
        <v>132</v>
      </c>
      <c r="Q611" s="16"/>
      <c r="R611" s="16" t="s">
        <v>133</v>
      </c>
    </row>
    <row r="612" spans="1:18" x14ac:dyDescent="0.2">
      <c r="A612" s="16" t="s">
        <v>755</v>
      </c>
      <c r="B612" s="29">
        <v>46053</v>
      </c>
      <c r="C612" s="9" t="s">
        <v>180</v>
      </c>
      <c r="D612" s="9" t="s">
        <v>71</v>
      </c>
      <c r="E612" s="9" t="s">
        <v>72</v>
      </c>
      <c r="F612" s="9" t="s">
        <v>8</v>
      </c>
      <c r="G612" s="9" t="s">
        <v>67</v>
      </c>
      <c r="H612" s="9" t="s">
        <v>68</v>
      </c>
      <c r="I612" s="9" t="s">
        <v>36</v>
      </c>
      <c r="J612" s="17">
        <v>4</v>
      </c>
      <c r="K612" s="18">
        <v>62198</v>
      </c>
      <c r="L612" s="19">
        <v>0.15</v>
      </c>
      <c r="M612" s="18">
        <f t="shared" ref="M612:M643" si="26">J612*K612*(1-L612)</f>
        <v>211473.19999999998</v>
      </c>
      <c r="N612" s="18">
        <f>M612*0.25</f>
        <v>52868.299999999996</v>
      </c>
      <c r="O612" s="16" t="s">
        <v>69</v>
      </c>
      <c r="P612" s="16" t="s">
        <v>242</v>
      </c>
      <c r="Q612" s="16">
        <v>5</v>
      </c>
      <c r="R612" s="16" t="s">
        <v>39</v>
      </c>
    </row>
    <row r="613" spans="1:18" x14ac:dyDescent="0.2">
      <c r="A613" s="16" t="s">
        <v>756</v>
      </c>
      <c r="B613" s="29">
        <v>46042</v>
      </c>
      <c r="C613" s="9" t="s">
        <v>125</v>
      </c>
      <c r="D613" s="9" t="s">
        <v>32</v>
      </c>
      <c r="E613" s="9" t="s">
        <v>33</v>
      </c>
      <c r="F613" s="9" t="s">
        <v>8</v>
      </c>
      <c r="G613" s="9" t="s">
        <v>49</v>
      </c>
      <c r="H613" s="9" t="s">
        <v>50</v>
      </c>
      <c r="I613" s="9" t="s">
        <v>36</v>
      </c>
      <c r="J613" s="17">
        <v>2</v>
      </c>
      <c r="K613" s="18">
        <v>17561</v>
      </c>
      <c r="L613" s="19">
        <v>0.2</v>
      </c>
      <c r="M613" s="18">
        <f t="shared" si="26"/>
        <v>28097.600000000002</v>
      </c>
      <c r="N613" s="18">
        <f>M613*0.12</f>
        <v>3371.712</v>
      </c>
      <c r="O613" s="16" t="s">
        <v>69</v>
      </c>
      <c r="P613" s="16" t="s">
        <v>38</v>
      </c>
      <c r="Q613" s="16">
        <v>4</v>
      </c>
      <c r="R613" s="16" t="s">
        <v>39</v>
      </c>
    </row>
    <row r="614" spans="1:18" x14ac:dyDescent="0.2">
      <c r="A614" s="16" t="s">
        <v>757</v>
      </c>
      <c r="B614" s="29">
        <v>45685</v>
      </c>
      <c r="C614" s="9" t="s">
        <v>125</v>
      </c>
      <c r="D614" s="9" t="s">
        <v>47</v>
      </c>
      <c r="E614" s="9" t="s">
        <v>48</v>
      </c>
      <c r="F614" s="9" t="s">
        <v>11</v>
      </c>
      <c r="G614" s="9" t="s">
        <v>130</v>
      </c>
      <c r="H614" s="9" t="s">
        <v>131</v>
      </c>
      <c r="I614" s="9" t="s">
        <v>36</v>
      </c>
      <c r="J614" s="17">
        <v>2</v>
      </c>
      <c r="K614" s="18">
        <v>534</v>
      </c>
      <c r="L614" s="19">
        <v>0.2</v>
      </c>
      <c r="M614" s="18">
        <f t="shared" si="26"/>
        <v>854.40000000000009</v>
      </c>
      <c r="N614" s="18">
        <f>M614*0.26</f>
        <v>222.14400000000003</v>
      </c>
      <c r="O614" s="16" t="s">
        <v>91</v>
      </c>
      <c r="P614" s="16" t="s">
        <v>38</v>
      </c>
      <c r="Q614" s="16">
        <v>3</v>
      </c>
      <c r="R614" s="16" t="s">
        <v>39</v>
      </c>
    </row>
    <row r="615" spans="1:18" x14ac:dyDescent="0.2">
      <c r="A615" s="16" t="s">
        <v>758</v>
      </c>
      <c r="B615" s="29">
        <v>45874</v>
      </c>
      <c r="C615" s="9" t="s">
        <v>66</v>
      </c>
      <c r="D615" s="9" t="s">
        <v>113</v>
      </c>
      <c r="E615" s="9" t="s">
        <v>114</v>
      </c>
      <c r="F615" s="9" t="s">
        <v>9</v>
      </c>
      <c r="G615" s="9" t="s">
        <v>103</v>
      </c>
      <c r="H615" s="9" t="s">
        <v>104</v>
      </c>
      <c r="I615" s="9" t="s">
        <v>95</v>
      </c>
      <c r="J615" s="17">
        <v>1</v>
      </c>
      <c r="K615" s="18">
        <v>3689</v>
      </c>
      <c r="L615" s="19">
        <v>0.05</v>
      </c>
      <c r="M615" s="18">
        <f t="shared" si="26"/>
        <v>3504.5499999999997</v>
      </c>
      <c r="N615" s="18">
        <f>M615*0.24</f>
        <v>841.09199999999987</v>
      </c>
      <c r="O615" s="16" t="s">
        <v>58</v>
      </c>
      <c r="P615" s="16" t="s">
        <v>38</v>
      </c>
      <c r="Q615" s="16">
        <v>3</v>
      </c>
      <c r="R615" s="16" t="s">
        <v>39</v>
      </c>
    </row>
    <row r="616" spans="1:18" x14ac:dyDescent="0.2">
      <c r="A616" s="16" t="s">
        <v>759</v>
      </c>
      <c r="B616" s="29">
        <v>45992</v>
      </c>
      <c r="C616" s="9" t="s">
        <v>97</v>
      </c>
      <c r="D616" s="9" t="s">
        <v>154</v>
      </c>
      <c r="E616" s="9" t="s">
        <v>61</v>
      </c>
      <c r="F616" s="9" t="s">
        <v>10</v>
      </c>
      <c r="G616" s="9" t="s">
        <v>121</v>
      </c>
      <c r="H616" s="9" t="s">
        <v>122</v>
      </c>
      <c r="I616" s="9" t="s">
        <v>73</v>
      </c>
      <c r="J616" s="17">
        <v>1</v>
      </c>
      <c r="K616" s="18">
        <v>1233</v>
      </c>
      <c r="L616" s="19">
        <v>0.15</v>
      </c>
      <c r="M616" s="18">
        <f t="shared" si="26"/>
        <v>1048.05</v>
      </c>
      <c r="N616" s="18">
        <f>M616*0.21</f>
        <v>220.09049999999999</v>
      </c>
      <c r="O616" s="16" t="s">
        <v>37</v>
      </c>
      <c r="P616" s="16" t="s">
        <v>38</v>
      </c>
      <c r="Q616" s="16">
        <v>4</v>
      </c>
      <c r="R616" s="16" t="s">
        <v>39</v>
      </c>
    </row>
    <row r="617" spans="1:18" x14ac:dyDescent="0.2">
      <c r="A617" s="16" t="s">
        <v>760</v>
      </c>
      <c r="B617" s="29">
        <v>45909</v>
      </c>
      <c r="C617" s="9" t="s">
        <v>97</v>
      </c>
      <c r="D617" s="9" t="s">
        <v>154</v>
      </c>
      <c r="E617" s="9" t="s">
        <v>61</v>
      </c>
      <c r="F617" s="9" t="s">
        <v>10</v>
      </c>
      <c r="G617" s="9" t="s">
        <v>62</v>
      </c>
      <c r="H617" s="9" t="s">
        <v>63</v>
      </c>
      <c r="I617" s="9" t="s">
        <v>64</v>
      </c>
      <c r="J617" s="17">
        <v>1</v>
      </c>
      <c r="K617" s="18">
        <v>3424</v>
      </c>
      <c r="L617" s="19">
        <v>0.15</v>
      </c>
      <c r="M617" s="18">
        <f t="shared" si="26"/>
        <v>2910.4</v>
      </c>
      <c r="N617" s="18">
        <f>M617*0.21</f>
        <v>611.18399999999997</v>
      </c>
      <c r="O617" s="16" t="s">
        <v>44</v>
      </c>
      <c r="P617" s="16" t="s">
        <v>38</v>
      </c>
      <c r="Q617" s="16">
        <v>4</v>
      </c>
      <c r="R617" s="16" t="s">
        <v>39</v>
      </c>
    </row>
    <row r="618" spans="1:18" x14ac:dyDescent="0.2">
      <c r="A618" s="16" t="s">
        <v>761</v>
      </c>
      <c r="B618" s="29">
        <v>45677</v>
      </c>
      <c r="C618" s="9" t="s">
        <v>41</v>
      </c>
      <c r="D618" s="9" t="s">
        <v>83</v>
      </c>
      <c r="E618" s="9" t="s">
        <v>84</v>
      </c>
      <c r="F618" s="9" t="s">
        <v>9</v>
      </c>
      <c r="G618" s="9" t="s">
        <v>161</v>
      </c>
      <c r="H618" s="9" t="s">
        <v>162</v>
      </c>
      <c r="I618" s="9" t="s">
        <v>95</v>
      </c>
      <c r="J618" s="17">
        <v>3</v>
      </c>
      <c r="K618" s="18">
        <v>3614</v>
      </c>
      <c r="L618" s="19">
        <v>0.05</v>
      </c>
      <c r="M618" s="18">
        <f t="shared" si="26"/>
        <v>10299.9</v>
      </c>
      <c r="N618" s="18">
        <f>M618*0.23</f>
        <v>2368.9769999999999</v>
      </c>
      <c r="O618" s="16" t="s">
        <v>58</v>
      </c>
      <c r="P618" s="16" t="s">
        <v>38</v>
      </c>
      <c r="Q618" s="16">
        <v>4</v>
      </c>
      <c r="R618" s="16" t="s">
        <v>39</v>
      </c>
    </row>
    <row r="619" spans="1:18" x14ac:dyDescent="0.2">
      <c r="A619" s="16" t="s">
        <v>762</v>
      </c>
      <c r="B619" s="29">
        <v>46032</v>
      </c>
      <c r="C619" s="9" t="s">
        <v>143</v>
      </c>
      <c r="D619" s="9" t="s">
        <v>87</v>
      </c>
      <c r="E619" s="9" t="s">
        <v>88</v>
      </c>
      <c r="F619" s="9" t="s">
        <v>10</v>
      </c>
      <c r="G619" s="9" t="s">
        <v>168</v>
      </c>
      <c r="H619" s="9" t="s">
        <v>169</v>
      </c>
      <c r="I619" s="9" t="s">
        <v>64</v>
      </c>
      <c r="J619" s="17">
        <v>4</v>
      </c>
      <c r="K619" s="18">
        <v>5064</v>
      </c>
      <c r="L619" s="19">
        <v>0</v>
      </c>
      <c r="M619" s="18">
        <f t="shared" si="26"/>
        <v>20256</v>
      </c>
      <c r="N619" s="18">
        <f>M619*0.24</f>
        <v>4861.4399999999996</v>
      </c>
      <c r="O619" s="16" t="s">
        <v>44</v>
      </c>
      <c r="P619" s="16" t="s">
        <v>38</v>
      </c>
      <c r="Q619" s="16">
        <v>4</v>
      </c>
      <c r="R619" s="16" t="s">
        <v>39</v>
      </c>
    </row>
    <row r="620" spans="1:18" x14ac:dyDescent="0.2">
      <c r="A620" s="16" t="s">
        <v>763</v>
      </c>
      <c r="B620" s="29">
        <v>45836</v>
      </c>
      <c r="C620" s="9" t="s">
        <v>106</v>
      </c>
      <c r="D620" s="9" t="s">
        <v>71</v>
      </c>
      <c r="E620" s="9" t="s">
        <v>72</v>
      </c>
      <c r="F620" s="9" t="s">
        <v>8</v>
      </c>
      <c r="G620" s="9" t="s">
        <v>262</v>
      </c>
      <c r="H620" s="9" t="s">
        <v>263</v>
      </c>
      <c r="I620" s="9" t="s">
        <v>57</v>
      </c>
      <c r="J620" s="17">
        <v>1</v>
      </c>
      <c r="K620" s="18">
        <v>39352</v>
      </c>
      <c r="L620" s="19">
        <v>0.05</v>
      </c>
      <c r="M620" s="18">
        <f t="shared" si="26"/>
        <v>37384.400000000001</v>
      </c>
      <c r="N620" s="18">
        <f>M620*0.11</f>
        <v>4112.2840000000006</v>
      </c>
      <c r="O620" s="16" t="s">
        <v>44</v>
      </c>
      <c r="P620" s="16" t="s">
        <v>38</v>
      </c>
      <c r="Q620" s="16">
        <v>4</v>
      </c>
      <c r="R620" s="16" t="s">
        <v>39</v>
      </c>
    </row>
    <row r="621" spans="1:18" x14ac:dyDescent="0.2">
      <c r="A621" s="16" t="s">
        <v>764</v>
      </c>
      <c r="B621" s="29">
        <v>45852</v>
      </c>
      <c r="C621" s="9" t="s">
        <v>54</v>
      </c>
      <c r="D621" s="9" t="s">
        <v>101</v>
      </c>
      <c r="E621" s="9" t="s">
        <v>102</v>
      </c>
      <c r="F621" s="9" t="s">
        <v>9</v>
      </c>
      <c r="G621" s="9" t="s">
        <v>93</v>
      </c>
      <c r="H621" s="9" t="s">
        <v>94</v>
      </c>
      <c r="I621" s="9" t="s">
        <v>95</v>
      </c>
      <c r="J621" s="17">
        <v>1</v>
      </c>
      <c r="K621" s="18">
        <v>2620</v>
      </c>
      <c r="L621" s="19">
        <v>0.05</v>
      </c>
      <c r="M621" s="18">
        <f t="shared" si="26"/>
        <v>2489</v>
      </c>
      <c r="N621" s="18">
        <f>M621*0.17</f>
        <v>423.13000000000005</v>
      </c>
      <c r="O621" s="16" t="s">
        <v>58</v>
      </c>
      <c r="P621" s="16" t="s">
        <v>38</v>
      </c>
      <c r="Q621" s="16">
        <v>4</v>
      </c>
      <c r="R621" s="16" t="s">
        <v>39</v>
      </c>
    </row>
    <row r="622" spans="1:18" x14ac:dyDescent="0.2">
      <c r="A622" s="16" t="s">
        <v>765</v>
      </c>
      <c r="B622" s="29">
        <v>45902</v>
      </c>
      <c r="C622" s="9" t="s">
        <v>125</v>
      </c>
      <c r="D622" s="9" t="s">
        <v>154</v>
      </c>
      <c r="E622" s="9" t="s">
        <v>61</v>
      </c>
      <c r="F622" s="9" t="s">
        <v>9</v>
      </c>
      <c r="G622" s="9" t="s">
        <v>217</v>
      </c>
      <c r="H622" s="9" t="s">
        <v>218</v>
      </c>
      <c r="I622" s="9" t="s">
        <v>79</v>
      </c>
      <c r="J622" s="17">
        <v>1</v>
      </c>
      <c r="K622" s="18">
        <v>2157</v>
      </c>
      <c r="L622" s="19">
        <v>0.1</v>
      </c>
      <c r="M622" s="18">
        <f t="shared" si="26"/>
        <v>1941.3</v>
      </c>
      <c r="N622" s="18">
        <f>M622*0.16</f>
        <v>310.608</v>
      </c>
      <c r="O622" s="16" t="s">
        <v>91</v>
      </c>
      <c r="P622" s="16" t="s">
        <v>38</v>
      </c>
      <c r="Q622" s="16">
        <v>3</v>
      </c>
      <c r="R622" s="16" t="s">
        <v>39</v>
      </c>
    </row>
    <row r="623" spans="1:18" x14ac:dyDescent="0.2">
      <c r="A623" s="16" t="s">
        <v>766</v>
      </c>
      <c r="B623" s="29">
        <v>46090</v>
      </c>
      <c r="C623" s="9" t="s">
        <v>180</v>
      </c>
      <c r="D623" s="9" t="s">
        <v>55</v>
      </c>
      <c r="E623" s="9" t="s">
        <v>56</v>
      </c>
      <c r="F623" s="9" t="s">
        <v>11</v>
      </c>
      <c r="G623" s="9" t="s">
        <v>115</v>
      </c>
      <c r="H623" s="9" t="s">
        <v>116</v>
      </c>
      <c r="I623" s="9" t="s">
        <v>36</v>
      </c>
      <c r="J623" s="17">
        <v>1</v>
      </c>
      <c r="K623" s="18">
        <v>1925</v>
      </c>
      <c r="L623" s="19">
        <v>0.05</v>
      </c>
      <c r="M623" s="18">
        <f t="shared" si="26"/>
        <v>1828.75</v>
      </c>
      <c r="N623" s="18">
        <f>M623*0.18</f>
        <v>329.17500000000001</v>
      </c>
      <c r="O623" s="16" t="s">
        <v>37</v>
      </c>
      <c r="P623" s="16" t="s">
        <v>38</v>
      </c>
      <c r="Q623" s="16">
        <v>5</v>
      </c>
      <c r="R623" s="16" t="s">
        <v>39</v>
      </c>
    </row>
    <row r="624" spans="1:18" x14ac:dyDescent="0.2">
      <c r="A624" s="16" t="s">
        <v>767</v>
      </c>
      <c r="B624" s="29">
        <v>45957</v>
      </c>
      <c r="C624" s="9" t="s">
        <v>159</v>
      </c>
      <c r="D624" s="9" t="s">
        <v>119</v>
      </c>
      <c r="E624" s="9" t="s">
        <v>120</v>
      </c>
      <c r="F624" s="9" t="s">
        <v>8</v>
      </c>
      <c r="G624" s="9" t="s">
        <v>34</v>
      </c>
      <c r="H624" s="9" t="s">
        <v>35</v>
      </c>
      <c r="I624" s="9" t="s">
        <v>57</v>
      </c>
      <c r="J624" s="17">
        <v>4</v>
      </c>
      <c r="K624" s="18">
        <v>27700</v>
      </c>
      <c r="L624" s="19">
        <v>0.35</v>
      </c>
      <c r="M624" s="18">
        <f t="shared" si="26"/>
        <v>72020</v>
      </c>
      <c r="N624" s="18">
        <f>M624*0.19</f>
        <v>13683.8</v>
      </c>
      <c r="O624" s="16" t="s">
        <v>91</v>
      </c>
      <c r="P624" s="16" t="s">
        <v>38</v>
      </c>
      <c r="Q624" s="16">
        <v>4</v>
      </c>
      <c r="R624" s="16" t="s">
        <v>39</v>
      </c>
    </row>
    <row r="625" spans="1:18" x14ac:dyDescent="0.2">
      <c r="A625" s="16" t="s">
        <v>768</v>
      </c>
      <c r="B625" s="29">
        <v>45751</v>
      </c>
      <c r="C625" s="9" t="s">
        <v>97</v>
      </c>
      <c r="D625" s="9" t="s">
        <v>83</v>
      </c>
      <c r="E625" s="9" t="s">
        <v>84</v>
      </c>
      <c r="F625" s="9" t="s">
        <v>9</v>
      </c>
      <c r="G625" s="9" t="s">
        <v>173</v>
      </c>
      <c r="H625" s="9" t="s">
        <v>174</v>
      </c>
      <c r="I625" s="9" t="s">
        <v>95</v>
      </c>
      <c r="J625" s="17">
        <v>2</v>
      </c>
      <c r="K625" s="18">
        <v>3873</v>
      </c>
      <c r="L625" s="19">
        <v>0.05</v>
      </c>
      <c r="M625" s="18">
        <f t="shared" si="26"/>
        <v>7358.7</v>
      </c>
      <c r="N625" s="18">
        <f>M625*0.23</f>
        <v>1692.501</v>
      </c>
      <c r="O625" s="16" t="s">
        <v>91</v>
      </c>
      <c r="P625" s="16" t="s">
        <v>38</v>
      </c>
      <c r="Q625" s="16">
        <v>5</v>
      </c>
      <c r="R625" s="16" t="s">
        <v>39</v>
      </c>
    </row>
    <row r="626" spans="1:18" x14ac:dyDescent="0.2">
      <c r="A626" s="16" t="s">
        <v>769</v>
      </c>
      <c r="B626" s="29">
        <v>45887</v>
      </c>
      <c r="C626" s="9" t="s">
        <v>183</v>
      </c>
      <c r="D626" s="9" t="s">
        <v>119</v>
      </c>
      <c r="E626" s="9" t="s">
        <v>120</v>
      </c>
      <c r="F626" s="9" t="s">
        <v>11</v>
      </c>
      <c r="G626" s="9" t="s">
        <v>77</v>
      </c>
      <c r="H626" s="9" t="s">
        <v>78</v>
      </c>
      <c r="I626" s="9" t="s">
        <v>79</v>
      </c>
      <c r="J626" s="17">
        <v>1</v>
      </c>
      <c r="K626" s="18">
        <v>1675</v>
      </c>
      <c r="L626" s="19">
        <v>0</v>
      </c>
      <c r="M626" s="18">
        <f t="shared" si="26"/>
        <v>1675</v>
      </c>
      <c r="N626" s="18">
        <f>M626*0.13</f>
        <v>217.75</v>
      </c>
      <c r="O626" s="16" t="s">
        <v>44</v>
      </c>
      <c r="P626" s="16" t="s">
        <v>38</v>
      </c>
      <c r="Q626" s="16">
        <v>3</v>
      </c>
      <c r="R626" s="16" t="s">
        <v>39</v>
      </c>
    </row>
    <row r="627" spans="1:18" x14ac:dyDescent="0.2">
      <c r="A627" s="16" t="s">
        <v>770</v>
      </c>
      <c r="B627" s="29">
        <v>46098</v>
      </c>
      <c r="C627" s="9" t="s">
        <v>112</v>
      </c>
      <c r="D627" s="9" t="s">
        <v>55</v>
      </c>
      <c r="E627" s="9" t="s">
        <v>56</v>
      </c>
      <c r="F627" s="9" t="s">
        <v>8</v>
      </c>
      <c r="G627" s="9" t="s">
        <v>126</v>
      </c>
      <c r="H627" s="9" t="s">
        <v>127</v>
      </c>
      <c r="I627" s="9" t="s">
        <v>36</v>
      </c>
      <c r="J627" s="17">
        <v>1</v>
      </c>
      <c r="K627" s="18">
        <v>19065</v>
      </c>
      <c r="L627" s="19">
        <v>0.05</v>
      </c>
      <c r="M627" s="18">
        <f t="shared" si="26"/>
        <v>18111.75</v>
      </c>
      <c r="N627" s="18">
        <f>M627*0.23</f>
        <v>4165.7025000000003</v>
      </c>
      <c r="O627" s="16" t="s">
        <v>69</v>
      </c>
      <c r="P627" s="16" t="s">
        <v>38</v>
      </c>
      <c r="Q627" s="16">
        <v>3</v>
      </c>
      <c r="R627" s="16" t="s">
        <v>39</v>
      </c>
    </row>
    <row r="628" spans="1:18" x14ac:dyDescent="0.2">
      <c r="A628" s="16" t="s">
        <v>771</v>
      </c>
      <c r="B628" s="29">
        <v>46046</v>
      </c>
      <c r="C628" s="9" t="s">
        <v>66</v>
      </c>
      <c r="D628" s="9" t="s">
        <v>101</v>
      </c>
      <c r="E628" s="9" t="s">
        <v>102</v>
      </c>
      <c r="F628" s="9" t="s">
        <v>10</v>
      </c>
      <c r="G628" s="9" t="s">
        <v>62</v>
      </c>
      <c r="H628" s="9" t="s">
        <v>63</v>
      </c>
      <c r="I628" s="9" t="s">
        <v>64</v>
      </c>
      <c r="J628" s="17">
        <v>1</v>
      </c>
      <c r="K628" s="18">
        <v>4454</v>
      </c>
      <c r="L628" s="19">
        <v>0.1</v>
      </c>
      <c r="M628" s="18">
        <f t="shared" si="26"/>
        <v>4008.6</v>
      </c>
      <c r="N628" s="18">
        <f>M628*0.2</f>
        <v>801.72</v>
      </c>
      <c r="O628" s="16" t="s">
        <v>69</v>
      </c>
      <c r="P628" s="16" t="s">
        <v>38</v>
      </c>
      <c r="Q628" s="16">
        <v>3</v>
      </c>
      <c r="R628" s="16" t="s">
        <v>39</v>
      </c>
    </row>
    <row r="629" spans="1:18" x14ac:dyDescent="0.2">
      <c r="A629" s="16" t="s">
        <v>772</v>
      </c>
      <c r="B629" s="29">
        <v>45677</v>
      </c>
      <c r="C629" s="9" t="s">
        <v>52</v>
      </c>
      <c r="D629" s="9" t="s">
        <v>55</v>
      </c>
      <c r="E629" s="9" t="s">
        <v>56</v>
      </c>
      <c r="F629" s="9" t="s">
        <v>11</v>
      </c>
      <c r="G629" s="9" t="s">
        <v>115</v>
      </c>
      <c r="H629" s="9" t="s">
        <v>116</v>
      </c>
      <c r="I629" s="9" t="s">
        <v>79</v>
      </c>
      <c r="J629" s="17">
        <v>2</v>
      </c>
      <c r="K629" s="18">
        <v>1765</v>
      </c>
      <c r="L629" s="19">
        <v>0.35</v>
      </c>
      <c r="M629" s="18">
        <f t="shared" si="26"/>
        <v>2294.5</v>
      </c>
      <c r="N629" s="18">
        <f>M629*0.15</f>
        <v>344.17500000000001</v>
      </c>
      <c r="O629" s="16" t="s">
        <v>69</v>
      </c>
      <c r="P629" s="16" t="s">
        <v>38</v>
      </c>
      <c r="Q629" s="16">
        <v>5</v>
      </c>
      <c r="R629" s="16" t="s">
        <v>39</v>
      </c>
    </row>
    <row r="630" spans="1:18" x14ac:dyDescent="0.2">
      <c r="A630" s="16" t="s">
        <v>773</v>
      </c>
      <c r="B630" s="29">
        <v>45666</v>
      </c>
      <c r="C630" s="9" t="s">
        <v>125</v>
      </c>
      <c r="D630" s="9" t="s">
        <v>107</v>
      </c>
      <c r="E630" s="9" t="s">
        <v>108</v>
      </c>
      <c r="F630" s="9" t="s">
        <v>8</v>
      </c>
      <c r="G630" s="9" t="s">
        <v>262</v>
      </c>
      <c r="H630" s="9" t="s">
        <v>263</v>
      </c>
      <c r="I630" s="9" t="s">
        <v>36</v>
      </c>
      <c r="J630" s="17">
        <v>2</v>
      </c>
      <c r="K630" s="18">
        <v>44211</v>
      </c>
      <c r="L630" s="19">
        <v>0.2</v>
      </c>
      <c r="M630" s="18">
        <f t="shared" si="26"/>
        <v>70737.600000000006</v>
      </c>
      <c r="N630" s="18">
        <f>M630*0.2</f>
        <v>14147.520000000002</v>
      </c>
      <c r="O630" s="16" t="s">
        <v>37</v>
      </c>
      <c r="P630" s="16" t="s">
        <v>38</v>
      </c>
      <c r="Q630" s="16">
        <v>5</v>
      </c>
      <c r="R630" s="16" t="s">
        <v>39</v>
      </c>
    </row>
    <row r="631" spans="1:18" x14ac:dyDescent="0.2">
      <c r="A631" s="16" t="s">
        <v>774</v>
      </c>
      <c r="B631" s="29">
        <v>45845</v>
      </c>
      <c r="C631" s="9" t="s">
        <v>138</v>
      </c>
      <c r="D631" s="9" t="s">
        <v>71</v>
      </c>
      <c r="E631" s="9" t="s">
        <v>72</v>
      </c>
      <c r="F631" s="9" t="s">
        <v>8</v>
      </c>
      <c r="G631" s="9" t="s">
        <v>139</v>
      </c>
      <c r="H631" s="9" t="s">
        <v>140</v>
      </c>
      <c r="I631" s="9" t="s">
        <v>57</v>
      </c>
      <c r="J631" s="17">
        <v>1</v>
      </c>
      <c r="K631" s="18">
        <v>50144</v>
      </c>
      <c r="L631" s="19">
        <v>0.1</v>
      </c>
      <c r="M631" s="18">
        <f t="shared" si="26"/>
        <v>45129.599999999999</v>
      </c>
      <c r="N631" s="18">
        <f>M631*0.24</f>
        <v>10831.103999999999</v>
      </c>
      <c r="O631" s="16" t="s">
        <v>69</v>
      </c>
      <c r="P631" s="16" t="s">
        <v>38</v>
      </c>
      <c r="Q631" s="16">
        <v>3</v>
      </c>
      <c r="R631" s="16" t="s">
        <v>39</v>
      </c>
    </row>
    <row r="632" spans="1:18" x14ac:dyDescent="0.2">
      <c r="A632" s="16" t="s">
        <v>775</v>
      </c>
      <c r="B632" s="29">
        <v>46021</v>
      </c>
      <c r="C632" s="9" t="s">
        <v>112</v>
      </c>
      <c r="D632" s="9" t="s">
        <v>71</v>
      </c>
      <c r="E632" s="9" t="s">
        <v>72</v>
      </c>
      <c r="F632" s="9" t="s">
        <v>11</v>
      </c>
      <c r="G632" s="9" t="s">
        <v>115</v>
      </c>
      <c r="H632" s="9" t="s">
        <v>116</v>
      </c>
      <c r="I632" s="9" t="s">
        <v>79</v>
      </c>
      <c r="J632" s="17">
        <v>3</v>
      </c>
      <c r="K632" s="18">
        <v>1708</v>
      </c>
      <c r="L632" s="19">
        <v>0</v>
      </c>
      <c r="M632" s="18">
        <f t="shared" si="26"/>
        <v>5124</v>
      </c>
      <c r="N632" s="18">
        <f>M632*0.26</f>
        <v>1332.24</v>
      </c>
      <c r="O632" s="16" t="s">
        <v>58</v>
      </c>
      <c r="P632" s="16" t="s">
        <v>38</v>
      </c>
      <c r="Q632" s="16">
        <v>5</v>
      </c>
      <c r="R632" s="16" t="s">
        <v>39</v>
      </c>
    </row>
    <row r="633" spans="1:18" x14ac:dyDescent="0.2">
      <c r="A633" s="16" t="s">
        <v>776</v>
      </c>
      <c r="B633" s="29">
        <v>45954</v>
      </c>
      <c r="C633" s="9" t="s">
        <v>86</v>
      </c>
      <c r="D633" s="9" t="s">
        <v>113</v>
      </c>
      <c r="E633" s="9" t="s">
        <v>114</v>
      </c>
      <c r="F633" s="9" t="s">
        <v>9</v>
      </c>
      <c r="G633" s="9" t="s">
        <v>176</v>
      </c>
      <c r="H633" s="9" t="s">
        <v>177</v>
      </c>
      <c r="I633" s="9" t="s">
        <v>79</v>
      </c>
      <c r="J633" s="17">
        <v>1</v>
      </c>
      <c r="K633" s="18">
        <v>2390</v>
      </c>
      <c r="L633" s="19">
        <v>0.1</v>
      </c>
      <c r="M633" s="18">
        <f t="shared" si="26"/>
        <v>2151</v>
      </c>
      <c r="N633" s="18">
        <f>M633*0.2</f>
        <v>430.20000000000005</v>
      </c>
      <c r="O633" s="16" t="s">
        <v>69</v>
      </c>
      <c r="P633" s="16" t="s">
        <v>38</v>
      </c>
      <c r="Q633" s="16">
        <v>3</v>
      </c>
      <c r="R633" s="16" t="s">
        <v>39</v>
      </c>
    </row>
    <row r="634" spans="1:18" x14ac:dyDescent="0.2">
      <c r="A634" s="16" t="s">
        <v>777</v>
      </c>
      <c r="B634" s="29">
        <v>45845</v>
      </c>
      <c r="C634" s="9" t="s">
        <v>41</v>
      </c>
      <c r="D634" s="9" t="s">
        <v>60</v>
      </c>
      <c r="E634" s="9" t="s">
        <v>61</v>
      </c>
      <c r="F634" s="9" t="s">
        <v>11</v>
      </c>
      <c r="G634" s="9" t="s">
        <v>77</v>
      </c>
      <c r="H634" s="9" t="s">
        <v>78</v>
      </c>
      <c r="I634" s="9" t="s">
        <v>36</v>
      </c>
      <c r="J634" s="17">
        <v>2</v>
      </c>
      <c r="K634" s="18">
        <v>1012</v>
      </c>
      <c r="L634" s="19">
        <v>0.15</v>
      </c>
      <c r="M634" s="18">
        <f t="shared" si="26"/>
        <v>1720.3999999999999</v>
      </c>
      <c r="N634" s="18">
        <f>M634*0.25</f>
        <v>430.09999999999997</v>
      </c>
      <c r="O634" s="16" t="s">
        <v>37</v>
      </c>
      <c r="P634" s="16" t="s">
        <v>38</v>
      </c>
      <c r="Q634" s="16">
        <v>3</v>
      </c>
      <c r="R634" s="16" t="s">
        <v>39</v>
      </c>
    </row>
    <row r="635" spans="1:18" x14ac:dyDescent="0.2">
      <c r="A635" s="16" t="s">
        <v>778</v>
      </c>
      <c r="B635" s="29">
        <v>45766</v>
      </c>
      <c r="C635" s="9" t="s">
        <v>167</v>
      </c>
      <c r="D635" s="9" t="s">
        <v>101</v>
      </c>
      <c r="E635" s="9" t="s">
        <v>102</v>
      </c>
      <c r="F635" s="9" t="s">
        <v>9</v>
      </c>
      <c r="G635" s="9" t="s">
        <v>217</v>
      </c>
      <c r="H635" s="9" t="s">
        <v>218</v>
      </c>
      <c r="I635" s="9" t="s">
        <v>95</v>
      </c>
      <c r="J635" s="17">
        <v>1</v>
      </c>
      <c r="K635" s="18">
        <v>3772</v>
      </c>
      <c r="L635" s="19">
        <v>0.15</v>
      </c>
      <c r="M635" s="18">
        <f t="shared" si="26"/>
        <v>3206.2</v>
      </c>
      <c r="N635" s="18">
        <f>M635*0.21</f>
        <v>673.30199999999991</v>
      </c>
      <c r="O635" s="16" t="s">
        <v>44</v>
      </c>
      <c r="P635" s="16" t="s">
        <v>38</v>
      </c>
      <c r="Q635" s="16">
        <v>4</v>
      </c>
      <c r="R635" s="16" t="s">
        <v>39</v>
      </c>
    </row>
    <row r="636" spans="1:18" x14ac:dyDescent="0.2">
      <c r="A636" s="16" t="s">
        <v>779</v>
      </c>
      <c r="B636" s="29">
        <v>46020</v>
      </c>
      <c r="C636" s="9" t="s">
        <v>159</v>
      </c>
      <c r="D636" s="9" t="s">
        <v>101</v>
      </c>
      <c r="E636" s="9" t="s">
        <v>102</v>
      </c>
      <c r="F636" s="9" t="s">
        <v>8</v>
      </c>
      <c r="G636" s="9" t="s">
        <v>67</v>
      </c>
      <c r="H636" s="9" t="s">
        <v>68</v>
      </c>
      <c r="I636" s="9" t="s">
        <v>36</v>
      </c>
      <c r="J636" s="17">
        <v>1</v>
      </c>
      <c r="K636" s="18">
        <v>4525</v>
      </c>
      <c r="L636" s="19">
        <v>0</v>
      </c>
      <c r="M636" s="18">
        <f t="shared" si="26"/>
        <v>4525</v>
      </c>
      <c r="N636" s="18">
        <f>M636*0.14</f>
        <v>633.50000000000011</v>
      </c>
      <c r="O636" s="16" t="s">
        <v>69</v>
      </c>
      <c r="P636" s="16" t="s">
        <v>38</v>
      </c>
      <c r="Q636" s="16">
        <v>3</v>
      </c>
      <c r="R636" s="16" t="s">
        <v>39</v>
      </c>
    </row>
    <row r="637" spans="1:18" x14ac:dyDescent="0.2">
      <c r="A637" s="16" t="s">
        <v>780</v>
      </c>
      <c r="B637" s="29">
        <v>45985</v>
      </c>
      <c r="C637" s="9" t="s">
        <v>138</v>
      </c>
      <c r="D637" s="9" t="s">
        <v>150</v>
      </c>
      <c r="E637" s="9" t="s">
        <v>151</v>
      </c>
      <c r="F637" s="9" t="s">
        <v>11</v>
      </c>
      <c r="G637" s="9" t="s">
        <v>42</v>
      </c>
      <c r="H637" s="9" t="s">
        <v>43</v>
      </c>
      <c r="I637" s="9" t="s">
        <v>36</v>
      </c>
      <c r="J637" s="17">
        <v>1</v>
      </c>
      <c r="K637" s="18">
        <v>1210</v>
      </c>
      <c r="L637" s="19">
        <v>0.1</v>
      </c>
      <c r="M637" s="18">
        <f t="shared" si="26"/>
        <v>1089</v>
      </c>
      <c r="N637" s="18">
        <f>-0.08*M637</f>
        <v>-87.12</v>
      </c>
      <c r="O637" s="16" t="s">
        <v>37</v>
      </c>
      <c r="P637" s="16" t="s">
        <v>80</v>
      </c>
      <c r="Q637" s="16">
        <v>1</v>
      </c>
      <c r="R637" s="16" t="s">
        <v>80</v>
      </c>
    </row>
    <row r="638" spans="1:18" x14ac:dyDescent="0.2">
      <c r="A638" s="16" t="s">
        <v>781</v>
      </c>
      <c r="B638" s="29">
        <v>45866</v>
      </c>
      <c r="C638" s="9" t="s">
        <v>54</v>
      </c>
      <c r="D638" s="9" t="s">
        <v>71</v>
      </c>
      <c r="E638" s="9" t="s">
        <v>72</v>
      </c>
      <c r="F638" s="9" t="s">
        <v>10</v>
      </c>
      <c r="G638" s="9" t="s">
        <v>184</v>
      </c>
      <c r="H638" s="9" t="s">
        <v>185</v>
      </c>
      <c r="I638" s="9" t="s">
        <v>64</v>
      </c>
      <c r="J638" s="17">
        <v>1</v>
      </c>
      <c r="K638" s="18">
        <v>4273</v>
      </c>
      <c r="L638" s="19">
        <v>0</v>
      </c>
      <c r="M638" s="18">
        <f t="shared" si="26"/>
        <v>4273</v>
      </c>
      <c r="N638" s="18">
        <f>M638*0.21</f>
        <v>897.32999999999993</v>
      </c>
      <c r="O638" s="16" t="s">
        <v>37</v>
      </c>
      <c r="P638" s="16" t="s">
        <v>38</v>
      </c>
      <c r="Q638" s="16">
        <v>4</v>
      </c>
      <c r="R638" s="16" t="s">
        <v>39</v>
      </c>
    </row>
    <row r="639" spans="1:18" x14ac:dyDescent="0.2">
      <c r="A639" s="16" t="s">
        <v>782</v>
      </c>
      <c r="B639" s="29">
        <v>46062</v>
      </c>
      <c r="C639" s="9" t="s">
        <v>183</v>
      </c>
      <c r="D639" s="9" t="s">
        <v>154</v>
      </c>
      <c r="E639" s="9" t="s">
        <v>61</v>
      </c>
      <c r="F639" s="9" t="s">
        <v>8</v>
      </c>
      <c r="G639" s="9" t="s">
        <v>126</v>
      </c>
      <c r="H639" s="9" t="s">
        <v>127</v>
      </c>
      <c r="I639" s="9" t="s">
        <v>36</v>
      </c>
      <c r="J639" s="17">
        <v>1</v>
      </c>
      <c r="K639" s="18">
        <v>23100</v>
      </c>
      <c r="L639" s="19">
        <v>0.5</v>
      </c>
      <c r="M639" s="18">
        <f t="shared" si="26"/>
        <v>11550</v>
      </c>
      <c r="N639" s="18">
        <f>M639*0.23</f>
        <v>2656.5</v>
      </c>
      <c r="O639" s="16" t="s">
        <v>69</v>
      </c>
      <c r="P639" s="16" t="s">
        <v>38</v>
      </c>
      <c r="Q639" s="16">
        <v>5</v>
      </c>
      <c r="R639" s="16" t="s">
        <v>39</v>
      </c>
    </row>
    <row r="640" spans="1:18" x14ac:dyDescent="0.2">
      <c r="A640" s="16" t="s">
        <v>783</v>
      </c>
      <c r="B640" s="29">
        <v>46000</v>
      </c>
      <c r="C640" s="9" t="s">
        <v>112</v>
      </c>
      <c r="D640" s="9" t="s">
        <v>107</v>
      </c>
      <c r="E640" s="9" t="s">
        <v>108</v>
      </c>
      <c r="F640" s="9" t="s">
        <v>10</v>
      </c>
      <c r="G640" s="9" t="s">
        <v>224</v>
      </c>
      <c r="H640" s="9" t="s">
        <v>131</v>
      </c>
      <c r="I640" s="9" t="s">
        <v>73</v>
      </c>
      <c r="J640" s="17">
        <v>1</v>
      </c>
      <c r="K640" s="18">
        <v>2469</v>
      </c>
      <c r="L640" s="19">
        <v>0.5</v>
      </c>
      <c r="M640" s="18">
        <f t="shared" si="26"/>
        <v>1234.5</v>
      </c>
      <c r="N640" s="18">
        <f>M640*0.17</f>
        <v>209.86500000000001</v>
      </c>
      <c r="O640" s="16" t="s">
        <v>44</v>
      </c>
      <c r="P640" s="16" t="s">
        <v>38</v>
      </c>
      <c r="Q640" s="16">
        <v>5</v>
      </c>
      <c r="R640" s="16" t="s">
        <v>39</v>
      </c>
    </row>
    <row r="641" spans="1:18" x14ac:dyDescent="0.2">
      <c r="A641" s="16" t="s">
        <v>784</v>
      </c>
      <c r="B641" s="29">
        <v>45871</v>
      </c>
      <c r="C641" s="9" t="s">
        <v>156</v>
      </c>
      <c r="D641" s="9" t="s">
        <v>119</v>
      </c>
      <c r="E641" s="9" t="s">
        <v>120</v>
      </c>
      <c r="F641" s="9" t="s">
        <v>8</v>
      </c>
      <c r="G641" s="9" t="s">
        <v>49</v>
      </c>
      <c r="H641" s="9" t="s">
        <v>50</v>
      </c>
      <c r="I641" s="9" t="s">
        <v>57</v>
      </c>
      <c r="J641" s="17">
        <v>1</v>
      </c>
      <c r="K641" s="18">
        <v>55666</v>
      </c>
      <c r="L641" s="19">
        <v>0.05</v>
      </c>
      <c r="M641" s="18">
        <f t="shared" si="26"/>
        <v>52882.7</v>
      </c>
      <c r="N641" s="18">
        <f>M641*0.21</f>
        <v>11105.366999999998</v>
      </c>
      <c r="O641" s="16" t="s">
        <v>58</v>
      </c>
      <c r="P641" s="16" t="s">
        <v>38</v>
      </c>
      <c r="Q641" s="16">
        <v>3</v>
      </c>
      <c r="R641" s="16" t="s">
        <v>39</v>
      </c>
    </row>
    <row r="642" spans="1:18" x14ac:dyDescent="0.2">
      <c r="A642" s="16" t="s">
        <v>785</v>
      </c>
      <c r="B642" s="29">
        <v>46102</v>
      </c>
      <c r="C642" s="9" t="s">
        <v>82</v>
      </c>
      <c r="D642" s="9" t="s">
        <v>154</v>
      </c>
      <c r="E642" s="9" t="s">
        <v>61</v>
      </c>
      <c r="F642" s="9" t="s">
        <v>9</v>
      </c>
      <c r="G642" s="9" t="s">
        <v>93</v>
      </c>
      <c r="H642" s="9" t="s">
        <v>94</v>
      </c>
      <c r="I642" s="9" t="s">
        <v>95</v>
      </c>
      <c r="J642" s="17">
        <v>1</v>
      </c>
      <c r="K642" s="18">
        <v>836</v>
      </c>
      <c r="L642" s="19">
        <v>0.35</v>
      </c>
      <c r="M642" s="18">
        <f t="shared" si="26"/>
        <v>543.4</v>
      </c>
      <c r="N642" s="18">
        <f>M642*0.15</f>
        <v>81.509999999999991</v>
      </c>
      <c r="O642" s="16" t="s">
        <v>44</v>
      </c>
      <c r="P642" s="16" t="s">
        <v>38</v>
      </c>
      <c r="Q642" s="16">
        <v>4</v>
      </c>
      <c r="R642" s="16" t="s">
        <v>39</v>
      </c>
    </row>
    <row r="643" spans="1:18" x14ac:dyDescent="0.2">
      <c r="A643" s="16" t="s">
        <v>786</v>
      </c>
      <c r="B643" s="29">
        <v>46045</v>
      </c>
      <c r="C643" s="9" t="s">
        <v>82</v>
      </c>
      <c r="D643" s="9" t="s">
        <v>71</v>
      </c>
      <c r="E643" s="9" t="s">
        <v>72</v>
      </c>
      <c r="F643" s="9" t="s">
        <v>10</v>
      </c>
      <c r="G643" s="9" t="s">
        <v>184</v>
      </c>
      <c r="H643" s="9" t="s">
        <v>185</v>
      </c>
      <c r="I643" s="9" t="s">
        <v>64</v>
      </c>
      <c r="J643" s="17">
        <v>1</v>
      </c>
      <c r="K643" s="18">
        <v>3463</v>
      </c>
      <c r="L643" s="19">
        <v>0.1</v>
      </c>
      <c r="M643" s="18">
        <f t="shared" si="26"/>
        <v>3116.7000000000003</v>
      </c>
      <c r="N643" s="18">
        <f>M643*0.23</f>
        <v>716.84100000000012</v>
      </c>
      <c r="O643" s="16" t="s">
        <v>58</v>
      </c>
      <c r="P643" s="16" t="s">
        <v>38</v>
      </c>
      <c r="Q643" s="16">
        <v>5</v>
      </c>
      <c r="R643" s="16" t="s">
        <v>39</v>
      </c>
    </row>
    <row r="644" spans="1:18" x14ac:dyDescent="0.2">
      <c r="A644" s="16" t="s">
        <v>787</v>
      </c>
      <c r="B644" s="29">
        <v>46037</v>
      </c>
      <c r="C644" s="9" t="s">
        <v>46</v>
      </c>
      <c r="D644" s="9" t="s">
        <v>55</v>
      </c>
      <c r="E644" s="9" t="s">
        <v>56</v>
      </c>
      <c r="F644" s="9" t="s">
        <v>11</v>
      </c>
      <c r="G644" s="9" t="s">
        <v>42</v>
      </c>
      <c r="H644" s="9" t="s">
        <v>43</v>
      </c>
      <c r="I644" s="9" t="s">
        <v>36</v>
      </c>
      <c r="J644" s="17">
        <v>1</v>
      </c>
      <c r="K644" s="18">
        <v>329</v>
      </c>
      <c r="L644" s="19">
        <v>0.2</v>
      </c>
      <c r="M644" s="18">
        <v>0</v>
      </c>
      <c r="N644" s="18">
        <v>0</v>
      </c>
      <c r="O644" s="16" t="s">
        <v>91</v>
      </c>
      <c r="P644" s="16" t="s">
        <v>132</v>
      </c>
      <c r="Q644" s="16"/>
      <c r="R644" s="16" t="s">
        <v>133</v>
      </c>
    </row>
    <row r="645" spans="1:18" x14ac:dyDescent="0.2">
      <c r="A645" s="16" t="s">
        <v>788</v>
      </c>
      <c r="B645" s="29">
        <v>46003</v>
      </c>
      <c r="C645" s="9" t="s">
        <v>66</v>
      </c>
      <c r="D645" s="9" t="s">
        <v>55</v>
      </c>
      <c r="E645" s="9" t="s">
        <v>56</v>
      </c>
      <c r="F645" s="9" t="s">
        <v>8</v>
      </c>
      <c r="G645" s="9" t="s">
        <v>49</v>
      </c>
      <c r="H645" s="9" t="s">
        <v>50</v>
      </c>
      <c r="I645" s="9" t="s">
        <v>36</v>
      </c>
      <c r="J645" s="17">
        <v>1</v>
      </c>
      <c r="K645" s="18">
        <v>30281</v>
      </c>
      <c r="L645" s="19">
        <v>0.15</v>
      </c>
      <c r="M645" s="18">
        <f t="shared" ref="M645:M671" si="27">J645*K645*(1-L645)</f>
        <v>25738.85</v>
      </c>
      <c r="N645" s="18">
        <f>M645*0.18</f>
        <v>4632.9929999999995</v>
      </c>
      <c r="O645" s="16" t="s">
        <v>58</v>
      </c>
      <c r="P645" s="16" t="s">
        <v>38</v>
      </c>
      <c r="Q645" s="16">
        <v>5</v>
      </c>
      <c r="R645" s="16" t="s">
        <v>39</v>
      </c>
    </row>
    <row r="646" spans="1:18" x14ac:dyDescent="0.2">
      <c r="A646" s="16" t="s">
        <v>789</v>
      </c>
      <c r="B646" s="29">
        <v>45675</v>
      </c>
      <c r="C646" s="9" t="s">
        <v>46</v>
      </c>
      <c r="D646" s="9" t="s">
        <v>107</v>
      </c>
      <c r="E646" s="9" t="s">
        <v>108</v>
      </c>
      <c r="F646" s="9" t="s">
        <v>11</v>
      </c>
      <c r="G646" s="9" t="s">
        <v>42</v>
      </c>
      <c r="H646" s="9" t="s">
        <v>43</v>
      </c>
      <c r="I646" s="9" t="s">
        <v>79</v>
      </c>
      <c r="J646" s="17">
        <v>1</v>
      </c>
      <c r="K646" s="18">
        <v>983</v>
      </c>
      <c r="L646" s="19">
        <v>0.1</v>
      </c>
      <c r="M646" s="18">
        <f t="shared" si="27"/>
        <v>884.7</v>
      </c>
      <c r="N646" s="18">
        <f>M646*0.19</f>
        <v>168.09300000000002</v>
      </c>
      <c r="O646" s="16" t="s">
        <v>44</v>
      </c>
      <c r="P646" s="16" t="s">
        <v>38</v>
      </c>
      <c r="Q646" s="16">
        <v>5</v>
      </c>
      <c r="R646" s="16" t="s">
        <v>39</v>
      </c>
    </row>
    <row r="647" spans="1:18" x14ac:dyDescent="0.2">
      <c r="A647" s="16" t="s">
        <v>790</v>
      </c>
      <c r="B647" s="29">
        <v>45840</v>
      </c>
      <c r="C647" s="9" t="s">
        <v>106</v>
      </c>
      <c r="D647" s="9" t="s">
        <v>150</v>
      </c>
      <c r="E647" s="9" t="s">
        <v>151</v>
      </c>
      <c r="F647" s="9" t="s">
        <v>8</v>
      </c>
      <c r="G647" s="9" t="s">
        <v>126</v>
      </c>
      <c r="H647" s="9" t="s">
        <v>127</v>
      </c>
      <c r="I647" s="9" t="s">
        <v>36</v>
      </c>
      <c r="J647" s="17">
        <v>1</v>
      </c>
      <c r="K647" s="18">
        <v>7582</v>
      </c>
      <c r="L647" s="19">
        <v>0</v>
      </c>
      <c r="M647" s="18">
        <f t="shared" si="27"/>
        <v>7582</v>
      </c>
      <c r="N647" s="18">
        <f>M647*0.23</f>
        <v>1743.8600000000001</v>
      </c>
      <c r="O647" s="16" t="s">
        <v>91</v>
      </c>
      <c r="P647" s="16" t="s">
        <v>38</v>
      </c>
      <c r="Q647" s="16">
        <v>4</v>
      </c>
      <c r="R647" s="16" t="s">
        <v>39</v>
      </c>
    </row>
    <row r="648" spans="1:18" x14ac:dyDescent="0.2">
      <c r="A648" s="16" t="s">
        <v>791</v>
      </c>
      <c r="B648" s="29">
        <v>45811</v>
      </c>
      <c r="C648" s="9" t="s">
        <v>129</v>
      </c>
      <c r="D648" s="9" t="s">
        <v>107</v>
      </c>
      <c r="E648" s="9" t="s">
        <v>108</v>
      </c>
      <c r="F648" s="9" t="s">
        <v>8</v>
      </c>
      <c r="G648" s="9" t="s">
        <v>139</v>
      </c>
      <c r="H648" s="9" t="s">
        <v>140</v>
      </c>
      <c r="I648" s="9" t="s">
        <v>36</v>
      </c>
      <c r="J648" s="17">
        <v>2</v>
      </c>
      <c r="K648" s="18">
        <v>52399</v>
      </c>
      <c r="L648" s="19">
        <v>0.05</v>
      </c>
      <c r="M648" s="18">
        <f t="shared" si="27"/>
        <v>99558.099999999991</v>
      </c>
      <c r="N648" s="18">
        <f>M648*0.22</f>
        <v>21902.781999999999</v>
      </c>
      <c r="O648" s="16" t="s">
        <v>58</v>
      </c>
      <c r="P648" s="16" t="s">
        <v>38</v>
      </c>
      <c r="Q648" s="16">
        <v>4</v>
      </c>
      <c r="R648" s="16" t="s">
        <v>39</v>
      </c>
    </row>
    <row r="649" spans="1:18" x14ac:dyDescent="0.2">
      <c r="A649" s="16" t="s">
        <v>792</v>
      </c>
      <c r="B649" s="29">
        <v>45913</v>
      </c>
      <c r="C649" s="9" t="s">
        <v>165</v>
      </c>
      <c r="D649" s="9" t="s">
        <v>75</v>
      </c>
      <c r="E649" s="9" t="s">
        <v>76</v>
      </c>
      <c r="F649" s="9" t="s">
        <v>9</v>
      </c>
      <c r="G649" s="9" t="s">
        <v>176</v>
      </c>
      <c r="H649" s="9" t="s">
        <v>177</v>
      </c>
      <c r="I649" s="9" t="s">
        <v>95</v>
      </c>
      <c r="J649" s="17">
        <v>1</v>
      </c>
      <c r="K649" s="18">
        <v>3929</v>
      </c>
      <c r="L649" s="19">
        <v>0</v>
      </c>
      <c r="M649" s="18">
        <f t="shared" si="27"/>
        <v>3929</v>
      </c>
      <c r="N649" s="18">
        <f>M649*0.12</f>
        <v>471.47999999999996</v>
      </c>
      <c r="O649" s="16" t="s">
        <v>91</v>
      </c>
      <c r="P649" s="16" t="s">
        <v>38</v>
      </c>
      <c r="Q649" s="16">
        <v>4</v>
      </c>
      <c r="R649" s="16" t="s">
        <v>39</v>
      </c>
    </row>
    <row r="650" spans="1:18" x14ac:dyDescent="0.2">
      <c r="A650" s="16" t="s">
        <v>793</v>
      </c>
      <c r="B650" s="29">
        <v>45705</v>
      </c>
      <c r="C650" s="9" t="s">
        <v>138</v>
      </c>
      <c r="D650" s="9" t="s">
        <v>154</v>
      </c>
      <c r="E650" s="9" t="s">
        <v>61</v>
      </c>
      <c r="F650" s="9" t="s">
        <v>11</v>
      </c>
      <c r="G650" s="9" t="s">
        <v>77</v>
      </c>
      <c r="H650" s="9" t="s">
        <v>78</v>
      </c>
      <c r="I650" s="9" t="s">
        <v>36</v>
      </c>
      <c r="J650" s="17">
        <v>3</v>
      </c>
      <c r="K650" s="18">
        <v>1378</v>
      </c>
      <c r="L650" s="19">
        <v>0</v>
      </c>
      <c r="M650" s="18">
        <f t="shared" si="27"/>
        <v>4134</v>
      </c>
      <c r="N650" s="18">
        <f>M650*0.16</f>
        <v>661.44</v>
      </c>
      <c r="O650" s="16" t="s">
        <v>69</v>
      </c>
      <c r="P650" s="16" t="s">
        <v>38</v>
      </c>
      <c r="Q650" s="16">
        <v>4</v>
      </c>
      <c r="R650" s="16" t="s">
        <v>39</v>
      </c>
    </row>
    <row r="651" spans="1:18" x14ac:dyDescent="0.2">
      <c r="A651" s="16" t="s">
        <v>794</v>
      </c>
      <c r="B651" s="29">
        <v>46038</v>
      </c>
      <c r="C651" s="9" t="s">
        <v>82</v>
      </c>
      <c r="D651" s="9" t="s">
        <v>113</v>
      </c>
      <c r="E651" s="9" t="s">
        <v>114</v>
      </c>
      <c r="F651" s="9" t="s">
        <v>8</v>
      </c>
      <c r="G651" s="9" t="s">
        <v>34</v>
      </c>
      <c r="H651" s="9" t="s">
        <v>35</v>
      </c>
      <c r="I651" s="9" t="s">
        <v>57</v>
      </c>
      <c r="J651" s="17">
        <v>2</v>
      </c>
      <c r="K651" s="18">
        <v>53505</v>
      </c>
      <c r="L651" s="19">
        <v>0.15</v>
      </c>
      <c r="M651" s="18">
        <f t="shared" si="27"/>
        <v>90958.5</v>
      </c>
      <c r="N651" s="18">
        <f>M651*0.25</f>
        <v>22739.625</v>
      </c>
      <c r="O651" s="16" t="s">
        <v>91</v>
      </c>
      <c r="P651" s="16" t="s">
        <v>38</v>
      </c>
      <c r="Q651" s="16">
        <v>3</v>
      </c>
      <c r="R651" s="16" t="s">
        <v>39</v>
      </c>
    </row>
    <row r="652" spans="1:18" x14ac:dyDescent="0.2">
      <c r="A652" s="16" t="s">
        <v>795</v>
      </c>
      <c r="B652" s="29">
        <v>46028</v>
      </c>
      <c r="C652" s="9" t="s">
        <v>148</v>
      </c>
      <c r="D652" s="9" t="s">
        <v>83</v>
      </c>
      <c r="E652" s="9" t="s">
        <v>84</v>
      </c>
      <c r="F652" s="9" t="s">
        <v>11</v>
      </c>
      <c r="G652" s="9" t="s">
        <v>42</v>
      </c>
      <c r="H652" s="9" t="s">
        <v>43</v>
      </c>
      <c r="I652" s="9" t="s">
        <v>79</v>
      </c>
      <c r="J652" s="17">
        <v>1</v>
      </c>
      <c r="K652" s="18">
        <v>1787</v>
      </c>
      <c r="L652" s="19">
        <v>0.5</v>
      </c>
      <c r="M652" s="18">
        <f t="shared" si="27"/>
        <v>893.5</v>
      </c>
      <c r="N652" s="18">
        <f>M652*0.2</f>
        <v>178.70000000000002</v>
      </c>
      <c r="O652" s="16" t="s">
        <v>58</v>
      </c>
      <c r="P652" s="16" t="s">
        <v>38</v>
      </c>
      <c r="Q652" s="16">
        <v>4</v>
      </c>
      <c r="R652" s="16" t="s">
        <v>39</v>
      </c>
    </row>
    <row r="653" spans="1:18" x14ac:dyDescent="0.2">
      <c r="A653" s="16" t="s">
        <v>796</v>
      </c>
      <c r="B653" s="29">
        <v>45672</v>
      </c>
      <c r="C653" s="9" t="s">
        <v>66</v>
      </c>
      <c r="D653" s="9" t="s">
        <v>60</v>
      </c>
      <c r="E653" s="9" t="s">
        <v>61</v>
      </c>
      <c r="F653" s="9" t="s">
        <v>8</v>
      </c>
      <c r="G653" s="9" t="s">
        <v>262</v>
      </c>
      <c r="H653" s="9" t="s">
        <v>263</v>
      </c>
      <c r="I653" s="9" t="s">
        <v>36</v>
      </c>
      <c r="J653" s="17">
        <v>1</v>
      </c>
      <c r="K653" s="18">
        <v>14400</v>
      </c>
      <c r="L653" s="19">
        <v>0.15</v>
      </c>
      <c r="M653" s="18">
        <f t="shared" si="27"/>
        <v>12240</v>
      </c>
      <c r="N653" s="18">
        <f>M653*0.14</f>
        <v>1713.6000000000001</v>
      </c>
      <c r="O653" s="16" t="s">
        <v>58</v>
      </c>
      <c r="P653" s="16" t="s">
        <v>38</v>
      </c>
      <c r="Q653" s="16">
        <v>3</v>
      </c>
      <c r="R653" s="16" t="s">
        <v>39</v>
      </c>
    </row>
    <row r="654" spans="1:18" x14ac:dyDescent="0.2">
      <c r="A654" s="16" t="s">
        <v>797</v>
      </c>
      <c r="B654" s="29">
        <v>45718</v>
      </c>
      <c r="C654" s="9" t="s">
        <v>148</v>
      </c>
      <c r="D654" s="9" t="s">
        <v>32</v>
      </c>
      <c r="E654" s="9" t="s">
        <v>33</v>
      </c>
      <c r="F654" s="9" t="s">
        <v>8</v>
      </c>
      <c r="G654" s="9" t="s">
        <v>139</v>
      </c>
      <c r="H654" s="9" t="s">
        <v>140</v>
      </c>
      <c r="I654" s="9" t="s">
        <v>36</v>
      </c>
      <c r="J654" s="17">
        <v>1</v>
      </c>
      <c r="K654" s="18">
        <v>37634</v>
      </c>
      <c r="L654" s="19">
        <v>0.1</v>
      </c>
      <c r="M654" s="18">
        <f t="shared" si="27"/>
        <v>33870.6</v>
      </c>
      <c r="N654" s="18">
        <f>M654*0.17</f>
        <v>5758.0020000000004</v>
      </c>
      <c r="O654" s="16" t="s">
        <v>37</v>
      </c>
      <c r="P654" s="16" t="s">
        <v>38</v>
      </c>
      <c r="Q654" s="16">
        <v>3</v>
      </c>
      <c r="R654" s="16" t="s">
        <v>39</v>
      </c>
    </row>
    <row r="655" spans="1:18" x14ac:dyDescent="0.2">
      <c r="A655" s="16" t="s">
        <v>798</v>
      </c>
      <c r="B655" s="29">
        <v>46008</v>
      </c>
      <c r="C655" s="9" t="s">
        <v>54</v>
      </c>
      <c r="D655" s="9" t="s">
        <v>154</v>
      </c>
      <c r="E655" s="9" t="s">
        <v>61</v>
      </c>
      <c r="F655" s="9" t="s">
        <v>8</v>
      </c>
      <c r="G655" s="9" t="s">
        <v>139</v>
      </c>
      <c r="H655" s="9" t="s">
        <v>140</v>
      </c>
      <c r="I655" s="9" t="s">
        <v>57</v>
      </c>
      <c r="J655" s="17">
        <v>2</v>
      </c>
      <c r="K655" s="18">
        <v>17211</v>
      </c>
      <c r="L655" s="19">
        <v>0.15</v>
      </c>
      <c r="M655" s="18">
        <f t="shared" si="27"/>
        <v>29258.7</v>
      </c>
      <c r="N655" s="18">
        <f>M655*0.25</f>
        <v>7314.6750000000002</v>
      </c>
      <c r="O655" s="16" t="s">
        <v>91</v>
      </c>
      <c r="P655" s="16" t="s">
        <v>38</v>
      </c>
      <c r="Q655" s="16">
        <v>5</v>
      </c>
      <c r="R655" s="16" t="s">
        <v>39</v>
      </c>
    </row>
    <row r="656" spans="1:18" x14ac:dyDescent="0.2">
      <c r="A656" s="16" t="s">
        <v>799</v>
      </c>
      <c r="B656" s="29">
        <v>45877</v>
      </c>
      <c r="C656" s="9" t="s">
        <v>86</v>
      </c>
      <c r="D656" s="9" t="s">
        <v>101</v>
      </c>
      <c r="E656" s="9" t="s">
        <v>102</v>
      </c>
      <c r="F656" s="9" t="s">
        <v>8</v>
      </c>
      <c r="G656" s="9" t="s">
        <v>262</v>
      </c>
      <c r="H656" s="9" t="s">
        <v>263</v>
      </c>
      <c r="I656" s="9" t="s">
        <v>36</v>
      </c>
      <c r="J656" s="17">
        <v>4</v>
      </c>
      <c r="K656" s="18">
        <v>15622</v>
      </c>
      <c r="L656" s="19">
        <v>0.05</v>
      </c>
      <c r="M656" s="18">
        <f t="shared" si="27"/>
        <v>59363.6</v>
      </c>
      <c r="N656" s="18">
        <f>M656*0.12</f>
        <v>7123.6319999999996</v>
      </c>
      <c r="O656" s="16" t="s">
        <v>91</v>
      </c>
      <c r="P656" s="16" t="s">
        <v>38</v>
      </c>
      <c r="Q656" s="16">
        <v>5</v>
      </c>
      <c r="R656" s="16" t="s">
        <v>39</v>
      </c>
    </row>
    <row r="657" spans="1:18" x14ac:dyDescent="0.2">
      <c r="A657" s="16" t="s">
        <v>800</v>
      </c>
      <c r="B657" s="29">
        <v>45902</v>
      </c>
      <c r="C657" s="9" t="s">
        <v>97</v>
      </c>
      <c r="D657" s="9" t="s">
        <v>107</v>
      </c>
      <c r="E657" s="9" t="s">
        <v>108</v>
      </c>
      <c r="F657" s="9" t="s">
        <v>11</v>
      </c>
      <c r="G657" s="9" t="s">
        <v>77</v>
      </c>
      <c r="H657" s="9" t="s">
        <v>78</v>
      </c>
      <c r="I657" s="9" t="s">
        <v>79</v>
      </c>
      <c r="J657" s="17">
        <v>1</v>
      </c>
      <c r="K657" s="18">
        <v>667</v>
      </c>
      <c r="L657" s="19">
        <v>0.1</v>
      </c>
      <c r="M657" s="18">
        <f t="shared" si="27"/>
        <v>600.30000000000007</v>
      </c>
      <c r="N657" s="18">
        <f>M657*0.15</f>
        <v>90.045000000000002</v>
      </c>
      <c r="O657" s="16" t="s">
        <v>58</v>
      </c>
      <c r="P657" s="16" t="s">
        <v>38</v>
      </c>
      <c r="Q657" s="16">
        <v>3</v>
      </c>
      <c r="R657" s="16" t="s">
        <v>39</v>
      </c>
    </row>
    <row r="658" spans="1:18" x14ac:dyDescent="0.2">
      <c r="A658" s="16" t="s">
        <v>801</v>
      </c>
      <c r="B658" s="29">
        <v>45772</v>
      </c>
      <c r="C658" s="9" t="s">
        <v>112</v>
      </c>
      <c r="D658" s="9" t="s">
        <v>87</v>
      </c>
      <c r="E658" s="9" t="s">
        <v>88</v>
      </c>
      <c r="F658" s="9" t="s">
        <v>11</v>
      </c>
      <c r="G658" s="9" t="s">
        <v>130</v>
      </c>
      <c r="H658" s="9" t="s">
        <v>131</v>
      </c>
      <c r="I658" s="9" t="s">
        <v>36</v>
      </c>
      <c r="J658" s="17">
        <v>2</v>
      </c>
      <c r="K658" s="18">
        <v>793</v>
      </c>
      <c r="L658" s="19">
        <v>0</v>
      </c>
      <c r="M658" s="18">
        <f t="shared" si="27"/>
        <v>1586</v>
      </c>
      <c r="N658" s="18">
        <f>M658*0.2</f>
        <v>317.20000000000005</v>
      </c>
      <c r="O658" s="16" t="s">
        <v>69</v>
      </c>
      <c r="P658" s="16" t="s">
        <v>242</v>
      </c>
      <c r="Q658" s="16">
        <v>4</v>
      </c>
      <c r="R658" s="16" t="s">
        <v>39</v>
      </c>
    </row>
    <row r="659" spans="1:18" x14ac:dyDescent="0.2">
      <c r="A659" s="16" t="s">
        <v>802</v>
      </c>
      <c r="B659" s="29">
        <v>45909</v>
      </c>
      <c r="C659" s="9" t="s">
        <v>125</v>
      </c>
      <c r="D659" s="9" t="s">
        <v>119</v>
      </c>
      <c r="E659" s="9" t="s">
        <v>120</v>
      </c>
      <c r="F659" s="9" t="s">
        <v>8</v>
      </c>
      <c r="G659" s="9" t="s">
        <v>67</v>
      </c>
      <c r="H659" s="9" t="s">
        <v>68</v>
      </c>
      <c r="I659" s="9" t="s">
        <v>57</v>
      </c>
      <c r="J659" s="17">
        <v>1</v>
      </c>
      <c r="K659" s="18">
        <v>10987</v>
      </c>
      <c r="L659" s="19">
        <v>0.1</v>
      </c>
      <c r="M659" s="18">
        <f t="shared" si="27"/>
        <v>9888.3000000000011</v>
      </c>
      <c r="N659" s="18">
        <f>M659*0.2</f>
        <v>1977.6600000000003</v>
      </c>
      <c r="O659" s="16" t="s">
        <v>69</v>
      </c>
      <c r="P659" s="16" t="s">
        <v>38</v>
      </c>
      <c r="Q659" s="16">
        <v>4</v>
      </c>
      <c r="R659" s="16" t="s">
        <v>39</v>
      </c>
    </row>
    <row r="660" spans="1:18" x14ac:dyDescent="0.2">
      <c r="A660" s="16" t="s">
        <v>803</v>
      </c>
      <c r="B660" s="29">
        <v>45758</v>
      </c>
      <c r="C660" s="9" t="s">
        <v>159</v>
      </c>
      <c r="D660" s="9" t="s">
        <v>154</v>
      </c>
      <c r="E660" s="9" t="s">
        <v>61</v>
      </c>
      <c r="F660" s="9" t="s">
        <v>9</v>
      </c>
      <c r="G660" s="9" t="s">
        <v>176</v>
      </c>
      <c r="H660" s="9" t="s">
        <v>177</v>
      </c>
      <c r="I660" s="9" t="s">
        <v>79</v>
      </c>
      <c r="J660" s="17">
        <v>3</v>
      </c>
      <c r="K660" s="18">
        <v>3726</v>
      </c>
      <c r="L660" s="19">
        <v>0.1</v>
      </c>
      <c r="M660" s="18">
        <f t="shared" si="27"/>
        <v>10060.200000000001</v>
      </c>
      <c r="N660" s="18">
        <f>M660*0.2</f>
        <v>2012.0400000000002</v>
      </c>
      <c r="O660" s="16" t="s">
        <v>44</v>
      </c>
      <c r="P660" s="16" t="s">
        <v>38</v>
      </c>
      <c r="Q660" s="16">
        <v>4</v>
      </c>
      <c r="R660" s="16" t="s">
        <v>39</v>
      </c>
    </row>
    <row r="661" spans="1:18" x14ac:dyDescent="0.2">
      <c r="A661" s="16" t="s">
        <v>804</v>
      </c>
      <c r="B661" s="29">
        <v>45762</v>
      </c>
      <c r="C661" s="9" t="s">
        <v>52</v>
      </c>
      <c r="D661" s="9" t="s">
        <v>60</v>
      </c>
      <c r="E661" s="9" t="s">
        <v>61</v>
      </c>
      <c r="F661" s="9" t="s">
        <v>11</v>
      </c>
      <c r="G661" s="9" t="s">
        <v>42</v>
      </c>
      <c r="H661" s="9" t="s">
        <v>43</v>
      </c>
      <c r="I661" s="9" t="s">
        <v>36</v>
      </c>
      <c r="J661" s="17">
        <v>1</v>
      </c>
      <c r="K661" s="18">
        <v>1936</v>
      </c>
      <c r="L661" s="19">
        <v>0.05</v>
      </c>
      <c r="M661" s="18">
        <f t="shared" si="27"/>
        <v>1839.1999999999998</v>
      </c>
      <c r="N661" s="18">
        <f>M661*0.18</f>
        <v>331.05599999999998</v>
      </c>
      <c r="O661" s="16" t="s">
        <v>37</v>
      </c>
      <c r="P661" s="16" t="s">
        <v>38</v>
      </c>
      <c r="Q661" s="16">
        <v>5</v>
      </c>
      <c r="R661" s="16" t="s">
        <v>39</v>
      </c>
    </row>
    <row r="662" spans="1:18" x14ac:dyDescent="0.2">
      <c r="A662" s="16" t="s">
        <v>805</v>
      </c>
      <c r="B662" s="29">
        <v>45832</v>
      </c>
      <c r="C662" s="9" t="s">
        <v>86</v>
      </c>
      <c r="D662" s="9" t="s">
        <v>47</v>
      </c>
      <c r="E662" s="9" t="s">
        <v>48</v>
      </c>
      <c r="F662" s="9" t="s">
        <v>11</v>
      </c>
      <c r="G662" s="9" t="s">
        <v>42</v>
      </c>
      <c r="H662" s="9" t="s">
        <v>43</v>
      </c>
      <c r="I662" s="9" t="s">
        <v>79</v>
      </c>
      <c r="J662" s="17">
        <v>1</v>
      </c>
      <c r="K662" s="18">
        <v>886</v>
      </c>
      <c r="L662" s="19">
        <v>0.2</v>
      </c>
      <c r="M662" s="18">
        <f t="shared" si="27"/>
        <v>708.80000000000007</v>
      </c>
      <c r="N662" s="18">
        <f>M662*0.17</f>
        <v>120.49600000000002</v>
      </c>
      <c r="O662" s="16" t="s">
        <v>37</v>
      </c>
      <c r="P662" s="16" t="s">
        <v>38</v>
      </c>
      <c r="Q662" s="16">
        <v>3</v>
      </c>
      <c r="R662" s="16" t="s">
        <v>39</v>
      </c>
    </row>
    <row r="663" spans="1:18" x14ac:dyDescent="0.2">
      <c r="A663" s="16" t="s">
        <v>806</v>
      </c>
      <c r="B663" s="29">
        <v>45853</v>
      </c>
      <c r="C663" s="9" t="s">
        <v>31</v>
      </c>
      <c r="D663" s="9" t="s">
        <v>75</v>
      </c>
      <c r="E663" s="9" t="s">
        <v>76</v>
      </c>
      <c r="F663" s="9" t="s">
        <v>9</v>
      </c>
      <c r="G663" s="9" t="s">
        <v>176</v>
      </c>
      <c r="H663" s="9" t="s">
        <v>177</v>
      </c>
      <c r="I663" s="9" t="s">
        <v>95</v>
      </c>
      <c r="J663" s="17">
        <v>1</v>
      </c>
      <c r="K663" s="18">
        <v>2926</v>
      </c>
      <c r="L663" s="19">
        <v>0.05</v>
      </c>
      <c r="M663" s="18">
        <f t="shared" si="27"/>
        <v>2779.7</v>
      </c>
      <c r="N663" s="18">
        <f>M663*0.2</f>
        <v>555.93999999999994</v>
      </c>
      <c r="O663" s="16" t="s">
        <v>69</v>
      </c>
      <c r="P663" s="16" t="s">
        <v>38</v>
      </c>
      <c r="Q663" s="16">
        <v>4</v>
      </c>
      <c r="R663" s="16" t="s">
        <v>39</v>
      </c>
    </row>
    <row r="664" spans="1:18" x14ac:dyDescent="0.2">
      <c r="A664" s="16" t="s">
        <v>807</v>
      </c>
      <c r="B664" s="29">
        <v>45993</v>
      </c>
      <c r="C664" s="9" t="s">
        <v>106</v>
      </c>
      <c r="D664" s="9" t="s">
        <v>99</v>
      </c>
      <c r="E664" s="9" t="s">
        <v>99</v>
      </c>
      <c r="F664" s="9" t="s">
        <v>11</v>
      </c>
      <c r="G664" s="9" t="s">
        <v>135</v>
      </c>
      <c r="H664" s="9" t="s">
        <v>136</v>
      </c>
      <c r="I664" s="9" t="s">
        <v>36</v>
      </c>
      <c r="J664" s="17">
        <v>2</v>
      </c>
      <c r="K664" s="18">
        <v>299</v>
      </c>
      <c r="L664" s="19">
        <v>0.05</v>
      </c>
      <c r="M664" s="18">
        <f t="shared" si="27"/>
        <v>568.1</v>
      </c>
      <c r="N664" s="18">
        <f>M664*0.14</f>
        <v>79.534000000000006</v>
      </c>
      <c r="O664" s="16" t="s">
        <v>37</v>
      </c>
      <c r="P664" s="16" t="s">
        <v>38</v>
      </c>
      <c r="Q664" s="16">
        <v>4</v>
      </c>
      <c r="R664" s="16" t="s">
        <v>39</v>
      </c>
    </row>
    <row r="665" spans="1:18" x14ac:dyDescent="0.2">
      <c r="A665" s="16" t="s">
        <v>808</v>
      </c>
      <c r="B665" s="29">
        <v>46084</v>
      </c>
      <c r="C665" s="9" t="s">
        <v>118</v>
      </c>
      <c r="D665" s="9" t="s">
        <v>87</v>
      </c>
      <c r="E665" s="9" t="s">
        <v>88</v>
      </c>
      <c r="F665" s="9" t="s">
        <v>9</v>
      </c>
      <c r="G665" s="9" t="s">
        <v>103</v>
      </c>
      <c r="H665" s="9" t="s">
        <v>104</v>
      </c>
      <c r="I665" s="9" t="s">
        <v>79</v>
      </c>
      <c r="J665" s="17">
        <v>1</v>
      </c>
      <c r="K665" s="18">
        <v>731</v>
      </c>
      <c r="L665" s="19">
        <v>0.2</v>
      </c>
      <c r="M665" s="18">
        <f t="shared" si="27"/>
        <v>584.80000000000007</v>
      </c>
      <c r="N665" s="18">
        <f>M665*0.14</f>
        <v>81.872000000000014</v>
      </c>
      <c r="O665" s="16" t="s">
        <v>44</v>
      </c>
      <c r="P665" s="16" t="s">
        <v>38</v>
      </c>
      <c r="Q665" s="16">
        <v>3</v>
      </c>
      <c r="R665" s="16" t="s">
        <v>39</v>
      </c>
    </row>
    <row r="666" spans="1:18" x14ac:dyDescent="0.2">
      <c r="A666" s="16" t="s">
        <v>809</v>
      </c>
      <c r="B666" s="29">
        <v>45964</v>
      </c>
      <c r="C666" s="9" t="s">
        <v>86</v>
      </c>
      <c r="D666" s="9" t="s">
        <v>154</v>
      </c>
      <c r="E666" s="9" t="s">
        <v>61</v>
      </c>
      <c r="F666" s="9" t="s">
        <v>10</v>
      </c>
      <c r="G666" s="9" t="s">
        <v>168</v>
      </c>
      <c r="H666" s="9" t="s">
        <v>169</v>
      </c>
      <c r="I666" s="9" t="s">
        <v>73</v>
      </c>
      <c r="J666" s="17">
        <v>1</v>
      </c>
      <c r="K666" s="18">
        <v>932</v>
      </c>
      <c r="L666" s="19">
        <v>0.1</v>
      </c>
      <c r="M666" s="18">
        <f t="shared" si="27"/>
        <v>838.80000000000007</v>
      </c>
      <c r="N666" s="18">
        <f>M666*0.18</f>
        <v>150.98400000000001</v>
      </c>
      <c r="O666" s="16" t="s">
        <v>44</v>
      </c>
      <c r="P666" s="16" t="s">
        <v>38</v>
      </c>
      <c r="Q666" s="16">
        <v>5</v>
      </c>
      <c r="R666" s="16" t="s">
        <v>39</v>
      </c>
    </row>
    <row r="667" spans="1:18" x14ac:dyDescent="0.2">
      <c r="A667" s="16" t="s">
        <v>810</v>
      </c>
      <c r="B667" s="29">
        <v>45739</v>
      </c>
      <c r="C667" s="9" t="s">
        <v>54</v>
      </c>
      <c r="D667" s="9" t="s">
        <v>75</v>
      </c>
      <c r="E667" s="9" t="s">
        <v>76</v>
      </c>
      <c r="F667" s="9" t="s">
        <v>8</v>
      </c>
      <c r="G667" s="9" t="s">
        <v>67</v>
      </c>
      <c r="H667" s="9" t="s">
        <v>68</v>
      </c>
      <c r="I667" s="9" t="s">
        <v>36</v>
      </c>
      <c r="J667" s="17">
        <v>5</v>
      </c>
      <c r="K667" s="18">
        <v>59738</v>
      </c>
      <c r="L667" s="19">
        <v>0.05</v>
      </c>
      <c r="M667" s="18">
        <f t="shared" si="27"/>
        <v>283755.5</v>
      </c>
      <c r="N667" s="18">
        <f>M667*0.17</f>
        <v>48238.435000000005</v>
      </c>
      <c r="O667" s="16" t="s">
        <v>37</v>
      </c>
      <c r="P667" s="16" t="s">
        <v>38</v>
      </c>
      <c r="Q667" s="16">
        <v>5</v>
      </c>
      <c r="R667" s="16" t="s">
        <v>39</v>
      </c>
    </row>
    <row r="668" spans="1:18" x14ac:dyDescent="0.2">
      <c r="A668" s="16" t="s">
        <v>811</v>
      </c>
      <c r="B668" s="29">
        <v>46024</v>
      </c>
      <c r="C668" s="9" t="s">
        <v>66</v>
      </c>
      <c r="D668" s="9" t="s">
        <v>83</v>
      </c>
      <c r="E668" s="9" t="s">
        <v>84</v>
      </c>
      <c r="F668" s="9" t="s">
        <v>9</v>
      </c>
      <c r="G668" s="9" t="s">
        <v>217</v>
      </c>
      <c r="H668" s="9" t="s">
        <v>218</v>
      </c>
      <c r="I668" s="9" t="s">
        <v>79</v>
      </c>
      <c r="J668" s="17">
        <v>1</v>
      </c>
      <c r="K668" s="18">
        <v>2075</v>
      </c>
      <c r="L668" s="19">
        <v>0</v>
      </c>
      <c r="M668" s="18">
        <f t="shared" si="27"/>
        <v>2075</v>
      </c>
      <c r="N668" s="18">
        <f>M668*0.19</f>
        <v>394.25</v>
      </c>
      <c r="O668" s="16" t="s">
        <v>91</v>
      </c>
      <c r="P668" s="16" t="s">
        <v>38</v>
      </c>
      <c r="Q668" s="16">
        <v>4</v>
      </c>
      <c r="R668" s="16" t="s">
        <v>39</v>
      </c>
    </row>
    <row r="669" spans="1:18" x14ac:dyDescent="0.2">
      <c r="A669" s="16" t="s">
        <v>812</v>
      </c>
      <c r="B669" s="29">
        <v>45803</v>
      </c>
      <c r="C669" s="9" t="s">
        <v>66</v>
      </c>
      <c r="D669" s="9" t="s">
        <v>150</v>
      </c>
      <c r="E669" s="9" t="s">
        <v>151</v>
      </c>
      <c r="F669" s="9" t="s">
        <v>9</v>
      </c>
      <c r="G669" s="9" t="s">
        <v>217</v>
      </c>
      <c r="H669" s="9" t="s">
        <v>218</v>
      </c>
      <c r="I669" s="9" t="s">
        <v>95</v>
      </c>
      <c r="J669" s="17">
        <v>1</v>
      </c>
      <c r="K669" s="18">
        <v>1843</v>
      </c>
      <c r="L669" s="19">
        <v>0.15</v>
      </c>
      <c r="M669" s="18">
        <f t="shared" si="27"/>
        <v>1566.55</v>
      </c>
      <c r="N669" s="18">
        <f>M669*0.17</f>
        <v>266.31350000000003</v>
      </c>
      <c r="O669" s="16" t="s">
        <v>44</v>
      </c>
      <c r="P669" s="16" t="s">
        <v>38</v>
      </c>
      <c r="Q669" s="16">
        <v>5</v>
      </c>
      <c r="R669" s="16" t="s">
        <v>39</v>
      </c>
    </row>
    <row r="670" spans="1:18" x14ac:dyDescent="0.2">
      <c r="A670" s="16" t="s">
        <v>813</v>
      </c>
      <c r="B670" s="29">
        <v>45836</v>
      </c>
      <c r="C670" s="9" t="s">
        <v>146</v>
      </c>
      <c r="D670" s="9" t="s">
        <v>99</v>
      </c>
      <c r="E670" s="9" t="s">
        <v>99</v>
      </c>
      <c r="F670" s="9" t="s">
        <v>9</v>
      </c>
      <c r="G670" s="9" t="s">
        <v>217</v>
      </c>
      <c r="H670" s="9" t="s">
        <v>218</v>
      </c>
      <c r="I670" s="9" t="s">
        <v>79</v>
      </c>
      <c r="J670" s="17">
        <v>2</v>
      </c>
      <c r="K670" s="18">
        <v>3668</v>
      </c>
      <c r="L670" s="19">
        <v>0.15</v>
      </c>
      <c r="M670" s="18">
        <f t="shared" si="27"/>
        <v>6235.5999999999995</v>
      </c>
      <c r="N670" s="18">
        <f>M670*0.12</f>
        <v>748.27199999999993</v>
      </c>
      <c r="O670" s="16" t="s">
        <v>91</v>
      </c>
      <c r="P670" s="16" t="s">
        <v>38</v>
      </c>
      <c r="Q670" s="16">
        <v>5</v>
      </c>
      <c r="R670" s="16" t="s">
        <v>39</v>
      </c>
    </row>
    <row r="671" spans="1:18" x14ac:dyDescent="0.2">
      <c r="A671" s="16" t="s">
        <v>814</v>
      </c>
      <c r="B671" s="29">
        <v>45895</v>
      </c>
      <c r="C671" s="9" t="s">
        <v>54</v>
      </c>
      <c r="D671" s="9" t="s">
        <v>60</v>
      </c>
      <c r="E671" s="9" t="s">
        <v>61</v>
      </c>
      <c r="F671" s="9" t="s">
        <v>9</v>
      </c>
      <c r="G671" s="9" t="s">
        <v>161</v>
      </c>
      <c r="H671" s="9" t="s">
        <v>162</v>
      </c>
      <c r="I671" s="9" t="s">
        <v>79</v>
      </c>
      <c r="J671" s="17">
        <v>1</v>
      </c>
      <c r="K671" s="18">
        <v>2850</v>
      </c>
      <c r="L671" s="19">
        <v>0</v>
      </c>
      <c r="M671" s="18">
        <f t="shared" si="27"/>
        <v>2850</v>
      </c>
      <c r="N671" s="18">
        <f>M671*0.24</f>
        <v>684</v>
      </c>
      <c r="O671" s="16" t="s">
        <v>44</v>
      </c>
      <c r="P671" s="16" t="s">
        <v>38</v>
      </c>
      <c r="Q671" s="16">
        <v>3</v>
      </c>
      <c r="R671" s="16" t="s">
        <v>39</v>
      </c>
    </row>
    <row r="672" spans="1:18" x14ac:dyDescent="0.2">
      <c r="A672" s="16" t="s">
        <v>815</v>
      </c>
      <c r="B672" s="29">
        <v>45913</v>
      </c>
      <c r="C672" s="9" t="s">
        <v>156</v>
      </c>
      <c r="D672" s="9" t="s">
        <v>154</v>
      </c>
      <c r="E672" s="9" t="s">
        <v>61</v>
      </c>
      <c r="F672" s="9" t="s">
        <v>9</v>
      </c>
      <c r="G672" s="9" t="s">
        <v>173</v>
      </c>
      <c r="H672" s="9" t="s">
        <v>174</v>
      </c>
      <c r="I672" s="9" t="s">
        <v>95</v>
      </c>
      <c r="J672" s="17">
        <v>1</v>
      </c>
      <c r="K672" s="18">
        <v>772</v>
      </c>
      <c r="L672" s="19">
        <v>0.05</v>
      </c>
      <c r="M672" s="18">
        <v>0</v>
      </c>
      <c r="N672" s="18">
        <v>0</v>
      </c>
      <c r="O672" s="16" t="s">
        <v>91</v>
      </c>
      <c r="P672" s="16" t="s">
        <v>132</v>
      </c>
      <c r="Q672" s="16"/>
      <c r="R672" s="16" t="s">
        <v>133</v>
      </c>
    </row>
    <row r="673" spans="1:18" x14ac:dyDescent="0.2">
      <c r="A673" s="16" t="s">
        <v>816</v>
      </c>
      <c r="B673" s="29">
        <v>45697</v>
      </c>
      <c r="C673" s="9" t="s">
        <v>183</v>
      </c>
      <c r="D673" s="9" t="s">
        <v>71</v>
      </c>
      <c r="E673" s="9" t="s">
        <v>72</v>
      </c>
      <c r="F673" s="9" t="s">
        <v>9</v>
      </c>
      <c r="G673" s="9" t="s">
        <v>217</v>
      </c>
      <c r="H673" s="9" t="s">
        <v>218</v>
      </c>
      <c r="I673" s="9" t="s">
        <v>95</v>
      </c>
      <c r="J673" s="17">
        <v>1</v>
      </c>
      <c r="K673" s="18">
        <v>1113</v>
      </c>
      <c r="L673" s="19">
        <v>0.1</v>
      </c>
      <c r="M673" s="18">
        <f>J673*K673*(1-L673)</f>
        <v>1001.7</v>
      </c>
      <c r="N673" s="18">
        <f>M673*0.19</f>
        <v>190.32300000000001</v>
      </c>
      <c r="O673" s="16" t="s">
        <v>69</v>
      </c>
      <c r="P673" s="16" t="s">
        <v>38</v>
      </c>
      <c r="Q673" s="16">
        <v>4</v>
      </c>
      <c r="R673" s="16" t="s">
        <v>39</v>
      </c>
    </row>
    <row r="674" spans="1:18" x14ac:dyDescent="0.2">
      <c r="A674" s="16" t="s">
        <v>817</v>
      </c>
      <c r="B674" s="29">
        <v>45744</v>
      </c>
      <c r="C674" s="9" t="s">
        <v>138</v>
      </c>
      <c r="D674" s="9" t="s">
        <v>87</v>
      </c>
      <c r="E674" s="9" t="s">
        <v>88</v>
      </c>
      <c r="F674" s="9" t="s">
        <v>11</v>
      </c>
      <c r="G674" s="9" t="s">
        <v>77</v>
      </c>
      <c r="H674" s="9" t="s">
        <v>78</v>
      </c>
      <c r="I674" s="9" t="s">
        <v>36</v>
      </c>
      <c r="J674" s="17">
        <v>1</v>
      </c>
      <c r="K674" s="18">
        <v>209</v>
      </c>
      <c r="L674" s="19">
        <v>0.1</v>
      </c>
      <c r="M674" s="18">
        <f>J674*K674*(1-L674)</f>
        <v>188.1</v>
      </c>
      <c r="N674" s="18">
        <f>M674*0.26</f>
        <v>48.905999999999999</v>
      </c>
      <c r="O674" s="16" t="s">
        <v>91</v>
      </c>
      <c r="P674" s="16" t="s">
        <v>38</v>
      </c>
      <c r="Q674" s="16">
        <v>5</v>
      </c>
      <c r="R674" s="16" t="s">
        <v>39</v>
      </c>
    </row>
    <row r="675" spans="1:18" x14ac:dyDescent="0.2">
      <c r="A675" s="16" t="s">
        <v>818</v>
      </c>
      <c r="B675" s="29">
        <v>45818</v>
      </c>
      <c r="C675" s="9" t="s">
        <v>143</v>
      </c>
      <c r="D675" s="9" t="s">
        <v>83</v>
      </c>
      <c r="E675" s="9" t="s">
        <v>84</v>
      </c>
      <c r="F675" s="9" t="s">
        <v>8</v>
      </c>
      <c r="G675" s="9" t="s">
        <v>139</v>
      </c>
      <c r="H675" s="9" t="s">
        <v>140</v>
      </c>
      <c r="I675" s="9" t="s">
        <v>57</v>
      </c>
      <c r="J675" s="17">
        <v>1</v>
      </c>
      <c r="K675" s="18">
        <v>52945</v>
      </c>
      <c r="L675" s="19">
        <v>0</v>
      </c>
      <c r="M675" s="18">
        <f>J675*K675*(1-L675)</f>
        <v>52945</v>
      </c>
      <c r="N675" s="18">
        <f>M675*0.18</f>
        <v>9530.1</v>
      </c>
      <c r="O675" s="16" t="s">
        <v>58</v>
      </c>
      <c r="P675" s="16" t="s">
        <v>38</v>
      </c>
      <c r="Q675" s="16">
        <v>5</v>
      </c>
      <c r="R675" s="16" t="s">
        <v>39</v>
      </c>
    </row>
    <row r="676" spans="1:18" x14ac:dyDescent="0.2">
      <c r="A676" s="16" t="s">
        <v>819</v>
      </c>
      <c r="B676" s="29">
        <v>45773</v>
      </c>
      <c r="C676" s="9" t="s">
        <v>156</v>
      </c>
      <c r="D676" s="9" t="s">
        <v>113</v>
      </c>
      <c r="E676" s="9" t="s">
        <v>114</v>
      </c>
      <c r="F676" s="9" t="s">
        <v>11</v>
      </c>
      <c r="G676" s="9" t="s">
        <v>115</v>
      </c>
      <c r="H676" s="9" t="s">
        <v>116</v>
      </c>
      <c r="I676" s="9" t="s">
        <v>79</v>
      </c>
      <c r="J676" s="17">
        <v>1</v>
      </c>
      <c r="K676" s="18">
        <v>1875</v>
      </c>
      <c r="L676" s="19">
        <v>0.2</v>
      </c>
      <c r="M676" s="18">
        <f>J676*K676*(1-L676)</f>
        <v>1500</v>
      </c>
      <c r="N676" s="18">
        <f>M676*0.23</f>
        <v>345</v>
      </c>
      <c r="O676" s="16" t="s">
        <v>69</v>
      </c>
      <c r="P676" s="16" t="s">
        <v>38</v>
      </c>
      <c r="Q676" s="16">
        <v>3</v>
      </c>
      <c r="R676" s="16" t="s">
        <v>39</v>
      </c>
    </row>
    <row r="677" spans="1:18" x14ac:dyDescent="0.2">
      <c r="A677" s="16" t="s">
        <v>820</v>
      </c>
      <c r="B677" s="29">
        <v>46098</v>
      </c>
      <c r="C677" s="9" t="s">
        <v>112</v>
      </c>
      <c r="D677" s="9" t="s">
        <v>113</v>
      </c>
      <c r="E677" s="9" t="s">
        <v>114</v>
      </c>
      <c r="F677" s="9" t="s">
        <v>11</v>
      </c>
      <c r="G677" s="9" t="s">
        <v>77</v>
      </c>
      <c r="H677" s="9" t="s">
        <v>78</v>
      </c>
      <c r="I677" s="9" t="s">
        <v>79</v>
      </c>
      <c r="J677" s="17">
        <v>2</v>
      </c>
      <c r="K677" s="18">
        <v>379</v>
      </c>
      <c r="L677" s="19">
        <v>0.2</v>
      </c>
      <c r="M677" s="18">
        <f>J677*K677*(1-L677)</f>
        <v>606.4</v>
      </c>
      <c r="N677" s="18">
        <f>M677*0.16</f>
        <v>97.024000000000001</v>
      </c>
      <c r="O677" s="16" t="s">
        <v>44</v>
      </c>
      <c r="P677" s="16" t="s">
        <v>38</v>
      </c>
      <c r="Q677" s="16">
        <v>4</v>
      </c>
      <c r="R677" s="16" t="s">
        <v>39</v>
      </c>
    </row>
    <row r="678" spans="1:18" x14ac:dyDescent="0.2">
      <c r="A678" s="16" t="s">
        <v>821</v>
      </c>
      <c r="B678" s="29">
        <v>45966</v>
      </c>
      <c r="C678" s="9" t="s">
        <v>41</v>
      </c>
      <c r="D678" s="9" t="s">
        <v>60</v>
      </c>
      <c r="E678" s="9" t="s">
        <v>61</v>
      </c>
      <c r="F678" s="9" t="s">
        <v>9</v>
      </c>
      <c r="G678" s="9" t="s">
        <v>217</v>
      </c>
      <c r="H678" s="9" t="s">
        <v>218</v>
      </c>
      <c r="I678" s="9" t="s">
        <v>79</v>
      </c>
      <c r="J678" s="17">
        <v>1</v>
      </c>
      <c r="K678" s="18">
        <v>1307</v>
      </c>
      <c r="L678" s="19">
        <v>0.2</v>
      </c>
      <c r="M678" s="18">
        <v>0</v>
      </c>
      <c r="N678" s="18">
        <v>0</v>
      </c>
      <c r="O678" s="16" t="s">
        <v>91</v>
      </c>
      <c r="P678" s="16" t="s">
        <v>132</v>
      </c>
      <c r="Q678" s="16"/>
      <c r="R678" s="16" t="s">
        <v>133</v>
      </c>
    </row>
    <row r="679" spans="1:18" x14ac:dyDescent="0.2">
      <c r="A679" s="16" t="s">
        <v>822</v>
      </c>
      <c r="B679" s="29">
        <v>46092</v>
      </c>
      <c r="C679" s="9" t="s">
        <v>167</v>
      </c>
      <c r="D679" s="9" t="s">
        <v>55</v>
      </c>
      <c r="E679" s="9" t="s">
        <v>56</v>
      </c>
      <c r="F679" s="9" t="s">
        <v>11</v>
      </c>
      <c r="G679" s="9" t="s">
        <v>115</v>
      </c>
      <c r="H679" s="9" t="s">
        <v>116</v>
      </c>
      <c r="I679" s="9" t="s">
        <v>79</v>
      </c>
      <c r="J679" s="17">
        <v>2</v>
      </c>
      <c r="K679" s="18">
        <v>2137</v>
      </c>
      <c r="L679" s="19">
        <v>0.15</v>
      </c>
      <c r="M679" s="18">
        <f t="shared" ref="M679:M701" si="28">J679*K679*(1-L679)</f>
        <v>3632.9</v>
      </c>
      <c r="N679" s="18">
        <f>M679*0.16</f>
        <v>581.26400000000001</v>
      </c>
      <c r="O679" s="16" t="s">
        <v>58</v>
      </c>
      <c r="P679" s="16" t="s">
        <v>38</v>
      </c>
      <c r="Q679" s="16">
        <v>4</v>
      </c>
      <c r="R679" s="16" t="s">
        <v>39</v>
      </c>
    </row>
    <row r="680" spans="1:18" x14ac:dyDescent="0.2">
      <c r="A680" s="16" t="s">
        <v>823</v>
      </c>
      <c r="B680" s="29">
        <v>46064</v>
      </c>
      <c r="C680" s="9" t="s">
        <v>129</v>
      </c>
      <c r="D680" s="9" t="s">
        <v>32</v>
      </c>
      <c r="E680" s="9" t="s">
        <v>33</v>
      </c>
      <c r="F680" s="9" t="s">
        <v>9</v>
      </c>
      <c r="G680" s="9" t="s">
        <v>217</v>
      </c>
      <c r="H680" s="9" t="s">
        <v>218</v>
      </c>
      <c r="I680" s="9" t="s">
        <v>95</v>
      </c>
      <c r="J680" s="17">
        <v>1</v>
      </c>
      <c r="K680" s="18">
        <v>2045</v>
      </c>
      <c r="L680" s="19">
        <v>0.1</v>
      </c>
      <c r="M680" s="18">
        <f t="shared" si="28"/>
        <v>1840.5</v>
      </c>
      <c r="N680" s="18">
        <f>M680*0.26</f>
        <v>478.53000000000003</v>
      </c>
      <c r="O680" s="16" t="s">
        <v>91</v>
      </c>
      <c r="P680" s="16" t="s">
        <v>38</v>
      </c>
      <c r="Q680" s="16">
        <v>5</v>
      </c>
      <c r="R680" s="16" t="s">
        <v>39</v>
      </c>
    </row>
    <row r="681" spans="1:18" x14ac:dyDescent="0.2">
      <c r="A681" s="16" t="s">
        <v>824</v>
      </c>
      <c r="B681" s="29">
        <v>45704</v>
      </c>
      <c r="C681" s="9" t="s">
        <v>180</v>
      </c>
      <c r="D681" s="9" t="s">
        <v>60</v>
      </c>
      <c r="E681" s="9" t="s">
        <v>61</v>
      </c>
      <c r="F681" s="9" t="s">
        <v>10</v>
      </c>
      <c r="G681" s="9" t="s">
        <v>89</v>
      </c>
      <c r="H681" s="9" t="s">
        <v>90</v>
      </c>
      <c r="I681" s="9" t="s">
        <v>73</v>
      </c>
      <c r="J681" s="17">
        <v>2</v>
      </c>
      <c r="K681" s="18">
        <v>3240</v>
      </c>
      <c r="L681" s="19">
        <v>0.15</v>
      </c>
      <c r="M681" s="18">
        <f t="shared" si="28"/>
        <v>5508</v>
      </c>
      <c r="N681" s="18">
        <f>M681*0.16</f>
        <v>881.28</v>
      </c>
      <c r="O681" s="16" t="s">
        <v>69</v>
      </c>
      <c r="P681" s="16" t="s">
        <v>38</v>
      </c>
      <c r="Q681" s="16">
        <v>4</v>
      </c>
      <c r="R681" s="16" t="s">
        <v>39</v>
      </c>
    </row>
    <row r="682" spans="1:18" x14ac:dyDescent="0.2">
      <c r="A682" s="16" t="s">
        <v>825</v>
      </c>
      <c r="B682" s="29">
        <v>45695</v>
      </c>
      <c r="C682" s="9" t="s">
        <v>66</v>
      </c>
      <c r="D682" s="9" t="s">
        <v>83</v>
      </c>
      <c r="E682" s="9" t="s">
        <v>84</v>
      </c>
      <c r="F682" s="9" t="s">
        <v>10</v>
      </c>
      <c r="G682" s="9" t="s">
        <v>168</v>
      </c>
      <c r="H682" s="9" t="s">
        <v>169</v>
      </c>
      <c r="I682" s="9" t="s">
        <v>73</v>
      </c>
      <c r="J682" s="17">
        <v>2</v>
      </c>
      <c r="K682" s="18">
        <v>4967</v>
      </c>
      <c r="L682" s="19">
        <v>0</v>
      </c>
      <c r="M682" s="18">
        <f t="shared" si="28"/>
        <v>9934</v>
      </c>
      <c r="N682" s="18">
        <f>M682*0.12</f>
        <v>1192.08</v>
      </c>
      <c r="O682" s="16" t="s">
        <v>37</v>
      </c>
      <c r="P682" s="16" t="s">
        <v>242</v>
      </c>
      <c r="Q682" s="16">
        <v>3</v>
      </c>
      <c r="R682" s="16" t="s">
        <v>39</v>
      </c>
    </row>
    <row r="683" spans="1:18" x14ac:dyDescent="0.2">
      <c r="A683" s="16" t="s">
        <v>826</v>
      </c>
      <c r="B683" s="29">
        <v>45783</v>
      </c>
      <c r="C683" s="9" t="s">
        <v>82</v>
      </c>
      <c r="D683" s="9" t="s">
        <v>60</v>
      </c>
      <c r="E683" s="9" t="s">
        <v>61</v>
      </c>
      <c r="F683" s="9" t="s">
        <v>11</v>
      </c>
      <c r="G683" s="9" t="s">
        <v>77</v>
      </c>
      <c r="H683" s="9" t="s">
        <v>78</v>
      </c>
      <c r="I683" s="9" t="s">
        <v>36</v>
      </c>
      <c r="J683" s="17">
        <v>2</v>
      </c>
      <c r="K683" s="18">
        <v>774</v>
      </c>
      <c r="L683" s="19">
        <v>0.1</v>
      </c>
      <c r="M683" s="18">
        <f t="shared" si="28"/>
        <v>1393.2</v>
      </c>
      <c r="N683" s="18">
        <f>M683*0.23</f>
        <v>320.43600000000004</v>
      </c>
      <c r="O683" s="16" t="s">
        <v>69</v>
      </c>
      <c r="P683" s="16" t="s">
        <v>38</v>
      </c>
      <c r="Q683" s="16">
        <v>3</v>
      </c>
      <c r="R683" s="16" t="s">
        <v>39</v>
      </c>
    </row>
    <row r="684" spans="1:18" x14ac:dyDescent="0.2">
      <c r="A684" s="16" t="s">
        <v>827</v>
      </c>
      <c r="B684" s="29">
        <v>45833</v>
      </c>
      <c r="C684" s="9" t="s">
        <v>138</v>
      </c>
      <c r="D684" s="9" t="s">
        <v>83</v>
      </c>
      <c r="E684" s="9" t="s">
        <v>84</v>
      </c>
      <c r="F684" s="9" t="s">
        <v>8</v>
      </c>
      <c r="G684" s="9" t="s">
        <v>34</v>
      </c>
      <c r="H684" s="9" t="s">
        <v>35</v>
      </c>
      <c r="I684" s="9" t="s">
        <v>57</v>
      </c>
      <c r="J684" s="17">
        <v>2</v>
      </c>
      <c r="K684" s="18">
        <v>41217</v>
      </c>
      <c r="L684" s="19">
        <v>0.1</v>
      </c>
      <c r="M684" s="18">
        <f t="shared" si="28"/>
        <v>74190.600000000006</v>
      </c>
      <c r="N684" s="18">
        <f>M684*0.14</f>
        <v>10386.684000000001</v>
      </c>
      <c r="O684" s="16" t="s">
        <v>37</v>
      </c>
      <c r="P684" s="16" t="s">
        <v>242</v>
      </c>
      <c r="Q684" s="16">
        <v>5</v>
      </c>
      <c r="R684" s="16" t="s">
        <v>39</v>
      </c>
    </row>
    <row r="685" spans="1:18" x14ac:dyDescent="0.2">
      <c r="A685" s="16" t="s">
        <v>828</v>
      </c>
      <c r="B685" s="29">
        <v>45938</v>
      </c>
      <c r="C685" s="9" t="s">
        <v>183</v>
      </c>
      <c r="D685" s="9" t="s">
        <v>75</v>
      </c>
      <c r="E685" s="9" t="s">
        <v>76</v>
      </c>
      <c r="F685" s="9" t="s">
        <v>9</v>
      </c>
      <c r="G685" s="9" t="s">
        <v>161</v>
      </c>
      <c r="H685" s="9" t="s">
        <v>162</v>
      </c>
      <c r="I685" s="9" t="s">
        <v>95</v>
      </c>
      <c r="J685" s="17">
        <v>5</v>
      </c>
      <c r="K685" s="18">
        <v>3558</v>
      </c>
      <c r="L685" s="19">
        <v>0.35</v>
      </c>
      <c r="M685" s="18">
        <f t="shared" si="28"/>
        <v>11563.5</v>
      </c>
      <c r="N685" s="18">
        <f>M685*0.24</f>
        <v>2775.24</v>
      </c>
      <c r="O685" s="16" t="s">
        <v>44</v>
      </c>
      <c r="P685" s="16" t="s">
        <v>38</v>
      </c>
      <c r="Q685" s="16">
        <v>3</v>
      </c>
      <c r="R685" s="16" t="s">
        <v>39</v>
      </c>
    </row>
    <row r="686" spans="1:18" x14ac:dyDescent="0.2">
      <c r="A686" s="16" t="s">
        <v>829</v>
      </c>
      <c r="B686" s="29">
        <v>45815</v>
      </c>
      <c r="C686" s="9" t="s">
        <v>183</v>
      </c>
      <c r="D686" s="9" t="s">
        <v>83</v>
      </c>
      <c r="E686" s="9" t="s">
        <v>84</v>
      </c>
      <c r="F686" s="9" t="s">
        <v>11</v>
      </c>
      <c r="G686" s="9" t="s">
        <v>115</v>
      </c>
      <c r="H686" s="9" t="s">
        <v>116</v>
      </c>
      <c r="I686" s="9" t="s">
        <v>36</v>
      </c>
      <c r="J686" s="17">
        <v>3</v>
      </c>
      <c r="K686" s="18">
        <v>1335</v>
      </c>
      <c r="L686" s="19">
        <v>0.2</v>
      </c>
      <c r="M686" s="18">
        <f t="shared" si="28"/>
        <v>3204</v>
      </c>
      <c r="N686" s="18">
        <f>-0.08*M686</f>
        <v>-256.32</v>
      </c>
      <c r="O686" s="16" t="s">
        <v>91</v>
      </c>
      <c r="P686" s="16" t="s">
        <v>80</v>
      </c>
      <c r="Q686" s="16">
        <v>2</v>
      </c>
      <c r="R686" s="16" t="s">
        <v>80</v>
      </c>
    </row>
    <row r="687" spans="1:18" x14ac:dyDescent="0.2">
      <c r="A687" s="16" t="s">
        <v>830</v>
      </c>
      <c r="B687" s="29">
        <v>45769</v>
      </c>
      <c r="C687" s="9" t="s">
        <v>41</v>
      </c>
      <c r="D687" s="9" t="s">
        <v>32</v>
      </c>
      <c r="E687" s="9" t="s">
        <v>33</v>
      </c>
      <c r="F687" s="9" t="s">
        <v>8</v>
      </c>
      <c r="G687" s="9" t="s">
        <v>34</v>
      </c>
      <c r="H687" s="9" t="s">
        <v>35</v>
      </c>
      <c r="I687" s="9" t="s">
        <v>57</v>
      </c>
      <c r="J687" s="17">
        <v>4</v>
      </c>
      <c r="K687" s="18">
        <v>11972</v>
      </c>
      <c r="L687" s="19">
        <v>0.15</v>
      </c>
      <c r="M687" s="18">
        <f t="shared" si="28"/>
        <v>40704.799999999996</v>
      </c>
      <c r="N687" s="18">
        <f>M687*0.18</f>
        <v>7326.8639999999987</v>
      </c>
      <c r="O687" s="16" t="s">
        <v>44</v>
      </c>
      <c r="P687" s="16" t="s">
        <v>38</v>
      </c>
      <c r="Q687" s="16">
        <v>5</v>
      </c>
      <c r="R687" s="16" t="s">
        <v>39</v>
      </c>
    </row>
    <row r="688" spans="1:18" x14ac:dyDescent="0.2">
      <c r="A688" s="16" t="s">
        <v>831</v>
      </c>
      <c r="B688" s="29">
        <v>45662</v>
      </c>
      <c r="C688" s="9" t="s">
        <v>146</v>
      </c>
      <c r="D688" s="9" t="s">
        <v>99</v>
      </c>
      <c r="E688" s="9" t="s">
        <v>99</v>
      </c>
      <c r="F688" s="9" t="s">
        <v>10</v>
      </c>
      <c r="G688" s="9" t="s">
        <v>121</v>
      </c>
      <c r="H688" s="9" t="s">
        <v>122</v>
      </c>
      <c r="I688" s="9" t="s">
        <v>64</v>
      </c>
      <c r="J688" s="17">
        <v>1</v>
      </c>
      <c r="K688" s="18">
        <v>4455</v>
      </c>
      <c r="L688" s="19">
        <v>0.05</v>
      </c>
      <c r="M688" s="18">
        <f t="shared" si="28"/>
        <v>4232.25</v>
      </c>
      <c r="N688" s="18">
        <f>M688*0.24</f>
        <v>1015.74</v>
      </c>
      <c r="O688" s="16" t="s">
        <v>37</v>
      </c>
      <c r="P688" s="16" t="s">
        <v>38</v>
      </c>
      <c r="Q688" s="16">
        <v>4</v>
      </c>
      <c r="R688" s="16" t="s">
        <v>39</v>
      </c>
    </row>
    <row r="689" spans="1:18" x14ac:dyDescent="0.2">
      <c r="A689" s="16" t="s">
        <v>832</v>
      </c>
      <c r="B689" s="29">
        <v>45761</v>
      </c>
      <c r="C689" s="9" t="s">
        <v>125</v>
      </c>
      <c r="D689" s="9" t="s">
        <v>83</v>
      </c>
      <c r="E689" s="9" t="s">
        <v>84</v>
      </c>
      <c r="F689" s="9" t="s">
        <v>8</v>
      </c>
      <c r="G689" s="9" t="s">
        <v>139</v>
      </c>
      <c r="H689" s="9" t="s">
        <v>140</v>
      </c>
      <c r="I689" s="9" t="s">
        <v>36</v>
      </c>
      <c r="J689" s="17">
        <v>1</v>
      </c>
      <c r="K689" s="18">
        <v>9978</v>
      </c>
      <c r="L689" s="19">
        <v>0.05</v>
      </c>
      <c r="M689" s="18">
        <f t="shared" si="28"/>
        <v>9479.1</v>
      </c>
      <c r="N689" s="18">
        <f>M689*0.13</f>
        <v>1232.2830000000001</v>
      </c>
      <c r="O689" s="16" t="s">
        <v>69</v>
      </c>
      <c r="P689" s="16" t="s">
        <v>242</v>
      </c>
      <c r="Q689" s="16">
        <v>5</v>
      </c>
      <c r="R689" s="16" t="s">
        <v>39</v>
      </c>
    </row>
    <row r="690" spans="1:18" x14ac:dyDescent="0.2">
      <c r="A690" s="16" t="s">
        <v>833</v>
      </c>
      <c r="B690" s="29">
        <v>45729</v>
      </c>
      <c r="C690" s="9" t="s">
        <v>46</v>
      </c>
      <c r="D690" s="9" t="s">
        <v>32</v>
      </c>
      <c r="E690" s="9" t="s">
        <v>33</v>
      </c>
      <c r="F690" s="9" t="s">
        <v>9</v>
      </c>
      <c r="G690" s="9" t="s">
        <v>93</v>
      </c>
      <c r="H690" s="9" t="s">
        <v>94</v>
      </c>
      <c r="I690" s="9" t="s">
        <v>79</v>
      </c>
      <c r="J690" s="17">
        <v>1</v>
      </c>
      <c r="K690" s="18">
        <v>4473</v>
      </c>
      <c r="L690" s="19">
        <v>0.15</v>
      </c>
      <c r="M690" s="18">
        <f t="shared" si="28"/>
        <v>3802.0499999999997</v>
      </c>
      <c r="N690" s="18">
        <f>M690*0.15</f>
        <v>570.30749999999989</v>
      </c>
      <c r="O690" s="16" t="s">
        <v>37</v>
      </c>
      <c r="P690" s="16" t="s">
        <v>38</v>
      </c>
      <c r="Q690" s="16">
        <v>3</v>
      </c>
      <c r="R690" s="16" t="s">
        <v>39</v>
      </c>
    </row>
    <row r="691" spans="1:18" x14ac:dyDescent="0.2">
      <c r="A691" s="16" t="s">
        <v>834</v>
      </c>
      <c r="B691" s="29">
        <v>45683</v>
      </c>
      <c r="C691" s="9" t="s">
        <v>167</v>
      </c>
      <c r="D691" s="9" t="s">
        <v>75</v>
      </c>
      <c r="E691" s="9" t="s">
        <v>76</v>
      </c>
      <c r="F691" s="9" t="s">
        <v>8</v>
      </c>
      <c r="G691" s="9" t="s">
        <v>34</v>
      </c>
      <c r="H691" s="9" t="s">
        <v>35</v>
      </c>
      <c r="I691" s="9" t="s">
        <v>57</v>
      </c>
      <c r="J691" s="17">
        <v>2</v>
      </c>
      <c r="K691" s="18">
        <v>59776</v>
      </c>
      <c r="L691" s="19">
        <v>0.1</v>
      </c>
      <c r="M691" s="18">
        <f t="shared" si="28"/>
        <v>107596.8</v>
      </c>
      <c r="N691" s="18">
        <f>M691*0.16</f>
        <v>17215.488000000001</v>
      </c>
      <c r="O691" s="16" t="s">
        <v>69</v>
      </c>
      <c r="P691" s="16" t="s">
        <v>38</v>
      </c>
      <c r="Q691" s="16">
        <v>5</v>
      </c>
      <c r="R691" s="16" t="s">
        <v>39</v>
      </c>
    </row>
    <row r="692" spans="1:18" x14ac:dyDescent="0.2">
      <c r="A692" s="16" t="s">
        <v>835</v>
      </c>
      <c r="B692" s="29">
        <v>45767</v>
      </c>
      <c r="C692" s="9" t="s">
        <v>183</v>
      </c>
      <c r="D692" s="9" t="s">
        <v>101</v>
      </c>
      <c r="E692" s="9" t="s">
        <v>102</v>
      </c>
      <c r="F692" s="9" t="s">
        <v>8</v>
      </c>
      <c r="G692" s="9" t="s">
        <v>262</v>
      </c>
      <c r="H692" s="9" t="s">
        <v>263</v>
      </c>
      <c r="I692" s="9" t="s">
        <v>36</v>
      </c>
      <c r="J692" s="17">
        <v>3</v>
      </c>
      <c r="K692" s="18">
        <v>11301</v>
      </c>
      <c r="L692" s="19">
        <v>0.15</v>
      </c>
      <c r="M692" s="18">
        <f t="shared" si="28"/>
        <v>28817.55</v>
      </c>
      <c r="N692" s="18">
        <f>M692*0.24</f>
        <v>6916.2119999999995</v>
      </c>
      <c r="O692" s="16" t="s">
        <v>69</v>
      </c>
      <c r="P692" s="16" t="s">
        <v>38</v>
      </c>
      <c r="Q692" s="16">
        <v>3</v>
      </c>
      <c r="R692" s="16" t="s">
        <v>39</v>
      </c>
    </row>
    <row r="693" spans="1:18" x14ac:dyDescent="0.2">
      <c r="A693" s="16" t="s">
        <v>836</v>
      </c>
      <c r="B693" s="29">
        <v>45774</v>
      </c>
      <c r="C693" s="9" t="s">
        <v>125</v>
      </c>
      <c r="D693" s="9" t="s">
        <v>99</v>
      </c>
      <c r="E693" s="9" t="s">
        <v>99</v>
      </c>
      <c r="F693" s="9" t="s">
        <v>11</v>
      </c>
      <c r="G693" s="9" t="s">
        <v>77</v>
      </c>
      <c r="H693" s="9" t="s">
        <v>78</v>
      </c>
      <c r="I693" s="9" t="s">
        <v>79</v>
      </c>
      <c r="J693" s="17">
        <v>1</v>
      </c>
      <c r="K693" s="18">
        <v>819</v>
      </c>
      <c r="L693" s="19">
        <v>0.1</v>
      </c>
      <c r="M693" s="18">
        <f t="shared" si="28"/>
        <v>737.1</v>
      </c>
      <c r="N693" s="18">
        <f>M693*0.18</f>
        <v>132.678</v>
      </c>
      <c r="O693" s="16" t="s">
        <v>91</v>
      </c>
      <c r="P693" s="16" t="s">
        <v>38</v>
      </c>
      <c r="Q693" s="16">
        <v>5</v>
      </c>
      <c r="R693" s="16" t="s">
        <v>39</v>
      </c>
    </row>
    <row r="694" spans="1:18" x14ac:dyDescent="0.2">
      <c r="A694" s="16" t="s">
        <v>837</v>
      </c>
      <c r="B694" s="29">
        <v>45957</v>
      </c>
      <c r="C694" s="9" t="s">
        <v>159</v>
      </c>
      <c r="D694" s="9" t="s">
        <v>154</v>
      </c>
      <c r="E694" s="9" t="s">
        <v>61</v>
      </c>
      <c r="F694" s="9" t="s">
        <v>8</v>
      </c>
      <c r="G694" s="9" t="s">
        <v>34</v>
      </c>
      <c r="H694" s="9" t="s">
        <v>35</v>
      </c>
      <c r="I694" s="9" t="s">
        <v>57</v>
      </c>
      <c r="J694" s="17">
        <v>1</v>
      </c>
      <c r="K694" s="18">
        <v>11752</v>
      </c>
      <c r="L694" s="19">
        <v>0</v>
      </c>
      <c r="M694" s="18">
        <f t="shared" si="28"/>
        <v>11752</v>
      </c>
      <c r="N694" s="18">
        <f>M694*0.2</f>
        <v>2350.4</v>
      </c>
      <c r="O694" s="16" t="s">
        <v>37</v>
      </c>
      <c r="P694" s="16" t="s">
        <v>38</v>
      </c>
      <c r="Q694" s="16">
        <v>3</v>
      </c>
      <c r="R694" s="16" t="s">
        <v>39</v>
      </c>
    </row>
    <row r="695" spans="1:18" x14ac:dyDescent="0.2">
      <c r="A695" s="16" t="s">
        <v>838</v>
      </c>
      <c r="B695" s="29">
        <v>45894</v>
      </c>
      <c r="C695" s="9" t="s">
        <v>112</v>
      </c>
      <c r="D695" s="9" t="s">
        <v>55</v>
      </c>
      <c r="E695" s="9" t="s">
        <v>56</v>
      </c>
      <c r="F695" s="9" t="s">
        <v>10</v>
      </c>
      <c r="G695" s="9" t="s">
        <v>168</v>
      </c>
      <c r="H695" s="9" t="s">
        <v>169</v>
      </c>
      <c r="I695" s="9" t="s">
        <v>73</v>
      </c>
      <c r="J695" s="17">
        <v>3</v>
      </c>
      <c r="K695" s="18">
        <v>530</v>
      </c>
      <c r="L695" s="19">
        <v>0</v>
      </c>
      <c r="M695" s="18">
        <f t="shared" si="28"/>
        <v>1590</v>
      </c>
      <c r="N695" s="18">
        <f>M695*0.19</f>
        <v>302.10000000000002</v>
      </c>
      <c r="O695" s="16" t="s">
        <v>91</v>
      </c>
      <c r="P695" s="16" t="s">
        <v>38</v>
      </c>
      <c r="Q695" s="16">
        <v>3</v>
      </c>
      <c r="R695" s="16" t="s">
        <v>39</v>
      </c>
    </row>
    <row r="696" spans="1:18" x14ac:dyDescent="0.2">
      <c r="A696" s="16" t="s">
        <v>839</v>
      </c>
      <c r="B696" s="29">
        <v>46040</v>
      </c>
      <c r="C696" s="9" t="s">
        <v>46</v>
      </c>
      <c r="D696" s="9" t="s">
        <v>99</v>
      </c>
      <c r="E696" s="9" t="s">
        <v>99</v>
      </c>
      <c r="F696" s="9" t="s">
        <v>10</v>
      </c>
      <c r="G696" s="9" t="s">
        <v>89</v>
      </c>
      <c r="H696" s="9" t="s">
        <v>90</v>
      </c>
      <c r="I696" s="9" t="s">
        <v>73</v>
      </c>
      <c r="J696" s="17">
        <v>1</v>
      </c>
      <c r="K696" s="18">
        <v>817</v>
      </c>
      <c r="L696" s="19">
        <v>0.05</v>
      </c>
      <c r="M696" s="18">
        <f t="shared" si="28"/>
        <v>776.15</v>
      </c>
      <c r="N696" s="18">
        <f>M696*0.18</f>
        <v>139.70699999999999</v>
      </c>
      <c r="O696" s="16" t="s">
        <v>58</v>
      </c>
      <c r="P696" s="16" t="s">
        <v>38</v>
      </c>
      <c r="Q696" s="16">
        <v>5</v>
      </c>
      <c r="R696" s="16" t="s">
        <v>39</v>
      </c>
    </row>
    <row r="697" spans="1:18" x14ac:dyDescent="0.2">
      <c r="A697" s="16" t="s">
        <v>840</v>
      </c>
      <c r="B697" s="29">
        <v>45882</v>
      </c>
      <c r="C697" s="9" t="s">
        <v>86</v>
      </c>
      <c r="D697" s="9" t="s">
        <v>154</v>
      </c>
      <c r="E697" s="9" t="s">
        <v>61</v>
      </c>
      <c r="F697" s="9" t="s">
        <v>11</v>
      </c>
      <c r="G697" s="9" t="s">
        <v>42</v>
      </c>
      <c r="H697" s="9" t="s">
        <v>43</v>
      </c>
      <c r="I697" s="9" t="s">
        <v>79</v>
      </c>
      <c r="J697" s="17">
        <v>1</v>
      </c>
      <c r="K697" s="18">
        <v>1517</v>
      </c>
      <c r="L697" s="19">
        <v>0.05</v>
      </c>
      <c r="M697" s="18">
        <f t="shared" si="28"/>
        <v>1441.1499999999999</v>
      </c>
      <c r="N697" s="18">
        <f>M697*0.19</f>
        <v>273.81849999999997</v>
      </c>
      <c r="O697" s="16" t="s">
        <v>37</v>
      </c>
      <c r="P697" s="16" t="s">
        <v>38</v>
      </c>
      <c r="Q697" s="16">
        <v>5</v>
      </c>
      <c r="R697" s="16" t="s">
        <v>39</v>
      </c>
    </row>
    <row r="698" spans="1:18" x14ac:dyDescent="0.2">
      <c r="A698" s="16" t="s">
        <v>841</v>
      </c>
      <c r="B698" s="29">
        <v>45915</v>
      </c>
      <c r="C698" s="9" t="s">
        <v>167</v>
      </c>
      <c r="D698" s="9" t="s">
        <v>150</v>
      </c>
      <c r="E698" s="9" t="s">
        <v>151</v>
      </c>
      <c r="F698" s="9" t="s">
        <v>9</v>
      </c>
      <c r="G698" s="9" t="s">
        <v>161</v>
      </c>
      <c r="H698" s="9" t="s">
        <v>162</v>
      </c>
      <c r="I698" s="9" t="s">
        <v>79</v>
      </c>
      <c r="J698" s="17">
        <v>1</v>
      </c>
      <c r="K698" s="18">
        <v>2778</v>
      </c>
      <c r="L698" s="19">
        <v>0</v>
      </c>
      <c r="M698" s="18">
        <f t="shared" si="28"/>
        <v>2778</v>
      </c>
      <c r="N698" s="18">
        <f>M698*0.23</f>
        <v>638.94000000000005</v>
      </c>
      <c r="O698" s="16" t="s">
        <v>69</v>
      </c>
      <c r="P698" s="16" t="s">
        <v>38</v>
      </c>
      <c r="Q698" s="16">
        <v>4</v>
      </c>
      <c r="R698" s="16" t="s">
        <v>39</v>
      </c>
    </row>
    <row r="699" spans="1:18" x14ac:dyDescent="0.2">
      <c r="A699" s="16" t="s">
        <v>842</v>
      </c>
      <c r="B699" s="29">
        <v>46092</v>
      </c>
      <c r="C699" s="9" t="s">
        <v>41</v>
      </c>
      <c r="D699" s="9" t="s">
        <v>150</v>
      </c>
      <c r="E699" s="9" t="s">
        <v>151</v>
      </c>
      <c r="F699" s="9" t="s">
        <v>8</v>
      </c>
      <c r="G699" s="9" t="s">
        <v>49</v>
      </c>
      <c r="H699" s="9" t="s">
        <v>50</v>
      </c>
      <c r="I699" s="9" t="s">
        <v>57</v>
      </c>
      <c r="J699" s="17">
        <v>1</v>
      </c>
      <c r="K699" s="18">
        <v>27685</v>
      </c>
      <c r="L699" s="19">
        <v>0</v>
      </c>
      <c r="M699" s="18">
        <f t="shared" si="28"/>
        <v>27685</v>
      </c>
      <c r="N699" s="18">
        <f>M699*0.23</f>
        <v>6367.55</v>
      </c>
      <c r="O699" s="16" t="s">
        <v>58</v>
      </c>
      <c r="P699" s="16" t="s">
        <v>38</v>
      </c>
      <c r="Q699" s="16">
        <v>4</v>
      </c>
      <c r="R699" s="16" t="s">
        <v>39</v>
      </c>
    </row>
    <row r="700" spans="1:18" x14ac:dyDescent="0.2">
      <c r="A700" s="16" t="s">
        <v>843</v>
      </c>
      <c r="B700" s="29">
        <v>45858</v>
      </c>
      <c r="C700" s="9" t="s">
        <v>156</v>
      </c>
      <c r="D700" s="9" t="s">
        <v>71</v>
      </c>
      <c r="E700" s="9" t="s">
        <v>72</v>
      </c>
      <c r="F700" s="9" t="s">
        <v>8</v>
      </c>
      <c r="G700" s="9" t="s">
        <v>262</v>
      </c>
      <c r="H700" s="9" t="s">
        <v>263</v>
      </c>
      <c r="I700" s="9" t="s">
        <v>36</v>
      </c>
      <c r="J700" s="17">
        <v>2</v>
      </c>
      <c r="K700" s="18">
        <v>22475</v>
      </c>
      <c r="L700" s="19">
        <v>0.15</v>
      </c>
      <c r="M700" s="18">
        <f t="shared" si="28"/>
        <v>38207.5</v>
      </c>
      <c r="N700" s="18">
        <f>M700*0.26</f>
        <v>9933.9500000000007</v>
      </c>
      <c r="O700" s="16" t="s">
        <v>37</v>
      </c>
      <c r="P700" s="16" t="s">
        <v>38</v>
      </c>
      <c r="Q700" s="16">
        <v>4</v>
      </c>
      <c r="R700" s="16" t="s">
        <v>39</v>
      </c>
    </row>
    <row r="701" spans="1:18" x14ac:dyDescent="0.2">
      <c r="A701" s="16" t="s">
        <v>844</v>
      </c>
      <c r="B701" s="29">
        <v>45782</v>
      </c>
      <c r="C701" s="9" t="s">
        <v>82</v>
      </c>
      <c r="D701" s="9" t="s">
        <v>107</v>
      </c>
      <c r="E701" s="9" t="s">
        <v>108</v>
      </c>
      <c r="F701" s="9" t="s">
        <v>10</v>
      </c>
      <c r="G701" s="9" t="s">
        <v>168</v>
      </c>
      <c r="H701" s="9" t="s">
        <v>169</v>
      </c>
      <c r="I701" s="9" t="s">
        <v>64</v>
      </c>
      <c r="J701" s="17">
        <v>1</v>
      </c>
      <c r="K701" s="18">
        <v>2503</v>
      </c>
      <c r="L701" s="19">
        <v>0</v>
      </c>
      <c r="M701" s="18">
        <f t="shared" si="28"/>
        <v>2503</v>
      </c>
      <c r="N701" s="18">
        <f>M701*0.24</f>
        <v>600.72</v>
      </c>
      <c r="O701" s="16" t="s">
        <v>44</v>
      </c>
      <c r="P701" s="16" t="s">
        <v>38</v>
      </c>
      <c r="Q701" s="16">
        <v>5</v>
      </c>
      <c r="R701" s="16" t="s">
        <v>39</v>
      </c>
    </row>
    <row r="702" spans="1:18" x14ac:dyDescent="0.2">
      <c r="A702" s="16" t="s">
        <v>845</v>
      </c>
      <c r="B702" s="29">
        <v>45954</v>
      </c>
      <c r="C702" s="9" t="s">
        <v>146</v>
      </c>
      <c r="D702" s="9" t="s">
        <v>83</v>
      </c>
      <c r="E702" s="9" t="s">
        <v>84</v>
      </c>
      <c r="F702" s="9" t="s">
        <v>10</v>
      </c>
      <c r="G702" s="9" t="s">
        <v>89</v>
      </c>
      <c r="H702" s="9" t="s">
        <v>90</v>
      </c>
      <c r="I702" s="9" t="s">
        <v>73</v>
      </c>
      <c r="J702" s="17">
        <v>2</v>
      </c>
      <c r="K702" s="18">
        <v>803</v>
      </c>
      <c r="L702" s="19">
        <v>0.05</v>
      </c>
      <c r="M702" s="18">
        <v>0</v>
      </c>
      <c r="N702" s="18">
        <v>0</v>
      </c>
      <c r="O702" s="16" t="s">
        <v>58</v>
      </c>
      <c r="P702" s="16" t="s">
        <v>132</v>
      </c>
      <c r="Q702" s="16"/>
      <c r="R702" s="16" t="s">
        <v>133</v>
      </c>
    </row>
    <row r="703" spans="1:18" x14ac:dyDescent="0.2">
      <c r="A703" s="16" t="s">
        <v>846</v>
      </c>
      <c r="B703" s="29">
        <v>46065</v>
      </c>
      <c r="C703" s="9" t="s">
        <v>106</v>
      </c>
      <c r="D703" s="9" t="s">
        <v>75</v>
      </c>
      <c r="E703" s="9" t="s">
        <v>76</v>
      </c>
      <c r="F703" s="9" t="s">
        <v>10</v>
      </c>
      <c r="G703" s="9" t="s">
        <v>62</v>
      </c>
      <c r="H703" s="9" t="s">
        <v>63</v>
      </c>
      <c r="I703" s="9" t="s">
        <v>73</v>
      </c>
      <c r="J703" s="17">
        <v>1</v>
      </c>
      <c r="K703" s="18">
        <v>2287</v>
      </c>
      <c r="L703" s="19">
        <v>0</v>
      </c>
      <c r="M703" s="18">
        <f t="shared" ref="M703:M734" si="29">J703*K703*(1-L703)</f>
        <v>2287</v>
      </c>
      <c r="N703" s="18">
        <f>M703*0.1</f>
        <v>228.70000000000002</v>
      </c>
      <c r="O703" s="16" t="s">
        <v>37</v>
      </c>
      <c r="P703" s="16" t="s">
        <v>38</v>
      </c>
      <c r="Q703" s="16">
        <v>4</v>
      </c>
      <c r="R703" s="16" t="s">
        <v>39</v>
      </c>
    </row>
    <row r="704" spans="1:18" x14ac:dyDescent="0.2">
      <c r="A704" s="16" t="s">
        <v>847</v>
      </c>
      <c r="B704" s="29">
        <v>45740</v>
      </c>
      <c r="C704" s="9" t="s">
        <v>138</v>
      </c>
      <c r="D704" s="9" t="s">
        <v>60</v>
      </c>
      <c r="E704" s="9" t="s">
        <v>61</v>
      </c>
      <c r="F704" s="9" t="s">
        <v>9</v>
      </c>
      <c r="G704" s="9" t="s">
        <v>176</v>
      </c>
      <c r="H704" s="9" t="s">
        <v>177</v>
      </c>
      <c r="I704" s="9" t="s">
        <v>95</v>
      </c>
      <c r="J704" s="17">
        <v>1</v>
      </c>
      <c r="K704" s="18">
        <v>3885</v>
      </c>
      <c r="L704" s="19">
        <v>0.15</v>
      </c>
      <c r="M704" s="18">
        <f t="shared" si="29"/>
        <v>3302.25</v>
      </c>
      <c r="N704" s="18">
        <f>M704*0.14</f>
        <v>462.31500000000005</v>
      </c>
      <c r="O704" s="16" t="s">
        <v>44</v>
      </c>
      <c r="P704" s="16" t="s">
        <v>38</v>
      </c>
      <c r="Q704" s="16">
        <v>5</v>
      </c>
      <c r="R704" s="16" t="s">
        <v>39</v>
      </c>
    </row>
    <row r="705" spans="1:18" x14ac:dyDescent="0.2">
      <c r="A705" s="16" t="s">
        <v>848</v>
      </c>
      <c r="B705" s="29">
        <v>45997</v>
      </c>
      <c r="C705" s="9" t="s">
        <v>159</v>
      </c>
      <c r="D705" s="9" t="s">
        <v>47</v>
      </c>
      <c r="E705" s="9" t="s">
        <v>48</v>
      </c>
      <c r="F705" s="9" t="s">
        <v>9</v>
      </c>
      <c r="G705" s="9" t="s">
        <v>217</v>
      </c>
      <c r="H705" s="9" t="s">
        <v>218</v>
      </c>
      <c r="I705" s="9" t="s">
        <v>79</v>
      </c>
      <c r="J705" s="17">
        <v>1</v>
      </c>
      <c r="K705" s="18">
        <v>3611</v>
      </c>
      <c r="L705" s="19">
        <v>0</v>
      </c>
      <c r="M705" s="18">
        <f t="shared" si="29"/>
        <v>3611</v>
      </c>
      <c r="N705" s="18">
        <f>M705*0.15</f>
        <v>541.65</v>
      </c>
      <c r="O705" s="16" t="s">
        <v>58</v>
      </c>
      <c r="P705" s="16" t="s">
        <v>38</v>
      </c>
      <c r="Q705" s="16">
        <v>5</v>
      </c>
      <c r="R705" s="16" t="s">
        <v>39</v>
      </c>
    </row>
    <row r="706" spans="1:18" x14ac:dyDescent="0.2">
      <c r="A706" s="16" t="s">
        <v>849</v>
      </c>
      <c r="B706" s="29">
        <v>45911</v>
      </c>
      <c r="C706" s="9" t="s">
        <v>129</v>
      </c>
      <c r="D706" s="9" t="s">
        <v>71</v>
      </c>
      <c r="E706" s="9" t="s">
        <v>72</v>
      </c>
      <c r="F706" s="9" t="s">
        <v>11</v>
      </c>
      <c r="G706" s="9" t="s">
        <v>130</v>
      </c>
      <c r="H706" s="9" t="s">
        <v>131</v>
      </c>
      <c r="I706" s="9" t="s">
        <v>79</v>
      </c>
      <c r="J706" s="17">
        <v>3</v>
      </c>
      <c r="K706" s="18">
        <v>748</v>
      </c>
      <c r="L706" s="19">
        <v>0.15</v>
      </c>
      <c r="M706" s="18">
        <f t="shared" si="29"/>
        <v>1907.3999999999999</v>
      </c>
      <c r="N706" s="18">
        <f>M706*0.16</f>
        <v>305.18399999999997</v>
      </c>
      <c r="O706" s="16" t="s">
        <v>44</v>
      </c>
      <c r="P706" s="16" t="s">
        <v>38</v>
      </c>
      <c r="Q706" s="16">
        <v>3</v>
      </c>
      <c r="R706" s="16" t="s">
        <v>39</v>
      </c>
    </row>
    <row r="707" spans="1:18" x14ac:dyDescent="0.2">
      <c r="A707" s="16" t="s">
        <v>850</v>
      </c>
      <c r="B707" s="29">
        <v>45820</v>
      </c>
      <c r="C707" s="9" t="s">
        <v>106</v>
      </c>
      <c r="D707" s="9" t="s">
        <v>60</v>
      </c>
      <c r="E707" s="9" t="s">
        <v>61</v>
      </c>
      <c r="F707" s="9" t="s">
        <v>10</v>
      </c>
      <c r="G707" s="9" t="s">
        <v>224</v>
      </c>
      <c r="H707" s="9" t="s">
        <v>131</v>
      </c>
      <c r="I707" s="9" t="s">
        <v>64</v>
      </c>
      <c r="J707" s="17">
        <v>2</v>
      </c>
      <c r="K707" s="18">
        <v>594</v>
      </c>
      <c r="L707" s="19">
        <v>0.15</v>
      </c>
      <c r="M707" s="18">
        <f t="shared" si="29"/>
        <v>1009.8</v>
      </c>
      <c r="N707" s="18">
        <f>M707*0.18</f>
        <v>181.76399999999998</v>
      </c>
      <c r="O707" s="16" t="s">
        <v>91</v>
      </c>
      <c r="P707" s="16" t="s">
        <v>38</v>
      </c>
      <c r="Q707" s="16">
        <v>3</v>
      </c>
      <c r="R707" s="16" t="s">
        <v>39</v>
      </c>
    </row>
    <row r="708" spans="1:18" x14ac:dyDescent="0.2">
      <c r="A708" s="16" t="s">
        <v>851</v>
      </c>
      <c r="B708" s="29">
        <v>45764</v>
      </c>
      <c r="C708" s="9" t="s">
        <v>180</v>
      </c>
      <c r="D708" s="9" t="s">
        <v>75</v>
      </c>
      <c r="E708" s="9" t="s">
        <v>76</v>
      </c>
      <c r="F708" s="9" t="s">
        <v>11</v>
      </c>
      <c r="G708" s="9" t="s">
        <v>135</v>
      </c>
      <c r="H708" s="9" t="s">
        <v>136</v>
      </c>
      <c r="I708" s="9" t="s">
        <v>36</v>
      </c>
      <c r="J708" s="17">
        <v>3</v>
      </c>
      <c r="K708" s="18">
        <v>523</v>
      </c>
      <c r="L708" s="19">
        <v>0.05</v>
      </c>
      <c r="M708" s="18">
        <f t="shared" si="29"/>
        <v>1490.55</v>
      </c>
      <c r="N708" s="18">
        <f>M708*0.17</f>
        <v>253.39350000000002</v>
      </c>
      <c r="O708" s="16" t="s">
        <v>37</v>
      </c>
      <c r="P708" s="16" t="s">
        <v>38</v>
      </c>
      <c r="Q708" s="16">
        <v>5</v>
      </c>
      <c r="R708" s="16" t="s">
        <v>39</v>
      </c>
    </row>
    <row r="709" spans="1:18" x14ac:dyDescent="0.2">
      <c r="A709" s="16" t="s">
        <v>852</v>
      </c>
      <c r="B709" s="29">
        <v>45961</v>
      </c>
      <c r="C709" s="9" t="s">
        <v>97</v>
      </c>
      <c r="D709" s="9" t="s">
        <v>32</v>
      </c>
      <c r="E709" s="9" t="s">
        <v>33</v>
      </c>
      <c r="F709" s="9" t="s">
        <v>8</v>
      </c>
      <c r="G709" s="9" t="s">
        <v>34</v>
      </c>
      <c r="H709" s="9" t="s">
        <v>35</v>
      </c>
      <c r="I709" s="9" t="s">
        <v>36</v>
      </c>
      <c r="J709" s="17">
        <v>3</v>
      </c>
      <c r="K709" s="18">
        <v>41859</v>
      </c>
      <c r="L709" s="19">
        <v>0.15</v>
      </c>
      <c r="M709" s="18">
        <f t="shared" si="29"/>
        <v>106740.45</v>
      </c>
      <c r="N709" s="18">
        <f>M709*0.14</f>
        <v>14943.663</v>
      </c>
      <c r="O709" s="16" t="s">
        <v>44</v>
      </c>
      <c r="P709" s="16" t="s">
        <v>38</v>
      </c>
      <c r="Q709" s="16">
        <v>5</v>
      </c>
      <c r="R709" s="16" t="s">
        <v>39</v>
      </c>
    </row>
    <row r="710" spans="1:18" x14ac:dyDescent="0.2">
      <c r="A710" s="16" t="s">
        <v>853</v>
      </c>
      <c r="B710" s="29">
        <v>45964</v>
      </c>
      <c r="C710" s="9" t="s">
        <v>54</v>
      </c>
      <c r="D710" s="9" t="s">
        <v>107</v>
      </c>
      <c r="E710" s="9" t="s">
        <v>108</v>
      </c>
      <c r="F710" s="9" t="s">
        <v>9</v>
      </c>
      <c r="G710" s="9" t="s">
        <v>161</v>
      </c>
      <c r="H710" s="9" t="s">
        <v>162</v>
      </c>
      <c r="I710" s="9" t="s">
        <v>79</v>
      </c>
      <c r="J710" s="17">
        <v>1</v>
      </c>
      <c r="K710" s="18">
        <v>4351</v>
      </c>
      <c r="L710" s="19">
        <v>0</v>
      </c>
      <c r="M710" s="18">
        <f t="shared" si="29"/>
        <v>4351</v>
      </c>
      <c r="N710" s="18">
        <f>M710*0.13</f>
        <v>565.63</v>
      </c>
      <c r="O710" s="16" t="s">
        <v>58</v>
      </c>
      <c r="P710" s="16" t="s">
        <v>38</v>
      </c>
      <c r="Q710" s="16">
        <v>5</v>
      </c>
      <c r="R710" s="16" t="s">
        <v>39</v>
      </c>
    </row>
    <row r="711" spans="1:18" x14ac:dyDescent="0.2">
      <c r="A711" s="16" t="s">
        <v>854</v>
      </c>
      <c r="B711" s="29">
        <v>46063</v>
      </c>
      <c r="C711" s="9" t="s">
        <v>82</v>
      </c>
      <c r="D711" s="9" t="s">
        <v>83</v>
      </c>
      <c r="E711" s="9" t="s">
        <v>84</v>
      </c>
      <c r="F711" s="9" t="s">
        <v>10</v>
      </c>
      <c r="G711" s="9" t="s">
        <v>121</v>
      </c>
      <c r="H711" s="9" t="s">
        <v>122</v>
      </c>
      <c r="I711" s="9" t="s">
        <v>64</v>
      </c>
      <c r="J711" s="17">
        <v>2</v>
      </c>
      <c r="K711" s="18">
        <v>872</v>
      </c>
      <c r="L711" s="19">
        <v>0</v>
      </c>
      <c r="M711" s="18">
        <f t="shared" si="29"/>
        <v>1744</v>
      </c>
      <c r="N711" s="18">
        <f>M711*0.25</f>
        <v>436</v>
      </c>
      <c r="O711" s="16" t="s">
        <v>44</v>
      </c>
      <c r="P711" s="16" t="s">
        <v>38</v>
      </c>
      <c r="Q711" s="16">
        <v>5</v>
      </c>
      <c r="R711" s="16" t="s">
        <v>39</v>
      </c>
    </row>
    <row r="712" spans="1:18" x14ac:dyDescent="0.2">
      <c r="A712" s="16" t="s">
        <v>855</v>
      </c>
      <c r="B712" s="29">
        <v>45903</v>
      </c>
      <c r="C712" s="9" t="s">
        <v>54</v>
      </c>
      <c r="D712" s="9" t="s">
        <v>101</v>
      </c>
      <c r="E712" s="9" t="s">
        <v>102</v>
      </c>
      <c r="F712" s="9" t="s">
        <v>11</v>
      </c>
      <c r="G712" s="9" t="s">
        <v>115</v>
      </c>
      <c r="H712" s="9" t="s">
        <v>116</v>
      </c>
      <c r="I712" s="9" t="s">
        <v>36</v>
      </c>
      <c r="J712" s="17">
        <v>2</v>
      </c>
      <c r="K712" s="18">
        <v>1475</v>
      </c>
      <c r="L712" s="19">
        <v>0.1</v>
      </c>
      <c r="M712" s="18">
        <f t="shared" si="29"/>
        <v>2655</v>
      </c>
      <c r="N712" s="18">
        <f>M712*0.21</f>
        <v>557.54999999999995</v>
      </c>
      <c r="O712" s="16" t="s">
        <v>69</v>
      </c>
      <c r="P712" s="16" t="s">
        <v>38</v>
      </c>
      <c r="Q712" s="16">
        <v>4</v>
      </c>
      <c r="R712" s="16" t="s">
        <v>39</v>
      </c>
    </row>
    <row r="713" spans="1:18" x14ac:dyDescent="0.2">
      <c r="A713" s="16" t="s">
        <v>856</v>
      </c>
      <c r="B713" s="29">
        <v>46005</v>
      </c>
      <c r="C713" s="9" t="s">
        <v>54</v>
      </c>
      <c r="D713" s="9" t="s">
        <v>99</v>
      </c>
      <c r="E713" s="9" t="s">
        <v>99</v>
      </c>
      <c r="F713" s="9" t="s">
        <v>8</v>
      </c>
      <c r="G713" s="9" t="s">
        <v>67</v>
      </c>
      <c r="H713" s="9" t="s">
        <v>68</v>
      </c>
      <c r="I713" s="9" t="s">
        <v>57</v>
      </c>
      <c r="J713" s="17">
        <v>5</v>
      </c>
      <c r="K713" s="18">
        <v>62543</v>
      </c>
      <c r="L713" s="19">
        <v>0.15</v>
      </c>
      <c r="M713" s="18">
        <f t="shared" si="29"/>
        <v>265807.75</v>
      </c>
      <c r="N713" s="18">
        <f>M713*0.2</f>
        <v>53161.55</v>
      </c>
      <c r="O713" s="16" t="s">
        <v>58</v>
      </c>
      <c r="P713" s="16" t="s">
        <v>38</v>
      </c>
      <c r="Q713" s="16">
        <v>5</v>
      </c>
      <c r="R713" s="16" t="s">
        <v>39</v>
      </c>
    </row>
    <row r="714" spans="1:18" x14ac:dyDescent="0.2">
      <c r="A714" s="16" t="s">
        <v>857</v>
      </c>
      <c r="B714" s="29">
        <v>45987</v>
      </c>
      <c r="C714" s="9" t="s">
        <v>112</v>
      </c>
      <c r="D714" s="9" t="s">
        <v>150</v>
      </c>
      <c r="E714" s="9" t="s">
        <v>151</v>
      </c>
      <c r="F714" s="9" t="s">
        <v>9</v>
      </c>
      <c r="G714" s="9" t="s">
        <v>173</v>
      </c>
      <c r="H714" s="9" t="s">
        <v>174</v>
      </c>
      <c r="I714" s="9" t="s">
        <v>95</v>
      </c>
      <c r="J714" s="17">
        <v>2</v>
      </c>
      <c r="K714" s="18">
        <v>668</v>
      </c>
      <c r="L714" s="19">
        <v>0.1</v>
      </c>
      <c r="M714" s="18">
        <f t="shared" si="29"/>
        <v>1202.4000000000001</v>
      </c>
      <c r="N714" s="18">
        <f>M714*0.24</f>
        <v>288.57600000000002</v>
      </c>
      <c r="O714" s="16" t="s">
        <v>44</v>
      </c>
      <c r="P714" s="16" t="s">
        <v>38</v>
      </c>
      <c r="Q714" s="16">
        <v>3</v>
      </c>
      <c r="R714" s="16" t="s">
        <v>39</v>
      </c>
    </row>
    <row r="715" spans="1:18" x14ac:dyDescent="0.2">
      <c r="A715" s="16" t="s">
        <v>858</v>
      </c>
      <c r="B715" s="29">
        <v>46103</v>
      </c>
      <c r="C715" s="9" t="s">
        <v>129</v>
      </c>
      <c r="D715" s="9" t="s">
        <v>60</v>
      </c>
      <c r="E715" s="9" t="s">
        <v>61</v>
      </c>
      <c r="F715" s="9" t="s">
        <v>10</v>
      </c>
      <c r="G715" s="9" t="s">
        <v>184</v>
      </c>
      <c r="H715" s="9" t="s">
        <v>185</v>
      </c>
      <c r="I715" s="9" t="s">
        <v>73</v>
      </c>
      <c r="J715" s="17">
        <v>1</v>
      </c>
      <c r="K715" s="18">
        <v>865</v>
      </c>
      <c r="L715" s="19">
        <v>0.05</v>
      </c>
      <c r="M715" s="18">
        <f t="shared" si="29"/>
        <v>821.75</v>
      </c>
      <c r="N715" s="18">
        <f>M715*0.22</f>
        <v>180.785</v>
      </c>
      <c r="O715" s="16" t="s">
        <v>91</v>
      </c>
      <c r="P715" s="16" t="s">
        <v>38</v>
      </c>
      <c r="Q715" s="16">
        <v>5</v>
      </c>
      <c r="R715" s="16" t="s">
        <v>39</v>
      </c>
    </row>
    <row r="716" spans="1:18" x14ac:dyDescent="0.2">
      <c r="A716" s="16" t="s">
        <v>859</v>
      </c>
      <c r="B716" s="29">
        <v>45710</v>
      </c>
      <c r="C716" s="9" t="s">
        <v>52</v>
      </c>
      <c r="D716" s="9" t="s">
        <v>60</v>
      </c>
      <c r="E716" s="9" t="s">
        <v>61</v>
      </c>
      <c r="F716" s="9" t="s">
        <v>10</v>
      </c>
      <c r="G716" s="9" t="s">
        <v>184</v>
      </c>
      <c r="H716" s="9" t="s">
        <v>185</v>
      </c>
      <c r="I716" s="9" t="s">
        <v>64</v>
      </c>
      <c r="J716" s="17">
        <v>1</v>
      </c>
      <c r="K716" s="18">
        <v>1321</v>
      </c>
      <c r="L716" s="19">
        <v>0</v>
      </c>
      <c r="M716" s="18">
        <f t="shared" si="29"/>
        <v>1321</v>
      </c>
      <c r="N716" s="18">
        <f>M716*0.11</f>
        <v>145.31</v>
      </c>
      <c r="O716" s="16" t="s">
        <v>44</v>
      </c>
      <c r="P716" s="16" t="s">
        <v>38</v>
      </c>
      <c r="Q716" s="16">
        <v>4</v>
      </c>
      <c r="R716" s="16" t="s">
        <v>39</v>
      </c>
    </row>
    <row r="717" spans="1:18" x14ac:dyDescent="0.2">
      <c r="A717" s="16" t="s">
        <v>860</v>
      </c>
      <c r="B717" s="29">
        <v>45834</v>
      </c>
      <c r="C717" s="9" t="s">
        <v>138</v>
      </c>
      <c r="D717" s="9" t="s">
        <v>32</v>
      </c>
      <c r="E717" s="9" t="s">
        <v>33</v>
      </c>
      <c r="F717" s="9" t="s">
        <v>11</v>
      </c>
      <c r="G717" s="9" t="s">
        <v>77</v>
      </c>
      <c r="H717" s="9" t="s">
        <v>78</v>
      </c>
      <c r="I717" s="9" t="s">
        <v>36</v>
      </c>
      <c r="J717" s="17">
        <v>1</v>
      </c>
      <c r="K717" s="18">
        <v>1998</v>
      </c>
      <c r="L717" s="19">
        <v>0.1</v>
      </c>
      <c r="M717" s="18">
        <f t="shared" si="29"/>
        <v>1798.2</v>
      </c>
      <c r="N717" s="18">
        <f>M717*0.19</f>
        <v>341.65800000000002</v>
      </c>
      <c r="O717" s="16" t="s">
        <v>91</v>
      </c>
      <c r="P717" s="16" t="s">
        <v>38</v>
      </c>
      <c r="Q717" s="16">
        <v>5</v>
      </c>
      <c r="R717" s="16" t="s">
        <v>39</v>
      </c>
    </row>
    <row r="718" spans="1:18" x14ac:dyDescent="0.2">
      <c r="A718" s="16" t="s">
        <v>861</v>
      </c>
      <c r="B718" s="29">
        <v>45673</v>
      </c>
      <c r="C718" s="9" t="s">
        <v>143</v>
      </c>
      <c r="D718" s="9" t="s">
        <v>83</v>
      </c>
      <c r="E718" s="9" t="s">
        <v>84</v>
      </c>
      <c r="F718" s="9" t="s">
        <v>11</v>
      </c>
      <c r="G718" s="9" t="s">
        <v>130</v>
      </c>
      <c r="H718" s="9" t="s">
        <v>131</v>
      </c>
      <c r="I718" s="9" t="s">
        <v>36</v>
      </c>
      <c r="J718" s="17">
        <v>1</v>
      </c>
      <c r="K718" s="18">
        <v>862</v>
      </c>
      <c r="L718" s="19">
        <v>0</v>
      </c>
      <c r="M718" s="18">
        <f t="shared" si="29"/>
        <v>862</v>
      </c>
      <c r="N718" s="18">
        <f>M718*0.23</f>
        <v>198.26000000000002</v>
      </c>
      <c r="O718" s="16" t="s">
        <v>44</v>
      </c>
      <c r="P718" s="16" t="s">
        <v>38</v>
      </c>
      <c r="Q718" s="16">
        <v>5</v>
      </c>
      <c r="R718" s="16" t="s">
        <v>39</v>
      </c>
    </row>
    <row r="719" spans="1:18" x14ac:dyDescent="0.2">
      <c r="A719" s="16" t="s">
        <v>862</v>
      </c>
      <c r="B719" s="29">
        <v>45683</v>
      </c>
      <c r="C719" s="9" t="s">
        <v>54</v>
      </c>
      <c r="D719" s="9" t="s">
        <v>150</v>
      </c>
      <c r="E719" s="9" t="s">
        <v>151</v>
      </c>
      <c r="F719" s="9" t="s">
        <v>9</v>
      </c>
      <c r="G719" s="9" t="s">
        <v>176</v>
      </c>
      <c r="H719" s="9" t="s">
        <v>177</v>
      </c>
      <c r="I719" s="9" t="s">
        <v>79</v>
      </c>
      <c r="J719" s="17">
        <v>5</v>
      </c>
      <c r="K719" s="18">
        <v>1458</v>
      </c>
      <c r="L719" s="19">
        <v>0.15</v>
      </c>
      <c r="M719" s="18">
        <f t="shared" si="29"/>
        <v>6196.5</v>
      </c>
      <c r="N719" s="18">
        <f>M719*0.22</f>
        <v>1363.23</v>
      </c>
      <c r="O719" s="16" t="s">
        <v>91</v>
      </c>
      <c r="P719" s="16" t="s">
        <v>38</v>
      </c>
      <c r="Q719" s="16">
        <v>4</v>
      </c>
      <c r="R719" s="16" t="s">
        <v>39</v>
      </c>
    </row>
    <row r="720" spans="1:18" x14ac:dyDescent="0.2">
      <c r="A720" s="16" t="s">
        <v>863</v>
      </c>
      <c r="B720" s="29">
        <v>45689</v>
      </c>
      <c r="C720" s="9" t="s">
        <v>54</v>
      </c>
      <c r="D720" s="9" t="s">
        <v>150</v>
      </c>
      <c r="E720" s="9" t="s">
        <v>151</v>
      </c>
      <c r="F720" s="9" t="s">
        <v>10</v>
      </c>
      <c r="G720" s="9" t="s">
        <v>184</v>
      </c>
      <c r="H720" s="9" t="s">
        <v>185</v>
      </c>
      <c r="I720" s="9" t="s">
        <v>73</v>
      </c>
      <c r="J720" s="17">
        <v>1</v>
      </c>
      <c r="K720" s="18">
        <v>5650</v>
      </c>
      <c r="L720" s="19">
        <v>0</v>
      </c>
      <c r="M720" s="18">
        <f t="shared" si="29"/>
        <v>5650</v>
      </c>
      <c r="N720" s="18">
        <f>M720*0.22</f>
        <v>1243</v>
      </c>
      <c r="O720" s="16" t="s">
        <v>37</v>
      </c>
      <c r="P720" s="16" t="s">
        <v>38</v>
      </c>
      <c r="Q720" s="16">
        <v>4</v>
      </c>
      <c r="R720" s="16" t="s">
        <v>39</v>
      </c>
    </row>
    <row r="721" spans="1:18" x14ac:dyDescent="0.2">
      <c r="A721" s="16" t="s">
        <v>864</v>
      </c>
      <c r="B721" s="29">
        <v>45943</v>
      </c>
      <c r="C721" s="9" t="s">
        <v>129</v>
      </c>
      <c r="D721" s="9" t="s">
        <v>60</v>
      </c>
      <c r="E721" s="9" t="s">
        <v>61</v>
      </c>
      <c r="F721" s="9" t="s">
        <v>11</v>
      </c>
      <c r="G721" s="9" t="s">
        <v>130</v>
      </c>
      <c r="H721" s="9" t="s">
        <v>131</v>
      </c>
      <c r="I721" s="9" t="s">
        <v>79</v>
      </c>
      <c r="J721" s="17">
        <v>1</v>
      </c>
      <c r="K721" s="18">
        <v>2405</v>
      </c>
      <c r="L721" s="19">
        <v>0.15</v>
      </c>
      <c r="M721" s="18">
        <f t="shared" si="29"/>
        <v>2044.25</v>
      </c>
      <c r="N721" s="18">
        <f>M721*0.16</f>
        <v>327.08</v>
      </c>
      <c r="O721" s="16" t="s">
        <v>37</v>
      </c>
      <c r="P721" s="16" t="s">
        <v>38</v>
      </c>
      <c r="Q721" s="16">
        <v>3</v>
      </c>
      <c r="R721" s="16" t="s">
        <v>39</v>
      </c>
    </row>
    <row r="722" spans="1:18" x14ac:dyDescent="0.2">
      <c r="A722" s="16" t="s">
        <v>865</v>
      </c>
      <c r="B722" s="29">
        <v>46088</v>
      </c>
      <c r="C722" s="9" t="s">
        <v>97</v>
      </c>
      <c r="D722" s="9" t="s">
        <v>32</v>
      </c>
      <c r="E722" s="9" t="s">
        <v>33</v>
      </c>
      <c r="F722" s="9" t="s">
        <v>10</v>
      </c>
      <c r="G722" s="9" t="s">
        <v>168</v>
      </c>
      <c r="H722" s="9" t="s">
        <v>169</v>
      </c>
      <c r="I722" s="9" t="s">
        <v>73</v>
      </c>
      <c r="J722" s="17">
        <v>1</v>
      </c>
      <c r="K722" s="18">
        <v>319</v>
      </c>
      <c r="L722" s="19">
        <v>0.15</v>
      </c>
      <c r="M722" s="18">
        <f t="shared" si="29"/>
        <v>271.14999999999998</v>
      </c>
      <c r="N722" s="18">
        <f>M722*0.18</f>
        <v>48.806999999999995</v>
      </c>
      <c r="O722" s="16" t="s">
        <v>37</v>
      </c>
      <c r="P722" s="16" t="s">
        <v>38</v>
      </c>
      <c r="Q722" s="16">
        <v>4</v>
      </c>
      <c r="R722" s="16" t="s">
        <v>39</v>
      </c>
    </row>
    <row r="723" spans="1:18" x14ac:dyDescent="0.2">
      <c r="A723" s="16" t="s">
        <v>866</v>
      </c>
      <c r="B723" s="29">
        <v>46043</v>
      </c>
      <c r="C723" s="9" t="s">
        <v>143</v>
      </c>
      <c r="D723" s="9" t="s">
        <v>119</v>
      </c>
      <c r="E723" s="9" t="s">
        <v>120</v>
      </c>
      <c r="F723" s="9" t="s">
        <v>10</v>
      </c>
      <c r="G723" s="9" t="s">
        <v>62</v>
      </c>
      <c r="H723" s="9" t="s">
        <v>63</v>
      </c>
      <c r="I723" s="9" t="s">
        <v>73</v>
      </c>
      <c r="J723" s="17">
        <v>3</v>
      </c>
      <c r="K723" s="18">
        <v>1153</v>
      </c>
      <c r="L723" s="19">
        <v>0</v>
      </c>
      <c r="M723" s="18">
        <f t="shared" si="29"/>
        <v>3459</v>
      </c>
      <c r="N723" s="18">
        <f>M723*0.17</f>
        <v>588.03000000000009</v>
      </c>
      <c r="O723" s="16" t="s">
        <v>69</v>
      </c>
      <c r="P723" s="16" t="s">
        <v>38</v>
      </c>
      <c r="Q723" s="16">
        <v>5</v>
      </c>
      <c r="R723" s="16" t="s">
        <v>39</v>
      </c>
    </row>
    <row r="724" spans="1:18" x14ac:dyDescent="0.2">
      <c r="A724" s="16" t="s">
        <v>867</v>
      </c>
      <c r="B724" s="29">
        <v>45699</v>
      </c>
      <c r="C724" s="9" t="s">
        <v>159</v>
      </c>
      <c r="D724" s="9" t="s">
        <v>101</v>
      </c>
      <c r="E724" s="9" t="s">
        <v>102</v>
      </c>
      <c r="F724" s="9" t="s">
        <v>10</v>
      </c>
      <c r="G724" s="9" t="s">
        <v>224</v>
      </c>
      <c r="H724" s="9" t="s">
        <v>131</v>
      </c>
      <c r="I724" s="9" t="s">
        <v>64</v>
      </c>
      <c r="J724" s="17">
        <v>2</v>
      </c>
      <c r="K724" s="18">
        <v>3644</v>
      </c>
      <c r="L724" s="19">
        <v>0.2</v>
      </c>
      <c r="M724" s="18">
        <f t="shared" si="29"/>
        <v>5830.4000000000005</v>
      </c>
      <c r="N724" s="18">
        <f>M724*0.17</f>
        <v>991.16800000000012</v>
      </c>
      <c r="O724" s="16" t="s">
        <v>37</v>
      </c>
      <c r="P724" s="16" t="s">
        <v>38</v>
      </c>
      <c r="Q724" s="16">
        <v>5</v>
      </c>
      <c r="R724" s="16" t="s">
        <v>39</v>
      </c>
    </row>
    <row r="725" spans="1:18" x14ac:dyDescent="0.2">
      <c r="A725" s="16" t="s">
        <v>868</v>
      </c>
      <c r="B725" s="29">
        <v>46103</v>
      </c>
      <c r="C725" s="9" t="s">
        <v>31</v>
      </c>
      <c r="D725" s="9" t="s">
        <v>119</v>
      </c>
      <c r="E725" s="9" t="s">
        <v>120</v>
      </c>
      <c r="F725" s="9" t="s">
        <v>8</v>
      </c>
      <c r="G725" s="9" t="s">
        <v>34</v>
      </c>
      <c r="H725" s="9" t="s">
        <v>35</v>
      </c>
      <c r="I725" s="9" t="s">
        <v>36</v>
      </c>
      <c r="J725" s="17">
        <v>2</v>
      </c>
      <c r="K725" s="18">
        <v>40677</v>
      </c>
      <c r="L725" s="19">
        <v>0.1</v>
      </c>
      <c r="M725" s="18">
        <f t="shared" si="29"/>
        <v>73218.600000000006</v>
      </c>
      <c r="N725" s="18">
        <f>M725*0.19</f>
        <v>13911.534000000001</v>
      </c>
      <c r="O725" s="16" t="s">
        <v>44</v>
      </c>
      <c r="P725" s="16" t="s">
        <v>38</v>
      </c>
      <c r="Q725" s="16">
        <v>3</v>
      </c>
      <c r="R725" s="16" t="s">
        <v>39</v>
      </c>
    </row>
    <row r="726" spans="1:18" x14ac:dyDescent="0.2">
      <c r="A726" s="16" t="s">
        <v>869</v>
      </c>
      <c r="B726" s="29">
        <v>46062</v>
      </c>
      <c r="C726" s="9" t="s">
        <v>112</v>
      </c>
      <c r="D726" s="9" t="s">
        <v>113</v>
      </c>
      <c r="E726" s="9" t="s">
        <v>114</v>
      </c>
      <c r="F726" s="9" t="s">
        <v>9</v>
      </c>
      <c r="G726" s="9" t="s">
        <v>217</v>
      </c>
      <c r="H726" s="9" t="s">
        <v>218</v>
      </c>
      <c r="I726" s="9" t="s">
        <v>79</v>
      </c>
      <c r="J726" s="17">
        <v>2</v>
      </c>
      <c r="K726" s="18">
        <v>1359</v>
      </c>
      <c r="L726" s="19">
        <v>0</v>
      </c>
      <c r="M726" s="18">
        <f t="shared" si="29"/>
        <v>2718</v>
      </c>
      <c r="N726" s="18">
        <f>M726*0.11</f>
        <v>298.98</v>
      </c>
      <c r="O726" s="16" t="s">
        <v>69</v>
      </c>
      <c r="P726" s="16" t="s">
        <v>38</v>
      </c>
      <c r="Q726" s="16">
        <v>3</v>
      </c>
      <c r="R726" s="16" t="s">
        <v>39</v>
      </c>
    </row>
    <row r="727" spans="1:18" x14ac:dyDescent="0.2">
      <c r="A727" s="16" t="s">
        <v>870</v>
      </c>
      <c r="B727" s="29">
        <v>45890</v>
      </c>
      <c r="C727" s="9" t="s">
        <v>66</v>
      </c>
      <c r="D727" s="9" t="s">
        <v>32</v>
      </c>
      <c r="E727" s="9" t="s">
        <v>33</v>
      </c>
      <c r="F727" s="9" t="s">
        <v>9</v>
      </c>
      <c r="G727" s="9" t="s">
        <v>217</v>
      </c>
      <c r="H727" s="9" t="s">
        <v>218</v>
      </c>
      <c r="I727" s="9" t="s">
        <v>95</v>
      </c>
      <c r="J727" s="17">
        <v>1</v>
      </c>
      <c r="K727" s="18">
        <v>3255</v>
      </c>
      <c r="L727" s="19">
        <v>0.05</v>
      </c>
      <c r="M727" s="18">
        <f t="shared" si="29"/>
        <v>3092.25</v>
      </c>
      <c r="N727" s="18">
        <f>M727*0.13</f>
        <v>401.99250000000001</v>
      </c>
      <c r="O727" s="16" t="s">
        <v>69</v>
      </c>
      <c r="P727" s="16" t="s">
        <v>38</v>
      </c>
      <c r="Q727" s="16">
        <v>4</v>
      </c>
      <c r="R727" s="16" t="s">
        <v>39</v>
      </c>
    </row>
    <row r="728" spans="1:18" x14ac:dyDescent="0.2">
      <c r="A728" s="16" t="s">
        <v>871</v>
      </c>
      <c r="B728" s="29">
        <v>45834</v>
      </c>
      <c r="C728" s="9" t="s">
        <v>129</v>
      </c>
      <c r="D728" s="9" t="s">
        <v>99</v>
      </c>
      <c r="E728" s="9" t="s">
        <v>99</v>
      </c>
      <c r="F728" s="9" t="s">
        <v>8</v>
      </c>
      <c r="G728" s="9" t="s">
        <v>34</v>
      </c>
      <c r="H728" s="9" t="s">
        <v>35</v>
      </c>
      <c r="I728" s="9" t="s">
        <v>36</v>
      </c>
      <c r="J728" s="17">
        <v>1</v>
      </c>
      <c r="K728" s="18">
        <v>44088</v>
      </c>
      <c r="L728" s="19">
        <v>0.05</v>
      </c>
      <c r="M728" s="18">
        <f t="shared" si="29"/>
        <v>41883.599999999999</v>
      </c>
      <c r="N728" s="18">
        <f>M728*0.21</f>
        <v>8795.5559999999987</v>
      </c>
      <c r="O728" s="16" t="s">
        <v>44</v>
      </c>
      <c r="P728" s="16" t="s">
        <v>38</v>
      </c>
      <c r="Q728" s="16">
        <v>3</v>
      </c>
      <c r="R728" s="16" t="s">
        <v>39</v>
      </c>
    </row>
    <row r="729" spans="1:18" x14ac:dyDescent="0.2">
      <c r="A729" s="16" t="s">
        <v>872</v>
      </c>
      <c r="B729" s="29">
        <v>45878</v>
      </c>
      <c r="C729" s="9" t="s">
        <v>156</v>
      </c>
      <c r="D729" s="9" t="s">
        <v>55</v>
      </c>
      <c r="E729" s="9" t="s">
        <v>56</v>
      </c>
      <c r="F729" s="9" t="s">
        <v>10</v>
      </c>
      <c r="G729" s="9" t="s">
        <v>121</v>
      </c>
      <c r="H729" s="9" t="s">
        <v>122</v>
      </c>
      <c r="I729" s="9" t="s">
        <v>73</v>
      </c>
      <c r="J729" s="17">
        <v>1</v>
      </c>
      <c r="K729" s="18">
        <v>4440</v>
      </c>
      <c r="L729" s="19">
        <v>0.1</v>
      </c>
      <c r="M729" s="18">
        <f t="shared" si="29"/>
        <v>3996</v>
      </c>
      <c r="N729" s="18">
        <f>M729*0.15</f>
        <v>599.4</v>
      </c>
      <c r="O729" s="16" t="s">
        <v>44</v>
      </c>
      <c r="P729" s="16" t="s">
        <v>38</v>
      </c>
      <c r="Q729" s="16">
        <v>5</v>
      </c>
      <c r="R729" s="16" t="s">
        <v>39</v>
      </c>
    </row>
    <row r="730" spans="1:18" x14ac:dyDescent="0.2">
      <c r="A730" s="16" t="s">
        <v>873</v>
      </c>
      <c r="B730" s="29">
        <v>45684</v>
      </c>
      <c r="C730" s="9" t="s">
        <v>183</v>
      </c>
      <c r="D730" s="9" t="s">
        <v>113</v>
      </c>
      <c r="E730" s="9" t="s">
        <v>114</v>
      </c>
      <c r="F730" s="9" t="s">
        <v>10</v>
      </c>
      <c r="G730" s="9" t="s">
        <v>62</v>
      </c>
      <c r="H730" s="9" t="s">
        <v>63</v>
      </c>
      <c r="I730" s="9" t="s">
        <v>64</v>
      </c>
      <c r="J730" s="17">
        <v>2</v>
      </c>
      <c r="K730" s="18">
        <v>584</v>
      </c>
      <c r="L730" s="19">
        <v>0.05</v>
      </c>
      <c r="M730" s="18">
        <f t="shared" si="29"/>
        <v>1109.5999999999999</v>
      </c>
      <c r="N730" s="18">
        <f>M730*0.15</f>
        <v>166.43999999999997</v>
      </c>
      <c r="O730" s="16" t="s">
        <v>44</v>
      </c>
      <c r="P730" s="16" t="s">
        <v>38</v>
      </c>
      <c r="Q730" s="16">
        <v>3</v>
      </c>
      <c r="R730" s="16" t="s">
        <v>39</v>
      </c>
    </row>
    <row r="731" spans="1:18" x14ac:dyDescent="0.2">
      <c r="A731" s="16" t="s">
        <v>874</v>
      </c>
      <c r="B731" s="29">
        <v>45696</v>
      </c>
      <c r="C731" s="9" t="s">
        <v>41</v>
      </c>
      <c r="D731" s="9" t="s">
        <v>47</v>
      </c>
      <c r="E731" s="9" t="s">
        <v>48</v>
      </c>
      <c r="F731" s="9" t="s">
        <v>10</v>
      </c>
      <c r="G731" s="9" t="s">
        <v>168</v>
      </c>
      <c r="H731" s="9" t="s">
        <v>169</v>
      </c>
      <c r="I731" s="9" t="s">
        <v>73</v>
      </c>
      <c r="J731" s="17">
        <v>1</v>
      </c>
      <c r="K731" s="18">
        <v>4524</v>
      </c>
      <c r="L731" s="19">
        <v>0.15</v>
      </c>
      <c r="M731" s="18">
        <f t="shared" si="29"/>
        <v>3845.4</v>
      </c>
      <c r="N731" s="18">
        <f>M731*0.2</f>
        <v>769.08</v>
      </c>
      <c r="O731" s="16" t="s">
        <v>91</v>
      </c>
      <c r="P731" s="16" t="s">
        <v>38</v>
      </c>
      <c r="Q731" s="16">
        <v>4</v>
      </c>
      <c r="R731" s="16" t="s">
        <v>39</v>
      </c>
    </row>
    <row r="732" spans="1:18" x14ac:dyDescent="0.2">
      <c r="A732" s="16" t="s">
        <v>875</v>
      </c>
      <c r="B732" s="29">
        <v>45919</v>
      </c>
      <c r="C732" s="9" t="s">
        <v>106</v>
      </c>
      <c r="D732" s="9" t="s">
        <v>154</v>
      </c>
      <c r="E732" s="9" t="s">
        <v>61</v>
      </c>
      <c r="F732" s="9" t="s">
        <v>10</v>
      </c>
      <c r="G732" s="9" t="s">
        <v>121</v>
      </c>
      <c r="H732" s="9" t="s">
        <v>122</v>
      </c>
      <c r="I732" s="9" t="s">
        <v>73</v>
      </c>
      <c r="J732" s="17">
        <v>1</v>
      </c>
      <c r="K732" s="18">
        <v>3475</v>
      </c>
      <c r="L732" s="19">
        <v>0.2</v>
      </c>
      <c r="M732" s="18">
        <f t="shared" si="29"/>
        <v>2780</v>
      </c>
      <c r="N732" s="18">
        <f>M732*0.15</f>
        <v>417</v>
      </c>
      <c r="O732" s="16" t="s">
        <v>69</v>
      </c>
      <c r="P732" s="16" t="s">
        <v>38</v>
      </c>
      <c r="Q732" s="16">
        <v>3</v>
      </c>
      <c r="R732" s="16" t="s">
        <v>39</v>
      </c>
    </row>
    <row r="733" spans="1:18" x14ac:dyDescent="0.2">
      <c r="A733" s="16" t="s">
        <v>876</v>
      </c>
      <c r="B733" s="29">
        <v>45913</v>
      </c>
      <c r="C733" s="9" t="s">
        <v>183</v>
      </c>
      <c r="D733" s="9" t="s">
        <v>71</v>
      </c>
      <c r="E733" s="9" t="s">
        <v>72</v>
      </c>
      <c r="F733" s="9" t="s">
        <v>10</v>
      </c>
      <c r="G733" s="9" t="s">
        <v>224</v>
      </c>
      <c r="H733" s="9" t="s">
        <v>131</v>
      </c>
      <c r="I733" s="9" t="s">
        <v>64</v>
      </c>
      <c r="J733" s="17">
        <v>4</v>
      </c>
      <c r="K733" s="18">
        <v>1456</v>
      </c>
      <c r="L733" s="19">
        <v>0</v>
      </c>
      <c r="M733" s="18">
        <f t="shared" si="29"/>
        <v>5824</v>
      </c>
      <c r="N733" s="18">
        <f>M733*0.15</f>
        <v>873.6</v>
      </c>
      <c r="O733" s="16" t="s">
        <v>69</v>
      </c>
      <c r="P733" s="16" t="s">
        <v>38</v>
      </c>
      <c r="Q733" s="16">
        <v>3</v>
      </c>
      <c r="R733" s="16" t="s">
        <v>39</v>
      </c>
    </row>
    <row r="734" spans="1:18" x14ac:dyDescent="0.2">
      <c r="A734" s="16" t="s">
        <v>877</v>
      </c>
      <c r="B734" s="29">
        <v>45706</v>
      </c>
      <c r="C734" s="9" t="s">
        <v>118</v>
      </c>
      <c r="D734" s="9" t="s">
        <v>71</v>
      </c>
      <c r="E734" s="9" t="s">
        <v>72</v>
      </c>
      <c r="F734" s="9" t="s">
        <v>9</v>
      </c>
      <c r="G734" s="9" t="s">
        <v>173</v>
      </c>
      <c r="H734" s="9" t="s">
        <v>174</v>
      </c>
      <c r="I734" s="9" t="s">
        <v>95</v>
      </c>
      <c r="J734" s="17">
        <v>2</v>
      </c>
      <c r="K734" s="18">
        <v>1283</v>
      </c>
      <c r="L734" s="19">
        <v>0.35</v>
      </c>
      <c r="M734" s="18">
        <f t="shared" si="29"/>
        <v>1667.9</v>
      </c>
      <c r="N734" s="18">
        <f>M734*0.16</f>
        <v>266.86400000000003</v>
      </c>
      <c r="O734" s="16" t="s">
        <v>69</v>
      </c>
      <c r="P734" s="16" t="s">
        <v>38</v>
      </c>
      <c r="Q734" s="16">
        <v>4</v>
      </c>
      <c r="R734" s="16" t="s">
        <v>39</v>
      </c>
    </row>
    <row r="735" spans="1:18" x14ac:dyDescent="0.2">
      <c r="A735" s="16" t="s">
        <v>878</v>
      </c>
      <c r="B735" s="29">
        <v>46031</v>
      </c>
      <c r="C735" s="9" t="s">
        <v>41</v>
      </c>
      <c r="D735" s="9" t="s">
        <v>55</v>
      </c>
      <c r="E735" s="9" t="s">
        <v>56</v>
      </c>
      <c r="F735" s="9" t="s">
        <v>10</v>
      </c>
      <c r="G735" s="9" t="s">
        <v>184</v>
      </c>
      <c r="H735" s="9" t="s">
        <v>185</v>
      </c>
      <c r="I735" s="9" t="s">
        <v>64</v>
      </c>
      <c r="J735" s="17">
        <v>1</v>
      </c>
      <c r="K735" s="18">
        <v>5039</v>
      </c>
      <c r="L735" s="19">
        <v>0.35</v>
      </c>
      <c r="M735" s="18">
        <f t="shared" ref="M735:M766" si="30">J735*K735*(1-L735)</f>
        <v>3275.35</v>
      </c>
      <c r="N735" s="18">
        <f>M735*0.25</f>
        <v>818.83749999999998</v>
      </c>
      <c r="O735" s="16" t="s">
        <v>37</v>
      </c>
      <c r="P735" s="16" t="s">
        <v>38</v>
      </c>
      <c r="Q735" s="16">
        <v>3</v>
      </c>
      <c r="R735" s="16" t="s">
        <v>39</v>
      </c>
    </row>
    <row r="736" spans="1:18" x14ac:dyDescent="0.2">
      <c r="A736" s="16" t="s">
        <v>879</v>
      </c>
      <c r="B736" s="29">
        <v>45772</v>
      </c>
      <c r="C736" s="9" t="s">
        <v>106</v>
      </c>
      <c r="D736" s="9" t="s">
        <v>75</v>
      </c>
      <c r="E736" s="9" t="s">
        <v>76</v>
      </c>
      <c r="F736" s="9" t="s">
        <v>10</v>
      </c>
      <c r="G736" s="9" t="s">
        <v>224</v>
      </c>
      <c r="H736" s="9" t="s">
        <v>131</v>
      </c>
      <c r="I736" s="9" t="s">
        <v>73</v>
      </c>
      <c r="J736" s="17">
        <v>1</v>
      </c>
      <c r="K736" s="18">
        <v>3348</v>
      </c>
      <c r="L736" s="19">
        <v>0</v>
      </c>
      <c r="M736" s="18">
        <f t="shared" si="30"/>
        <v>3348</v>
      </c>
      <c r="N736" s="18">
        <f>M736*0.2</f>
        <v>669.6</v>
      </c>
      <c r="O736" s="16" t="s">
        <v>37</v>
      </c>
      <c r="P736" s="16" t="s">
        <v>38</v>
      </c>
      <c r="Q736" s="16">
        <v>5</v>
      </c>
      <c r="R736" s="16" t="s">
        <v>39</v>
      </c>
    </row>
    <row r="737" spans="1:18" x14ac:dyDescent="0.2">
      <c r="A737" s="16" t="s">
        <v>880</v>
      </c>
      <c r="B737" s="29">
        <v>46079</v>
      </c>
      <c r="C737" s="9" t="s">
        <v>129</v>
      </c>
      <c r="D737" s="9" t="s">
        <v>47</v>
      </c>
      <c r="E737" s="9" t="s">
        <v>48</v>
      </c>
      <c r="F737" s="9" t="s">
        <v>10</v>
      </c>
      <c r="G737" s="9" t="s">
        <v>121</v>
      </c>
      <c r="H737" s="9" t="s">
        <v>122</v>
      </c>
      <c r="I737" s="9" t="s">
        <v>73</v>
      </c>
      <c r="J737" s="17">
        <v>1</v>
      </c>
      <c r="K737" s="18">
        <v>5453</v>
      </c>
      <c r="L737" s="19">
        <v>0.05</v>
      </c>
      <c r="M737" s="18">
        <f t="shared" si="30"/>
        <v>5180.3499999999995</v>
      </c>
      <c r="N737" s="18">
        <f>M737*0.21</f>
        <v>1087.8734999999999</v>
      </c>
      <c r="O737" s="16" t="s">
        <v>69</v>
      </c>
      <c r="P737" s="16" t="s">
        <v>38</v>
      </c>
      <c r="Q737" s="16">
        <v>4</v>
      </c>
      <c r="R737" s="16" t="s">
        <v>39</v>
      </c>
    </row>
    <row r="738" spans="1:18" x14ac:dyDescent="0.2">
      <c r="A738" s="16" t="s">
        <v>881</v>
      </c>
      <c r="B738" s="29">
        <v>45841</v>
      </c>
      <c r="C738" s="9" t="s">
        <v>82</v>
      </c>
      <c r="D738" s="9" t="s">
        <v>119</v>
      </c>
      <c r="E738" s="9" t="s">
        <v>120</v>
      </c>
      <c r="F738" s="9" t="s">
        <v>9</v>
      </c>
      <c r="G738" s="9" t="s">
        <v>161</v>
      </c>
      <c r="H738" s="9" t="s">
        <v>162</v>
      </c>
      <c r="I738" s="9" t="s">
        <v>79</v>
      </c>
      <c r="J738" s="17">
        <v>2</v>
      </c>
      <c r="K738" s="18">
        <v>2296</v>
      </c>
      <c r="L738" s="19">
        <v>0.1</v>
      </c>
      <c r="M738" s="18">
        <f t="shared" si="30"/>
        <v>4132.8</v>
      </c>
      <c r="N738" s="18">
        <f>M738*0.21</f>
        <v>867.88800000000003</v>
      </c>
      <c r="O738" s="16" t="s">
        <v>44</v>
      </c>
      <c r="P738" s="16" t="s">
        <v>38</v>
      </c>
      <c r="Q738" s="16">
        <v>3</v>
      </c>
      <c r="R738" s="16" t="s">
        <v>39</v>
      </c>
    </row>
    <row r="739" spans="1:18" x14ac:dyDescent="0.2">
      <c r="A739" s="16" t="s">
        <v>882</v>
      </c>
      <c r="B739" s="29">
        <v>46000</v>
      </c>
      <c r="C739" s="9" t="s">
        <v>165</v>
      </c>
      <c r="D739" s="9" t="s">
        <v>75</v>
      </c>
      <c r="E739" s="9" t="s">
        <v>76</v>
      </c>
      <c r="F739" s="9" t="s">
        <v>11</v>
      </c>
      <c r="G739" s="9" t="s">
        <v>42</v>
      </c>
      <c r="H739" s="9" t="s">
        <v>43</v>
      </c>
      <c r="I739" s="9" t="s">
        <v>36</v>
      </c>
      <c r="J739" s="17">
        <v>1</v>
      </c>
      <c r="K739" s="18">
        <v>722</v>
      </c>
      <c r="L739" s="19">
        <v>0.2</v>
      </c>
      <c r="M739" s="18">
        <f t="shared" si="30"/>
        <v>577.6</v>
      </c>
      <c r="N739" s="18">
        <f>M739*0.2</f>
        <v>115.52000000000001</v>
      </c>
      <c r="O739" s="16" t="s">
        <v>69</v>
      </c>
      <c r="P739" s="16" t="s">
        <v>38</v>
      </c>
      <c r="Q739" s="16">
        <v>3</v>
      </c>
      <c r="R739" s="16" t="s">
        <v>39</v>
      </c>
    </row>
    <row r="740" spans="1:18" x14ac:dyDescent="0.2">
      <c r="A740" s="16" t="s">
        <v>883</v>
      </c>
      <c r="B740" s="29">
        <v>45974</v>
      </c>
      <c r="C740" s="9" t="s">
        <v>41</v>
      </c>
      <c r="D740" s="9" t="s">
        <v>71</v>
      </c>
      <c r="E740" s="9" t="s">
        <v>72</v>
      </c>
      <c r="F740" s="9" t="s">
        <v>11</v>
      </c>
      <c r="G740" s="9" t="s">
        <v>130</v>
      </c>
      <c r="H740" s="9" t="s">
        <v>131</v>
      </c>
      <c r="I740" s="9" t="s">
        <v>79</v>
      </c>
      <c r="J740" s="17">
        <v>1</v>
      </c>
      <c r="K740" s="18">
        <v>2047</v>
      </c>
      <c r="L740" s="19">
        <v>0.1</v>
      </c>
      <c r="M740" s="18">
        <f t="shared" si="30"/>
        <v>1842.3</v>
      </c>
      <c r="N740" s="18">
        <f>M740*0.18</f>
        <v>331.61399999999998</v>
      </c>
      <c r="O740" s="16" t="s">
        <v>91</v>
      </c>
      <c r="P740" s="16" t="s">
        <v>38</v>
      </c>
      <c r="Q740" s="16">
        <v>4</v>
      </c>
      <c r="R740" s="16" t="s">
        <v>39</v>
      </c>
    </row>
    <row r="741" spans="1:18" x14ac:dyDescent="0.2">
      <c r="A741" s="16" t="s">
        <v>884</v>
      </c>
      <c r="B741" s="29">
        <v>46104</v>
      </c>
      <c r="C741" s="9" t="s">
        <v>52</v>
      </c>
      <c r="D741" s="9" t="s">
        <v>150</v>
      </c>
      <c r="E741" s="9" t="s">
        <v>151</v>
      </c>
      <c r="F741" s="9" t="s">
        <v>8</v>
      </c>
      <c r="G741" s="9" t="s">
        <v>34</v>
      </c>
      <c r="H741" s="9" t="s">
        <v>35</v>
      </c>
      <c r="I741" s="9" t="s">
        <v>57</v>
      </c>
      <c r="J741" s="17">
        <v>1</v>
      </c>
      <c r="K741" s="18">
        <v>53743</v>
      </c>
      <c r="L741" s="19">
        <v>0.15</v>
      </c>
      <c r="M741" s="18">
        <f t="shared" si="30"/>
        <v>45681.549999999996</v>
      </c>
      <c r="N741" s="18">
        <f>M741*0.19</f>
        <v>8679.4944999999989</v>
      </c>
      <c r="O741" s="16" t="s">
        <v>58</v>
      </c>
      <c r="P741" s="16" t="s">
        <v>38</v>
      </c>
      <c r="Q741" s="16">
        <v>5</v>
      </c>
      <c r="R741" s="16" t="s">
        <v>39</v>
      </c>
    </row>
    <row r="742" spans="1:18" x14ac:dyDescent="0.2">
      <c r="A742" s="16" t="s">
        <v>885</v>
      </c>
      <c r="B742" s="29">
        <v>46047</v>
      </c>
      <c r="C742" s="9" t="s">
        <v>129</v>
      </c>
      <c r="D742" s="9" t="s">
        <v>60</v>
      </c>
      <c r="E742" s="9" t="s">
        <v>61</v>
      </c>
      <c r="F742" s="9" t="s">
        <v>9</v>
      </c>
      <c r="G742" s="9" t="s">
        <v>161</v>
      </c>
      <c r="H742" s="9" t="s">
        <v>162</v>
      </c>
      <c r="I742" s="9" t="s">
        <v>79</v>
      </c>
      <c r="J742" s="17">
        <v>1</v>
      </c>
      <c r="K742" s="18">
        <v>1122</v>
      </c>
      <c r="L742" s="19">
        <v>0.5</v>
      </c>
      <c r="M742" s="18">
        <f t="shared" si="30"/>
        <v>561</v>
      </c>
      <c r="N742" s="18">
        <f>M742*0.2</f>
        <v>112.2</v>
      </c>
      <c r="O742" s="16" t="s">
        <v>44</v>
      </c>
      <c r="P742" s="16" t="s">
        <v>38</v>
      </c>
      <c r="Q742" s="16">
        <v>4</v>
      </c>
      <c r="R742" s="16" t="s">
        <v>39</v>
      </c>
    </row>
    <row r="743" spans="1:18" x14ac:dyDescent="0.2">
      <c r="A743" s="16" t="s">
        <v>886</v>
      </c>
      <c r="B743" s="29">
        <v>45824</v>
      </c>
      <c r="C743" s="9" t="s">
        <v>82</v>
      </c>
      <c r="D743" s="9" t="s">
        <v>101</v>
      </c>
      <c r="E743" s="9" t="s">
        <v>102</v>
      </c>
      <c r="F743" s="9" t="s">
        <v>10</v>
      </c>
      <c r="G743" s="9" t="s">
        <v>168</v>
      </c>
      <c r="H743" s="9" t="s">
        <v>169</v>
      </c>
      <c r="I743" s="9" t="s">
        <v>64</v>
      </c>
      <c r="J743" s="17">
        <v>1</v>
      </c>
      <c r="K743" s="18">
        <v>5521</v>
      </c>
      <c r="L743" s="19">
        <v>0</v>
      </c>
      <c r="M743" s="18">
        <f t="shared" si="30"/>
        <v>5521</v>
      </c>
      <c r="N743" s="18">
        <f>M743*0.18</f>
        <v>993.78</v>
      </c>
      <c r="O743" s="16" t="s">
        <v>58</v>
      </c>
      <c r="P743" s="16" t="s">
        <v>38</v>
      </c>
      <c r="Q743" s="16">
        <v>5</v>
      </c>
      <c r="R743" s="16" t="s">
        <v>39</v>
      </c>
    </row>
    <row r="744" spans="1:18" x14ac:dyDescent="0.2">
      <c r="A744" s="16" t="s">
        <v>887</v>
      </c>
      <c r="B744" s="29">
        <v>46008</v>
      </c>
      <c r="C744" s="9" t="s">
        <v>146</v>
      </c>
      <c r="D744" s="9" t="s">
        <v>71</v>
      </c>
      <c r="E744" s="9" t="s">
        <v>72</v>
      </c>
      <c r="F744" s="9" t="s">
        <v>11</v>
      </c>
      <c r="G744" s="9" t="s">
        <v>115</v>
      </c>
      <c r="H744" s="9" t="s">
        <v>116</v>
      </c>
      <c r="I744" s="9" t="s">
        <v>36</v>
      </c>
      <c r="J744" s="17">
        <v>2</v>
      </c>
      <c r="K744" s="18">
        <v>1820</v>
      </c>
      <c r="L744" s="19">
        <v>0.15</v>
      </c>
      <c r="M744" s="18">
        <f t="shared" si="30"/>
        <v>3094</v>
      </c>
      <c r="N744" s="18">
        <f>M744*0.16</f>
        <v>495.04</v>
      </c>
      <c r="O744" s="16" t="s">
        <v>91</v>
      </c>
      <c r="P744" s="16" t="s">
        <v>38</v>
      </c>
      <c r="Q744" s="16">
        <v>4</v>
      </c>
      <c r="R744" s="16" t="s">
        <v>39</v>
      </c>
    </row>
    <row r="745" spans="1:18" x14ac:dyDescent="0.2">
      <c r="A745" s="16" t="s">
        <v>888</v>
      </c>
      <c r="B745" s="29">
        <v>45982</v>
      </c>
      <c r="C745" s="9" t="s">
        <v>129</v>
      </c>
      <c r="D745" s="9" t="s">
        <v>32</v>
      </c>
      <c r="E745" s="9" t="s">
        <v>33</v>
      </c>
      <c r="F745" s="9" t="s">
        <v>10</v>
      </c>
      <c r="G745" s="9" t="s">
        <v>224</v>
      </c>
      <c r="H745" s="9" t="s">
        <v>131</v>
      </c>
      <c r="I745" s="9" t="s">
        <v>64</v>
      </c>
      <c r="J745" s="17">
        <v>1</v>
      </c>
      <c r="K745" s="18">
        <v>5754</v>
      </c>
      <c r="L745" s="19">
        <v>0.1</v>
      </c>
      <c r="M745" s="18">
        <f t="shared" si="30"/>
        <v>5178.6000000000004</v>
      </c>
      <c r="N745" s="18">
        <f>M745*0.19</f>
        <v>983.93400000000008</v>
      </c>
      <c r="O745" s="16" t="s">
        <v>37</v>
      </c>
      <c r="P745" s="16" t="s">
        <v>38</v>
      </c>
      <c r="Q745" s="16">
        <v>4</v>
      </c>
      <c r="R745" s="16" t="s">
        <v>39</v>
      </c>
    </row>
    <row r="746" spans="1:18" x14ac:dyDescent="0.2">
      <c r="A746" s="16" t="s">
        <v>889</v>
      </c>
      <c r="B746" s="29">
        <v>45840</v>
      </c>
      <c r="C746" s="9" t="s">
        <v>146</v>
      </c>
      <c r="D746" s="9" t="s">
        <v>60</v>
      </c>
      <c r="E746" s="9" t="s">
        <v>61</v>
      </c>
      <c r="F746" s="9" t="s">
        <v>8</v>
      </c>
      <c r="G746" s="9" t="s">
        <v>139</v>
      </c>
      <c r="H746" s="9" t="s">
        <v>140</v>
      </c>
      <c r="I746" s="9" t="s">
        <v>36</v>
      </c>
      <c r="J746" s="17">
        <v>1</v>
      </c>
      <c r="K746" s="18">
        <v>19683</v>
      </c>
      <c r="L746" s="19">
        <v>0</v>
      </c>
      <c r="M746" s="18">
        <f t="shared" si="30"/>
        <v>19683</v>
      </c>
      <c r="N746" s="18">
        <f>M746*0.22</f>
        <v>4330.26</v>
      </c>
      <c r="O746" s="16" t="s">
        <v>58</v>
      </c>
      <c r="P746" s="16" t="s">
        <v>38</v>
      </c>
      <c r="Q746" s="16">
        <v>3</v>
      </c>
      <c r="R746" s="16" t="s">
        <v>39</v>
      </c>
    </row>
    <row r="747" spans="1:18" x14ac:dyDescent="0.2">
      <c r="A747" s="16" t="s">
        <v>890</v>
      </c>
      <c r="B747" s="29">
        <v>45944</v>
      </c>
      <c r="C747" s="9" t="s">
        <v>106</v>
      </c>
      <c r="D747" s="9" t="s">
        <v>154</v>
      </c>
      <c r="E747" s="9" t="s">
        <v>61</v>
      </c>
      <c r="F747" s="9" t="s">
        <v>11</v>
      </c>
      <c r="G747" s="9" t="s">
        <v>77</v>
      </c>
      <c r="H747" s="9" t="s">
        <v>78</v>
      </c>
      <c r="I747" s="9" t="s">
        <v>79</v>
      </c>
      <c r="J747" s="17">
        <v>1</v>
      </c>
      <c r="K747" s="18">
        <v>748</v>
      </c>
      <c r="L747" s="19">
        <v>0.1</v>
      </c>
      <c r="M747" s="18">
        <f t="shared" si="30"/>
        <v>673.2</v>
      </c>
      <c r="N747" s="18">
        <f>M747*0.1</f>
        <v>67.320000000000007</v>
      </c>
      <c r="O747" s="16" t="s">
        <v>58</v>
      </c>
      <c r="P747" s="16" t="s">
        <v>242</v>
      </c>
      <c r="Q747" s="16">
        <v>4</v>
      </c>
      <c r="R747" s="16" t="s">
        <v>39</v>
      </c>
    </row>
    <row r="748" spans="1:18" x14ac:dyDescent="0.2">
      <c r="A748" s="16" t="s">
        <v>891</v>
      </c>
      <c r="B748" s="29">
        <v>46097</v>
      </c>
      <c r="C748" s="9" t="s">
        <v>165</v>
      </c>
      <c r="D748" s="9" t="s">
        <v>32</v>
      </c>
      <c r="E748" s="9" t="s">
        <v>33</v>
      </c>
      <c r="F748" s="9" t="s">
        <v>10</v>
      </c>
      <c r="G748" s="9" t="s">
        <v>62</v>
      </c>
      <c r="H748" s="9" t="s">
        <v>63</v>
      </c>
      <c r="I748" s="9" t="s">
        <v>73</v>
      </c>
      <c r="J748" s="17">
        <v>1</v>
      </c>
      <c r="K748" s="18">
        <v>1056</v>
      </c>
      <c r="L748" s="19">
        <v>0</v>
      </c>
      <c r="M748" s="18">
        <f t="shared" si="30"/>
        <v>1056</v>
      </c>
      <c r="N748" s="18">
        <f>M748*0.13</f>
        <v>137.28</v>
      </c>
      <c r="O748" s="16" t="s">
        <v>69</v>
      </c>
      <c r="P748" s="16" t="s">
        <v>38</v>
      </c>
      <c r="Q748" s="16">
        <v>3</v>
      </c>
      <c r="R748" s="16" t="s">
        <v>39</v>
      </c>
    </row>
    <row r="749" spans="1:18" x14ac:dyDescent="0.2">
      <c r="A749" s="16" t="s">
        <v>892</v>
      </c>
      <c r="B749" s="29">
        <v>45893</v>
      </c>
      <c r="C749" s="9" t="s">
        <v>54</v>
      </c>
      <c r="D749" s="9" t="s">
        <v>113</v>
      </c>
      <c r="E749" s="9" t="s">
        <v>114</v>
      </c>
      <c r="F749" s="9" t="s">
        <v>11</v>
      </c>
      <c r="G749" s="9" t="s">
        <v>135</v>
      </c>
      <c r="H749" s="9" t="s">
        <v>136</v>
      </c>
      <c r="I749" s="9" t="s">
        <v>79</v>
      </c>
      <c r="J749" s="17">
        <v>2</v>
      </c>
      <c r="K749" s="18">
        <v>1885</v>
      </c>
      <c r="L749" s="19">
        <v>0</v>
      </c>
      <c r="M749" s="18">
        <f t="shared" si="30"/>
        <v>3770</v>
      </c>
      <c r="N749" s="18">
        <f>M749*0.19</f>
        <v>716.3</v>
      </c>
      <c r="O749" s="16" t="s">
        <v>91</v>
      </c>
      <c r="P749" s="16" t="s">
        <v>38</v>
      </c>
      <c r="Q749" s="16">
        <v>5</v>
      </c>
      <c r="R749" s="16" t="s">
        <v>39</v>
      </c>
    </row>
    <row r="750" spans="1:18" x14ac:dyDescent="0.2">
      <c r="A750" s="16" t="s">
        <v>893</v>
      </c>
      <c r="B750" s="29">
        <v>45694</v>
      </c>
      <c r="C750" s="9" t="s">
        <v>143</v>
      </c>
      <c r="D750" s="9" t="s">
        <v>83</v>
      </c>
      <c r="E750" s="9" t="s">
        <v>84</v>
      </c>
      <c r="F750" s="9" t="s">
        <v>8</v>
      </c>
      <c r="G750" s="9" t="s">
        <v>49</v>
      </c>
      <c r="H750" s="9" t="s">
        <v>50</v>
      </c>
      <c r="I750" s="9" t="s">
        <v>57</v>
      </c>
      <c r="J750" s="17">
        <v>1</v>
      </c>
      <c r="K750" s="18">
        <v>6129</v>
      </c>
      <c r="L750" s="19">
        <v>0.1</v>
      </c>
      <c r="M750" s="18">
        <f t="shared" si="30"/>
        <v>5516.1</v>
      </c>
      <c r="N750" s="18">
        <f>M750*0.21</f>
        <v>1158.3810000000001</v>
      </c>
      <c r="O750" s="16" t="s">
        <v>58</v>
      </c>
      <c r="P750" s="16" t="s">
        <v>38</v>
      </c>
      <c r="Q750" s="16">
        <v>5</v>
      </c>
      <c r="R750" s="16" t="s">
        <v>39</v>
      </c>
    </row>
    <row r="751" spans="1:18" x14ac:dyDescent="0.2">
      <c r="A751" s="16" t="s">
        <v>894</v>
      </c>
      <c r="B751" s="29">
        <v>45909</v>
      </c>
      <c r="C751" s="9" t="s">
        <v>125</v>
      </c>
      <c r="D751" s="9" t="s">
        <v>87</v>
      </c>
      <c r="E751" s="9" t="s">
        <v>88</v>
      </c>
      <c r="F751" s="9" t="s">
        <v>9</v>
      </c>
      <c r="G751" s="9" t="s">
        <v>217</v>
      </c>
      <c r="H751" s="9" t="s">
        <v>218</v>
      </c>
      <c r="I751" s="9" t="s">
        <v>95</v>
      </c>
      <c r="J751" s="17">
        <v>1</v>
      </c>
      <c r="K751" s="18">
        <v>1647</v>
      </c>
      <c r="L751" s="19">
        <v>0.2</v>
      </c>
      <c r="M751" s="18">
        <f t="shared" si="30"/>
        <v>1317.6000000000001</v>
      </c>
      <c r="N751" s="18">
        <f>M751*0.15</f>
        <v>197.64000000000001</v>
      </c>
      <c r="O751" s="16" t="s">
        <v>37</v>
      </c>
      <c r="P751" s="16" t="s">
        <v>38</v>
      </c>
      <c r="Q751" s="16">
        <v>3</v>
      </c>
      <c r="R751" s="16" t="s">
        <v>39</v>
      </c>
    </row>
    <row r="752" spans="1:18" x14ac:dyDescent="0.2">
      <c r="A752" s="16" t="s">
        <v>895</v>
      </c>
      <c r="B752" s="29">
        <v>45712</v>
      </c>
      <c r="C752" s="9" t="s">
        <v>112</v>
      </c>
      <c r="D752" s="9" t="s">
        <v>150</v>
      </c>
      <c r="E752" s="9" t="s">
        <v>151</v>
      </c>
      <c r="F752" s="9" t="s">
        <v>8</v>
      </c>
      <c r="G752" s="9" t="s">
        <v>139</v>
      </c>
      <c r="H752" s="9" t="s">
        <v>140</v>
      </c>
      <c r="I752" s="9" t="s">
        <v>36</v>
      </c>
      <c r="J752" s="17">
        <v>1</v>
      </c>
      <c r="K752" s="18">
        <v>14525</v>
      </c>
      <c r="L752" s="19">
        <v>0.15</v>
      </c>
      <c r="M752" s="18">
        <f t="shared" si="30"/>
        <v>12346.25</v>
      </c>
      <c r="N752" s="18">
        <f>M752*0.22</f>
        <v>2716.1750000000002</v>
      </c>
      <c r="O752" s="16" t="s">
        <v>44</v>
      </c>
      <c r="P752" s="16" t="s">
        <v>38</v>
      </c>
      <c r="Q752" s="16">
        <v>5</v>
      </c>
      <c r="R752" s="16" t="s">
        <v>39</v>
      </c>
    </row>
    <row r="753" spans="1:18" x14ac:dyDescent="0.2">
      <c r="A753" s="16" t="s">
        <v>896</v>
      </c>
      <c r="B753" s="29">
        <v>45756</v>
      </c>
      <c r="C753" s="9" t="s">
        <v>143</v>
      </c>
      <c r="D753" s="9" t="s">
        <v>119</v>
      </c>
      <c r="E753" s="9" t="s">
        <v>120</v>
      </c>
      <c r="F753" s="9" t="s">
        <v>10</v>
      </c>
      <c r="G753" s="9" t="s">
        <v>184</v>
      </c>
      <c r="H753" s="9" t="s">
        <v>185</v>
      </c>
      <c r="I753" s="9" t="s">
        <v>64</v>
      </c>
      <c r="J753" s="17">
        <v>2</v>
      </c>
      <c r="K753" s="18">
        <v>2783</v>
      </c>
      <c r="L753" s="19">
        <v>0</v>
      </c>
      <c r="M753" s="18">
        <f t="shared" si="30"/>
        <v>5566</v>
      </c>
      <c r="N753" s="18">
        <f>M753*0.14</f>
        <v>779.24000000000012</v>
      </c>
      <c r="O753" s="16" t="s">
        <v>91</v>
      </c>
      <c r="P753" s="16" t="s">
        <v>38</v>
      </c>
      <c r="Q753" s="16">
        <v>4</v>
      </c>
      <c r="R753" s="16" t="s">
        <v>39</v>
      </c>
    </row>
    <row r="754" spans="1:18" x14ac:dyDescent="0.2">
      <c r="A754" s="16" t="s">
        <v>897</v>
      </c>
      <c r="B754" s="29">
        <v>45867</v>
      </c>
      <c r="C754" s="9" t="s">
        <v>183</v>
      </c>
      <c r="D754" s="9" t="s">
        <v>55</v>
      </c>
      <c r="E754" s="9" t="s">
        <v>56</v>
      </c>
      <c r="F754" s="9" t="s">
        <v>11</v>
      </c>
      <c r="G754" s="9" t="s">
        <v>115</v>
      </c>
      <c r="H754" s="9" t="s">
        <v>116</v>
      </c>
      <c r="I754" s="9" t="s">
        <v>79</v>
      </c>
      <c r="J754" s="17">
        <v>1</v>
      </c>
      <c r="K754" s="18">
        <v>738</v>
      </c>
      <c r="L754" s="19">
        <v>0</v>
      </c>
      <c r="M754" s="18">
        <f t="shared" si="30"/>
        <v>738</v>
      </c>
      <c r="N754" s="18">
        <f>M754*0.24</f>
        <v>177.12</v>
      </c>
      <c r="O754" s="16" t="s">
        <v>58</v>
      </c>
      <c r="P754" s="16" t="s">
        <v>38</v>
      </c>
      <c r="Q754" s="16">
        <v>4</v>
      </c>
      <c r="R754" s="16" t="s">
        <v>39</v>
      </c>
    </row>
    <row r="755" spans="1:18" x14ac:dyDescent="0.2">
      <c r="A755" s="16" t="s">
        <v>898</v>
      </c>
      <c r="B755" s="29">
        <v>46027</v>
      </c>
      <c r="C755" s="9" t="s">
        <v>31</v>
      </c>
      <c r="D755" s="9" t="s">
        <v>71</v>
      </c>
      <c r="E755" s="9" t="s">
        <v>72</v>
      </c>
      <c r="F755" s="9" t="s">
        <v>8</v>
      </c>
      <c r="G755" s="9" t="s">
        <v>49</v>
      </c>
      <c r="H755" s="9" t="s">
        <v>50</v>
      </c>
      <c r="I755" s="9" t="s">
        <v>36</v>
      </c>
      <c r="J755" s="17">
        <v>1</v>
      </c>
      <c r="K755" s="18">
        <v>58483</v>
      </c>
      <c r="L755" s="19">
        <v>0.35</v>
      </c>
      <c r="M755" s="18">
        <f t="shared" si="30"/>
        <v>38013.950000000004</v>
      </c>
      <c r="N755" s="18">
        <f>M755*0.14</f>
        <v>5321.9530000000013</v>
      </c>
      <c r="O755" s="16" t="s">
        <v>37</v>
      </c>
      <c r="P755" s="16" t="s">
        <v>38</v>
      </c>
      <c r="Q755" s="16">
        <v>4</v>
      </c>
      <c r="R755" s="16" t="s">
        <v>39</v>
      </c>
    </row>
    <row r="756" spans="1:18" x14ac:dyDescent="0.2">
      <c r="A756" s="16" t="s">
        <v>899</v>
      </c>
      <c r="B756" s="29">
        <v>45748</v>
      </c>
      <c r="C756" s="9" t="s">
        <v>112</v>
      </c>
      <c r="D756" s="9" t="s">
        <v>87</v>
      </c>
      <c r="E756" s="9" t="s">
        <v>88</v>
      </c>
      <c r="F756" s="9" t="s">
        <v>9</v>
      </c>
      <c r="G756" s="9" t="s">
        <v>176</v>
      </c>
      <c r="H756" s="9" t="s">
        <v>177</v>
      </c>
      <c r="I756" s="9" t="s">
        <v>79</v>
      </c>
      <c r="J756" s="17">
        <v>1</v>
      </c>
      <c r="K756" s="18">
        <v>4089</v>
      </c>
      <c r="L756" s="19">
        <v>0.1</v>
      </c>
      <c r="M756" s="18">
        <f t="shared" si="30"/>
        <v>3680.1</v>
      </c>
      <c r="N756" s="18">
        <f>M756*0.19</f>
        <v>699.21899999999994</v>
      </c>
      <c r="O756" s="16" t="s">
        <v>58</v>
      </c>
      <c r="P756" s="16" t="s">
        <v>38</v>
      </c>
      <c r="Q756" s="16">
        <v>5</v>
      </c>
      <c r="R756" s="16" t="s">
        <v>39</v>
      </c>
    </row>
    <row r="757" spans="1:18" x14ac:dyDescent="0.2">
      <c r="A757" s="16" t="s">
        <v>900</v>
      </c>
      <c r="B757" s="29">
        <v>45892</v>
      </c>
      <c r="C757" s="9" t="s">
        <v>66</v>
      </c>
      <c r="D757" s="9" t="s">
        <v>83</v>
      </c>
      <c r="E757" s="9" t="s">
        <v>84</v>
      </c>
      <c r="F757" s="9" t="s">
        <v>8</v>
      </c>
      <c r="G757" s="9" t="s">
        <v>126</v>
      </c>
      <c r="H757" s="9" t="s">
        <v>127</v>
      </c>
      <c r="I757" s="9" t="s">
        <v>36</v>
      </c>
      <c r="J757" s="17">
        <v>1</v>
      </c>
      <c r="K757" s="18">
        <v>29120</v>
      </c>
      <c r="L757" s="19">
        <v>0</v>
      </c>
      <c r="M757" s="18">
        <f t="shared" si="30"/>
        <v>29120</v>
      </c>
      <c r="N757" s="18">
        <f>M757*0.14</f>
        <v>4076.8</v>
      </c>
      <c r="O757" s="16" t="s">
        <v>37</v>
      </c>
      <c r="P757" s="16" t="s">
        <v>38</v>
      </c>
      <c r="Q757" s="16">
        <v>5</v>
      </c>
      <c r="R757" s="16" t="s">
        <v>39</v>
      </c>
    </row>
    <row r="758" spans="1:18" x14ac:dyDescent="0.2">
      <c r="A758" s="16" t="s">
        <v>901</v>
      </c>
      <c r="B758" s="29">
        <v>45677</v>
      </c>
      <c r="C758" s="9" t="s">
        <v>112</v>
      </c>
      <c r="D758" s="9" t="s">
        <v>55</v>
      </c>
      <c r="E758" s="9" t="s">
        <v>56</v>
      </c>
      <c r="F758" s="9" t="s">
        <v>10</v>
      </c>
      <c r="G758" s="9" t="s">
        <v>184</v>
      </c>
      <c r="H758" s="9" t="s">
        <v>185</v>
      </c>
      <c r="I758" s="9" t="s">
        <v>64</v>
      </c>
      <c r="J758" s="17">
        <v>1</v>
      </c>
      <c r="K758" s="18">
        <v>4434</v>
      </c>
      <c r="L758" s="19">
        <v>0.1</v>
      </c>
      <c r="M758" s="18">
        <f t="shared" si="30"/>
        <v>3990.6</v>
      </c>
      <c r="N758" s="18">
        <f>M758*0.19</f>
        <v>758.21399999999994</v>
      </c>
      <c r="O758" s="16" t="s">
        <v>58</v>
      </c>
      <c r="P758" s="16" t="s">
        <v>38</v>
      </c>
      <c r="Q758" s="16">
        <v>3</v>
      </c>
      <c r="R758" s="16" t="s">
        <v>39</v>
      </c>
    </row>
    <row r="759" spans="1:18" x14ac:dyDescent="0.2">
      <c r="A759" s="16" t="s">
        <v>902</v>
      </c>
      <c r="B759" s="29">
        <v>45667</v>
      </c>
      <c r="C759" s="9" t="s">
        <v>82</v>
      </c>
      <c r="D759" s="9" t="s">
        <v>87</v>
      </c>
      <c r="E759" s="9" t="s">
        <v>88</v>
      </c>
      <c r="F759" s="9" t="s">
        <v>8</v>
      </c>
      <c r="G759" s="9" t="s">
        <v>126</v>
      </c>
      <c r="H759" s="9" t="s">
        <v>127</v>
      </c>
      <c r="I759" s="9" t="s">
        <v>57</v>
      </c>
      <c r="J759" s="17">
        <v>1</v>
      </c>
      <c r="K759" s="18">
        <v>40976</v>
      </c>
      <c r="L759" s="19">
        <v>0</v>
      </c>
      <c r="M759" s="18">
        <f t="shared" si="30"/>
        <v>40976</v>
      </c>
      <c r="N759" s="18">
        <f>M759*0.16</f>
        <v>6556.16</v>
      </c>
      <c r="O759" s="16" t="s">
        <v>69</v>
      </c>
      <c r="P759" s="16" t="s">
        <v>38</v>
      </c>
      <c r="Q759" s="16">
        <v>4</v>
      </c>
      <c r="R759" s="16" t="s">
        <v>39</v>
      </c>
    </row>
    <row r="760" spans="1:18" x14ac:dyDescent="0.2">
      <c r="A760" s="16" t="s">
        <v>903</v>
      </c>
      <c r="B760" s="29">
        <v>46007</v>
      </c>
      <c r="C760" s="9" t="s">
        <v>146</v>
      </c>
      <c r="D760" s="9" t="s">
        <v>87</v>
      </c>
      <c r="E760" s="9" t="s">
        <v>88</v>
      </c>
      <c r="F760" s="9" t="s">
        <v>8</v>
      </c>
      <c r="G760" s="9" t="s">
        <v>139</v>
      </c>
      <c r="H760" s="9" t="s">
        <v>140</v>
      </c>
      <c r="I760" s="9" t="s">
        <v>36</v>
      </c>
      <c r="J760" s="17">
        <v>1</v>
      </c>
      <c r="K760" s="18">
        <v>21684</v>
      </c>
      <c r="L760" s="19">
        <v>0.05</v>
      </c>
      <c r="M760" s="18">
        <f t="shared" si="30"/>
        <v>20599.8</v>
      </c>
      <c r="N760" s="18">
        <f>M760*0.21</f>
        <v>4325.9579999999996</v>
      </c>
      <c r="O760" s="16" t="s">
        <v>44</v>
      </c>
      <c r="P760" s="16" t="s">
        <v>38</v>
      </c>
      <c r="Q760" s="16">
        <v>5</v>
      </c>
      <c r="R760" s="16" t="s">
        <v>39</v>
      </c>
    </row>
    <row r="761" spans="1:18" x14ac:dyDescent="0.2">
      <c r="A761" s="16" t="s">
        <v>904</v>
      </c>
      <c r="B761" s="29">
        <v>45916</v>
      </c>
      <c r="C761" s="9" t="s">
        <v>165</v>
      </c>
      <c r="D761" s="9" t="s">
        <v>87</v>
      </c>
      <c r="E761" s="9" t="s">
        <v>88</v>
      </c>
      <c r="F761" s="9" t="s">
        <v>11</v>
      </c>
      <c r="G761" s="9" t="s">
        <v>115</v>
      </c>
      <c r="H761" s="9" t="s">
        <v>116</v>
      </c>
      <c r="I761" s="9" t="s">
        <v>79</v>
      </c>
      <c r="J761" s="17">
        <v>1</v>
      </c>
      <c r="K761" s="18">
        <v>2420</v>
      </c>
      <c r="L761" s="19">
        <v>0.35</v>
      </c>
      <c r="M761" s="18">
        <f t="shared" si="30"/>
        <v>1573</v>
      </c>
      <c r="N761" s="18">
        <f>M761*0.11</f>
        <v>173.03</v>
      </c>
      <c r="O761" s="16" t="s">
        <v>58</v>
      </c>
      <c r="P761" s="16" t="s">
        <v>38</v>
      </c>
      <c r="Q761" s="16">
        <v>3</v>
      </c>
      <c r="R761" s="16" t="s">
        <v>39</v>
      </c>
    </row>
    <row r="762" spans="1:18" x14ac:dyDescent="0.2">
      <c r="A762" s="16" t="s">
        <v>905</v>
      </c>
      <c r="B762" s="29">
        <v>45903</v>
      </c>
      <c r="C762" s="9" t="s">
        <v>226</v>
      </c>
      <c r="D762" s="9" t="s">
        <v>71</v>
      </c>
      <c r="E762" s="9" t="s">
        <v>72</v>
      </c>
      <c r="F762" s="9" t="s">
        <v>11</v>
      </c>
      <c r="G762" s="9" t="s">
        <v>130</v>
      </c>
      <c r="H762" s="9" t="s">
        <v>131</v>
      </c>
      <c r="I762" s="9" t="s">
        <v>36</v>
      </c>
      <c r="J762" s="17">
        <v>2</v>
      </c>
      <c r="K762" s="18">
        <v>874</v>
      </c>
      <c r="L762" s="19">
        <v>0.15</v>
      </c>
      <c r="M762" s="18">
        <f t="shared" si="30"/>
        <v>1485.8</v>
      </c>
      <c r="N762" s="18">
        <f>M762*0.12</f>
        <v>178.29599999999999</v>
      </c>
      <c r="O762" s="16" t="s">
        <v>58</v>
      </c>
      <c r="P762" s="16" t="s">
        <v>38</v>
      </c>
      <c r="Q762" s="16">
        <v>3</v>
      </c>
      <c r="R762" s="16" t="s">
        <v>39</v>
      </c>
    </row>
    <row r="763" spans="1:18" x14ac:dyDescent="0.2">
      <c r="A763" s="16" t="s">
        <v>906</v>
      </c>
      <c r="B763" s="29">
        <v>46033</v>
      </c>
      <c r="C763" s="9" t="s">
        <v>159</v>
      </c>
      <c r="D763" s="9" t="s">
        <v>60</v>
      </c>
      <c r="E763" s="9" t="s">
        <v>61</v>
      </c>
      <c r="F763" s="9" t="s">
        <v>10</v>
      </c>
      <c r="G763" s="9" t="s">
        <v>168</v>
      </c>
      <c r="H763" s="9" t="s">
        <v>169</v>
      </c>
      <c r="I763" s="9" t="s">
        <v>64</v>
      </c>
      <c r="J763" s="17">
        <v>2</v>
      </c>
      <c r="K763" s="18">
        <v>938</v>
      </c>
      <c r="L763" s="19">
        <v>0.1</v>
      </c>
      <c r="M763" s="18">
        <f t="shared" si="30"/>
        <v>1688.4</v>
      </c>
      <c r="N763" s="18">
        <f>M763*0.22</f>
        <v>371.44800000000004</v>
      </c>
      <c r="O763" s="16" t="s">
        <v>44</v>
      </c>
      <c r="P763" s="16" t="s">
        <v>38</v>
      </c>
      <c r="Q763" s="16">
        <v>5</v>
      </c>
      <c r="R763" s="16" t="s">
        <v>39</v>
      </c>
    </row>
    <row r="764" spans="1:18" x14ac:dyDescent="0.2">
      <c r="A764" s="16" t="s">
        <v>907</v>
      </c>
      <c r="B764" s="29">
        <v>46069</v>
      </c>
      <c r="C764" s="9" t="s">
        <v>148</v>
      </c>
      <c r="D764" s="9" t="s">
        <v>150</v>
      </c>
      <c r="E764" s="9" t="s">
        <v>151</v>
      </c>
      <c r="F764" s="9" t="s">
        <v>11</v>
      </c>
      <c r="G764" s="9" t="s">
        <v>115</v>
      </c>
      <c r="H764" s="9" t="s">
        <v>116</v>
      </c>
      <c r="I764" s="9" t="s">
        <v>79</v>
      </c>
      <c r="J764" s="17">
        <v>1</v>
      </c>
      <c r="K764" s="18">
        <v>1859</v>
      </c>
      <c r="L764" s="19">
        <v>0</v>
      </c>
      <c r="M764" s="18">
        <f t="shared" si="30"/>
        <v>1859</v>
      </c>
      <c r="N764" s="18">
        <f>M764*0.21</f>
        <v>390.39</v>
      </c>
      <c r="O764" s="16" t="s">
        <v>37</v>
      </c>
      <c r="P764" s="16" t="s">
        <v>38</v>
      </c>
      <c r="Q764" s="16">
        <v>5</v>
      </c>
      <c r="R764" s="16" t="s">
        <v>39</v>
      </c>
    </row>
    <row r="765" spans="1:18" x14ac:dyDescent="0.2">
      <c r="A765" s="16" t="s">
        <v>908</v>
      </c>
      <c r="B765" s="29">
        <v>45786</v>
      </c>
      <c r="C765" s="9" t="s">
        <v>180</v>
      </c>
      <c r="D765" s="9" t="s">
        <v>47</v>
      </c>
      <c r="E765" s="9" t="s">
        <v>48</v>
      </c>
      <c r="F765" s="9" t="s">
        <v>10</v>
      </c>
      <c r="G765" s="9" t="s">
        <v>121</v>
      </c>
      <c r="H765" s="9" t="s">
        <v>122</v>
      </c>
      <c r="I765" s="9" t="s">
        <v>73</v>
      </c>
      <c r="J765" s="17">
        <v>1</v>
      </c>
      <c r="K765" s="18">
        <v>296</v>
      </c>
      <c r="L765" s="19">
        <v>0.15</v>
      </c>
      <c r="M765" s="18">
        <f t="shared" si="30"/>
        <v>251.6</v>
      </c>
      <c r="N765" s="18">
        <f>M765*0.15</f>
        <v>37.739999999999995</v>
      </c>
      <c r="O765" s="16" t="s">
        <v>44</v>
      </c>
      <c r="P765" s="16" t="s">
        <v>38</v>
      </c>
      <c r="Q765" s="16">
        <v>3</v>
      </c>
      <c r="R765" s="16" t="s">
        <v>39</v>
      </c>
    </row>
    <row r="766" spans="1:18" x14ac:dyDescent="0.2">
      <c r="A766" s="16" t="s">
        <v>909</v>
      </c>
      <c r="B766" s="29">
        <v>46026</v>
      </c>
      <c r="C766" s="9" t="s">
        <v>167</v>
      </c>
      <c r="D766" s="9" t="s">
        <v>107</v>
      </c>
      <c r="E766" s="9" t="s">
        <v>108</v>
      </c>
      <c r="F766" s="9" t="s">
        <v>10</v>
      </c>
      <c r="G766" s="9" t="s">
        <v>168</v>
      </c>
      <c r="H766" s="9" t="s">
        <v>169</v>
      </c>
      <c r="I766" s="9" t="s">
        <v>64</v>
      </c>
      <c r="J766" s="17">
        <v>2</v>
      </c>
      <c r="K766" s="18">
        <v>583</v>
      </c>
      <c r="L766" s="19">
        <v>0.1</v>
      </c>
      <c r="M766" s="18">
        <f t="shared" si="30"/>
        <v>1049.4000000000001</v>
      </c>
      <c r="N766" s="18">
        <f>M766*0.16</f>
        <v>167.90400000000002</v>
      </c>
      <c r="O766" s="16" t="s">
        <v>91</v>
      </c>
      <c r="P766" s="16" t="s">
        <v>38</v>
      </c>
      <c r="Q766" s="16">
        <v>3</v>
      </c>
      <c r="R766" s="16" t="s">
        <v>39</v>
      </c>
    </row>
    <row r="767" spans="1:18" x14ac:dyDescent="0.2">
      <c r="A767" s="16" t="s">
        <v>910</v>
      </c>
      <c r="B767" s="29">
        <v>45701</v>
      </c>
      <c r="C767" s="9" t="s">
        <v>52</v>
      </c>
      <c r="D767" s="9" t="s">
        <v>60</v>
      </c>
      <c r="E767" s="9" t="s">
        <v>61</v>
      </c>
      <c r="F767" s="9" t="s">
        <v>9</v>
      </c>
      <c r="G767" s="9" t="s">
        <v>93</v>
      </c>
      <c r="H767" s="9" t="s">
        <v>94</v>
      </c>
      <c r="I767" s="9" t="s">
        <v>79</v>
      </c>
      <c r="J767" s="17">
        <v>1</v>
      </c>
      <c r="K767" s="18">
        <v>1443</v>
      </c>
      <c r="L767" s="19">
        <v>0</v>
      </c>
      <c r="M767" s="18">
        <f t="shared" ref="M767:M785" si="31">J767*K767*(1-L767)</f>
        <v>1443</v>
      </c>
      <c r="N767" s="18">
        <f>M767*0.13</f>
        <v>187.59</v>
      </c>
      <c r="O767" s="16" t="s">
        <v>37</v>
      </c>
      <c r="P767" s="16" t="s">
        <v>38</v>
      </c>
      <c r="Q767" s="16">
        <v>3</v>
      </c>
      <c r="R767" s="16" t="s">
        <v>39</v>
      </c>
    </row>
    <row r="768" spans="1:18" x14ac:dyDescent="0.2">
      <c r="A768" s="16" t="s">
        <v>911</v>
      </c>
      <c r="B768" s="29">
        <v>45706</v>
      </c>
      <c r="C768" s="9" t="s">
        <v>41</v>
      </c>
      <c r="D768" s="9" t="s">
        <v>99</v>
      </c>
      <c r="E768" s="9" t="s">
        <v>99</v>
      </c>
      <c r="F768" s="9" t="s">
        <v>8</v>
      </c>
      <c r="G768" s="9" t="s">
        <v>139</v>
      </c>
      <c r="H768" s="9" t="s">
        <v>140</v>
      </c>
      <c r="I768" s="9" t="s">
        <v>36</v>
      </c>
      <c r="J768" s="17">
        <v>1</v>
      </c>
      <c r="K768" s="18">
        <v>42965</v>
      </c>
      <c r="L768" s="19">
        <v>0</v>
      </c>
      <c r="M768" s="18">
        <f t="shared" si="31"/>
        <v>42965</v>
      </c>
      <c r="N768" s="18">
        <f>M768*0.15</f>
        <v>6444.75</v>
      </c>
      <c r="O768" s="16" t="s">
        <v>69</v>
      </c>
      <c r="P768" s="16" t="s">
        <v>38</v>
      </c>
      <c r="Q768" s="16">
        <v>5</v>
      </c>
      <c r="R768" s="16" t="s">
        <v>39</v>
      </c>
    </row>
    <row r="769" spans="1:18" x14ac:dyDescent="0.2">
      <c r="A769" s="16" t="s">
        <v>912</v>
      </c>
      <c r="B769" s="29">
        <v>46092</v>
      </c>
      <c r="C769" s="9" t="s">
        <v>97</v>
      </c>
      <c r="D769" s="9" t="s">
        <v>75</v>
      </c>
      <c r="E769" s="9" t="s">
        <v>76</v>
      </c>
      <c r="F769" s="9" t="s">
        <v>10</v>
      </c>
      <c r="G769" s="9" t="s">
        <v>121</v>
      </c>
      <c r="H769" s="9" t="s">
        <v>122</v>
      </c>
      <c r="I769" s="9" t="s">
        <v>73</v>
      </c>
      <c r="J769" s="17">
        <v>3</v>
      </c>
      <c r="K769" s="18">
        <v>1886</v>
      </c>
      <c r="L769" s="19">
        <v>0</v>
      </c>
      <c r="M769" s="18">
        <f t="shared" si="31"/>
        <v>5658</v>
      </c>
      <c r="N769" s="18">
        <f>M769*0.24</f>
        <v>1357.9199999999998</v>
      </c>
      <c r="O769" s="16" t="s">
        <v>44</v>
      </c>
      <c r="P769" s="16" t="s">
        <v>38</v>
      </c>
      <c r="Q769" s="16">
        <v>3</v>
      </c>
      <c r="R769" s="16" t="s">
        <v>39</v>
      </c>
    </row>
    <row r="770" spans="1:18" x14ac:dyDescent="0.2">
      <c r="A770" s="16" t="s">
        <v>913</v>
      </c>
      <c r="B770" s="29">
        <v>46056</v>
      </c>
      <c r="C770" s="9" t="s">
        <v>82</v>
      </c>
      <c r="D770" s="9" t="s">
        <v>75</v>
      </c>
      <c r="E770" s="9" t="s">
        <v>76</v>
      </c>
      <c r="F770" s="9" t="s">
        <v>11</v>
      </c>
      <c r="G770" s="9" t="s">
        <v>77</v>
      </c>
      <c r="H770" s="9" t="s">
        <v>78</v>
      </c>
      <c r="I770" s="9" t="s">
        <v>36</v>
      </c>
      <c r="J770" s="17">
        <v>2</v>
      </c>
      <c r="K770" s="18">
        <v>1517</v>
      </c>
      <c r="L770" s="19">
        <v>0</v>
      </c>
      <c r="M770" s="18">
        <f t="shared" si="31"/>
        <v>3034</v>
      </c>
      <c r="N770" s="18">
        <f>M770*0.14</f>
        <v>424.76000000000005</v>
      </c>
      <c r="O770" s="16" t="s">
        <v>37</v>
      </c>
      <c r="P770" s="16" t="s">
        <v>38</v>
      </c>
      <c r="Q770" s="16">
        <v>5</v>
      </c>
      <c r="R770" s="16" t="s">
        <v>39</v>
      </c>
    </row>
    <row r="771" spans="1:18" x14ac:dyDescent="0.2">
      <c r="A771" s="16" t="s">
        <v>914</v>
      </c>
      <c r="B771" s="29">
        <v>45865</v>
      </c>
      <c r="C771" s="9" t="s">
        <v>41</v>
      </c>
      <c r="D771" s="9" t="s">
        <v>150</v>
      </c>
      <c r="E771" s="9" t="s">
        <v>151</v>
      </c>
      <c r="F771" s="9" t="s">
        <v>11</v>
      </c>
      <c r="G771" s="9" t="s">
        <v>135</v>
      </c>
      <c r="H771" s="9" t="s">
        <v>136</v>
      </c>
      <c r="I771" s="9" t="s">
        <v>79</v>
      </c>
      <c r="J771" s="17">
        <v>4</v>
      </c>
      <c r="K771" s="18">
        <v>1908</v>
      </c>
      <c r="L771" s="19">
        <v>0.15</v>
      </c>
      <c r="M771" s="18">
        <f t="shared" si="31"/>
        <v>6487.2</v>
      </c>
      <c r="N771" s="18">
        <f>M771*0.25</f>
        <v>1621.8</v>
      </c>
      <c r="O771" s="16" t="s">
        <v>69</v>
      </c>
      <c r="P771" s="16" t="s">
        <v>38</v>
      </c>
      <c r="Q771" s="16">
        <v>5</v>
      </c>
      <c r="R771" s="16" t="s">
        <v>39</v>
      </c>
    </row>
    <row r="772" spans="1:18" x14ac:dyDescent="0.2">
      <c r="A772" s="16" t="s">
        <v>915</v>
      </c>
      <c r="B772" s="29">
        <v>45752</v>
      </c>
      <c r="C772" s="9" t="s">
        <v>148</v>
      </c>
      <c r="D772" s="9" t="s">
        <v>154</v>
      </c>
      <c r="E772" s="9" t="s">
        <v>61</v>
      </c>
      <c r="F772" s="9" t="s">
        <v>8</v>
      </c>
      <c r="G772" s="9" t="s">
        <v>262</v>
      </c>
      <c r="H772" s="9" t="s">
        <v>263</v>
      </c>
      <c r="I772" s="9" t="s">
        <v>36</v>
      </c>
      <c r="J772" s="17">
        <v>1</v>
      </c>
      <c r="K772" s="18">
        <v>55555</v>
      </c>
      <c r="L772" s="19">
        <v>0.1</v>
      </c>
      <c r="M772" s="18">
        <f t="shared" si="31"/>
        <v>49999.5</v>
      </c>
      <c r="N772" s="18">
        <f>M772*0.25</f>
        <v>12499.875</v>
      </c>
      <c r="O772" s="16" t="s">
        <v>91</v>
      </c>
      <c r="P772" s="16" t="s">
        <v>38</v>
      </c>
      <c r="Q772" s="16">
        <v>4</v>
      </c>
      <c r="R772" s="16" t="s">
        <v>39</v>
      </c>
    </row>
    <row r="773" spans="1:18" x14ac:dyDescent="0.2">
      <c r="A773" s="16" t="s">
        <v>916</v>
      </c>
      <c r="B773" s="29">
        <v>46068</v>
      </c>
      <c r="C773" s="9" t="s">
        <v>97</v>
      </c>
      <c r="D773" s="9" t="s">
        <v>47</v>
      </c>
      <c r="E773" s="9" t="s">
        <v>48</v>
      </c>
      <c r="F773" s="9" t="s">
        <v>8</v>
      </c>
      <c r="G773" s="9" t="s">
        <v>126</v>
      </c>
      <c r="H773" s="9" t="s">
        <v>127</v>
      </c>
      <c r="I773" s="9" t="s">
        <v>36</v>
      </c>
      <c r="J773" s="17">
        <v>2</v>
      </c>
      <c r="K773" s="18">
        <v>62417</v>
      </c>
      <c r="L773" s="19">
        <v>0.1</v>
      </c>
      <c r="M773" s="18">
        <f t="shared" si="31"/>
        <v>112350.6</v>
      </c>
      <c r="N773" s="18">
        <f>M773*0.11</f>
        <v>12358.566000000001</v>
      </c>
      <c r="O773" s="16" t="s">
        <v>37</v>
      </c>
      <c r="P773" s="16" t="s">
        <v>38</v>
      </c>
      <c r="Q773" s="16">
        <v>5</v>
      </c>
      <c r="R773" s="16" t="s">
        <v>39</v>
      </c>
    </row>
    <row r="774" spans="1:18" x14ac:dyDescent="0.2">
      <c r="A774" s="16" t="s">
        <v>917</v>
      </c>
      <c r="B774" s="29">
        <v>46074</v>
      </c>
      <c r="C774" s="9" t="s">
        <v>112</v>
      </c>
      <c r="D774" s="9" t="s">
        <v>83</v>
      </c>
      <c r="E774" s="9" t="s">
        <v>84</v>
      </c>
      <c r="F774" s="9" t="s">
        <v>8</v>
      </c>
      <c r="G774" s="9" t="s">
        <v>34</v>
      </c>
      <c r="H774" s="9" t="s">
        <v>35</v>
      </c>
      <c r="I774" s="9" t="s">
        <v>57</v>
      </c>
      <c r="J774" s="17">
        <v>1</v>
      </c>
      <c r="K774" s="18">
        <v>2302</v>
      </c>
      <c r="L774" s="19">
        <v>0</v>
      </c>
      <c r="M774" s="18">
        <f t="shared" si="31"/>
        <v>2302</v>
      </c>
      <c r="N774" s="18">
        <f>M774*0.14</f>
        <v>322.28000000000003</v>
      </c>
      <c r="O774" s="16" t="s">
        <v>69</v>
      </c>
      <c r="P774" s="16" t="s">
        <v>38</v>
      </c>
      <c r="Q774" s="16">
        <v>4</v>
      </c>
      <c r="R774" s="16" t="s">
        <v>39</v>
      </c>
    </row>
    <row r="775" spans="1:18" x14ac:dyDescent="0.2">
      <c r="A775" s="16" t="s">
        <v>918</v>
      </c>
      <c r="B775" s="29">
        <v>45901</v>
      </c>
      <c r="C775" s="9" t="s">
        <v>156</v>
      </c>
      <c r="D775" s="9" t="s">
        <v>75</v>
      </c>
      <c r="E775" s="9" t="s">
        <v>76</v>
      </c>
      <c r="F775" s="9" t="s">
        <v>10</v>
      </c>
      <c r="G775" s="9" t="s">
        <v>184</v>
      </c>
      <c r="H775" s="9" t="s">
        <v>185</v>
      </c>
      <c r="I775" s="9" t="s">
        <v>73</v>
      </c>
      <c r="J775" s="17">
        <v>1</v>
      </c>
      <c r="K775" s="18">
        <v>4937</v>
      </c>
      <c r="L775" s="19">
        <v>0</v>
      </c>
      <c r="M775" s="18">
        <f t="shared" si="31"/>
        <v>4937</v>
      </c>
      <c r="N775" s="18">
        <f>M775*0.13</f>
        <v>641.81000000000006</v>
      </c>
      <c r="O775" s="16" t="s">
        <v>58</v>
      </c>
      <c r="P775" s="16" t="s">
        <v>38</v>
      </c>
      <c r="Q775" s="16">
        <v>5</v>
      </c>
      <c r="R775" s="16" t="s">
        <v>39</v>
      </c>
    </row>
    <row r="776" spans="1:18" x14ac:dyDescent="0.2">
      <c r="A776" s="16" t="s">
        <v>919</v>
      </c>
      <c r="B776" s="29">
        <v>45909</v>
      </c>
      <c r="C776" s="9" t="s">
        <v>54</v>
      </c>
      <c r="D776" s="9" t="s">
        <v>150</v>
      </c>
      <c r="E776" s="9" t="s">
        <v>151</v>
      </c>
      <c r="F776" s="9" t="s">
        <v>8</v>
      </c>
      <c r="G776" s="9" t="s">
        <v>49</v>
      </c>
      <c r="H776" s="9" t="s">
        <v>50</v>
      </c>
      <c r="I776" s="9" t="s">
        <v>36</v>
      </c>
      <c r="J776" s="17">
        <v>1</v>
      </c>
      <c r="K776" s="18">
        <v>52425</v>
      </c>
      <c r="L776" s="19">
        <v>0.2</v>
      </c>
      <c r="M776" s="18">
        <f t="shared" si="31"/>
        <v>41940</v>
      </c>
      <c r="N776" s="18">
        <f>M776*0.16</f>
        <v>6710.4000000000005</v>
      </c>
      <c r="O776" s="16" t="s">
        <v>58</v>
      </c>
      <c r="P776" s="16" t="s">
        <v>38</v>
      </c>
      <c r="Q776" s="16">
        <v>5</v>
      </c>
      <c r="R776" s="16" t="s">
        <v>39</v>
      </c>
    </row>
    <row r="777" spans="1:18" x14ac:dyDescent="0.2">
      <c r="A777" s="16" t="s">
        <v>920</v>
      </c>
      <c r="B777" s="29">
        <v>45915</v>
      </c>
      <c r="C777" s="9" t="s">
        <v>143</v>
      </c>
      <c r="D777" s="9" t="s">
        <v>75</v>
      </c>
      <c r="E777" s="9" t="s">
        <v>76</v>
      </c>
      <c r="F777" s="9" t="s">
        <v>11</v>
      </c>
      <c r="G777" s="9" t="s">
        <v>135</v>
      </c>
      <c r="H777" s="9" t="s">
        <v>136</v>
      </c>
      <c r="I777" s="9" t="s">
        <v>79</v>
      </c>
      <c r="J777" s="17">
        <v>1</v>
      </c>
      <c r="K777" s="18">
        <v>492</v>
      </c>
      <c r="L777" s="19">
        <v>0.35</v>
      </c>
      <c r="M777" s="18">
        <f t="shared" si="31"/>
        <v>319.8</v>
      </c>
      <c r="N777" s="18">
        <f>-0.08*M777</f>
        <v>-25.584000000000003</v>
      </c>
      <c r="O777" s="16" t="s">
        <v>69</v>
      </c>
      <c r="P777" s="16" t="s">
        <v>80</v>
      </c>
      <c r="Q777" s="16">
        <v>1</v>
      </c>
      <c r="R777" s="16" t="s">
        <v>80</v>
      </c>
    </row>
    <row r="778" spans="1:18" x14ac:dyDescent="0.2">
      <c r="A778" s="16" t="s">
        <v>921</v>
      </c>
      <c r="B778" s="29">
        <v>45783</v>
      </c>
      <c r="C778" s="9" t="s">
        <v>66</v>
      </c>
      <c r="D778" s="9" t="s">
        <v>83</v>
      </c>
      <c r="E778" s="9" t="s">
        <v>84</v>
      </c>
      <c r="F778" s="9" t="s">
        <v>10</v>
      </c>
      <c r="G778" s="9" t="s">
        <v>89</v>
      </c>
      <c r="H778" s="9" t="s">
        <v>90</v>
      </c>
      <c r="I778" s="9" t="s">
        <v>73</v>
      </c>
      <c r="J778" s="17">
        <v>2</v>
      </c>
      <c r="K778" s="18">
        <v>2398</v>
      </c>
      <c r="L778" s="19">
        <v>0.15</v>
      </c>
      <c r="M778" s="18">
        <f t="shared" si="31"/>
        <v>4076.6</v>
      </c>
      <c r="N778" s="18">
        <f>M778*0.1</f>
        <v>407.66</v>
      </c>
      <c r="O778" s="16" t="s">
        <v>69</v>
      </c>
      <c r="P778" s="16" t="s">
        <v>38</v>
      </c>
      <c r="Q778" s="16">
        <v>5</v>
      </c>
      <c r="R778" s="16" t="s">
        <v>39</v>
      </c>
    </row>
    <row r="779" spans="1:18" x14ac:dyDescent="0.2">
      <c r="A779" s="16" t="s">
        <v>922</v>
      </c>
      <c r="B779" s="29">
        <v>45923</v>
      </c>
      <c r="C779" s="9" t="s">
        <v>52</v>
      </c>
      <c r="D779" s="9" t="s">
        <v>150</v>
      </c>
      <c r="E779" s="9" t="s">
        <v>151</v>
      </c>
      <c r="F779" s="9" t="s">
        <v>8</v>
      </c>
      <c r="G779" s="9" t="s">
        <v>126</v>
      </c>
      <c r="H779" s="9" t="s">
        <v>127</v>
      </c>
      <c r="I779" s="9" t="s">
        <v>57</v>
      </c>
      <c r="J779" s="17">
        <v>2</v>
      </c>
      <c r="K779" s="18">
        <v>49034</v>
      </c>
      <c r="L779" s="19">
        <v>0.05</v>
      </c>
      <c r="M779" s="18">
        <f t="shared" si="31"/>
        <v>93164.599999999991</v>
      </c>
      <c r="N779" s="18">
        <f>M779*0.19</f>
        <v>17701.273999999998</v>
      </c>
      <c r="O779" s="16" t="s">
        <v>91</v>
      </c>
      <c r="P779" s="16" t="s">
        <v>38</v>
      </c>
      <c r="Q779" s="16">
        <v>4</v>
      </c>
      <c r="R779" s="16" t="s">
        <v>39</v>
      </c>
    </row>
    <row r="780" spans="1:18" x14ac:dyDescent="0.2">
      <c r="A780" s="16" t="s">
        <v>923</v>
      </c>
      <c r="B780" s="29">
        <v>46022</v>
      </c>
      <c r="C780" s="9" t="s">
        <v>159</v>
      </c>
      <c r="D780" s="9" t="s">
        <v>113</v>
      </c>
      <c r="E780" s="9" t="s">
        <v>114</v>
      </c>
      <c r="F780" s="9" t="s">
        <v>9</v>
      </c>
      <c r="G780" s="9" t="s">
        <v>176</v>
      </c>
      <c r="H780" s="9" t="s">
        <v>177</v>
      </c>
      <c r="I780" s="9" t="s">
        <v>95</v>
      </c>
      <c r="J780" s="17">
        <v>1</v>
      </c>
      <c r="K780" s="18">
        <v>1370</v>
      </c>
      <c r="L780" s="19">
        <v>0</v>
      </c>
      <c r="M780" s="18">
        <f t="shared" si="31"/>
        <v>1370</v>
      </c>
      <c r="N780" s="18">
        <f>M780*0.17</f>
        <v>232.9</v>
      </c>
      <c r="O780" s="16" t="s">
        <v>69</v>
      </c>
      <c r="P780" s="16" t="s">
        <v>38</v>
      </c>
      <c r="Q780" s="16">
        <v>5</v>
      </c>
      <c r="R780" s="16" t="s">
        <v>39</v>
      </c>
    </row>
    <row r="781" spans="1:18" x14ac:dyDescent="0.2">
      <c r="A781" s="16" t="s">
        <v>924</v>
      </c>
      <c r="B781" s="29">
        <v>45727</v>
      </c>
      <c r="C781" s="9" t="s">
        <v>125</v>
      </c>
      <c r="D781" s="9" t="s">
        <v>32</v>
      </c>
      <c r="E781" s="9" t="s">
        <v>33</v>
      </c>
      <c r="F781" s="9" t="s">
        <v>10</v>
      </c>
      <c r="G781" s="9" t="s">
        <v>89</v>
      </c>
      <c r="H781" s="9" t="s">
        <v>90</v>
      </c>
      <c r="I781" s="9" t="s">
        <v>64</v>
      </c>
      <c r="J781" s="17">
        <v>1</v>
      </c>
      <c r="K781" s="18">
        <v>5154</v>
      </c>
      <c r="L781" s="19">
        <v>0</v>
      </c>
      <c r="M781" s="18">
        <f t="shared" si="31"/>
        <v>5154</v>
      </c>
      <c r="N781" s="18">
        <f>M781*0.11</f>
        <v>566.94000000000005</v>
      </c>
      <c r="O781" s="16" t="s">
        <v>58</v>
      </c>
      <c r="P781" s="16" t="s">
        <v>38</v>
      </c>
      <c r="Q781" s="16">
        <v>5</v>
      </c>
      <c r="R781" s="16" t="s">
        <v>39</v>
      </c>
    </row>
    <row r="782" spans="1:18" x14ac:dyDescent="0.2">
      <c r="A782" s="16" t="s">
        <v>925</v>
      </c>
      <c r="B782" s="29">
        <v>46061</v>
      </c>
      <c r="C782" s="9" t="s">
        <v>41</v>
      </c>
      <c r="D782" s="9" t="s">
        <v>47</v>
      </c>
      <c r="E782" s="9" t="s">
        <v>48</v>
      </c>
      <c r="F782" s="9" t="s">
        <v>9</v>
      </c>
      <c r="G782" s="9" t="s">
        <v>161</v>
      </c>
      <c r="H782" s="9" t="s">
        <v>162</v>
      </c>
      <c r="I782" s="9" t="s">
        <v>95</v>
      </c>
      <c r="J782" s="17">
        <v>2</v>
      </c>
      <c r="K782" s="18">
        <v>1495</v>
      </c>
      <c r="L782" s="19">
        <v>0</v>
      </c>
      <c r="M782" s="18">
        <f t="shared" si="31"/>
        <v>2990</v>
      </c>
      <c r="N782" s="18">
        <f>M782*0.19</f>
        <v>568.1</v>
      </c>
      <c r="O782" s="16" t="s">
        <v>58</v>
      </c>
      <c r="P782" s="16" t="s">
        <v>38</v>
      </c>
      <c r="Q782" s="16">
        <v>3</v>
      </c>
      <c r="R782" s="16" t="s">
        <v>39</v>
      </c>
    </row>
    <row r="783" spans="1:18" x14ac:dyDescent="0.2">
      <c r="A783" s="16" t="s">
        <v>926</v>
      </c>
      <c r="B783" s="29">
        <v>45800</v>
      </c>
      <c r="C783" s="9" t="s">
        <v>167</v>
      </c>
      <c r="D783" s="9" t="s">
        <v>83</v>
      </c>
      <c r="E783" s="9" t="s">
        <v>84</v>
      </c>
      <c r="F783" s="9" t="s">
        <v>10</v>
      </c>
      <c r="G783" s="9" t="s">
        <v>89</v>
      </c>
      <c r="H783" s="9" t="s">
        <v>90</v>
      </c>
      <c r="I783" s="9" t="s">
        <v>73</v>
      </c>
      <c r="J783" s="17">
        <v>1</v>
      </c>
      <c r="K783" s="18">
        <v>3012</v>
      </c>
      <c r="L783" s="19">
        <v>0.15</v>
      </c>
      <c r="M783" s="18">
        <f t="shared" si="31"/>
        <v>2560.1999999999998</v>
      </c>
      <c r="N783" s="18">
        <f>M783*0.11</f>
        <v>281.62199999999996</v>
      </c>
      <c r="O783" s="16" t="s">
        <v>69</v>
      </c>
      <c r="P783" s="16" t="s">
        <v>38</v>
      </c>
      <c r="Q783" s="16">
        <v>3</v>
      </c>
      <c r="R783" s="16" t="s">
        <v>39</v>
      </c>
    </row>
    <row r="784" spans="1:18" x14ac:dyDescent="0.2">
      <c r="A784" s="16" t="s">
        <v>927</v>
      </c>
      <c r="B784" s="29">
        <v>45970</v>
      </c>
      <c r="C784" s="9" t="s">
        <v>31</v>
      </c>
      <c r="D784" s="9" t="s">
        <v>47</v>
      </c>
      <c r="E784" s="9" t="s">
        <v>48</v>
      </c>
      <c r="F784" s="9" t="s">
        <v>8</v>
      </c>
      <c r="G784" s="9" t="s">
        <v>49</v>
      </c>
      <c r="H784" s="9" t="s">
        <v>50</v>
      </c>
      <c r="I784" s="9" t="s">
        <v>36</v>
      </c>
      <c r="J784" s="17">
        <v>2</v>
      </c>
      <c r="K784" s="18">
        <v>51164</v>
      </c>
      <c r="L784" s="19">
        <v>0.05</v>
      </c>
      <c r="M784" s="18">
        <f t="shared" si="31"/>
        <v>97211.599999999991</v>
      </c>
      <c r="N784" s="18">
        <f>M784*0.23</f>
        <v>22358.667999999998</v>
      </c>
      <c r="O784" s="16" t="s">
        <v>58</v>
      </c>
      <c r="P784" s="16" t="s">
        <v>38</v>
      </c>
      <c r="Q784" s="16">
        <v>4</v>
      </c>
      <c r="R784" s="16" t="s">
        <v>39</v>
      </c>
    </row>
    <row r="785" spans="1:18" x14ac:dyDescent="0.2">
      <c r="A785" s="16" t="s">
        <v>928</v>
      </c>
      <c r="B785" s="29">
        <v>45727</v>
      </c>
      <c r="C785" s="9" t="s">
        <v>138</v>
      </c>
      <c r="D785" s="9" t="s">
        <v>107</v>
      </c>
      <c r="E785" s="9" t="s">
        <v>108</v>
      </c>
      <c r="F785" s="9" t="s">
        <v>10</v>
      </c>
      <c r="G785" s="9" t="s">
        <v>224</v>
      </c>
      <c r="H785" s="9" t="s">
        <v>131</v>
      </c>
      <c r="I785" s="9" t="s">
        <v>73</v>
      </c>
      <c r="J785" s="17">
        <v>1</v>
      </c>
      <c r="K785" s="18">
        <v>5881</v>
      </c>
      <c r="L785" s="19">
        <v>0.2</v>
      </c>
      <c r="M785" s="18">
        <f t="shared" si="31"/>
        <v>4704.8</v>
      </c>
      <c r="N785" s="18">
        <f>M785*0.24</f>
        <v>1129.152</v>
      </c>
      <c r="O785" s="16" t="s">
        <v>44</v>
      </c>
      <c r="P785" s="16" t="s">
        <v>38</v>
      </c>
      <c r="Q785" s="16">
        <v>4</v>
      </c>
      <c r="R785" s="16" t="s">
        <v>39</v>
      </c>
    </row>
    <row r="786" spans="1:18" x14ac:dyDescent="0.2">
      <c r="A786" s="16" t="s">
        <v>929</v>
      </c>
      <c r="B786" s="29">
        <v>45890</v>
      </c>
      <c r="C786" s="9" t="s">
        <v>86</v>
      </c>
      <c r="D786" s="9" t="s">
        <v>47</v>
      </c>
      <c r="E786" s="9" t="s">
        <v>48</v>
      </c>
      <c r="F786" s="9" t="s">
        <v>10</v>
      </c>
      <c r="G786" s="9" t="s">
        <v>224</v>
      </c>
      <c r="H786" s="9" t="s">
        <v>131</v>
      </c>
      <c r="I786" s="9" t="s">
        <v>73</v>
      </c>
      <c r="J786" s="17">
        <v>1</v>
      </c>
      <c r="K786" s="18">
        <v>4829</v>
      </c>
      <c r="L786" s="19">
        <v>0.1</v>
      </c>
      <c r="M786" s="18">
        <v>0</v>
      </c>
      <c r="N786" s="18">
        <v>0</v>
      </c>
      <c r="O786" s="16" t="s">
        <v>91</v>
      </c>
      <c r="P786" s="16" t="s">
        <v>132</v>
      </c>
      <c r="Q786" s="16"/>
      <c r="R786" s="16" t="s">
        <v>133</v>
      </c>
    </row>
    <row r="787" spans="1:18" x14ac:dyDescent="0.2">
      <c r="A787" s="16" t="s">
        <v>930</v>
      </c>
      <c r="B787" s="29">
        <v>45985</v>
      </c>
      <c r="C787" s="9" t="s">
        <v>118</v>
      </c>
      <c r="D787" s="9" t="s">
        <v>107</v>
      </c>
      <c r="E787" s="9" t="s">
        <v>108</v>
      </c>
      <c r="F787" s="9" t="s">
        <v>11</v>
      </c>
      <c r="G787" s="9" t="s">
        <v>135</v>
      </c>
      <c r="H787" s="9" t="s">
        <v>136</v>
      </c>
      <c r="I787" s="9" t="s">
        <v>36</v>
      </c>
      <c r="J787" s="17">
        <v>2</v>
      </c>
      <c r="K787" s="18">
        <v>1083</v>
      </c>
      <c r="L787" s="19">
        <v>0</v>
      </c>
      <c r="M787" s="18">
        <f t="shared" ref="M787:M810" si="32">J787*K787*(1-L787)</f>
        <v>2166</v>
      </c>
      <c r="N787" s="18">
        <f>M787*0.19</f>
        <v>411.54</v>
      </c>
      <c r="O787" s="16" t="s">
        <v>37</v>
      </c>
      <c r="P787" s="16" t="s">
        <v>38</v>
      </c>
      <c r="Q787" s="16">
        <v>3</v>
      </c>
      <c r="R787" s="16" t="s">
        <v>39</v>
      </c>
    </row>
    <row r="788" spans="1:18" x14ac:dyDescent="0.2">
      <c r="A788" s="16" t="s">
        <v>931</v>
      </c>
      <c r="B788" s="29">
        <v>45911</v>
      </c>
      <c r="C788" s="9" t="s">
        <v>86</v>
      </c>
      <c r="D788" s="9" t="s">
        <v>60</v>
      </c>
      <c r="E788" s="9" t="s">
        <v>61</v>
      </c>
      <c r="F788" s="9" t="s">
        <v>10</v>
      </c>
      <c r="G788" s="9" t="s">
        <v>121</v>
      </c>
      <c r="H788" s="9" t="s">
        <v>122</v>
      </c>
      <c r="I788" s="9" t="s">
        <v>64</v>
      </c>
      <c r="J788" s="17">
        <v>2</v>
      </c>
      <c r="K788" s="18">
        <v>5750</v>
      </c>
      <c r="L788" s="19">
        <v>0</v>
      </c>
      <c r="M788" s="18">
        <f t="shared" si="32"/>
        <v>11500</v>
      </c>
      <c r="N788" s="18">
        <f>M788*0.14</f>
        <v>1610.0000000000002</v>
      </c>
      <c r="O788" s="16" t="s">
        <v>58</v>
      </c>
      <c r="P788" s="16" t="s">
        <v>38</v>
      </c>
      <c r="Q788" s="16">
        <v>3</v>
      </c>
      <c r="R788" s="16" t="s">
        <v>39</v>
      </c>
    </row>
    <row r="789" spans="1:18" x14ac:dyDescent="0.2">
      <c r="A789" s="16" t="s">
        <v>932</v>
      </c>
      <c r="B789" s="29">
        <v>45810</v>
      </c>
      <c r="C789" s="9" t="s">
        <v>183</v>
      </c>
      <c r="D789" s="9" t="s">
        <v>99</v>
      </c>
      <c r="E789" s="9" t="s">
        <v>99</v>
      </c>
      <c r="F789" s="9" t="s">
        <v>11</v>
      </c>
      <c r="G789" s="9" t="s">
        <v>130</v>
      </c>
      <c r="H789" s="9" t="s">
        <v>131</v>
      </c>
      <c r="I789" s="9" t="s">
        <v>36</v>
      </c>
      <c r="J789" s="17">
        <v>1</v>
      </c>
      <c r="K789" s="18">
        <v>2271</v>
      </c>
      <c r="L789" s="19">
        <v>0.2</v>
      </c>
      <c r="M789" s="18">
        <f t="shared" si="32"/>
        <v>1816.8000000000002</v>
      </c>
      <c r="N789" s="18">
        <f>M789*0.14</f>
        <v>254.35200000000006</v>
      </c>
      <c r="O789" s="16" t="s">
        <v>69</v>
      </c>
      <c r="P789" s="16" t="s">
        <v>38</v>
      </c>
      <c r="Q789" s="16">
        <v>5</v>
      </c>
      <c r="R789" s="16" t="s">
        <v>39</v>
      </c>
    </row>
    <row r="790" spans="1:18" x14ac:dyDescent="0.2">
      <c r="A790" s="16" t="s">
        <v>933</v>
      </c>
      <c r="B790" s="29">
        <v>46034</v>
      </c>
      <c r="C790" s="9" t="s">
        <v>183</v>
      </c>
      <c r="D790" s="9" t="s">
        <v>107</v>
      </c>
      <c r="E790" s="9" t="s">
        <v>108</v>
      </c>
      <c r="F790" s="9" t="s">
        <v>10</v>
      </c>
      <c r="G790" s="9" t="s">
        <v>89</v>
      </c>
      <c r="H790" s="9" t="s">
        <v>90</v>
      </c>
      <c r="I790" s="9" t="s">
        <v>73</v>
      </c>
      <c r="J790" s="17">
        <v>1</v>
      </c>
      <c r="K790" s="18">
        <v>852</v>
      </c>
      <c r="L790" s="19">
        <v>0.1</v>
      </c>
      <c r="M790" s="18">
        <f t="shared" si="32"/>
        <v>766.80000000000007</v>
      </c>
      <c r="N790" s="18">
        <f>M790*0.15</f>
        <v>115.02000000000001</v>
      </c>
      <c r="O790" s="16" t="s">
        <v>91</v>
      </c>
      <c r="P790" s="16" t="s">
        <v>38</v>
      </c>
      <c r="Q790" s="16">
        <v>4</v>
      </c>
      <c r="R790" s="16" t="s">
        <v>39</v>
      </c>
    </row>
    <row r="791" spans="1:18" x14ac:dyDescent="0.2">
      <c r="A791" s="16" t="s">
        <v>934</v>
      </c>
      <c r="B791" s="29">
        <v>45893</v>
      </c>
      <c r="C791" s="9" t="s">
        <v>156</v>
      </c>
      <c r="D791" s="9" t="s">
        <v>75</v>
      </c>
      <c r="E791" s="9" t="s">
        <v>76</v>
      </c>
      <c r="F791" s="9" t="s">
        <v>10</v>
      </c>
      <c r="G791" s="9" t="s">
        <v>121</v>
      </c>
      <c r="H791" s="9" t="s">
        <v>122</v>
      </c>
      <c r="I791" s="9" t="s">
        <v>73</v>
      </c>
      <c r="J791" s="17">
        <v>3</v>
      </c>
      <c r="K791" s="18">
        <v>3920</v>
      </c>
      <c r="L791" s="19">
        <v>0.15</v>
      </c>
      <c r="M791" s="18">
        <f t="shared" si="32"/>
        <v>9996</v>
      </c>
      <c r="N791" s="18">
        <f>M791*0.15</f>
        <v>1499.3999999999999</v>
      </c>
      <c r="O791" s="16" t="s">
        <v>69</v>
      </c>
      <c r="P791" s="16" t="s">
        <v>38</v>
      </c>
      <c r="Q791" s="16">
        <v>4</v>
      </c>
      <c r="R791" s="16" t="s">
        <v>39</v>
      </c>
    </row>
    <row r="792" spans="1:18" x14ac:dyDescent="0.2">
      <c r="A792" s="16" t="s">
        <v>935</v>
      </c>
      <c r="B792" s="29">
        <v>46025</v>
      </c>
      <c r="C792" s="9" t="s">
        <v>159</v>
      </c>
      <c r="D792" s="9" t="s">
        <v>101</v>
      </c>
      <c r="E792" s="9" t="s">
        <v>102</v>
      </c>
      <c r="F792" s="9" t="s">
        <v>8</v>
      </c>
      <c r="G792" s="9" t="s">
        <v>126</v>
      </c>
      <c r="H792" s="9" t="s">
        <v>127</v>
      </c>
      <c r="I792" s="9" t="s">
        <v>57</v>
      </c>
      <c r="J792" s="17">
        <v>2</v>
      </c>
      <c r="K792" s="18">
        <v>42200</v>
      </c>
      <c r="L792" s="19">
        <v>0</v>
      </c>
      <c r="M792" s="18">
        <f t="shared" si="32"/>
        <v>84400</v>
      </c>
      <c r="N792" s="18">
        <f>M792*0.18</f>
        <v>15192</v>
      </c>
      <c r="O792" s="16" t="s">
        <v>69</v>
      </c>
      <c r="P792" s="16" t="s">
        <v>38</v>
      </c>
      <c r="Q792" s="16">
        <v>3</v>
      </c>
      <c r="R792" s="16" t="s">
        <v>39</v>
      </c>
    </row>
    <row r="793" spans="1:18" x14ac:dyDescent="0.2">
      <c r="A793" s="16" t="s">
        <v>936</v>
      </c>
      <c r="B793" s="29">
        <v>46010</v>
      </c>
      <c r="C793" s="9" t="s">
        <v>167</v>
      </c>
      <c r="D793" s="9" t="s">
        <v>99</v>
      </c>
      <c r="E793" s="9" t="s">
        <v>99</v>
      </c>
      <c r="F793" s="9" t="s">
        <v>9</v>
      </c>
      <c r="G793" s="9" t="s">
        <v>93</v>
      </c>
      <c r="H793" s="9" t="s">
        <v>94</v>
      </c>
      <c r="I793" s="9" t="s">
        <v>95</v>
      </c>
      <c r="J793" s="17">
        <v>2</v>
      </c>
      <c r="K793" s="18">
        <v>1627</v>
      </c>
      <c r="L793" s="19">
        <v>0.1</v>
      </c>
      <c r="M793" s="18">
        <f t="shared" si="32"/>
        <v>2928.6</v>
      </c>
      <c r="N793" s="18">
        <f>M793*0.1</f>
        <v>292.86</v>
      </c>
      <c r="O793" s="16" t="s">
        <v>91</v>
      </c>
      <c r="P793" s="16" t="s">
        <v>38</v>
      </c>
      <c r="Q793" s="16">
        <v>3</v>
      </c>
      <c r="R793" s="16" t="s">
        <v>39</v>
      </c>
    </row>
    <row r="794" spans="1:18" x14ac:dyDescent="0.2">
      <c r="A794" s="16" t="s">
        <v>937</v>
      </c>
      <c r="B794" s="29">
        <v>45672</v>
      </c>
      <c r="C794" s="9" t="s">
        <v>183</v>
      </c>
      <c r="D794" s="9" t="s">
        <v>87</v>
      </c>
      <c r="E794" s="9" t="s">
        <v>88</v>
      </c>
      <c r="F794" s="9" t="s">
        <v>9</v>
      </c>
      <c r="G794" s="9" t="s">
        <v>217</v>
      </c>
      <c r="H794" s="9" t="s">
        <v>218</v>
      </c>
      <c r="I794" s="9" t="s">
        <v>79</v>
      </c>
      <c r="J794" s="17">
        <v>1</v>
      </c>
      <c r="K794" s="18">
        <v>2369</v>
      </c>
      <c r="L794" s="19">
        <v>0.1</v>
      </c>
      <c r="M794" s="18">
        <f t="shared" si="32"/>
        <v>2132.1</v>
      </c>
      <c r="N794" s="18">
        <f>M794*0.15</f>
        <v>319.815</v>
      </c>
      <c r="O794" s="16" t="s">
        <v>37</v>
      </c>
      <c r="P794" s="16" t="s">
        <v>242</v>
      </c>
      <c r="Q794" s="16">
        <v>3</v>
      </c>
      <c r="R794" s="16" t="s">
        <v>39</v>
      </c>
    </row>
    <row r="795" spans="1:18" x14ac:dyDescent="0.2">
      <c r="A795" s="16" t="s">
        <v>938</v>
      </c>
      <c r="B795" s="29">
        <v>45893</v>
      </c>
      <c r="C795" s="9" t="s">
        <v>86</v>
      </c>
      <c r="D795" s="9" t="s">
        <v>47</v>
      </c>
      <c r="E795" s="9" t="s">
        <v>48</v>
      </c>
      <c r="F795" s="9" t="s">
        <v>11</v>
      </c>
      <c r="G795" s="9" t="s">
        <v>135</v>
      </c>
      <c r="H795" s="9" t="s">
        <v>136</v>
      </c>
      <c r="I795" s="9" t="s">
        <v>36</v>
      </c>
      <c r="J795" s="17">
        <v>2</v>
      </c>
      <c r="K795" s="18">
        <v>224</v>
      </c>
      <c r="L795" s="19">
        <v>0.05</v>
      </c>
      <c r="M795" s="18">
        <f t="shared" si="32"/>
        <v>425.59999999999997</v>
      </c>
      <c r="N795" s="18">
        <f>M795*0.14</f>
        <v>59.584000000000003</v>
      </c>
      <c r="O795" s="16" t="s">
        <v>91</v>
      </c>
      <c r="P795" s="16" t="s">
        <v>38</v>
      </c>
      <c r="Q795" s="16">
        <v>5</v>
      </c>
      <c r="R795" s="16" t="s">
        <v>39</v>
      </c>
    </row>
    <row r="796" spans="1:18" x14ac:dyDescent="0.2">
      <c r="A796" s="16" t="s">
        <v>939</v>
      </c>
      <c r="B796" s="29">
        <v>45980</v>
      </c>
      <c r="C796" s="9" t="s">
        <v>180</v>
      </c>
      <c r="D796" s="9" t="s">
        <v>32</v>
      </c>
      <c r="E796" s="9" t="s">
        <v>33</v>
      </c>
      <c r="F796" s="9" t="s">
        <v>9</v>
      </c>
      <c r="G796" s="9" t="s">
        <v>103</v>
      </c>
      <c r="H796" s="9" t="s">
        <v>104</v>
      </c>
      <c r="I796" s="9" t="s">
        <v>95</v>
      </c>
      <c r="J796" s="17">
        <v>1</v>
      </c>
      <c r="K796" s="18">
        <v>2804</v>
      </c>
      <c r="L796" s="19">
        <v>0.2</v>
      </c>
      <c r="M796" s="18">
        <f t="shared" si="32"/>
        <v>2243.2000000000003</v>
      </c>
      <c r="N796" s="18">
        <f>M796*0.24</f>
        <v>538.36800000000005</v>
      </c>
      <c r="O796" s="16" t="s">
        <v>44</v>
      </c>
      <c r="P796" s="16" t="s">
        <v>38</v>
      </c>
      <c r="Q796" s="16">
        <v>3</v>
      </c>
      <c r="R796" s="16" t="s">
        <v>39</v>
      </c>
    </row>
    <row r="797" spans="1:18" x14ac:dyDescent="0.2">
      <c r="A797" s="16" t="s">
        <v>940</v>
      </c>
      <c r="B797" s="29">
        <v>45869</v>
      </c>
      <c r="C797" s="9" t="s">
        <v>167</v>
      </c>
      <c r="D797" s="9" t="s">
        <v>113</v>
      </c>
      <c r="E797" s="9" t="s">
        <v>114</v>
      </c>
      <c r="F797" s="9" t="s">
        <v>10</v>
      </c>
      <c r="G797" s="9" t="s">
        <v>121</v>
      </c>
      <c r="H797" s="9" t="s">
        <v>122</v>
      </c>
      <c r="I797" s="9" t="s">
        <v>64</v>
      </c>
      <c r="J797" s="17">
        <v>2</v>
      </c>
      <c r="K797" s="18">
        <v>4178</v>
      </c>
      <c r="L797" s="19">
        <v>0.2</v>
      </c>
      <c r="M797" s="18">
        <f t="shared" si="32"/>
        <v>6684.8</v>
      </c>
      <c r="N797" s="18">
        <f>M797*0.16</f>
        <v>1069.568</v>
      </c>
      <c r="O797" s="16" t="s">
        <v>58</v>
      </c>
      <c r="P797" s="16" t="s">
        <v>38</v>
      </c>
      <c r="Q797" s="16">
        <v>3</v>
      </c>
      <c r="R797" s="16" t="s">
        <v>39</v>
      </c>
    </row>
    <row r="798" spans="1:18" x14ac:dyDescent="0.2">
      <c r="A798" s="16" t="s">
        <v>941</v>
      </c>
      <c r="B798" s="29">
        <v>45807</v>
      </c>
      <c r="C798" s="9" t="s">
        <v>146</v>
      </c>
      <c r="D798" s="9" t="s">
        <v>154</v>
      </c>
      <c r="E798" s="9" t="s">
        <v>61</v>
      </c>
      <c r="F798" s="9" t="s">
        <v>11</v>
      </c>
      <c r="G798" s="9" t="s">
        <v>42</v>
      </c>
      <c r="H798" s="9" t="s">
        <v>43</v>
      </c>
      <c r="I798" s="9" t="s">
        <v>36</v>
      </c>
      <c r="J798" s="17">
        <v>2</v>
      </c>
      <c r="K798" s="18">
        <v>787</v>
      </c>
      <c r="L798" s="19">
        <v>0.35</v>
      </c>
      <c r="M798" s="18">
        <f t="shared" si="32"/>
        <v>1023.1</v>
      </c>
      <c r="N798" s="18">
        <f>M798*0.19</f>
        <v>194.38900000000001</v>
      </c>
      <c r="O798" s="16" t="s">
        <v>69</v>
      </c>
      <c r="P798" s="16" t="s">
        <v>38</v>
      </c>
      <c r="Q798" s="16">
        <v>3</v>
      </c>
      <c r="R798" s="16" t="s">
        <v>39</v>
      </c>
    </row>
    <row r="799" spans="1:18" x14ac:dyDescent="0.2">
      <c r="A799" s="16" t="s">
        <v>942</v>
      </c>
      <c r="B799" s="29">
        <v>46092</v>
      </c>
      <c r="C799" s="9" t="s">
        <v>180</v>
      </c>
      <c r="D799" s="9" t="s">
        <v>113</v>
      </c>
      <c r="E799" s="9" t="s">
        <v>114</v>
      </c>
      <c r="F799" s="9" t="s">
        <v>11</v>
      </c>
      <c r="G799" s="9" t="s">
        <v>130</v>
      </c>
      <c r="H799" s="9" t="s">
        <v>131</v>
      </c>
      <c r="I799" s="9" t="s">
        <v>79</v>
      </c>
      <c r="J799" s="17">
        <v>1</v>
      </c>
      <c r="K799" s="18">
        <v>1901</v>
      </c>
      <c r="L799" s="19">
        <v>0</v>
      </c>
      <c r="M799" s="18">
        <f t="shared" si="32"/>
        <v>1901</v>
      </c>
      <c r="N799" s="18">
        <f>M799*0.18</f>
        <v>342.18</v>
      </c>
      <c r="O799" s="16" t="s">
        <v>37</v>
      </c>
      <c r="P799" s="16" t="s">
        <v>38</v>
      </c>
      <c r="Q799" s="16">
        <v>3</v>
      </c>
      <c r="R799" s="16" t="s">
        <v>39</v>
      </c>
    </row>
    <row r="800" spans="1:18" x14ac:dyDescent="0.2">
      <c r="A800" s="16" t="s">
        <v>943</v>
      </c>
      <c r="B800" s="29">
        <v>45717</v>
      </c>
      <c r="C800" s="9" t="s">
        <v>180</v>
      </c>
      <c r="D800" s="9" t="s">
        <v>150</v>
      </c>
      <c r="E800" s="9" t="s">
        <v>151</v>
      </c>
      <c r="F800" s="9" t="s">
        <v>8</v>
      </c>
      <c r="G800" s="9" t="s">
        <v>34</v>
      </c>
      <c r="H800" s="9" t="s">
        <v>35</v>
      </c>
      <c r="I800" s="9" t="s">
        <v>36</v>
      </c>
      <c r="J800" s="17">
        <v>1</v>
      </c>
      <c r="K800" s="18">
        <v>9164</v>
      </c>
      <c r="L800" s="19">
        <v>0.1</v>
      </c>
      <c r="M800" s="18">
        <f t="shared" si="32"/>
        <v>8247.6</v>
      </c>
      <c r="N800" s="18">
        <f>M800*0.11</f>
        <v>907.23599999999999</v>
      </c>
      <c r="O800" s="16" t="s">
        <v>58</v>
      </c>
      <c r="P800" s="16" t="s">
        <v>242</v>
      </c>
      <c r="Q800" s="16">
        <v>4</v>
      </c>
      <c r="R800" s="16" t="s">
        <v>39</v>
      </c>
    </row>
    <row r="801" spans="1:18" x14ac:dyDescent="0.2">
      <c r="A801" s="16" t="s">
        <v>944</v>
      </c>
      <c r="B801" s="29">
        <v>45873</v>
      </c>
      <c r="C801" s="9" t="s">
        <v>52</v>
      </c>
      <c r="D801" s="9" t="s">
        <v>71</v>
      </c>
      <c r="E801" s="9" t="s">
        <v>72</v>
      </c>
      <c r="F801" s="9" t="s">
        <v>9</v>
      </c>
      <c r="G801" s="9" t="s">
        <v>176</v>
      </c>
      <c r="H801" s="9" t="s">
        <v>177</v>
      </c>
      <c r="I801" s="9" t="s">
        <v>95</v>
      </c>
      <c r="J801" s="17">
        <v>1</v>
      </c>
      <c r="K801" s="18">
        <v>2791</v>
      </c>
      <c r="L801" s="19">
        <v>0</v>
      </c>
      <c r="M801" s="18">
        <f t="shared" si="32"/>
        <v>2791</v>
      </c>
      <c r="N801" s="18">
        <f>M801*0.15</f>
        <v>418.65</v>
      </c>
      <c r="O801" s="16" t="s">
        <v>69</v>
      </c>
      <c r="P801" s="16" t="s">
        <v>38</v>
      </c>
      <c r="Q801" s="16">
        <v>3</v>
      </c>
      <c r="R801" s="16" t="s">
        <v>39</v>
      </c>
    </row>
    <row r="802" spans="1:18" x14ac:dyDescent="0.2">
      <c r="A802" s="16" t="s">
        <v>945</v>
      </c>
      <c r="B802" s="29">
        <v>46018</v>
      </c>
      <c r="C802" s="9" t="s">
        <v>180</v>
      </c>
      <c r="D802" s="9" t="s">
        <v>107</v>
      </c>
      <c r="E802" s="9" t="s">
        <v>108</v>
      </c>
      <c r="F802" s="9" t="s">
        <v>11</v>
      </c>
      <c r="G802" s="9" t="s">
        <v>130</v>
      </c>
      <c r="H802" s="9" t="s">
        <v>131</v>
      </c>
      <c r="I802" s="9" t="s">
        <v>36</v>
      </c>
      <c r="J802" s="17">
        <v>1</v>
      </c>
      <c r="K802" s="18">
        <v>2252</v>
      </c>
      <c r="L802" s="19">
        <v>0.05</v>
      </c>
      <c r="M802" s="18">
        <f t="shared" si="32"/>
        <v>2139.4</v>
      </c>
      <c r="N802" s="18">
        <f>M802*0.23</f>
        <v>492.06200000000007</v>
      </c>
      <c r="O802" s="16" t="s">
        <v>69</v>
      </c>
      <c r="P802" s="16" t="s">
        <v>38</v>
      </c>
      <c r="Q802" s="16">
        <v>3</v>
      </c>
      <c r="R802" s="16" t="s">
        <v>39</v>
      </c>
    </row>
    <row r="803" spans="1:18" x14ac:dyDescent="0.2">
      <c r="A803" s="16" t="s">
        <v>946</v>
      </c>
      <c r="B803" s="29">
        <v>45966</v>
      </c>
      <c r="C803" s="9" t="s">
        <v>54</v>
      </c>
      <c r="D803" s="9" t="s">
        <v>75</v>
      </c>
      <c r="E803" s="9" t="s">
        <v>76</v>
      </c>
      <c r="F803" s="9" t="s">
        <v>9</v>
      </c>
      <c r="G803" s="9" t="s">
        <v>161</v>
      </c>
      <c r="H803" s="9" t="s">
        <v>162</v>
      </c>
      <c r="I803" s="9" t="s">
        <v>79</v>
      </c>
      <c r="J803" s="17">
        <v>1</v>
      </c>
      <c r="K803" s="18">
        <v>490</v>
      </c>
      <c r="L803" s="19">
        <v>0.35</v>
      </c>
      <c r="M803" s="18">
        <f t="shared" si="32"/>
        <v>318.5</v>
      </c>
      <c r="N803" s="18">
        <f>M803*0.15</f>
        <v>47.774999999999999</v>
      </c>
      <c r="O803" s="16" t="s">
        <v>91</v>
      </c>
      <c r="P803" s="16" t="s">
        <v>38</v>
      </c>
      <c r="Q803" s="16">
        <v>4</v>
      </c>
      <c r="R803" s="16" t="s">
        <v>39</v>
      </c>
    </row>
    <row r="804" spans="1:18" x14ac:dyDescent="0.2">
      <c r="A804" s="16" t="s">
        <v>947</v>
      </c>
      <c r="B804" s="29">
        <v>46101</v>
      </c>
      <c r="C804" s="9" t="s">
        <v>146</v>
      </c>
      <c r="D804" s="9" t="s">
        <v>83</v>
      </c>
      <c r="E804" s="9" t="s">
        <v>84</v>
      </c>
      <c r="F804" s="9" t="s">
        <v>8</v>
      </c>
      <c r="G804" s="9" t="s">
        <v>67</v>
      </c>
      <c r="H804" s="9" t="s">
        <v>68</v>
      </c>
      <c r="I804" s="9" t="s">
        <v>57</v>
      </c>
      <c r="J804" s="17">
        <v>1</v>
      </c>
      <c r="K804" s="18">
        <v>4058</v>
      </c>
      <c r="L804" s="19">
        <v>0</v>
      </c>
      <c r="M804" s="18">
        <f t="shared" si="32"/>
        <v>4058</v>
      </c>
      <c r="N804" s="18">
        <f>M804*0.1</f>
        <v>405.8</v>
      </c>
      <c r="O804" s="16" t="s">
        <v>58</v>
      </c>
      <c r="P804" s="16" t="s">
        <v>242</v>
      </c>
      <c r="Q804" s="16">
        <v>5</v>
      </c>
      <c r="R804" s="16" t="s">
        <v>39</v>
      </c>
    </row>
    <row r="805" spans="1:18" x14ac:dyDescent="0.2">
      <c r="A805" s="16" t="s">
        <v>948</v>
      </c>
      <c r="B805" s="29">
        <v>46103</v>
      </c>
      <c r="C805" s="9" t="s">
        <v>165</v>
      </c>
      <c r="D805" s="9" t="s">
        <v>55</v>
      </c>
      <c r="E805" s="9" t="s">
        <v>56</v>
      </c>
      <c r="F805" s="9" t="s">
        <v>10</v>
      </c>
      <c r="G805" s="9" t="s">
        <v>168</v>
      </c>
      <c r="H805" s="9" t="s">
        <v>169</v>
      </c>
      <c r="I805" s="9" t="s">
        <v>64</v>
      </c>
      <c r="J805" s="17">
        <v>2</v>
      </c>
      <c r="K805" s="18">
        <v>2076</v>
      </c>
      <c r="L805" s="19">
        <v>0.1</v>
      </c>
      <c r="M805" s="18">
        <f t="shared" si="32"/>
        <v>3736.8</v>
      </c>
      <c r="N805" s="18">
        <f>M805*0.2</f>
        <v>747.36000000000013</v>
      </c>
      <c r="O805" s="16" t="s">
        <v>69</v>
      </c>
      <c r="P805" s="16" t="s">
        <v>38</v>
      </c>
      <c r="Q805" s="16">
        <v>5</v>
      </c>
      <c r="R805" s="16" t="s">
        <v>39</v>
      </c>
    </row>
    <row r="806" spans="1:18" x14ac:dyDescent="0.2">
      <c r="A806" s="16" t="s">
        <v>949</v>
      </c>
      <c r="B806" s="29">
        <v>45736</v>
      </c>
      <c r="C806" s="9" t="s">
        <v>226</v>
      </c>
      <c r="D806" s="9" t="s">
        <v>107</v>
      </c>
      <c r="E806" s="9" t="s">
        <v>108</v>
      </c>
      <c r="F806" s="9" t="s">
        <v>8</v>
      </c>
      <c r="G806" s="9" t="s">
        <v>139</v>
      </c>
      <c r="H806" s="9" t="s">
        <v>140</v>
      </c>
      <c r="I806" s="9" t="s">
        <v>57</v>
      </c>
      <c r="J806" s="17">
        <v>1</v>
      </c>
      <c r="K806" s="18">
        <v>22317</v>
      </c>
      <c r="L806" s="19">
        <v>0.05</v>
      </c>
      <c r="M806" s="18">
        <f t="shared" si="32"/>
        <v>21201.149999999998</v>
      </c>
      <c r="N806" s="18">
        <f>M806*0.25</f>
        <v>5300.2874999999995</v>
      </c>
      <c r="O806" s="16" t="s">
        <v>44</v>
      </c>
      <c r="P806" s="16" t="s">
        <v>38</v>
      </c>
      <c r="Q806" s="16">
        <v>3</v>
      </c>
      <c r="R806" s="16" t="s">
        <v>39</v>
      </c>
    </row>
    <row r="807" spans="1:18" x14ac:dyDescent="0.2">
      <c r="A807" s="16" t="s">
        <v>950</v>
      </c>
      <c r="B807" s="29">
        <v>45793</v>
      </c>
      <c r="C807" s="9" t="s">
        <v>159</v>
      </c>
      <c r="D807" s="9" t="s">
        <v>55</v>
      </c>
      <c r="E807" s="9" t="s">
        <v>56</v>
      </c>
      <c r="F807" s="9" t="s">
        <v>10</v>
      </c>
      <c r="G807" s="9" t="s">
        <v>224</v>
      </c>
      <c r="H807" s="9" t="s">
        <v>131</v>
      </c>
      <c r="I807" s="9" t="s">
        <v>73</v>
      </c>
      <c r="J807" s="17">
        <v>2</v>
      </c>
      <c r="K807" s="18">
        <v>3322</v>
      </c>
      <c r="L807" s="19">
        <v>0.05</v>
      </c>
      <c r="M807" s="18">
        <f t="shared" si="32"/>
        <v>6311.7999999999993</v>
      </c>
      <c r="N807" s="18">
        <f>M807*0.16</f>
        <v>1009.8879999999999</v>
      </c>
      <c r="O807" s="16" t="s">
        <v>69</v>
      </c>
      <c r="P807" s="16" t="s">
        <v>38</v>
      </c>
      <c r="Q807" s="16">
        <v>4</v>
      </c>
      <c r="R807" s="16" t="s">
        <v>39</v>
      </c>
    </row>
    <row r="808" spans="1:18" x14ac:dyDescent="0.2">
      <c r="A808" s="16" t="s">
        <v>951</v>
      </c>
      <c r="B808" s="29">
        <v>46106</v>
      </c>
      <c r="C808" s="9" t="s">
        <v>112</v>
      </c>
      <c r="D808" s="9" t="s">
        <v>154</v>
      </c>
      <c r="E808" s="9" t="s">
        <v>61</v>
      </c>
      <c r="F808" s="9" t="s">
        <v>11</v>
      </c>
      <c r="G808" s="9" t="s">
        <v>130</v>
      </c>
      <c r="H808" s="9" t="s">
        <v>131</v>
      </c>
      <c r="I808" s="9" t="s">
        <v>79</v>
      </c>
      <c r="J808" s="17">
        <v>1</v>
      </c>
      <c r="K808" s="18">
        <v>1273</v>
      </c>
      <c r="L808" s="19">
        <v>0.15</v>
      </c>
      <c r="M808" s="18">
        <f t="shared" si="32"/>
        <v>1082.05</v>
      </c>
      <c r="N808" s="18">
        <f>M808*0.23</f>
        <v>248.8715</v>
      </c>
      <c r="O808" s="16" t="s">
        <v>37</v>
      </c>
      <c r="P808" s="16" t="s">
        <v>38</v>
      </c>
      <c r="Q808" s="16">
        <v>5</v>
      </c>
      <c r="R808" s="16" t="s">
        <v>39</v>
      </c>
    </row>
    <row r="809" spans="1:18" x14ac:dyDescent="0.2">
      <c r="A809" s="16" t="s">
        <v>952</v>
      </c>
      <c r="B809" s="29">
        <v>46084</v>
      </c>
      <c r="C809" s="9" t="s">
        <v>112</v>
      </c>
      <c r="D809" s="9" t="s">
        <v>99</v>
      </c>
      <c r="E809" s="9" t="s">
        <v>99</v>
      </c>
      <c r="F809" s="9" t="s">
        <v>8</v>
      </c>
      <c r="G809" s="9" t="s">
        <v>262</v>
      </c>
      <c r="H809" s="9" t="s">
        <v>263</v>
      </c>
      <c r="I809" s="9" t="s">
        <v>57</v>
      </c>
      <c r="J809" s="17">
        <v>3</v>
      </c>
      <c r="K809" s="18">
        <v>13682</v>
      </c>
      <c r="L809" s="19">
        <v>0.2</v>
      </c>
      <c r="M809" s="18">
        <f t="shared" si="32"/>
        <v>32836.800000000003</v>
      </c>
      <c r="N809" s="18">
        <f>M809*0.17</f>
        <v>5582.2560000000012</v>
      </c>
      <c r="O809" s="16" t="s">
        <v>58</v>
      </c>
      <c r="P809" s="16" t="s">
        <v>38</v>
      </c>
      <c r="Q809" s="16">
        <v>3</v>
      </c>
      <c r="R809" s="16" t="s">
        <v>39</v>
      </c>
    </row>
    <row r="810" spans="1:18" x14ac:dyDescent="0.2">
      <c r="A810" s="16" t="s">
        <v>953</v>
      </c>
      <c r="B810" s="29">
        <v>46096</v>
      </c>
      <c r="C810" s="9" t="s">
        <v>183</v>
      </c>
      <c r="D810" s="9" t="s">
        <v>87</v>
      </c>
      <c r="E810" s="9" t="s">
        <v>88</v>
      </c>
      <c r="F810" s="9" t="s">
        <v>9</v>
      </c>
      <c r="G810" s="9" t="s">
        <v>93</v>
      </c>
      <c r="H810" s="9" t="s">
        <v>94</v>
      </c>
      <c r="I810" s="9" t="s">
        <v>79</v>
      </c>
      <c r="J810" s="17">
        <v>1</v>
      </c>
      <c r="K810" s="18">
        <v>1785</v>
      </c>
      <c r="L810" s="19">
        <v>0.05</v>
      </c>
      <c r="M810" s="18">
        <f t="shared" si="32"/>
        <v>1695.75</v>
      </c>
      <c r="N810" s="18">
        <f>M810*0.14</f>
        <v>237.40500000000003</v>
      </c>
      <c r="O810" s="16" t="s">
        <v>91</v>
      </c>
      <c r="P810" s="16" t="s">
        <v>38</v>
      </c>
      <c r="Q810" s="16">
        <v>5</v>
      </c>
      <c r="R810" s="16" t="s">
        <v>39</v>
      </c>
    </row>
    <row r="811" spans="1:18" x14ac:dyDescent="0.2">
      <c r="A811" s="16" t="s">
        <v>954</v>
      </c>
      <c r="B811" s="29">
        <v>45735</v>
      </c>
      <c r="C811" s="9" t="s">
        <v>129</v>
      </c>
      <c r="D811" s="9" t="s">
        <v>119</v>
      </c>
      <c r="E811" s="9" t="s">
        <v>120</v>
      </c>
      <c r="F811" s="9" t="s">
        <v>11</v>
      </c>
      <c r="G811" s="9" t="s">
        <v>42</v>
      </c>
      <c r="H811" s="9" t="s">
        <v>43</v>
      </c>
      <c r="I811" s="9" t="s">
        <v>79</v>
      </c>
      <c r="J811" s="17">
        <v>2</v>
      </c>
      <c r="K811" s="18">
        <v>2161</v>
      </c>
      <c r="L811" s="19">
        <v>0.05</v>
      </c>
      <c r="M811" s="18">
        <v>0</v>
      </c>
      <c r="N811" s="18">
        <v>0</v>
      </c>
      <c r="O811" s="16" t="s">
        <v>91</v>
      </c>
      <c r="P811" s="16" t="s">
        <v>132</v>
      </c>
      <c r="Q811" s="16"/>
      <c r="R811" s="16" t="s">
        <v>133</v>
      </c>
    </row>
    <row r="812" spans="1:18" x14ac:dyDescent="0.2">
      <c r="A812" s="16" t="s">
        <v>955</v>
      </c>
      <c r="B812" s="29">
        <v>46081</v>
      </c>
      <c r="C812" s="9" t="s">
        <v>41</v>
      </c>
      <c r="D812" s="9" t="s">
        <v>32</v>
      </c>
      <c r="E812" s="9" t="s">
        <v>33</v>
      </c>
      <c r="F812" s="9" t="s">
        <v>10</v>
      </c>
      <c r="G812" s="9" t="s">
        <v>224</v>
      </c>
      <c r="H812" s="9" t="s">
        <v>131</v>
      </c>
      <c r="I812" s="9" t="s">
        <v>64</v>
      </c>
      <c r="J812" s="17">
        <v>2</v>
      </c>
      <c r="K812" s="18">
        <v>2672</v>
      </c>
      <c r="L812" s="19">
        <v>0.1</v>
      </c>
      <c r="M812" s="18">
        <f t="shared" ref="M812:M843" si="33">J812*K812*(1-L812)</f>
        <v>4809.6000000000004</v>
      </c>
      <c r="N812" s="18">
        <f>M812*0.25</f>
        <v>1202.4000000000001</v>
      </c>
      <c r="O812" s="16" t="s">
        <v>58</v>
      </c>
      <c r="P812" s="16" t="s">
        <v>38</v>
      </c>
      <c r="Q812" s="16">
        <v>3</v>
      </c>
      <c r="R812" s="16" t="s">
        <v>39</v>
      </c>
    </row>
    <row r="813" spans="1:18" x14ac:dyDescent="0.2">
      <c r="A813" s="16" t="s">
        <v>956</v>
      </c>
      <c r="B813" s="29">
        <v>45701</v>
      </c>
      <c r="C813" s="9" t="s">
        <v>66</v>
      </c>
      <c r="D813" s="9" t="s">
        <v>154</v>
      </c>
      <c r="E813" s="9" t="s">
        <v>61</v>
      </c>
      <c r="F813" s="9" t="s">
        <v>11</v>
      </c>
      <c r="G813" s="9" t="s">
        <v>135</v>
      </c>
      <c r="H813" s="9" t="s">
        <v>136</v>
      </c>
      <c r="I813" s="9" t="s">
        <v>79</v>
      </c>
      <c r="J813" s="17">
        <v>1</v>
      </c>
      <c r="K813" s="18">
        <v>1709</v>
      </c>
      <c r="L813" s="19">
        <v>0</v>
      </c>
      <c r="M813" s="18">
        <f t="shared" si="33"/>
        <v>1709</v>
      </c>
      <c r="N813" s="18">
        <f>M813*0.21</f>
        <v>358.89</v>
      </c>
      <c r="O813" s="16" t="s">
        <v>58</v>
      </c>
      <c r="P813" s="16" t="s">
        <v>38</v>
      </c>
      <c r="Q813" s="16">
        <v>3</v>
      </c>
      <c r="R813" s="16" t="s">
        <v>39</v>
      </c>
    </row>
    <row r="814" spans="1:18" x14ac:dyDescent="0.2">
      <c r="A814" s="16" t="s">
        <v>957</v>
      </c>
      <c r="B814" s="29">
        <v>45752</v>
      </c>
      <c r="C814" s="9" t="s">
        <v>180</v>
      </c>
      <c r="D814" s="9" t="s">
        <v>60</v>
      </c>
      <c r="E814" s="9" t="s">
        <v>61</v>
      </c>
      <c r="F814" s="9" t="s">
        <v>9</v>
      </c>
      <c r="G814" s="9" t="s">
        <v>176</v>
      </c>
      <c r="H814" s="9" t="s">
        <v>177</v>
      </c>
      <c r="I814" s="9" t="s">
        <v>79</v>
      </c>
      <c r="J814" s="17">
        <v>1</v>
      </c>
      <c r="K814" s="18">
        <v>3663</v>
      </c>
      <c r="L814" s="19">
        <v>0.2</v>
      </c>
      <c r="M814" s="18">
        <f t="shared" si="33"/>
        <v>2930.4</v>
      </c>
      <c r="N814" s="18">
        <f>M814*0.11</f>
        <v>322.34399999999999</v>
      </c>
      <c r="O814" s="16" t="s">
        <v>44</v>
      </c>
      <c r="P814" s="16" t="s">
        <v>38</v>
      </c>
      <c r="Q814" s="16">
        <v>4</v>
      </c>
      <c r="R814" s="16" t="s">
        <v>39</v>
      </c>
    </row>
    <row r="815" spans="1:18" x14ac:dyDescent="0.2">
      <c r="A815" s="16" t="s">
        <v>958</v>
      </c>
      <c r="B815" s="29">
        <v>45964</v>
      </c>
      <c r="C815" s="9" t="s">
        <v>156</v>
      </c>
      <c r="D815" s="9" t="s">
        <v>60</v>
      </c>
      <c r="E815" s="9" t="s">
        <v>61</v>
      </c>
      <c r="F815" s="9" t="s">
        <v>8</v>
      </c>
      <c r="G815" s="9" t="s">
        <v>139</v>
      </c>
      <c r="H815" s="9" t="s">
        <v>140</v>
      </c>
      <c r="I815" s="9" t="s">
        <v>36</v>
      </c>
      <c r="J815" s="17">
        <v>1</v>
      </c>
      <c r="K815" s="18">
        <v>40627</v>
      </c>
      <c r="L815" s="19">
        <v>0.15</v>
      </c>
      <c r="M815" s="18">
        <f t="shared" si="33"/>
        <v>34532.949999999997</v>
      </c>
      <c r="N815" s="18">
        <f>M815*0.22</f>
        <v>7597.2489999999998</v>
      </c>
      <c r="O815" s="16" t="s">
        <v>69</v>
      </c>
      <c r="P815" s="16" t="s">
        <v>38</v>
      </c>
      <c r="Q815" s="16">
        <v>3</v>
      </c>
      <c r="R815" s="16" t="s">
        <v>39</v>
      </c>
    </row>
    <row r="816" spans="1:18" x14ac:dyDescent="0.2">
      <c r="A816" s="16" t="s">
        <v>959</v>
      </c>
      <c r="B816" s="29">
        <v>45716</v>
      </c>
      <c r="C816" s="9" t="s">
        <v>86</v>
      </c>
      <c r="D816" s="9" t="s">
        <v>83</v>
      </c>
      <c r="E816" s="9" t="s">
        <v>84</v>
      </c>
      <c r="F816" s="9" t="s">
        <v>8</v>
      </c>
      <c r="G816" s="9" t="s">
        <v>126</v>
      </c>
      <c r="H816" s="9" t="s">
        <v>127</v>
      </c>
      <c r="I816" s="9" t="s">
        <v>36</v>
      </c>
      <c r="J816" s="17">
        <v>1</v>
      </c>
      <c r="K816" s="18">
        <v>50838</v>
      </c>
      <c r="L816" s="19">
        <v>0.35</v>
      </c>
      <c r="M816" s="18">
        <f t="shared" si="33"/>
        <v>33044.700000000004</v>
      </c>
      <c r="N816" s="18">
        <f>M816*0.16</f>
        <v>5287.152000000001</v>
      </c>
      <c r="O816" s="16" t="s">
        <v>91</v>
      </c>
      <c r="P816" s="16" t="s">
        <v>38</v>
      </c>
      <c r="Q816" s="16">
        <v>3</v>
      </c>
      <c r="R816" s="16" t="s">
        <v>39</v>
      </c>
    </row>
    <row r="817" spans="1:18" x14ac:dyDescent="0.2">
      <c r="A817" s="16" t="s">
        <v>960</v>
      </c>
      <c r="B817" s="29">
        <v>46001</v>
      </c>
      <c r="C817" s="9" t="s">
        <v>82</v>
      </c>
      <c r="D817" s="9" t="s">
        <v>83</v>
      </c>
      <c r="E817" s="9" t="s">
        <v>84</v>
      </c>
      <c r="F817" s="9" t="s">
        <v>8</v>
      </c>
      <c r="G817" s="9" t="s">
        <v>49</v>
      </c>
      <c r="H817" s="9" t="s">
        <v>50</v>
      </c>
      <c r="I817" s="9" t="s">
        <v>57</v>
      </c>
      <c r="J817" s="17">
        <v>1</v>
      </c>
      <c r="K817" s="18">
        <v>41505</v>
      </c>
      <c r="L817" s="19">
        <v>0.05</v>
      </c>
      <c r="M817" s="18">
        <f t="shared" si="33"/>
        <v>39429.75</v>
      </c>
      <c r="N817" s="18">
        <f>M817*0.21</f>
        <v>8280.2474999999995</v>
      </c>
      <c r="O817" s="16" t="s">
        <v>58</v>
      </c>
      <c r="P817" s="16" t="s">
        <v>38</v>
      </c>
      <c r="Q817" s="16">
        <v>3</v>
      </c>
      <c r="R817" s="16" t="s">
        <v>39</v>
      </c>
    </row>
    <row r="818" spans="1:18" x14ac:dyDescent="0.2">
      <c r="A818" s="16" t="s">
        <v>961</v>
      </c>
      <c r="B818" s="29">
        <v>45977</v>
      </c>
      <c r="C818" s="9" t="s">
        <v>138</v>
      </c>
      <c r="D818" s="9" t="s">
        <v>71</v>
      </c>
      <c r="E818" s="9" t="s">
        <v>72</v>
      </c>
      <c r="F818" s="9" t="s">
        <v>8</v>
      </c>
      <c r="G818" s="9" t="s">
        <v>34</v>
      </c>
      <c r="H818" s="9" t="s">
        <v>35</v>
      </c>
      <c r="I818" s="9" t="s">
        <v>57</v>
      </c>
      <c r="J818" s="17">
        <v>3</v>
      </c>
      <c r="K818" s="18">
        <v>22598</v>
      </c>
      <c r="L818" s="19">
        <v>0.15</v>
      </c>
      <c r="M818" s="18">
        <f t="shared" si="33"/>
        <v>57624.9</v>
      </c>
      <c r="N818" s="18">
        <f>M818*0.25</f>
        <v>14406.225</v>
      </c>
      <c r="O818" s="16" t="s">
        <v>37</v>
      </c>
      <c r="P818" s="16" t="s">
        <v>38</v>
      </c>
      <c r="Q818" s="16">
        <v>3</v>
      </c>
      <c r="R818" s="16" t="s">
        <v>39</v>
      </c>
    </row>
    <row r="819" spans="1:18" x14ac:dyDescent="0.2">
      <c r="A819" s="16" t="s">
        <v>962</v>
      </c>
      <c r="B819" s="29">
        <v>45715</v>
      </c>
      <c r="C819" s="9" t="s">
        <v>106</v>
      </c>
      <c r="D819" s="9" t="s">
        <v>71</v>
      </c>
      <c r="E819" s="9" t="s">
        <v>72</v>
      </c>
      <c r="F819" s="9" t="s">
        <v>11</v>
      </c>
      <c r="G819" s="9" t="s">
        <v>135</v>
      </c>
      <c r="H819" s="9" t="s">
        <v>136</v>
      </c>
      <c r="I819" s="9" t="s">
        <v>36</v>
      </c>
      <c r="J819" s="17">
        <v>2</v>
      </c>
      <c r="K819" s="18">
        <v>599</v>
      </c>
      <c r="L819" s="19">
        <v>0</v>
      </c>
      <c r="M819" s="18">
        <f t="shared" si="33"/>
        <v>1198</v>
      </c>
      <c r="N819" s="18">
        <f>M819*0.15</f>
        <v>179.7</v>
      </c>
      <c r="O819" s="16" t="s">
        <v>58</v>
      </c>
      <c r="P819" s="16" t="s">
        <v>38</v>
      </c>
      <c r="Q819" s="16">
        <v>4</v>
      </c>
      <c r="R819" s="16" t="s">
        <v>39</v>
      </c>
    </row>
    <row r="820" spans="1:18" x14ac:dyDescent="0.2">
      <c r="A820" s="16" t="s">
        <v>963</v>
      </c>
      <c r="B820" s="29">
        <v>45670</v>
      </c>
      <c r="C820" s="9" t="s">
        <v>156</v>
      </c>
      <c r="D820" s="9" t="s">
        <v>87</v>
      </c>
      <c r="E820" s="9" t="s">
        <v>88</v>
      </c>
      <c r="F820" s="9" t="s">
        <v>9</v>
      </c>
      <c r="G820" s="9" t="s">
        <v>161</v>
      </c>
      <c r="H820" s="9" t="s">
        <v>162</v>
      </c>
      <c r="I820" s="9" t="s">
        <v>95</v>
      </c>
      <c r="J820" s="17">
        <v>1</v>
      </c>
      <c r="K820" s="18">
        <v>1524</v>
      </c>
      <c r="L820" s="19">
        <v>0.05</v>
      </c>
      <c r="M820" s="18">
        <f t="shared" si="33"/>
        <v>1447.8</v>
      </c>
      <c r="N820" s="18">
        <f>M820*0.11</f>
        <v>159.25800000000001</v>
      </c>
      <c r="O820" s="16" t="s">
        <v>91</v>
      </c>
      <c r="P820" s="16" t="s">
        <v>38</v>
      </c>
      <c r="Q820" s="16">
        <v>3</v>
      </c>
      <c r="R820" s="16" t="s">
        <v>39</v>
      </c>
    </row>
    <row r="821" spans="1:18" x14ac:dyDescent="0.2">
      <c r="A821" s="16" t="s">
        <v>964</v>
      </c>
      <c r="B821" s="29">
        <v>46096</v>
      </c>
      <c r="C821" s="9" t="s">
        <v>112</v>
      </c>
      <c r="D821" s="9" t="s">
        <v>47</v>
      </c>
      <c r="E821" s="9" t="s">
        <v>48</v>
      </c>
      <c r="F821" s="9" t="s">
        <v>9</v>
      </c>
      <c r="G821" s="9" t="s">
        <v>173</v>
      </c>
      <c r="H821" s="9" t="s">
        <v>174</v>
      </c>
      <c r="I821" s="9" t="s">
        <v>95</v>
      </c>
      <c r="J821" s="17">
        <v>1</v>
      </c>
      <c r="K821" s="18">
        <v>2444</v>
      </c>
      <c r="L821" s="19">
        <v>0.05</v>
      </c>
      <c r="M821" s="18">
        <f t="shared" si="33"/>
        <v>2321.7999999999997</v>
      </c>
      <c r="N821" s="18">
        <f>M821*0.26</f>
        <v>603.66800000000001</v>
      </c>
      <c r="O821" s="16" t="s">
        <v>58</v>
      </c>
      <c r="P821" s="16" t="s">
        <v>38</v>
      </c>
      <c r="Q821" s="16">
        <v>4</v>
      </c>
      <c r="R821" s="16" t="s">
        <v>39</v>
      </c>
    </row>
    <row r="822" spans="1:18" x14ac:dyDescent="0.2">
      <c r="A822" s="16" t="s">
        <v>965</v>
      </c>
      <c r="B822" s="29">
        <v>45671</v>
      </c>
      <c r="C822" s="9" t="s">
        <v>125</v>
      </c>
      <c r="D822" s="9" t="s">
        <v>60</v>
      </c>
      <c r="E822" s="9" t="s">
        <v>61</v>
      </c>
      <c r="F822" s="9" t="s">
        <v>11</v>
      </c>
      <c r="G822" s="9" t="s">
        <v>115</v>
      </c>
      <c r="H822" s="9" t="s">
        <v>116</v>
      </c>
      <c r="I822" s="9" t="s">
        <v>79</v>
      </c>
      <c r="J822" s="17">
        <v>1</v>
      </c>
      <c r="K822" s="18">
        <v>2444</v>
      </c>
      <c r="L822" s="19">
        <v>0</v>
      </c>
      <c r="M822" s="18">
        <f t="shared" si="33"/>
        <v>2444</v>
      </c>
      <c r="N822" s="18">
        <f>M822*0.16</f>
        <v>391.04</v>
      </c>
      <c r="O822" s="16" t="s">
        <v>69</v>
      </c>
      <c r="P822" s="16" t="s">
        <v>38</v>
      </c>
      <c r="Q822" s="16">
        <v>4</v>
      </c>
      <c r="R822" s="16" t="s">
        <v>39</v>
      </c>
    </row>
    <row r="823" spans="1:18" x14ac:dyDescent="0.2">
      <c r="A823" s="16" t="s">
        <v>966</v>
      </c>
      <c r="B823" s="29">
        <v>45757</v>
      </c>
      <c r="C823" s="9" t="s">
        <v>183</v>
      </c>
      <c r="D823" s="9" t="s">
        <v>87</v>
      </c>
      <c r="E823" s="9" t="s">
        <v>88</v>
      </c>
      <c r="F823" s="9" t="s">
        <v>9</v>
      </c>
      <c r="G823" s="9" t="s">
        <v>173</v>
      </c>
      <c r="H823" s="9" t="s">
        <v>174</v>
      </c>
      <c r="I823" s="9" t="s">
        <v>79</v>
      </c>
      <c r="J823" s="17">
        <v>4</v>
      </c>
      <c r="K823" s="18">
        <v>2829</v>
      </c>
      <c r="L823" s="19">
        <v>0.05</v>
      </c>
      <c r="M823" s="18">
        <f t="shared" si="33"/>
        <v>10750.199999999999</v>
      </c>
      <c r="N823" s="18">
        <f>M823*0.15</f>
        <v>1612.5299999999997</v>
      </c>
      <c r="O823" s="16" t="s">
        <v>58</v>
      </c>
      <c r="P823" s="16" t="s">
        <v>38</v>
      </c>
      <c r="Q823" s="16">
        <v>5</v>
      </c>
      <c r="R823" s="16" t="s">
        <v>39</v>
      </c>
    </row>
    <row r="824" spans="1:18" x14ac:dyDescent="0.2">
      <c r="A824" s="16" t="s">
        <v>967</v>
      </c>
      <c r="B824" s="29">
        <v>46007</v>
      </c>
      <c r="C824" s="9" t="s">
        <v>41</v>
      </c>
      <c r="D824" s="9" t="s">
        <v>71</v>
      </c>
      <c r="E824" s="9" t="s">
        <v>72</v>
      </c>
      <c r="F824" s="9" t="s">
        <v>10</v>
      </c>
      <c r="G824" s="9" t="s">
        <v>168</v>
      </c>
      <c r="H824" s="9" t="s">
        <v>169</v>
      </c>
      <c r="I824" s="9" t="s">
        <v>64</v>
      </c>
      <c r="J824" s="17">
        <v>2</v>
      </c>
      <c r="K824" s="18">
        <v>5036</v>
      </c>
      <c r="L824" s="19">
        <v>0.15</v>
      </c>
      <c r="M824" s="18">
        <f t="shared" si="33"/>
        <v>8561.1999999999989</v>
      </c>
      <c r="N824" s="18">
        <f>M824*0.14</f>
        <v>1198.568</v>
      </c>
      <c r="O824" s="16" t="s">
        <v>69</v>
      </c>
      <c r="P824" s="16" t="s">
        <v>242</v>
      </c>
      <c r="Q824" s="16">
        <v>5</v>
      </c>
      <c r="R824" s="16" t="s">
        <v>39</v>
      </c>
    </row>
    <row r="825" spans="1:18" x14ac:dyDescent="0.2">
      <c r="A825" s="16" t="s">
        <v>968</v>
      </c>
      <c r="B825" s="29">
        <v>46015</v>
      </c>
      <c r="C825" s="9" t="s">
        <v>86</v>
      </c>
      <c r="D825" s="9" t="s">
        <v>113</v>
      </c>
      <c r="E825" s="9" t="s">
        <v>114</v>
      </c>
      <c r="F825" s="9" t="s">
        <v>11</v>
      </c>
      <c r="G825" s="9" t="s">
        <v>130</v>
      </c>
      <c r="H825" s="9" t="s">
        <v>131</v>
      </c>
      <c r="I825" s="9" t="s">
        <v>79</v>
      </c>
      <c r="J825" s="17">
        <v>1</v>
      </c>
      <c r="K825" s="18">
        <v>2042</v>
      </c>
      <c r="L825" s="19">
        <v>0.1</v>
      </c>
      <c r="M825" s="18">
        <f t="shared" si="33"/>
        <v>1837.8</v>
      </c>
      <c r="N825" s="18">
        <f>M825*0.15</f>
        <v>275.66999999999996</v>
      </c>
      <c r="O825" s="16" t="s">
        <v>44</v>
      </c>
      <c r="P825" s="16" t="s">
        <v>38</v>
      </c>
      <c r="Q825" s="16">
        <v>5</v>
      </c>
      <c r="R825" s="16" t="s">
        <v>39</v>
      </c>
    </row>
    <row r="826" spans="1:18" x14ac:dyDescent="0.2">
      <c r="A826" s="16" t="s">
        <v>969</v>
      </c>
      <c r="B826" s="29">
        <v>46072</v>
      </c>
      <c r="C826" s="9" t="s">
        <v>167</v>
      </c>
      <c r="D826" s="9" t="s">
        <v>55</v>
      </c>
      <c r="E826" s="9" t="s">
        <v>56</v>
      </c>
      <c r="F826" s="9" t="s">
        <v>11</v>
      </c>
      <c r="G826" s="9" t="s">
        <v>130</v>
      </c>
      <c r="H826" s="9" t="s">
        <v>131</v>
      </c>
      <c r="I826" s="9" t="s">
        <v>36</v>
      </c>
      <c r="J826" s="17">
        <v>1</v>
      </c>
      <c r="K826" s="18">
        <v>1323</v>
      </c>
      <c r="L826" s="19">
        <v>0.15</v>
      </c>
      <c r="M826" s="18">
        <f t="shared" si="33"/>
        <v>1124.55</v>
      </c>
      <c r="N826" s="18">
        <f>M826*0.12</f>
        <v>134.946</v>
      </c>
      <c r="O826" s="16" t="s">
        <v>69</v>
      </c>
      <c r="P826" s="16" t="s">
        <v>38</v>
      </c>
      <c r="Q826" s="16">
        <v>5</v>
      </c>
      <c r="R826" s="16" t="s">
        <v>39</v>
      </c>
    </row>
    <row r="827" spans="1:18" x14ac:dyDescent="0.2">
      <c r="A827" s="16" t="s">
        <v>970</v>
      </c>
      <c r="B827" s="29">
        <v>45659</v>
      </c>
      <c r="C827" s="9" t="s">
        <v>86</v>
      </c>
      <c r="D827" s="9" t="s">
        <v>150</v>
      </c>
      <c r="E827" s="9" t="s">
        <v>151</v>
      </c>
      <c r="F827" s="9" t="s">
        <v>10</v>
      </c>
      <c r="G827" s="9" t="s">
        <v>121</v>
      </c>
      <c r="H827" s="9" t="s">
        <v>122</v>
      </c>
      <c r="I827" s="9" t="s">
        <v>73</v>
      </c>
      <c r="J827" s="17">
        <v>1</v>
      </c>
      <c r="K827" s="18">
        <v>2628</v>
      </c>
      <c r="L827" s="19">
        <v>0</v>
      </c>
      <c r="M827" s="18">
        <f t="shared" si="33"/>
        <v>2628</v>
      </c>
      <c r="N827" s="18">
        <f>M827*0.2</f>
        <v>525.6</v>
      </c>
      <c r="O827" s="16" t="s">
        <v>44</v>
      </c>
      <c r="P827" s="16" t="s">
        <v>38</v>
      </c>
      <c r="Q827" s="16">
        <v>4</v>
      </c>
      <c r="R827" s="16" t="s">
        <v>39</v>
      </c>
    </row>
    <row r="828" spans="1:18" x14ac:dyDescent="0.2">
      <c r="A828" s="16" t="s">
        <v>971</v>
      </c>
      <c r="B828" s="29">
        <v>45999</v>
      </c>
      <c r="C828" s="9" t="s">
        <v>125</v>
      </c>
      <c r="D828" s="9" t="s">
        <v>154</v>
      </c>
      <c r="E828" s="9" t="s">
        <v>61</v>
      </c>
      <c r="F828" s="9" t="s">
        <v>11</v>
      </c>
      <c r="G828" s="9" t="s">
        <v>77</v>
      </c>
      <c r="H828" s="9" t="s">
        <v>78</v>
      </c>
      <c r="I828" s="9" t="s">
        <v>36</v>
      </c>
      <c r="J828" s="17">
        <v>2</v>
      </c>
      <c r="K828" s="18">
        <v>459</v>
      </c>
      <c r="L828" s="19">
        <v>0.05</v>
      </c>
      <c r="M828" s="18">
        <f t="shared" si="33"/>
        <v>872.09999999999991</v>
      </c>
      <c r="N828" s="18">
        <f>M828*0.2</f>
        <v>174.42</v>
      </c>
      <c r="O828" s="16" t="s">
        <v>37</v>
      </c>
      <c r="P828" s="16" t="s">
        <v>38</v>
      </c>
      <c r="Q828" s="16">
        <v>5</v>
      </c>
      <c r="R828" s="16" t="s">
        <v>39</v>
      </c>
    </row>
    <row r="829" spans="1:18" x14ac:dyDescent="0.2">
      <c r="A829" s="16" t="s">
        <v>972</v>
      </c>
      <c r="B829" s="29">
        <v>45853</v>
      </c>
      <c r="C829" s="9" t="s">
        <v>106</v>
      </c>
      <c r="D829" s="9" t="s">
        <v>119</v>
      </c>
      <c r="E829" s="9" t="s">
        <v>120</v>
      </c>
      <c r="F829" s="9" t="s">
        <v>9</v>
      </c>
      <c r="G829" s="9" t="s">
        <v>217</v>
      </c>
      <c r="H829" s="9" t="s">
        <v>218</v>
      </c>
      <c r="I829" s="9" t="s">
        <v>79</v>
      </c>
      <c r="J829" s="17">
        <v>1</v>
      </c>
      <c r="K829" s="18">
        <v>2480</v>
      </c>
      <c r="L829" s="19">
        <v>0.2</v>
      </c>
      <c r="M829" s="18">
        <f t="shared" si="33"/>
        <v>1984</v>
      </c>
      <c r="N829" s="18">
        <f>M829*0.16</f>
        <v>317.44</v>
      </c>
      <c r="O829" s="16" t="s">
        <v>69</v>
      </c>
      <c r="P829" s="16" t="s">
        <v>38</v>
      </c>
      <c r="Q829" s="16">
        <v>5</v>
      </c>
      <c r="R829" s="16" t="s">
        <v>39</v>
      </c>
    </row>
    <row r="830" spans="1:18" x14ac:dyDescent="0.2">
      <c r="A830" s="16" t="s">
        <v>973</v>
      </c>
      <c r="B830" s="29">
        <v>45997</v>
      </c>
      <c r="C830" s="9" t="s">
        <v>41</v>
      </c>
      <c r="D830" s="9" t="s">
        <v>150</v>
      </c>
      <c r="E830" s="9" t="s">
        <v>151</v>
      </c>
      <c r="F830" s="9" t="s">
        <v>10</v>
      </c>
      <c r="G830" s="9" t="s">
        <v>62</v>
      </c>
      <c r="H830" s="9" t="s">
        <v>63</v>
      </c>
      <c r="I830" s="9" t="s">
        <v>64</v>
      </c>
      <c r="J830" s="17">
        <v>1</v>
      </c>
      <c r="K830" s="18">
        <v>4059</v>
      </c>
      <c r="L830" s="19">
        <v>0</v>
      </c>
      <c r="M830" s="18">
        <f t="shared" si="33"/>
        <v>4059</v>
      </c>
      <c r="N830" s="18">
        <f>M830*0.19</f>
        <v>771.21</v>
      </c>
      <c r="O830" s="16" t="s">
        <v>37</v>
      </c>
      <c r="P830" s="16" t="s">
        <v>38</v>
      </c>
      <c r="Q830" s="16">
        <v>5</v>
      </c>
      <c r="R830" s="16" t="s">
        <v>39</v>
      </c>
    </row>
    <row r="831" spans="1:18" x14ac:dyDescent="0.2">
      <c r="A831" s="16" t="s">
        <v>974</v>
      </c>
      <c r="B831" s="29">
        <v>45804</v>
      </c>
      <c r="C831" s="9" t="s">
        <v>97</v>
      </c>
      <c r="D831" s="9" t="s">
        <v>101</v>
      </c>
      <c r="E831" s="9" t="s">
        <v>102</v>
      </c>
      <c r="F831" s="9" t="s">
        <v>8</v>
      </c>
      <c r="G831" s="9" t="s">
        <v>34</v>
      </c>
      <c r="H831" s="9" t="s">
        <v>35</v>
      </c>
      <c r="I831" s="9" t="s">
        <v>36</v>
      </c>
      <c r="J831" s="17">
        <v>2</v>
      </c>
      <c r="K831" s="18">
        <v>5624</v>
      </c>
      <c r="L831" s="19">
        <v>0</v>
      </c>
      <c r="M831" s="18">
        <f t="shared" si="33"/>
        <v>11248</v>
      </c>
      <c r="N831" s="18">
        <f>M831*0.17</f>
        <v>1912.16</v>
      </c>
      <c r="O831" s="16" t="s">
        <v>37</v>
      </c>
      <c r="P831" s="16" t="s">
        <v>38</v>
      </c>
      <c r="Q831" s="16">
        <v>3</v>
      </c>
      <c r="R831" s="16" t="s">
        <v>39</v>
      </c>
    </row>
    <row r="832" spans="1:18" x14ac:dyDescent="0.2">
      <c r="A832" s="16" t="s">
        <v>975</v>
      </c>
      <c r="B832" s="29">
        <v>45739</v>
      </c>
      <c r="C832" s="9" t="s">
        <v>86</v>
      </c>
      <c r="D832" s="9" t="s">
        <v>83</v>
      </c>
      <c r="E832" s="9" t="s">
        <v>84</v>
      </c>
      <c r="F832" s="9" t="s">
        <v>8</v>
      </c>
      <c r="G832" s="9" t="s">
        <v>67</v>
      </c>
      <c r="H832" s="9" t="s">
        <v>68</v>
      </c>
      <c r="I832" s="9" t="s">
        <v>57</v>
      </c>
      <c r="J832" s="17">
        <v>1</v>
      </c>
      <c r="K832" s="18">
        <v>53682</v>
      </c>
      <c r="L832" s="19">
        <v>0.2</v>
      </c>
      <c r="M832" s="18">
        <f t="shared" si="33"/>
        <v>42945.600000000006</v>
      </c>
      <c r="N832" s="18">
        <f>M832*0.21</f>
        <v>9018.5760000000009</v>
      </c>
      <c r="O832" s="16" t="s">
        <v>58</v>
      </c>
      <c r="P832" s="16" t="s">
        <v>38</v>
      </c>
      <c r="Q832" s="16">
        <v>5</v>
      </c>
      <c r="R832" s="16" t="s">
        <v>39</v>
      </c>
    </row>
    <row r="833" spans="1:18" x14ac:dyDescent="0.2">
      <c r="A833" s="16" t="s">
        <v>976</v>
      </c>
      <c r="B833" s="29">
        <v>46107</v>
      </c>
      <c r="C833" s="9" t="s">
        <v>54</v>
      </c>
      <c r="D833" s="9" t="s">
        <v>101</v>
      </c>
      <c r="E833" s="9" t="s">
        <v>102</v>
      </c>
      <c r="F833" s="9" t="s">
        <v>10</v>
      </c>
      <c r="G833" s="9" t="s">
        <v>224</v>
      </c>
      <c r="H833" s="9" t="s">
        <v>131</v>
      </c>
      <c r="I833" s="9" t="s">
        <v>64</v>
      </c>
      <c r="J833" s="17">
        <v>3</v>
      </c>
      <c r="K833" s="18">
        <v>1845</v>
      </c>
      <c r="L833" s="19">
        <v>0</v>
      </c>
      <c r="M833" s="18">
        <f t="shared" si="33"/>
        <v>5535</v>
      </c>
      <c r="N833" s="18">
        <f>M833*0.26</f>
        <v>1439.1000000000001</v>
      </c>
      <c r="O833" s="16" t="s">
        <v>37</v>
      </c>
      <c r="P833" s="16" t="s">
        <v>38</v>
      </c>
      <c r="Q833" s="16">
        <v>4</v>
      </c>
      <c r="R833" s="16" t="s">
        <v>39</v>
      </c>
    </row>
    <row r="834" spans="1:18" x14ac:dyDescent="0.2">
      <c r="A834" s="16" t="s">
        <v>977</v>
      </c>
      <c r="B834" s="29">
        <v>45824</v>
      </c>
      <c r="C834" s="9" t="s">
        <v>167</v>
      </c>
      <c r="D834" s="9" t="s">
        <v>150</v>
      </c>
      <c r="E834" s="9" t="s">
        <v>151</v>
      </c>
      <c r="F834" s="9" t="s">
        <v>9</v>
      </c>
      <c r="G834" s="9" t="s">
        <v>161</v>
      </c>
      <c r="H834" s="9" t="s">
        <v>162</v>
      </c>
      <c r="I834" s="9" t="s">
        <v>79</v>
      </c>
      <c r="J834" s="17">
        <v>1</v>
      </c>
      <c r="K834" s="18">
        <v>1243</v>
      </c>
      <c r="L834" s="19">
        <v>0.15</v>
      </c>
      <c r="M834" s="18">
        <f t="shared" si="33"/>
        <v>1056.55</v>
      </c>
      <c r="N834" s="18">
        <f>M834*0.14</f>
        <v>147.917</v>
      </c>
      <c r="O834" s="16" t="s">
        <v>44</v>
      </c>
      <c r="P834" s="16" t="s">
        <v>38</v>
      </c>
      <c r="Q834" s="16">
        <v>5</v>
      </c>
      <c r="R834" s="16" t="s">
        <v>39</v>
      </c>
    </row>
    <row r="835" spans="1:18" x14ac:dyDescent="0.2">
      <c r="A835" s="16" t="s">
        <v>978</v>
      </c>
      <c r="B835" s="29">
        <v>45802</v>
      </c>
      <c r="C835" s="9" t="s">
        <v>97</v>
      </c>
      <c r="D835" s="9" t="s">
        <v>32</v>
      </c>
      <c r="E835" s="9" t="s">
        <v>33</v>
      </c>
      <c r="F835" s="9" t="s">
        <v>10</v>
      </c>
      <c r="G835" s="9" t="s">
        <v>121</v>
      </c>
      <c r="H835" s="9" t="s">
        <v>122</v>
      </c>
      <c r="I835" s="9" t="s">
        <v>73</v>
      </c>
      <c r="J835" s="17">
        <v>1</v>
      </c>
      <c r="K835" s="18">
        <v>4942</v>
      </c>
      <c r="L835" s="19">
        <v>0.05</v>
      </c>
      <c r="M835" s="18">
        <f t="shared" si="33"/>
        <v>4694.8999999999996</v>
      </c>
      <c r="N835" s="18">
        <f>M835*0.16</f>
        <v>751.18399999999997</v>
      </c>
      <c r="O835" s="16" t="s">
        <v>58</v>
      </c>
      <c r="P835" s="16" t="s">
        <v>38</v>
      </c>
      <c r="Q835" s="16">
        <v>3</v>
      </c>
      <c r="R835" s="16" t="s">
        <v>39</v>
      </c>
    </row>
    <row r="836" spans="1:18" x14ac:dyDescent="0.2">
      <c r="A836" s="16" t="s">
        <v>979</v>
      </c>
      <c r="B836" s="29">
        <v>45884</v>
      </c>
      <c r="C836" s="9" t="s">
        <v>183</v>
      </c>
      <c r="D836" s="9" t="s">
        <v>99</v>
      </c>
      <c r="E836" s="9" t="s">
        <v>99</v>
      </c>
      <c r="F836" s="9" t="s">
        <v>11</v>
      </c>
      <c r="G836" s="9" t="s">
        <v>130</v>
      </c>
      <c r="H836" s="9" t="s">
        <v>131</v>
      </c>
      <c r="I836" s="9" t="s">
        <v>79</v>
      </c>
      <c r="J836" s="17">
        <v>1</v>
      </c>
      <c r="K836" s="18">
        <v>2025</v>
      </c>
      <c r="L836" s="19">
        <v>0.35</v>
      </c>
      <c r="M836" s="18">
        <f t="shared" si="33"/>
        <v>1316.25</v>
      </c>
      <c r="N836" s="18">
        <f>M836*0.25</f>
        <v>329.0625</v>
      </c>
      <c r="O836" s="16" t="s">
        <v>91</v>
      </c>
      <c r="P836" s="16" t="s">
        <v>38</v>
      </c>
      <c r="Q836" s="16">
        <v>4</v>
      </c>
      <c r="R836" s="16" t="s">
        <v>39</v>
      </c>
    </row>
    <row r="837" spans="1:18" x14ac:dyDescent="0.2">
      <c r="A837" s="16" t="s">
        <v>980</v>
      </c>
      <c r="B837" s="29">
        <v>45675</v>
      </c>
      <c r="C837" s="9" t="s">
        <v>180</v>
      </c>
      <c r="D837" s="9" t="s">
        <v>119</v>
      </c>
      <c r="E837" s="9" t="s">
        <v>120</v>
      </c>
      <c r="F837" s="9" t="s">
        <v>8</v>
      </c>
      <c r="G837" s="9" t="s">
        <v>126</v>
      </c>
      <c r="H837" s="9" t="s">
        <v>127</v>
      </c>
      <c r="I837" s="9" t="s">
        <v>57</v>
      </c>
      <c r="J837" s="17">
        <v>3</v>
      </c>
      <c r="K837" s="18">
        <v>9284</v>
      </c>
      <c r="L837" s="19">
        <v>0.05</v>
      </c>
      <c r="M837" s="18">
        <f t="shared" si="33"/>
        <v>26459.399999999998</v>
      </c>
      <c r="N837" s="18">
        <f>M837*0.15</f>
        <v>3968.9099999999994</v>
      </c>
      <c r="O837" s="16" t="s">
        <v>58</v>
      </c>
      <c r="P837" s="16" t="s">
        <v>38</v>
      </c>
      <c r="Q837" s="16">
        <v>5</v>
      </c>
      <c r="R837" s="16" t="s">
        <v>39</v>
      </c>
    </row>
    <row r="838" spans="1:18" x14ac:dyDescent="0.2">
      <c r="A838" s="16" t="s">
        <v>981</v>
      </c>
      <c r="B838" s="29">
        <v>45970</v>
      </c>
      <c r="C838" s="9" t="s">
        <v>148</v>
      </c>
      <c r="D838" s="9" t="s">
        <v>71</v>
      </c>
      <c r="E838" s="9" t="s">
        <v>72</v>
      </c>
      <c r="F838" s="9" t="s">
        <v>11</v>
      </c>
      <c r="G838" s="9" t="s">
        <v>115</v>
      </c>
      <c r="H838" s="9" t="s">
        <v>116</v>
      </c>
      <c r="I838" s="9" t="s">
        <v>79</v>
      </c>
      <c r="J838" s="17">
        <v>3</v>
      </c>
      <c r="K838" s="18">
        <v>951</v>
      </c>
      <c r="L838" s="19">
        <v>0</v>
      </c>
      <c r="M838" s="18">
        <f t="shared" si="33"/>
        <v>2853</v>
      </c>
      <c r="N838" s="18">
        <f>M838*0.22</f>
        <v>627.66</v>
      </c>
      <c r="O838" s="16" t="s">
        <v>69</v>
      </c>
      <c r="P838" s="16" t="s">
        <v>38</v>
      </c>
      <c r="Q838" s="16">
        <v>4</v>
      </c>
      <c r="R838" s="16" t="s">
        <v>39</v>
      </c>
    </row>
    <row r="839" spans="1:18" x14ac:dyDescent="0.2">
      <c r="A839" s="16" t="s">
        <v>982</v>
      </c>
      <c r="B839" s="29">
        <v>45693</v>
      </c>
      <c r="C839" s="9" t="s">
        <v>226</v>
      </c>
      <c r="D839" s="9" t="s">
        <v>75</v>
      </c>
      <c r="E839" s="9" t="s">
        <v>76</v>
      </c>
      <c r="F839" s="9" t="s">
        <v>10</v>
      </c>
      <c r="G839" s="9" t="s">
        <v>89</v>
      </c>
      <c r="H839" s="9" t="s">
        <v>90</v>
      </c>
      <c r="I839" s="9" t="s">
        <v>64</v>
      </c>
      <c r="J839" s="17">
        <v>2</v>
      </c>
      <c r="K839" s="18">
        <v>3968</v>
      </c>
      <c r="L839" s="19">
        <v>0</v>
      </c>
      <c r="M839" s="18">
        <f t="shared" si="33"/>
        <v>7936</v>
      </c>
      <c r="N839" s="18">
        <f>M839*0.22</f>
        <v>1745.92</v>
      </c>
      <c r="O839" s="16" t="s">
        <v>69</v>
      </c>
      <c r="P839" s="16" t="s">
        <v>38</v>
      </c>
      <c r="Q839" s="16">
        <v>4</v>
      </c>
      <c r="R839" s="16" t="s">
        <v>39</v>
      </c>
    </row>
    <row r="840" spans="1:18" x14ac:dyDescent="0.2">
      <c r="A840" s="16" t="s">
        <v>983</v>
      </c>
      <c r="B840" s="29">
        <v>46060</v>
      </c>
      <c r="C840" s="9" t="s">
        <v>46</v>
      </c>
      <c r="D840" s="9" t="s">
        <v>101</v>
      </c>
      <c r="E840" s="9" t="s">
        <v>102</v>
      </c>
      <c r="F840" s="9" t="s">
        <v>9</v>
      </c>
      <c r="G840" s="9" t="s">
        <v>173</v>
      </c>
      <c r="H840" s="9" t="s">
        <v>174</v>
      </c>
      <c r="I840" s="9" t="s">
        <v>79</v>
      </c>
      <c r="J840" s="17">
        <v>2</v>
      </c>
      <c r="K840" s="18">
        <v>1395</v>
      </c>
      <c r="L840" s="19">
        <v>0</v>
      </c>
      <c r="M840" s="18">
        <f t="shared" si="33"/>
        <v>2790</v>
      </c>
      <c r="N840" s="18">
        <f>M840*0.2</f>
        <v>558</v>
      </c>
      <c r="O840" s="16" t="s">
        <v>44</v>
      </c>
      <c r="P840" s="16" t="s">
        <v>38</v>
      </c>
      <c r="Q840" s="16">
        <v>4</v>
      </c>
      <c r="R840" s="16" t="s">
        <v>39</v>
      </c>
    </row>
    <row r="841" spans="1:18" x14ac:dyDescent="0.2">
      <c r="A841" s="16" t="s">
        <v>984</v>
      </c>
      <c r="B841" s="29">
        <v>45898</v>
      </c>
      <c r="C841" s="9" t="s">
        <v>86</v>
      </c>
      <c r="D841" s="9" t="s">
        <v>113</v>
      </c>
      <c r="E841" s="9" t="s">
        <v>114</v>
      </c>
      <c r="F841" s="9" t="s">
        <v>9</v>
      </c>
      <c r="G841" s="9" t="s">
        <v>93</v>
      </c>
      <c r="H841" s="9" t="s">
        <v>94</v>
      </c>
      <c r="I841" s="9" t="s">
        <v>79</v>
      </c>
      <c r="J841" s="17">
        <v>2</v>
      </c>
      <c r="K841" s="18">
        <v>388</v>
      </c>
      <c r="L841" s="19">
        <v>0</v>
      </c>
      <c r="M841" s="18">
        <f t="shared" si="33"/>
        <v>776</v>
      </c>
      <c r="N841" s="18">
        <f>M841*0.16</f>
        <v>124.16</v>
      </c>
      <c r="O841" s="16" t="s">
        <v>91</v>
      </c>
      <c r="P841" s="16" t="s">
        <v>38</v>
      </c>
      <c r="Q841" s="16">
        <v>5</v>
      </c>
      <c r="R841" s="16" t="s">
        <v>39</v>
      </c>
    </row>
    <row r="842" spans="1:18" x14ac:dyDescent="0.2">
      <c r="A842" s="16" t="s">
        <v>985</v>
      </c>
      <c r="B842" s="29">
        <v>45745</v>
      </c>
      <c r="C842" s="9" t="s">
        <v>54</v>
      </c>
      <c r="D842" s="9" t="s">
        <v>101</v>
      </c>
      <c r="E842" s="9" t="s">
        <v>102</v>
      </c>
      <c r="F842" s="9" t="s">
        <v>8</v>
      </c>
      <c r="G842" s="9" t="s">
        <v>126</v>
      </c>
      <c r="H842" s="9" t="s">
        <v>127</v>
      </c>
      <c r="I842" s="9" t="s">
        <v>57</v>
      </c>
      <c r="J842" s="17">
        <v>1</v>
      </c>
      <c r="K842" s="18">
        <v>14627</v>
      </c>
      <c r="L842" s="19">
        <v>0</v>
      </c>
      <c r="M842" s="18">
        <f t="shared" si="33"/>
        <v>14627</v>
      </c>
      <c r="N842" s="18">
        <f>M842*0.23</f>
        <v>3364.21</v>
      </c>
      <c r="O842" s="16" t="s">
        <v>37</v>
      </c>
      <c r="P842" s="16" t="s">
        <v>38</v>
      </c>
      <c r="Q842" s="16">
        <v>5</v>
      </c>
      <c r="R842" s="16" t="s">
        <v>39</v>
      </c>
    </row>
    <row r="843" spans="1:18" x14ac:dyDescent="0.2">
      <c r="A843" s="16" t="s">
        <v>986</v>
      </c>
      <c r="B843" s="29">
        <v>46021</v>
      </c>
      <c r="C843" s="9" t="s">
        <v>165</v>
      </c>
      <c r="D843" s="9" t="s">
        <v>119</v>
      </c>
      <c r="E843" s="9" t="s">
        <v>120</v>
      </c>
      <c r="F843" s="9" t="s">
        <v>10</v>
      </c>
      <c r="G843" s="9" t="s">
        <v>62</v>
      </c>
      <c r="H843" s="9" t="s">
        <v>63</v>
      </c>
      <c r="I843" s="9" t="s">
        <v>64</v>
      </c>
      <c r="J843" s="17">
        <v>1</v>
      </c>
      <c r="K843" s="18">
        <v>573</v>
      </c>
      <c r="L843" s="19">
        <v>0.2</v>
      </c>
      <c r="M843" s="18">
        <f t="shared" si="33"/>
        <v>458.40000000000003</v>
      </c>
      <c r="N843" s="18">
        <f>M843*0.24</f>
        <v>110.01600000000001</v>
      </c>
      <c r="O843" s="16" t="s">
        <v>37</v>
      </c>
      <c r="P843" s="16" t="s">
        <v>38</v>
      </c>
      <c r="Q843" s="16">
        <v>5</v>
      </c>
      <c r="R843" s="16" t="s">
        <v>39</v>
      </c>
    </row>
    <row r="844" spans="1:18" x14ac:dyDescent="0.2">
      <c r="A844" s="16" t="s">
        <v>987</v>
      </c>
      <c r="B844" s="29">
        <v>45823</v>
      </c>
      <c r="C844" s="9" t="s">
        <v>106</v>
      </c>
      <c r="D844" s="9" t="s">
        <v>47</v>
      </c>
      <c r="E844" s="9" t="s">
        <v>48</v>
      </c>
      <c r="F844" s="9" t="s">
        <v>10</v>
      </c>
      <c r="G844" s="9" t="s">
        <v>184</v>
      </c>
      <c r="H844" s="9" t="s">
        <v>185</v>
      </c>
      <c r="I844" s="9" t="s">
        <v>73</v>
      </c>
      <c r="J844" s="17">
        <v>1</v>
      </c>
      <c r="K844" s="18">
        <v>3250</v>
      </c>
      <c r="L844" s="19">
        <v>0.1</v>
      </c>
      <c r="M844" s="18">
        <f t="shared" ref="M844:M875" si="34">J844*K844*(1-L844)</f>
        <v>2925</v>
      </c>
      <c r="N844" s="18">
        <f>M844*0.19</f>
        <v>555.75</v>
      </c>
      <c r="O844" s="16" t="s">
        <v>91</v>
      </c>
      <c r="P844" s="16" t="s">
        <v>38</v>
      </c>
      <c r="Q844" s="16">
        <v>3</v>
      </c>
      <c r="R844" s="16" t="s">
        <v>39</v>
      </c>
    </row>
    <row r="845" spans="1:18" x14ac:dyDescent="0.2">
      <c r="A845" s="16" t="s">
        <v>988</v>
      </c>
      <c r="B845" s="29">
        <v>45945</v>
      </c>
      <c r="C845" s="9" t="s">
        <v>66</v>
      </c>
      <c r="D845" s="9" t="s">
        <v>71</v>
      </c>
      <c r="E845" s="9" t="s">
        <v>72</v>
      </c>
      <c r="F845" s="9" t="s">
        <v>10</v>
      </c>
      <c r="G845" s="9" t="s">
        <v>62</v>
      </c>
      <c r="H845" s="9" t="s">
        <v>63</v>
      </c>
      <c r="I845" s="9" t="s">
        <v>64</v>
      </c>
      <c r="J845" s="17">
        <v>1</v>
      </c>
      <c r="K845" s="18">
        <v>3034</v>
      </c>
      <c r="L845" s="19">
        <v>0.15</v>
      </c>
      <c r="M845" s="18">
        <f t="shared" si="34"/>
        <v>2578.9</v>
      </c>
      <c r="N845" s="18">
        <f>M845*0.13</f>
        <v>335.25700000000001</v>
      </c>
      <c r="O845" s="16" t="s">
        <v>37</v>
      </c>
      <c r="P845" s="16" t="s">
        <v>38</v>
      </c>
      <c r="Q845" s="16">
        <v>5</v>
      </c>
      <c r="R845" s="16" t="s">
        <v>39</v>
      </c>
    </row>
    <row r="846" spans="1:18" x14ac:dyDescent="0.2">
      <c r="A846" s="16" t="s">
        <v>989</v>
      </c>
      <c r="B846" s="29">
        <v>45926</v>
      </c>
      <c r="C846" s="9" t="s">
        <v>52</v>
      </c>
      <c r="D846" s="9" t="s">
        <v>60</v>
      </c>
      <c r="E846" s="9" t="s">
        <v>61</v>
      </c>
      <c r="F846" s="9" t="s">
        <v>10</v>
      </c>
      <c r="G846" s="9" t="s">
        <v>168</v>
      </c>
      <c r="H846" s="9" t="s">
        <v>169</v>
      </c>
      <c r="I846" s="9" t="s">
        <v>64</v>
      </c>
      <c r="J846" s="17">
        <v>1</v>
      </c>
      <c r="K846" s="18">
        <v>3174</v>
      </c>
      <c r="L846" s="19">
        <v>0.05</v>
      </c>
      <c r="M846" s="18">
        <f t="shared" si="34"/>
        <v>3015.2999999999997</v>
      </c>
      <c r="N846" s="18">
        <f>M846*0.15</f>
        <v>452.29499999999996</v>
      </c>
      <c r="O846" s="16" t="s">
        <v>69</v>
      </c>
      <c r="P846" s="16" t="s">
        <v>38</v>
      </c>
      <c r="Q846" s="16">
        <v>5</v>
      </c>
      <c r="R846" s="16" t="s">
        <v>39</v>
      </c>
    </row>
    <row r="847" spans="1:18" x14ac:dyDescent="0.2">
      <c r="A847" s="16" t="s">
        <v>990</v>
      </c>
      <c r="B847" s="29">
        <v>45907</v>
      </c>
      <c r="C847" s="9" t="s">
        <v>54</v>
      </c>
      <c r="D847" s="9" t="s">
        <v>71</v>
      </c>
      <c r="E847" s="9" t="s">
        <v>72</v>
      </c>
      <c r="F847" s="9" t="s">
        <v>8</v>
      </c>
      <c r="G847" s="9" t="s">
        <v>262</v>
      </c>
      <c r="H847" s="9" t="s">
        <v>263</v>
      </c>
      <c r="I847" s="9" t="s">
        <v>57</v>
      </c>
      <c r="J847" s="17">
        <v>1</v>
      </c>
      <c r="K847" s="18">
        <v>2573</v>
      </c>
      <c r="L847" s="19">
        <v>0</v>
      </c>
      <c r="M847" s="18">
        <f t="shared" si="34"/>
        <v>2573</v>
      </c>
      <c r="N847" s="18">
        <f>M847*0.19</f>
        <v>488.87</v>
      </c>
      <c r="O847" s="16" t="s">
        <v>37</v>
      </c>
      <c r="P847" s="16" t="s">
        <v>38</v>
      </c>
      <c r="Q847" s="16">
        <v>4</v>
      </c>
      <c r="R847" s="16" t="s">
        <v>39</v>
      </c>
    </row>
    <row r="848" spans="1:18" x14ac:dyDescent="0.2">
      <c r="A848" s="16" t="s">
        <v>991</v>
      </c>
      <c r="B848" s="29">
        <v>45948</v>
      </c>
      <c r="C848" s="9" t="s">
        <v>226</v>
      </c>
      <c r="D848" s="9" t="s">
        <v>154</v>
      </c>
      <c r="E848" s="9" t="s">
        <v>61</v>
      </c>
      <c r="F848" s="9" t="s">
        <v>9</v>
      </c>
      <c r="G848" s="9" t="s">
        <v>176</v>
      </c>
      <c r="H848" s="9" t="s">
        <v>177</v>
      </c>
      <c r="I848" s="9" t="s">
        <v>79</v>
      </c>
      <c r="J848" s="17">
        <v>1</v>
      </c>
      <c r="K848" s="18">
        <v>3871</v>
      </c>
      <c r="L848" s="19">
        <v>0.1</v>
      </c>
      <c r="M848" s="18">
        <f t="shared" si="34"/>
        <v>3483.9</v>
      </c>
      <c r="N848" s="18">
        <f>M848*0.11</f>
        <v>383.22899999999998</v>
      </c>
      <c r="O848" s="16" t="s">
        <v>44</v>
      </c>
      <c r="P848" s="16" t="s">
        <v>38</v>
      </c>
      <c r="Q848" s="16">
        <v>4</v>
      </c>
      <c r="R848" s="16" t="s">
        <v>39</v>
      </c>
    </row>
    <row r="849" spans="1:18" x14ac:dyDescent="0.2">
      <c r="A849" s="16" t="s">
        <v>992</v>
      </c>
      <c r="B849" s="29">
        <v>45966</v>
      </c>
      <c r="C849" s="9" t="s">
        <v>118</v>
      </c>
      <c r="D849" s="9" t="s">
        <v>119</v>
      </c>
      <c r="E849" s="9" t="s">
        <v>120</v>
      </c>
      <c r="F849" s="9" t="s">
        <v>9</v>
      </c>
      <c r="G849" s="9" t="s">
        <v>103</v>
      </c>
      <c r="H849" s="9" t="s">
        <v>104</v>
      </c>
      <c r="I849" s="9" t="s">
        <v>95</v>
      </c>
      <c r="J849" s="17">
        <v>2</v>
      </c>
      <c r="K849" s="18">
        <v>1079</v>
      </c>
      <c r="L849" s="19">
        <v>0.15</v>
      </c>
      <c r="M849" s="18">
        <f t="shared" si="34"/>
        <v>1834.3</v>
      </c>
      <c r="N849" s="18">
        <f>M849*0.26</f>
        <v>476.91800000000001</v>
      </c>
      <c r="O849" s="16" t="s">
        <v>58</v>
      </c>
      <c r="P849" s="16" t="s">
        <v>38</v>
      </c>
      <c r="Q849" s="16">
        <v>4</v>
      </c>
      <c r="R849" s="16" t="s">
        <v>39</v>
      </c>
    </row>
    <row r="850" spans="1:18" x14ac:dyDescent="0.2">
      <c r="A850" s="16" t="s">
        <v>993</v>
      </c>
      <c r="B850" s="29">
        <v>45693</v>
      </c>
      <c r="C850" s="9" t="s">
        <v>226</v>
      </c>
      <c r="D850" s="9" t="s">
        <v>71</v>
      </c>
      <c r="E850" s="9" t="s">
        <v>72</v>
      </c>
      <c r="F850" s="9" t="s">
        <v>8</v>
      </c>
      <c r="G850" s="9" t="s">
        <v>49</v>
      </c>
      <c r="H850" s="9" t="s">
        <v>50</v>
      </c>
      <c r="I850" s="9" t="s">
        <v>36</v>
      </c>
      <c r="J850" s="17">
        <v>2</v>
      </c>
      <c r="K850" s="18">
        <v>60425</v>
      </c>
      <c r="L850" s="19">
        <v>0</v>
      </c>
      <c r="M850" s="18">
        <f t="shared" si="34"/>
        <v>120850</v>
      </c>
      <c r="N850" s="18">
        <f>M850*0.2</f>
        <v>24170</v>
      </c>
      <c r="O850" s="16" t="s">
        <v>44</v>
      </c>
      <c r="P850" s="16" t="s">
        <v>242</v>
      </c>
      <c r="Q850" s="16">
        <v>5</v>
      </c>
      <c r="R850" s="16" t="s">
        <v>39</v>
      </c>
    </row>
    <row r="851" spans="1:18" x14ac:dyDescent="0.2">
      <c r="A851" s="16" t="s">
        <v>994</v>
      </c>
      <c r="B851" s="29">
        <v>46057</v>
      </c>
      <c r="C851" s="9" t="s">
        <v>226</v>
      </c>
      <c r="D851" s="9" t="s">
        <v>55</v>
      </c>
      <c r="E851" s="9" t="s">
        <v>56</v>
      </c>
      <c r="F851" s="9" t="s">
        <v>11</v>
      </c>
      <c r="G851" s="9" t="s">
        <v>135</v>
      </c>
      <c r="H851" s="9" t="s">
        <v>136</v>
      </c>
      <c r="I851" s="9" t="s">
        <v>36</v>
      </c>
      <c r="J851" s="17">
        <v>2</v>
      </c>
      <c r="K851" s="18">
        <v>570</v>
      </c>
      <c r="L851" s="19">
        <v>0.1</v>
      </c>
      <c r="M851" s="18">
        <f t="shared" si="34"/>
        <v>1026</v>
      </c>
      <c r="N851" s="18">
        <f>M851*0.14</f>
        <v>143.64000000000001</v>
      </c>
      <c r="O851" s="16" t="s">
        <v>58</v>
      </c>
      <c r="P851" s="16" t="s">
        <v>38</v>
      </c>
      <c r="Q851" s="16">
        <v>3</v>
      </c>
      <c r="R851" s="16" t="s">
        <v>39</v>
      </c>
    </row>
    <row r="852" spans="1:18" x14ac:dyDescent="0.2">
      <c r="A852" s="16" t="s">
        <v>995</v>
      </c>
      <c r="B852" s="29">
        <v>45987</v>
      </c>
      <c r="C852" s="9" t="s">
        <v>86</v>
      </c>
      <c r="D852" s="9" t="s">
        <v>101</v>
      </c>
      <c r="E852" s="9" t="s">
        <v>102</v>
      </c>
      <c r="F852" s="9" t="s">
        <v>10</v>
      </c>
      <c r="G852" s="9" t="s">
        <v>224</v>
      </c>
      <c r="H852" s="9" t="s">
        <v>131</v>
      </c>
      <c r="I852" s="9" t="s">
        <v>64</v>
      </c>
      <c r="J852" s="17">
        <v>1</v>
      </c>
      <c r="K852" s="18">
        <v>5314</v>
      </c>
      <c r="L852" s="19">
        <v>0.05</v>
      </c>
      <c r="M852" s="18">
        <f t="shared" si="34"/>
        <v>5048.3</v>
      </c>
      <c r="N852" s="18">
        <f>M852*0.25</f>
        <v>1262.075</v>
      </c>
      <c r="O852" s="16" t="s">
        <v>44</v>
      </c>
      <c r="P852" s="16" t="s">
        <v>38</v>
      </c>
      <c r="Q852" s="16">
        <v>5</v>
      </c>
      <c r="R852" s="16" t="s">
        <v>39</v>
      </c>
    </row>
    <row r="853" spans="1:18" x14ac:dyDescent="0.2">
      <c r="A853" s="16" t="s">
        <v>996</v>
      </c>
      <c r="B853" s="29">
        <v>46097</v>
      </c>
      <c r="C853" s="9" t="s">
        <v>86</v>
      </c>
      <c r="D853" s="9" t="s">
        <v>71</v>
      </c>
      <c r="E853" s="9" t="s">
        <v>72</v>
      </c>
      <c r="F853" s="9" t="s">
        <v>11</v>
      </c>
      <c r="G853" s="9" t="s">
        <v>135</v>
      </c>
      <c r="H853" s="9" t="s">
        <v>136</v>
      </c>
      <c r="I853" s="9" t="s">
        <v>79</v>
      </c>
      <c r="J853" s="17">
        <v>1</v>
      </c>
      <c r="K853" s="18">
        <v>1049</v>
      </c>
      <c r="L853" s="19">
        <v>0.05</v>
      </c>
      <c r="M853" s="18">
        <f t="shared" si="34"/>
        <v>996.55</v>
      </c>
      <c r="N853" s="18">
        <f>M853*0.22</f>
        <v>219.24099999999999</v>
      </c>
      <c r="O853" s="16" t="s">
        <v>37</v>
      </c>
      <c r="P853" s="16" t="s">
        <v>38</v>
      </c>
      <c r="Q853" s="16">
        <v>4</v>
      </c>
      <c r="R853" s="16" t="s">
        <v>39</v>
      </c>
    </row>
    <row r="854" spans="1:18" x14ac:dyDescent="0.2">
      <c r="A854" s="16" t="s">
        <v>997</v>
      </c>
      <c r="B854" s="29">
        <v>46101</v>
      </c>
      <c r="C854" s="9" t="s">
        <v>226</v>
      </c>
      <c r="D854" s="9" t="s">
        <v>71</v>
      </c>
      <c r="E854" s="9" t="s">
        <v>72</v>
      </c>
      <c r="F854" s="9" t="s">
        <v>10</v>
      </c>
      <c r="G854" s="9" t="s">
        <v>168</v>
      </c>
      <c r="H854" s="9" t="s">
        <v>169</v>
      </c>
      <c r="I854" s="9" t="s">
        <v>73</v>
      </c>
      <c r="J854" s="17">
        <v>1</v>
      </c>
      <c r="K854" s="18">
        <v>3594</v>
      </c>
      <c r="L854" s="19">
        <v>0</v>
      </c>
      <c r="M854" s="18">
        <f t="shared" si="34"/>
        <v>3594</v>
      </c>
      <c r="N854" s="18">
        <f>M854*0.21</f>
        <v>754.74</v>
      </c>
      <c r="O854" s="16" t="s">
        <v>44</v>
      </c>
      <c r="P854" s="16" t="s">
        <v>38</v>
      </c>
      <c r="Q854" s="16">
        <v>4</v>
      </c>
      <c r="R854" s="16" t="s">
        <v>39</v>
      </c>
    </row>
    <row r="855" spans="1:18" x14ac:dyDescent="0.2">
      <c r="A855" s="16" t="s">
        <v>998</v>
      </c>
      <c r="B855" s="29">
        <v>45754</v>
      </c>
      <c r="C855" s="9" t="s">
        <v>167</v>
      </c>
      <c r="D855" s="9" t="s">
        <v>71</v>
      </c>
      <c r="E855" s="9" t="s">
        <v>72</v>
      </c>
      <c r="F855" s="9" t="s">
        <v>8</v>
      </c>
      <c r="G855" s="9" t="s">
        <v>67</v>
      </c>
      <c r="H855" s="9" t="s">
        <v>68</v>
      </c>
      <c r="I855" s="9" t="s">
        <v>57</v>
      </c>
      <c r="J855" s="17">
        <v>1</v>
      </c>
      <c r="K855" s="18">
        <v>23809</v>
      </c>
      <c r="L855" s="19">
        <v>0.2</v>
      </c>
      <c r="M855" s="18">
        <f t="shared" si="34"/>
        <v>19047.2</v>
      </c>
      <c r="N855" s="18">
        <f>M855*0.2</f>
        <v>3809.4400000000005</v>
      </c>
      <c r="O855" s="16" t="s">
        <v>58</v>
      </c>
      <c r="P855" s="16" t="s">
        <v>38</v>
      </c>
      <c r="Q855" s="16">
        <v>4</v>
      </c>
      <c r="R855" s="16" t="s">
        <v>39</v>
      </c>
    </row>
    <row r="856" spans="1:18" x14ac:dyDescent="0.2">
      <c r="A856" s="16" t="s">
        <v>999</v>
      </c>
      <c r="B856" s="29">
        <v>46066</v>
      </c>
      <c r="C856" s="9" t="s">
        <v>143</v>
      </c>
      <c r="D856" s="9" t="s">
        <v>101</v>
      </c>
      <c r="E856" s="9" t="s">
        <v>102</v>
      </c>
      <c r="F856" s="9" t="s">
        <v>8</v>
      </c>
      <c r="G856" s="9" t="s">
        <v>34</v>
      </c>
      <c r="H856" s="9" t="s">
        <v>35</v>
      </c>
      <c r="I856" s="9" t="s">
        <v>36</v>
      </c>
      <c r="J856" s="17">
        <v>1</v>
      </c>
      <c r="K856" s="18">
        <v>39670</v>
      </c>
      <c r="L856" s="19">
        <v>0.1</v>
      </c>
      <c r="M856" s="18">
        <f t="shared" si="34"/>
        <v>35703</v>
      </c>
      <c r="N856" s="18">
        <f>M856*0.17</f>
        <v>6069.51</v>
      </c>
      <c r="O856" s="16" t="s">
        <v>91</v>
      </c>
      <c r="P856" s="16" t="s">
        <v>38</v>
      </c>
      <c r="Q856" s="16">
        <v>5</v>
      </c>
      <c r="R856" s="16" t="s">
        <v>39</v>
      </c>
    </row>
    <row r="857" spans="1:18" x14ac:dyDescent="0.2">
      <c r="A857" s="16" t="s">
        <v>1000</v>
      </c>
      <c r="B857" s="29">
        <v>45886</v>
      </c>
      <c r="C857" s="9" t="s">
        <v>156</v>
      </c>
      <c r="D857" s="9" t="s">
        <v>87</v>
      </c>
      <c r="E857" s="9" t="s">
        <v>88</v>
      </c>
      <c r="F857" s="9" t="s">
        <v>11</v>
      </c>
      <c r="G857" s="9" t="s">
        <v>135</v>
      </c>
      <c r="H857" s="9" t="s">
        <v>136</v>
      </c>
      <c r="I857" s="9" t="s">
        <v>36</v>
      </c>
      <c r="J857" s="17">
        <v>1</v>
      </c>
      <c r="K857" s="18">
        <v>1730</v>
      </c>
      <c r="L857" s="19">
        <v>0.2</v>
      </c>
      <c r="M857" s="18">
        <f t="shared" si="34"/>
        <v>1384</v>
      </c>
      <c r="N857" s="18">
        <f>M857*0.16</f>
        <v>221.44</v>
      </c>
      <c r="O857" s="16" t="s">
        <v>69</v>
      </c>
      <c r="P857" s="16" t="s">
        <v>242</v>
      </c>
      <c r="Q857" s="16">
        <v>5</v>
      </c>
      <c r="R857" s="16" t="s">
        <v>39</v>
      </c>
    </row>
    <row r="858" spans="1:18" x14ac:dyDescent="0.2">
      <c r="A858" s="16" t="s">
        <v>1001</v>
      </c>
      <c r="B858" s="29">
        <v>45661</v>
      </c>
      <c r="C858" s="9" t="s">
        <v>129</v>
      </c>
      <c r="D858" s="9" t="s">
        <v>83</v>
      </c>
      <c r="E858" s="9" t="s">
        <v>84</v>
      </c>
      <c r="F858" s="9" t="s">
        <v>8</v>
      </c>
      <c r="G858" s="9" t="s">
        <v>49</v>
      </c>
      <c r="H858" s="9" t="s">
        <v>50</v>
      </c>
      <c r="I858" s="9" t="s">
        <v>36</v>
      </c>
      <c r="J858" s="17">
        <v>5</v>
      </c>
      <c r="K858" s="18">
        <v>11437</v>
      </c>
      <c r="L858" s="19">
        <v>0.15</v>
      </c>
      <c r="M858" s="18">
        <f t="shared" si="34"/>
        <v>48607.25</v>
      </c>
      <c r="N858" s="18">
        <f>M858*0.14</f>
        <v>6805.0150000000003</v>
      </c>
      <c r="O858" s="16" t="s">
        <v>69</v>
      </c>
      <c r="P858" s="16" t="s">
        <v>38</v>
      </c>
      <c r="Q858" s="16">
        <v>3</v>
      </c>
      <c r="R858" s="16" t="s">
        <v>39</v>
      </c>
    </row>
    <row r="859" spans="1:18" x14ac:dyDescent="0.2">
      <c r="A859" s="16" t="s">
        <v>1002</v>
      </c>
      <c r="B859" s="29">
        <v>45824</v>
      </c>
      <c r="C859" s="9" t="s">
        <v>156</v>
      </c>
      <c r="D859" s="9" t="s">
        <v>119</v>
      </c>
      <c r="E859" s="9" t="s">
        <v>120</v>
      </c>
      <c r="F859" s="9" t="s">
        <v>11</v>
      </c>
      <c r="G859" s="9" t="s">
        <v>115</v>
      </c>
      <c r="H859" s="9" t="s">
        <v>116</v>
      </c>
      <c r="I859" s="9" t="s">
        <v>79</v>
      </c>
      <c r="J859" s="17">
        <v>1</v>
      </c>
      <c r="K859" s="18">
        <v>325</v>
      </c>
      <c r="L859" s="19">
        <v>0.1</v>
      </c>
      <c r="M859" s="18">
        <f t="shared" si="34"/>
        <v>292.5</v>
      </c>
      <c r="N859" s="18">
        <f>M859*0.25</f>
        <v>73.125</v>
      </c>
      <c r="O859" s="16" t="s">
        <v>44</v>
      </c>
      <c r="P859" s="16" t="s">
        <v>38</v>
      </c>
      <c r="Q859" s="16">
        <v>4</v>
      </c>
      <c r="R859" s="16" t="s">
        <v>39</v>
      </c>
    </row>
    <row r="860" spans="1:18" x14ac:dyDescent="0.2">
      <c r="A860" s="16" t="s">
        <v>1003</v>
      </c>
      <c r="B860" s="29">
        <v>45839</v>
      </c>
      <c r="C860" s="9" t="s">
        <v>46</v>
      </c>
      <c r="D860" s="9" t="s">
        <v>99</v>
      </c>
      <c r="E860" s="9" t="s">
        <v>99</v>
      </c>
      <c r="F860" s="9" t="s">
        <v>8</v>
      </c>
      <c r="G860" s="9" t="s">
        <v>262</v>
      </c>
      <c r="H860" s="9" t="s">
        <v>263</v>
      </c>
      <c r="I860" s="9" t="s">
        <v>57</v>
      </c>
      <c r="J860" s="17">
        <v>4</v>
      </c>
      <c r="K860" s="18">
        <v>58465</v>
      </c>
      <c r="L860" s="19">
        <v>0.15</v>
      </c>
      <c r="M860" s="18">
        <f t="shared" si="34"/>
        <v>198781</v>
      </c>
      <c r="N860" s="18">
        <f>M860*0.12</f>
        <v>23853.719999999998</v>
      </c>
      <c r="O860" s="16" t="s">
        <v>44</v>
      </c>
      <c r="P860" s="16" t="s">
        <v>38</v>
      </c>
      <c r="Q860" s="16">
        <v>3</v>
      </c>
      <c r="R860" s="16" t="s">
        <v>39</v>
      </c>
    </row>
    <row r="861" spans="1:18" x14ac:dyDescent="0.2">
      <c r="A861" s="16" t="s">
        <v>1004</v>
      </c>
      <c r="B861" s="29">
        <v>45832</v>
      </c>
      <c r="C861" s="9" t="s">
        <v>125</v>
      </c>
      <c r="D861" s="9" t="s">
        <v>60</v>
      </c>
      <c r="E861" s="9" t="s">
        <v>61</v>
      </c>
      <c r="F861" s="9" t="s">
        <v>8</v>
      </c>
      <c r="G861" s="9" t="s">
        <v>126</v>
      </c>
      <c r="H861" s="9" t="s">
        <v>127</v>
      </c>
      <c r="I861" s="9" t="s">
        <v>57</v>
      </c>
      <c r="J861" s="17">
        <v>1</v>
      </c>
      <c r="K861" s="18">
        <v>56834</v>
      </c>
      <c r="L861" s="19">
        <v>0</v>
      </c>
      <c r="M861" s="18">
        <f t="shared" si="34"/>
        <v>56834</v>
      </c>
      <c r="N861" s="18">
        <f>M861*0.15</f>
        <v>8525.1</v>
      </c>
      <c r="O861" s="16" t="s">
        <v>69</v>
      </c>
      <c r="P861" s="16" t="s">
        <v>38</v>
      </c>
      <c r="Q861" s="16">
        <v>5</v>
      </c>
      <c r="R861" s="16" t="s">
        <v>39</v>
      </c>
    </row>
    <row r="862" spans="1:18" x14ac:dyDescent="0.2">
      <c r="A862" s="16" t="s">
        <v>1005</v>
      </c>
      <c r="B862" s="29">
        <v>45809</v>
      </c>
      <c r="C862" s="9" t="s">
        <v>82</v>
      </c>
      <c r="D862" s="9" t="s">
        <v>87</v>
      </c>
      <c r="E862" s="9" t="s">
        <v>88</v>
      </c>
      <c r="F862" s="9" t="s">
        <v>9</v>
      </c>
      <c r="G862" s="9" t="s">
        <v>103</v>
      </c>
      <c r="H862" s="9" t="s">
        <v>104</v>
      </c>
      <c r="I862" s="9" t="s">
        <v>79</v>
      </c>
      <c r="J862" s="17">
        <v>1</v>
      </c>
      <c r="K862" s="18">
        <v>647</v>
      </c>
      <c r="L862" s="19">
        <v>0.35</v>
      </c>
      <c r="M862" s="18">
        <f t="shared" si="34"/>
        <v>420.55</v>
      </c>
      <c r="N862" s="18">
        <f>M862*0.22</f>
        <v>92.521000000000001</v>
      </c>
      <c r="O862" s="16" t="s">
        <v>58</v>
      </c>
      <c r="P862" s="16" t="s">
        <v>38</v>
      </c>
      <c r="Q862" s="16">
        <v>5</v>
      </c>
      <c r="R862" s="16" t="s">
        <v>39</v>
      </c>
    </row>
    <row r="863" spans="1:18" x14ac:dyDescent="0.2">
      <c r="A863" s="16" t="s">
        <v>1006</v>
      </c>
      <c r="B863" s="29">
        <v>46085</v>
      </c>
      <c r="C863" s="9" t="s">
        <v>125</v>
      </c>
      <c r="D863" s="9" t="s">
        <v>113</v>
      </c>
      <c r="E863" s="9" t="s">
        <v>114</v>
      </c>
      <c r="F863" s="9" t="s">
        <v>10</v>
      </c>
      <c r="G863" s="9" t="s">
        <v>89</v>
      </c>
      <c r="H863" s="9" t="s">
        <v>90</v>
      </c>
      <c r="I863" s="9" t="s">
        <v>73</v>
      </c>
      <c r="J863" s="17">
        <v>1</v>
      </c>
      <c r="K863" s="18">
        <v>499</v>
      </c>
      <c r="L863" s="19">
        <v>0</v>
      </c>
      <c r="M863" s="18">
        <f t="shared" si="34"/>
        <v>499</v>
      </c>
      <c r="N863" s="18">
        <f>M863*0.17</f>
        <v>84.830000000000013</v>
      </c>
      <c r="O863" s="16" t="s">
        <v>91</v>
      </c>
      <c r="P863" s="16" t="s">
        <v>38</v>
      </c>
      <c r="Q863" s="16">
        <v>4</v>
      </c>
      <c r="R863" s="16" t="s">
        <v>39</v>
      </c>
    </row>
    <row r="864" spans="1:18" x14ac:dyDescent="0.2">
      <c r="A864" s="16" t="s">
        <v>1007</v>
      </c>
      <c r="B864" s="29">
        <v>45770</v>
      </c>
      <c r="C864" s="9" t="s">
        <v>54</v>
      </c>
      <c r="D864" s="9" t="s">
        <v>32</v>
      </c>
      <c r="E864" s="9" t="s">
        <v>33</v>
      </c>
      <c r="F864" s="9" t="s">
        <v>8</v>
      </c>
      <c r="G864" s="9" t="s">
        <v>67</v>
      </c>
      <c r="H864" s="9" t="s">
        <v>68</v>
      </c>
      <c r="I864" s="9" t="s">
        <v>36</v>
      </c>
      <c r="J864" s="17">
        <v>1</v>
      </c>
      <c r="K864" s="18">
        <v>11369</v>
      </c>
      <c r="L864" s="19">
        <v>0.1</v>
      </c>
      <c r="M864" s="18">
        <f t="shared" si="34"/>
        <v>10232.1</v>
      </c>
      <c r="N864" s="18">
        <f>M864*0.14</f>
        <v>1432.4940000000001</v>
      </c>
      <c r="O864" s="16" t="s">
        <v>37</v>
      </c>
      <c r="P864" s="16" t="s">
        <v>38</v>
      </c>
      <c r="Q864" s="16">
        <v>5</v>
      </c>
      <c r="R864" s="16" t="s">
        <v>39</v>
      </c>
    </row>
    <row r="865" spans="1:18" x14ac:dyDescent="0.2">
      <c r="A865" s="16" t="s">
        <v>1008</v>
      </c>
      <c r="B865" s="29">
        <v>45973</v>
      </c>
      <c r="C865" s="9" t="s">
        <v>118</v>
      </c>
      <c r="D865" s="9" t="s">
        <v>60</v>
      </c>
      <c r="E865" s="9" t="s">
        <v>61</v>
      </c>
      <c r="F865" s="9" t="s">
        <v>11</v>
      </c>
      <c r="G865" s="9" t="s">
        <v>115</v>
      </c>
      <c r="H865" s="9" t="s">
        <v>116</v>
      </c>
      <c r="I865" s="9" t="s">
        <v>79</v>
      </c>
      <c r="J865" s="17">
        <v>1</v>
      </c>
      <c r="K865" s="18">
        <v>1651</v>
      </c>
      <c r="L865" s="19">
        <v>0.05</v>
      </c>
      <c r="M865" s="18">
        <f t="shared" si="34"/>
        <v>1568.4499999999998</v>
      </c>
      <c r="N865" s="18">
        <f>M865*0.17</f>
        <v>266.63650000000001</v>
      </c>
      <c r="O865" s="16" t="s">
        <v>58</v>
      </c>
      <c r="P865" s="16" t="s">
        <v>38</v>
      </c>
      <c r="Q865" s="16">
        <v>3</v>
      </c>
      <c r="R865" s="16" t="s">
        <v>39</v>
      </c>
    </row>
    <row r="866" spans="1:18" x14ac:dyDescent="0.2">
      <c r="A866" s="16" t="s">
        <v>1009</v>
      </c>
      <c r="B866" s="29">
        <v>45725</v>
      </c>
      <c r="C866" s="9" t="s">
        <v>148</v>
      </c>
      <c r="D866" s="9" t="s">
        <v>71</v>
      </c>
      <c r="E866" s="9" t="s">
        <v>72</v>
      </c>
      <c r="F866" s="9" t="s">
        <v>9</v>
      </c>
      <c r="G866" s="9" t="s">
        <v>217</v>
      </c>
      <c r="H866" s="9" t="s">
        <v>218</v>
      </c>
      <c r="I866" s="9" t="s">
        <v>79</v>
      </c>
      <c r="J866" s="17">
        <v>1</v>
      </c>
      <c r="K866" s="18">
        <v>3403</v>
      </c>
      <c r="L866" s="19">
        <v>0</v>
      </c>
      <c r="M866" s="18">
        <f t="shared" si="34"/>
        <v>3403</v>
      </c>
      <c r="N866" s="18">
        <f>M866*0.11</f>
        <v>374.33</v>
      </c>
      <c r="O866" s="16" t="s">
        <v>44</v>
      </c>
      <c r="P866" s="16" t="s">
        <v>242</v>
      </c>
      <c r="Q866" s="16">
        <v>5</v>
      </c>
      <c r="R866" s="16" t="s">
        <v>39</v>
      </c>
    </row>
    <row r="867" spans="1:18" x14ac:dyDescent="0.2">
      <c r="A867" s="16" t="s">
        <v>1010</v>
      </c>
      <c r="B867" s="29">
        <v>46001</v>
      </c>
      <c r="C867" s="9" t="s">
        <v>138</v>
      </c>
      <c r="D867" s="9" t="s">
        <v>75</v>
      </c>
      <c r="E867" s="9" t="s">
        <v>76</v>
      </c>
      <c r="F867" s="9" t="s">
        <v>11</v>
      </c>
      <c r="G867" s="9" t="s">
        <v>135</v>
      </c>
      <c r="H867" s="9" t="s">
        <v>136</v>
      </c>
      <c r="I867" s="9" t="s">
        <v>79</v>
      </c>
      <c r="J867" s="17">
        <v>2</v>
      </c>
      <c r="K867" s="18">
        <v>1525</v>
      </c>
      <c r="L867" s="19">
        <v>0.1</v>
      </c>
      <c r="M867" s="18">
        <f t="shared" si="34"/>
        <v>2745</v>
      </c>
      <c r="N867" s="18">
        <f>M867*0.14</f>
        <v>384.3</v>
      </c>
      <c r="O867" s="16" t="s">
        <v>91</v>
      </c>
      <c r="P867" s="16" t="s">
        <v>38</v>
      </c>
      <c r="Q867" s="16">
        <v>5</v>
      </c>
      <c r="R867" s="16" t="s">
        <v>39</v>
      </c>
    </row>
    <row r="868" spans="1:18" x14ac:dyDescent="0.2">
      <c r="A868" s="16" t="s">
        <v>1011</v>
      </c>
      <c r="B868" s="29">
        <v>45822</v>
      </c>
      <c r="C868" s="9" t="s">
        <v>66</v>
      </c>
      <c r="D868" s="9" t="s">
        <v>83</v>
      </c>
      <c r="E868" s="9" t="s">
        <v>84</v>
      </c>
      <c r="F868" s="9" t="s">
        <v>8</v>
      </c>
      <c r="G868" s="9" t="s">
        <v>262</v>
      </c>
      <c r="H868" s="9" t="s">
        <v>263</v>
      </c>
      <c r="I868" s="9" t="s">
        <v>57</v>
      </c>
      <c r="J868" s="17">
        <v>1</v>
      </c>
      <c r="K868" s="18">
        <v>50144</v>
      </c>
      <c r="L868" s="19">
        <v>0.1</v>
      </c>
      <c r="M868" s="18">
        <f t="shared" si="34"/>
        <v>45129.599999999999</v>
      </c>
      <c r="N868" s="18">
        <f>M868*0.14</f>
        <v>6318.1440000000002</v>
      </c>
      <c r="O868" s="16" t="s">
        <v>37</v>
      </c>
      <c r="P868" s="16" t="s">
        <v>38</v>
      </c>
      <c r="Q868" s="16">
        <v>3</v>
      </c>
      <c r="R868" s="16" t="s">
        <v>39</v>
      </c>
    </row>
    <row r="869" spans="1:18" x14ac:dyDescent="0.2">
      <c r="A869" s="16" t="s">
        <v>1012</v>
      </c>
      <c r="B869" s="29">
        <v>45820</v>
      </c>
      <c r="C869" s="9" t="s">
        <v>129</v>
      </c>
      <c r="D869" s="9" t="s">
        <v>47</v>
      </c>
      <c r="E869" s="9" t="s">
        <v>48</v>
      </c>
      <c r="F869" s="9" t="s">
        <v>10</v>
      </c>
      <c r="G869" s="9" t="s">
        <v>168</v>
      </c>
      <c r="H869" s="9" t="s">
        <v>169</v>
      </c>
      <c r="I869" s="9" t="s">
        <v>73</v>
      </c>
      <c r="J869" s="17">
        <v>1</v>
      </c>
      <c r="K869" s="18">
        <v>5326</v>
      </c>
      <c r="L869" s="19">
        <v>0</v>
      </c>
      <c r="M869" s="18">
        <f t="shared" si="34"/>
        <v>5326</v>
      </c>
      <c r="N869" s="18">
        <f>M869*0.12</f>
        <v>639.12</v>
      </c>
      <c r="O869" s="16" t="s">
        <v>44</v>
      </c>
      <c r="P869" s="16" t="s">
        <v>38</v>
      </c>
      <c r="Q869" s="16">
        <v>5</v>
      </c>
      <c r="R869" s="16" t="s">
        <v>39</v>
      </c>
    </row>
    <row r="870" spans="1:18" x14ac:dyDescent="0.2">
      <c r="A870" s="16" t="s">
        <v>1013</v>
      </c>
      <c r="B870" s="29">
        <v>45799</v>
      </c>
      <c r="C870" s="9" t="s">
        <v>138</v>
      </c>
      <c r="D870" s="9" t="s">
        <v>60</v>
      </c>
      <c r="E870" s="9" t="s">
        <v>61</v>
      </c>
      <c r="F870" s="9" t="s">
        <v>11</v>
      </c>
      <c r="G870" s="9" t="s">
        <v>130</v>
      </c>
      <c r="H870" s="9" t="s">
        <v>131</v>
      </c>
      <c r="I870" s="9" t="s">
        <v>36</v>
      </c>
      <c r="J870" s="17">
        <v>1</v>
      </c>
      <c r="K870" s="18">
        <v>2142</v>
      </c>
      <c r="L870" s="19">
        <v>0</v>
      </c>
      <c r="M870" s="18">
        <f t="shared" si="34"/>
        <v>2142</v>
      </c>
      <c r="N870" s="18">
        <f>M870*0.19</f>
        <v>406.98</v>
      </c>
      <c r="O870" s="16" t="s">
        <v>91</v>
      </c>
      <c r="P870" s="16" t="s">
        <v>38</v>
      </c>
      <c r="Q870" s="16">
        <v>4</v>
      </c>
      <c r="R870" s="16" t="s">
        <v>39</v>
      </c>
    </row>
    <row r="871" spans="1:18" x14ac:dyDescent="0.2">
      <c r="A871" s="16" t="s">
        <v>1014</v>
      </c>
      <c r="B871" s="29">
        <v>45898</v>
      </c>
      <c r="C871" s="9" t="s">
        <v>106</v>
      </c>
      <c r="D871" s="9" t="s">
        <v>55</v>
      </c>
      <c r="E871" s="9" t="s">
        <v>56</v>
      </c>
      <c r="F871" s="9" t="s">
        <v>10</v>
      </c>
      <c r="G871" s="9" t="s">
        <v>184</v>
      </c>
      <c r="H871" s="9" t="s">
        <v>185</v>
      </c>
      <c r="I871" s="9" t="s">
        <v>64</v>
      </c>
      <c r="J871" s="17">
        <v>1</v>
      </c>
      <c r="K871" s="18">
        <v>5929</v>
      </c>
      <c r="L871" s="19">
        <v>0.1</v>
      </c>
      <c r="M871" s="18">
        <f t="shared" si="34"/>
        <v>5336.1</v>
      </c>
      <c r="N871" s="18">
        <f>M871*0.19</f>
        <v>1013.859</v>
      </c>
      <c r="O871" s="16" t="s">
        <v>44</v>
      </c>
      <c r="P871" s="16" t="s">
        <v>38</v>
      </c>
      <c r="Q871" s="16">
        <v>5</v>
      </c>
      <c r="R871" s="16" t="s">
        <v>39</v>
      </c>
    </row>
    <row r="872" spans="1:18" x14ac:dyDescent="0.2">
      <c r="A872" s="16" t="s">
        <v>1015</v>
      </c>
      <c r="B872" s="29">
        <v>45702</v>
      </c>
      <c r="C872" s="9" t="s">
        <v>41</v>
      </c>
      <c r="D872" s="9" t="s">
        <v>150</v>
      </c>
      <c r="E872" s="9" t="s">
        <v>151</v>
      </c>
      <c r="F872" s="9" t="s">
        <v>11</v>
      </c>
      <c r="G872" s="9" t="s">
        <v>115</v>
      </c>
      <c r="H872" s="9" t="s">
        <v>116</v>
      </c>
      <c r="I872" s="9" t="s">
        <v>79</v>
      </c>
      <c r="J872" s="17">
        <v>4</v>
      </c>
      <c r="K872" s="18">
        <v>1252</v>
      </c>
      <c r="L872" s="19">
        <v>0</v>
      </c>
      <c r="M872" s="18">
        <f t="shared" si="34"/>
        <v>5008</v>
      </c>
      <c r="N872" s="18">
        <f>M872*0.11</f>
        <v>550.88</v>
      </c>
      <c r="O872" s="16" t="s">
        <v>37</v>
      </c>
      <c r="P872" s="16" t="s">
        <v>38</v>
      </c>
      <c r="Q872" s="16">
        <v>5</v>
      </c>
      <c r="R872" s="16" t="s">
        <v>39</v>
      </c>
    </row>
    <row r="873" spans="1:18" x14ac:dyDescent="0.2">
      <c r="A873" s="16" t="s">
        <v>1016</v>
      </c>
      <c r="B873" s="29">
        <v>45811</v>
      </c>
      <c r="C873" s="9" t="s">
        <v>148</v>
      </c>
      <c r="D873" s="9" t="s">
        <v>75</v>
      </c>
      <c r="E873" s="9" t="s">
        <v>76</v>
      </c>
      <c r="F873" s="9" t="s">
        <v>9</v>
      </c>
      <c r="G873" s="9" t="s">
        <v>176</v>
      </c>
      <c r="H873" s="9" t="s">
        <v>177</v>
      </c>
      <c r="I873" s="9" t="s">
        <v>95</v>
      </c>
      <c r="J873" s="17">
        <v>1</v>
      </c>
      <c r="K873" s="18">
        <v>1013</v>
      </c>
      <c r="L873" s="19">
        <v>0.15</v>
      </c>
      <c r="M873" s="18">
        <f t="shared" si="34"/>
        <v>861.05</v>
      </c>
      <c r="N873" s="18">
        <f>M873*0.17</f>
        <v>146.3785</v>
      </c>
      <c r="O873" s="16" t="s">
        <v>44</v>
      </c>
      <c r="P873" s="16" t="s">
        <v>38</v>
      </c>
      <c r="Q873" s="16">
        <v>3</v>
      </c>
      <c r="R873" s="16" t="s">
        <v>39</v>
      </c>
    </row>
    <row r="874" spans="1:18" x14ac:dyDescent="0.2">
      <c r="A874" s="16" t="s">
        <v>1017</v>
      </c>
      <c r="B874" s="29">
        <v>45854</v>
      </c>
      <c r="C874" s="9" t="s">
        <v>66</v>
      </c>
      <c r="D874" s="9" t="s">
        <v>83</v>
      </c>
      <c r="E874" s="9" t="s">
        <v>84</v>
      </c>
      <c r="F874" s="9" t="s">
        <v>10</v>
      </c>
      <c r="G874" s="9" t="s">
        <v>224</v>
      </c>
      <c r="H874" s="9" t="s">
        <v>131</v>
      </c>
      <c r="I874" s="9" t="s">
        <v>73</v>
      </c>
      <c r="J874" s="17">
        <v>2</v>
      </c>
      <c r="K874" s="18">
        <v>2766</v>
      </c>
      <c r="L874" s="19">
        <v>0.1</v>
      </c>
      <c r="M874" s="18">
        <f t="shared" si="34"/>
        <v>4978.8</v>
      </c>
      <c r="N874" s="18">
        <f>M874*0.16</f>
        <v>796.60800000000006</v>
      </c>
      <c r="O874" s="16" t="s">
        <v>37</v>
      </c>
      <c r="P874" s="16" t="s">
        <v>38</v>
      </c>
      <c r="Q874" s="16">
        <v>3</v>
      </c>
      <c r="R874" s="16" t="s">
        <v>39</v>
      </c>
    </row>
    <row r="875" spans="1:18" x14ac:dyDescent="0.2">
      <c r="A875" s="16" t="s">
        <v>1018</v>
      </c>
      <c r="B875" s="29">
        <v>45854</v>
      </c>
      <c r="C875" s="9" t="s">
        <v>226</v>
      </c>
      <c r="D875" s="9" t="s">
        <v>101</v>
      </c>
      <c r="E875" s="9" t="s">
        <v>102</v>
      </c>
      <c r="F875" s="9" t="s">
        <v>9</v>
      </c>
      <c r="G875" s="9" t="s">
        <v>103</v>
      </c>
      <c r="H875" s="9" t="s">
        <v>104</v>
      </c>
      <c r="I875" s="9" t="s">
        <v>95</v>
      </c>
      <c r="J875" s="17">
        <v>1</v>
      </c>
      <c r="K875" s="18">
        <v>845</v>
      </c>
      <c r="L875" s="19">
        <v>0.1</v>
      </c>
      <c r="M875" s="18">
        <f t="shared" si="34"/>
        <v>760.5</v>
      </c>
      <c r="N875" s="18">
        <f>M875*0.13</f>
        <v>98.865000000000009</v>
      </c>
      <c r="O875" s="16" t="s">
        <v>91</v>
      </c>
      <c r="P875" s="16" t="s">
        <v>38</v>
      </c>
      <c r="Q875" s="16">
        <v>4</v>
      </c>
      <c r="R875" s="16" t="s">
        <v>39</v>
      </c>
    </row>
    <row r="876" spans="1:18" x14ac:dyDescent="0.2">
      <c r="A876" s="16" t="s">
        <v>1019</v>
      </c>
      <c r="B876" s="29">
        <v>45979</v>
      </c>
      <c r="C876" s="9" t="s">
        <v>97</v>
      </c>
      <c r="D876" s="9" t="s">
        <v>87</v>
      </c>
      <c r="E876" s="9" t="s">
        <v>88</v>
      </c>
      <c r="F876" s="9" t="s">
        <v>8</v>
      </c>
      <c r="G876" s="9" t="s">
        <v>34</v>
      </c>
      <c r="H876" s="9" t="s">
        <v>35</v>
      </c>
      <c r="I876" s="9" t="s">
        <v>36</v>
      </c>
      <c r="J876" s="17">
        <v>3</v>
      </c>
      <c r="K876" s="18">
        <v>4354</v>
      </c>
      <c r="L876" s="19">
        <v>0.1</v>
      </c>
      <c r="M876" s="18">
        <f t="shared" ref="M876:M885" si="35">J876*K876*(1-L876)</f>
        <v>11755.800000000001</v>
      </c>
      <c r="N876" s="18">
        <f>M876*0.24</f>
        <v>2821.3920000000003</v>
      </c>
      <c r="O876" s="16" t="s">
        <v>37</v>
      </c>
      <c r="P876" s="16" t="s">
        <v>38</v>
      </c>
      <c r="Q876" s="16">
        <v>5</v>
      </c>
      <c r="R876" s="16" t="s">
        <v>39</v>
      </c>
    </row>
    <row r="877" spans="1:18" x14ac:dyDescent="0.2">
      <c r="A877" s="16" t="s">
        <v>1020</v>
      </c>
      <c r="B877" s="29">
        <v>45904</v>
      </c>
      <c r="C877" s="9" t="s">
        <v>46</v>
      </c>
      <c r="D877" s="9" t="s">
        <v>99</v>
      </c>
      <c r="E877" s="9" t="s">
        <v>99</v>
      </c>
      <c r="F877" s="9" t="s">
        <v>11</v>
      </c>
      <c r="G877" s="9" t="s">
        <v>135</v>
      </c>
      <c r="H877" s="9" t="s">
        <v>136</v>
      </c>
      <c r="I877" s="9" t="s">
        <v>36</v>
      </c>
      <c r="J877" s="17">
        <v>2</v>
      </c>
      <c r="K877" s="18">
        <v>1198</v>
      </c>
      <c r="L877" s="19">
        <v>0</v>
      </c>
      <c r="M877" s="18">
        <f t="shared" si="35"/>
        <v>2396</v>
      </c>
      <c r="N877" s="18">
        <f>M877*0.17</f>
        <v>407.32000000000005</v>
      </c>
      <c r="O877" s="16" t="s">
        <v>69</v>
      </c>
      <c r="P877" s="16" t="s">
        <v>38</v>
      </c>
      <c r="Q877" s="16">
        <v>3</v>
      </c>
      <c r="R877" s="16" t="s">
        <v>39</v>
      </c>
    </row>
    <row r="878" spans="1:18" x14ac:dyDescent="0.2">
      <c r="A878" s="16" t="s">
        <v>1021</v>
      </c>
      <c r="B878" s="29">
        <v>45794</v>
      </c>
      <c r="C878" s="9" t="s">
        <v>156</v>
      </c>
      <c r="D878" s="9" t="s">
        <v>60</v>
      </c>
      <c r="E878" s="9" t="s">
        <v>61</v>
      </c>
      <c r="F878" s="9" t="s">
        <v>10</v>
      </c>
      <c r="G878" s="9" t="s">
        <v>224</v>
      </c>
      <c r="H878" s="9" t="s">
        <v>131</v>
      </c>
      <c r="I878" s="9" t="s">
        <v>64</v>
      </c>
      <c r="J878" s="17">
        <v>1</v>
      </c>
      <c r="K878" s="18">
        <v>3344</v>
      </c>
      <c r="L878" s="19">
        <v>0.1</v>
      </c>
      <c r="M878" s="18">
        <f t="shared" si="35"/>
        <v>3009.6</v>
      </c>
      <c r="N878" s="18">
        <f>M878*0.14</f>
        <v>421.34400000000005</v>
      </c>
      <c r="O878" s="16" t="s">
        <v>44</v>
      </c>
      <c r="P878" s="16" t="s">
        <v>38</v>
      </c>
      <c r="Q878" s="16">
        <v>5</v>
      </c>
      <c r="R878" s="16" t="s">
        <v>39</v>
      </c>
    </row>
    <row r="879" spans="1:18" x14ac:dyDescent="0.2">
      <c r="A879" s="16" t="s">
        <v>1022</v>
      </c>
      <c r="B879" s="29">
        <v>45691</v>
      </c>
      <c r="C879" s="9" t="s">
        <v>159</v>
      </c>
      <c r="D879" s="9" t="s">
        <v>150</v>
      </c>
      <c r="E879" s="9" t="s">
        <v>151</v>
      </c>
      <c r="F879" s="9" t="s">
        <v>8</v>
      </c>
      <c r="G879" s="9" t="s">
        <v>34</v>
      </c>
      <c r="H879" s="9" t="s">
        <v>35</v>
      </c>
      <c r="I879" s="9" t="s">
        <v>36</v>
      </c>
      <c r="J879" s="17">
        <v>1</v>
      </c>
      <c r="K879" s="18">
        <v>39443</v>
      </c>
      <c r="L879" s="19">
        <v>0</v>
      </c>
      <c r="M879" s="18">
        <f t="shared" si="35"/>
        <v>39443</v>
      </c>
      <c r="N879" s="18">
        <f>M879*0.14</f>
        <v>5522.02</v>
      </c>
      <c r="O879" s="16" t="s">
        <v>58</v>
      </c>
      <c r="P879" s="16" t="s">
        <v>38</v>
      </c>
      <c r="Q879" s="16">
        <v>4</v>
      </c>
      <c r="R879" s="16" t="s">
        <v>39</v>
      </c>
    </row>
    <row r="880" spans="1:18" x14ac:dyDescent="0.2">
      <c r="A880" s="16" t="s">
        <v>1023</v>
      </c>
      <c r="B880" s="29">
        <v>46091</v>
      </c>
      <c r="C880" s="9" t="s">
        <v>138</v>
      </c>
      <c r="D880" s="9" t="s">
        <v>101</v>
      </c>
      <c r="E880" s="9" t="s">
        <v>102</v>
      </c>
      <c r="F880" s="9" t="s">
        <v>9</v>
      </c>
      <c r="G880" s="9" t="s">
        <v>217</v>
      </c>
      <c r="H880" s="9" t="s">
        <v>218</v>
      </c>
      <c r="I880" s="9" t="s">
        <v>95</v>
      </c>
      <c r="J880" s="17">
        <v>3</v>
      </c>
      <c r="K880" s="18">
        <v>4482</v>
      </c>
      <c r="L880" s="19">
        <v>0.05</v>
      </c>
      <c r="M880" s="18">
        <f t="shared" si="35"/>
        <v>12773.699999999999</v>
      </c>
      <c r="N880" s="18">
        <f>M880*0.15</f>
        <v>1916.0549999999998</v>
      </c>
      <c r="O880" s="16" t="s">
        <v>91</v>
      </c>
      <c r="P880" s="16" t="s">
        <v>38</v>
      </c>
      <c r="Q880" s="16">
        <v>3</v>
      </c>
      <c r="R880" s="16" t="s">
        <v>39</v>
      </c>
    </row>
    <row r="881" spans="1:18" x14ac:dyDescent="0.2">
      <c r="A881" s="16" t="s">
        <v>1024</v>
      </c>
      <c r="B881" s="29">
        <v>45789</v>
      </c>
      <c r="C881" s="9" t="s">
        <v>46</v>
      </c>
      <c r="D881" s="9" t="s">
        <v>87</v>
      </c>
      <c r="E881" s="9" t="s">
        <v>88</v>
      </c>
      <c r="F881" s="9" t="s">
        <v>10</v>
      </c>
      <c r="G881" s="9" t="s">
        <v>184</v>
      </c>
      <c r="H881" s="9" t="s">
        <v>185</v>
      </c>
      <c r="I881" s="9" t="s">
        <v>64</v>
      </c>
      <c r="J881" s="17">
        <v>3</v>
      </c>
      <c r="K881" s="18">
        <v>5433</v>
      </c>
      <c r="L881" s="19">
        <v>0.2</v>
      </c>
      <c r="M881" s="18">
        <f t="shared" si="35"/>
        <v>13039.2</v>
      </c>
      <c r="N881" s="18">
        <f>M881*0.22</f>
        <v>2868.6240000000003</v>
      </c>
      <c r="O881" s="16" t="s">
        <v>37</v>
      </c>
      <c r="P881" s="16" t="s">
        <v>38</v>
      </c>
      <c r="Q881" s="16">
        <v>5</v>
      </c>
      <c r="R881" s="16" t="s">
        <v>39</v>
      </c>
    </row>
    <row r="882" spans="1:18" x14ac:dyDescent="0.2">
      <c r="A882" s="16" t="s">
        <v>1025</v>
      </c>
      <c r="B882" s="29">
        <v>46023</v>
      </c>
      <c r="C882" s="9" t="s">
        <v>66</v>
      </c>
      <c r="D882" s="9" t="s">
        <v>119</v>
      </c>
      <c r="E882" s="9" t="s">
        <v>120</v>
      </c>
      <c r="F882" s="9" t="s">
        <v>9</v>
      </c>
      <c r="G882" s="9" t="s">
        <v>161</v>
      </c>
      <c r="H882" s="9" t="s">
        <v>162</v>
      </c>
      <c r="I882" s="9" t="s">
        <v>95</v>
      </c>
      <c r="J882" s="17">
        <v>1</v>
      </c>
      <c r="K882" s="18">
        <v>1113</v>
      </c>
      <c r="L882" s="19">
        <v>0.1</v>
      </c>
      <c r="M882" s="18">
        <f t="shared" si="35"/>
        <v>1001.7</v>
      </c>
      <c r="N882" s="18">
        <f>M882*0.2</f>
        <v>200.34000000000003</v>
      </c>
      <c r="O882" s="16" t="s">
        <v>69</v>
      </c>
      <c r="P882" s="16" t="s">
        <v>38</v>
      </c>
      <c r="Q882" s="16">
        <v>4</v>
      </c>
      <c r="R882" s="16" t="s">
        <v>39</v>
      </c>
    </row>
    <row r="883" spans="1:18" x14ac:dyDescent="0.2">
      <c r="A883" s="16" t="s">
        <v>1026</v>
      </c>
      <c r="B883" s="29">
        <v>46074</v>
      </c>
      <c r="C883" s="9" t="s">
        <v>125</v>
      </c>
      <c r="D883" s="9" t="s">
        <v>99</v>
      </c>
      <c r="E883" s="9" t="s">
        <v>99</v>
      </c>
      <c r="F883" s="9" t="s">
        <v>10</v>
      </c>
      <c r="G883" s="9" t="s">
        <v>224</v>
      </c>
      <c r="H883" s="9" t="s">
        <v>131</v>
      </c>
      <c r="I883" s="9" t="s">
        <v>73</v>
      </c>
      <c r="J883" s="17">
        <v>2</v>
      </c>
      <c r="K883" s="18">
        <v>1174</v>
      </c>
      <c r="L883" s="19">
        <v>0.2</v>
      </c>
      <c r="M883" s="18">
        <f t="shared" si="35"/>
        <v>1878.4</v>
      </c>
      <c r="N883" s="18">
        <f>M883*0.14</f>
        <v>262.97600000000006</v>
      </c>
      <c r="O883" s="16" t="s">
        <v>91</v>
      </c>
      <c r="P883" s="16" t="s">
        <v>242</v>
      </c>
      <c r="Q883" s="16">
        <v>3</v>
      </c>
      <c r="R883" s="16" t="s">
        <v>39</v>
      </c>
    </row>
    <row r="884" spans="1:18" x14ac:dyDescent="0.2">
      <c r="A884" s="16" t="s">
        <v>1027</v>
      </c>
      <c r="B884" s="29">
        <v>45778</v>
      </c>
      <c r="C884" s="9" t="s">
        <v>143</v>
      </c>
      <c r="D884" s="9" t="s">
        <v>99</v>
      </c>
      <c r="E884" s="9" t="s">
        <v>99</v>
      </c>
      <c r="F884" s="9" t="s">
        <v>10</v>
      </c>
      <c r="G884" s="9" t="s">
        <v>184</v>
      </c>
      <c r="H884" s="9" t="s">
        <v>185</v>
      </c>
      <c r="I884" s="9" t="s">
        <v>64</v>
      </c>
      <c r="J884" s="17">
        <v>1</v>
      </c>
      <c r="K884" s="18">
        <v>5763</v>
      </c>
      <c r="L884" s="19">
        <v>0</v>
      </c>
      <c r="M884" s="18">
        <f t="shared" si="35"/>
        <v>5763</v>
      </c>
      <c r="N884" s="18">
        <f>M884*0.13</f>
        <v>749.19</v>
      </c>
      <c r="O884" s="16" t="s">
        <v>91</v>
      </c>
      <c r="P884" s="16" t="s">
        <v>38</v>
      </c>
      <c r="Q884" s="16">
        <v>4</v>
      </c>
      <c r="R884" s="16" t="s">
        <v>39</v>
      </c>
    </row>
    <row r="885" spans="1:18" x14ac:dyDescent="0.2">
      <c r="A885" s="16" t="s">
        <v>1028</v>
      </c>
      <c r="B885" s="29">
        <v>46065</v>
      </c>
      <c r="C885" s="9" t="s">
        <v>148</v>
      </c>
      <c r="D885" s="9" t="s">
        <v>75</v>
      </c>
      <c r="E885" s="9" t="s">
        <v>76</v>
      </c>
      <c r="F885" s="9" t="s">
        <v>10</v>
      </c>
      <c r="G885" s="9" t="s">
        <v>184</v>
      </c>
      <c r="H885" s="9" t="s">
        <v>185</v>
      </c>
      <c r="I885" s="9" t="s">
        <v>64</v>
      </c>
      <c r="J885" s="17">
        <v>2</v>
      </c>
      <c r="K885" s="18">
        <v>490</v>
      </c>
      <c r="L885" s="19">
        <v>0</v>
      </c>
      <c r="M885" s="18">
        <f t="shared" si="35"/>
        <v>980</v>
      </c>
      <c r="N885" s="18">
        <f>M885*0.13</f>
        <v>127.4</v>
      </c>
      <c r="O885" s="16" t="s">
        <v>91</v>
      </c>
      <c r="P885" s="16" t="s">
        <v>38</v>
      </c>
      <c r="Q885" s="16">
        <v>5</v>
      </c>
      <c r="R885" s="16" t="s">
        <v>39</v>
      </c>
    </row>
    <row r="886" spans="1:18" x14ac:dyDescent="0.2">
      <c r="A886" s="16" t="s">
        <v>1029</v>
      </c>
      <c r="B886" s="29">
        <v>46054</v>
      </c>
      <c r="C886" s="9" t="s">
        <v>112</v>
      </c>
      <c r="D886" s="9" t="s">
        <v>101</v>
      </c>
      <c r="E886" s="9" t="s">
        <v>102</v>
      </c>
      <c r="F886" s="9" t="s">
        <v>11</v>
      </c>
      <c r="G886" s="9" t="s">
        <v>77</v>
      </c>
      <c r="H886" s="9" t="s">
        <v>78</v>
      </c>
      <c r="I886" s="9" t="s">
        <v>36</v>
      </c>
      <c r="J886" s="17">
        <v>2</v>
      </c>
      <c r="K886" s="18">
        <v>2242</v>
      </c>
      <c r="L886" s="19">
        <v>0.2</v>
      </c>
      <c r="M886" s="18">
        <v>0</v>
      </c>
      <c r="N886" s="18">
        <v>0</v>
      </c>
      <c r="O886" s="16" t="s">
        <v>44</v>
      </c>
      <c r="P886" s="16" t="s">
        <v>132</v>
      </c>
      <c r="Q886" s="16"/>
      <c r="R886" s="16" t="s">
        <v>133</v>
      </c>
    </row>
    <row r="887" spans="1:18" x14ac:dyDescent="0.2">
      <c r="A887" s="16" t="s">
        <v>1030</v>
      </c>
      <c r="B887" s="29">
        <v>45993</v>
      </c>
      <c r="C887" s="9" t="s">
        <v>156</v>
      </c>
      <c r="D887" s="9" t="s">
        <v>99</v>
      </c>
      <c r="E887" s="9" t="s">
        <v>99</v>
      </c>
      <c r="F887" s="9" t="s">
        <v>8</v>
      </c>
      <c r="G887" s="9" t="s">
        <v>34</v>
      </c>
      <c r="H887" s="9" t="s">
        <v>35</v>
      </c>
      <c r="I887" s="9" t="s">
        <v>57</v>
      </c>
      <c r="J887" s="17">
        <v>2</v>
      </c>
      <c r="K887" s="18">
        <v>25647</v>
      </c>
      <c r="L887" s="19">
        <v>0.5</v>
      </c>
      <c r="M887" s="18">
        <f t="shared" ref="M887:M899" si="36">J887*K887*(1-L887)</f>
        <v>25647</v>
      </c>
      <c r="N887" s="18">
        <f>M887*0.19</f>
        <v>4872.93</v>
      </c>
      <c r="O887" s="16" t="s">
        <v>69</v>
      </c>
      <c r="P887" s="16" t="s">
        <v>38</v>
      </c>
      <c r="Q887" s="16">
        <v>3</v>
      </c>
      <c r="R887" s="16" t="s">
        <v>39</v>
      </c>
    </row>
    <row r="888" spans="1:18" x14ac:dyDescent="0.2">
      <c r="A888" s="16" t="s">
        <v>1031</v>
      </c>
      <c r="B888" s="29">
        <v>45810</v>
      </c>
      <c r="C888" s="9" t="s">
        <v>66</v>
      </c>
      <c r="D888" s="9" t="s">
        <v>150</v>
      </c>
      <c r="E888" s="9" t="s">
        <v>151</v>
      </c>
      <c r="F888" s="9" t="s">
        <v>8</v>
      </c>
      <c r="G888" s="9" t="s">
        <v>34</v>
      </c>
      <c r="H888" s="9" t="s">
        <v>35</v>
      </c>
      <c r="I888" s="9" t="s">
        <v>57</v>
      </c>
      <c r="J888" s="17">
        <v>1</v>
      </c>
      <c r="K888" s="18">
        <v>25762</v>
      </c>
      <c r="L888" s="19">
        <v>0.2</v>
      </c>
      <c r="M888" s="18">
        <f t="shared" si="36"/>
        <v>20609.600000000002</v>
      </c>
      <c r="N888" s="18">
        <f>M888*0.1</f>
        <v>2060.9600000000005</v>
      </c>
      <c r="O888" s="16" t="s">
        <v>58</v>
      </c>
      <c r="P888" s="16" t="s">
        <v>38</v>
      </c>
      <c r="Q888" s="16">
        <v>4</v>
      </c>
      <c r="R888" s="16" t="s">
        <v>39</v>
      </c>
    </row>
    <row r="889" spans="1:18" x14ac:dyDescent="0.2">
      <c r="A889" s="16" t="s">
        <v>1032</v>
      </c>
      <c r="B889" s="29">
        <v>45867</v>
      </c>
      <c r="C889" s="9" t="s">
        <v>129</v>
      </c>
      <c r="D889" s="9" t="s">
        <v>32</v>
      </c>
      <c r="E889" s="9" t="s">
        <v>33</v>
      </c>
      <c r="F889" s="9" t="s">
        <v>11</v>
      </c>
      <c r="G889" s="9" t="s">
        <v>115</v>
      </c>
      <c r="H889" s="9" t="s">
        <v>116</v>
      </c>
      <c r="I889" s="9" t="s">
        <v>36</v>
      </c>
      <c r="J889" s="17">
        <v>4</v>
      </c>
      <c r="K889" s="18">
        <v>186</v>
      </c>
      <c r="L889" s="19">
        <v>0.5</v>
      </c>
      <c r="M889" s="18">
        <f t="shared" si="36"/>
        <v>372</v>
      </c>
      <c r="N889" s="18">
        <f>M889*0.17</f>
        <v>63.24</v>
      </c>
      <c r="O889" s="16" t="s">
        <v>37</v>
      </c>
      <c r="P889" s="16" t="s">
        <v>242</v>
      </c>
      <c r="Q889" s="16">
        <v>3</v>
      </c>
      <c r="R889" s="16" t="s">
        <v>39</v>
      </c>
    </row>
    <row r="890" spans="1:18" x14ac:dyDescent="0.2">
      <c r="A890" s="16" t="s">
        <v>1033</v>
      </c>
      <c r="B890" s="29">
        <v>45761</v>
      </c>
      <c r="C890" s="9" t="s">
        <v>41</v>
      </c>
      <c r="D890" s="9" t="s">
        <v>47</v>
      </c>
      <c r="E890" s="9" t="s">
        <v>48</v>
      </c>
      <c r="F890" s="9" t="s">
        <v>10</v>
      </c>
      <c r="G890" s="9" t="s">
        <v>168</v>
      </c>
      <c r="H890" s="9" t="s">
        <v>169</v>
      </c>
      <c r="I890" s="9" t="s">
        <v>64</v>
      </c>
      <c r="J890" s="17">
        <v>3</v>
      </c>
      <c r="K890" s="18">
        <v>1372</v>
      </c>
      <c r="L890" s="19">
        <v>0.1</v>
      </c>
      <c r="M890" s="18">
        <f t="shared" si="36"/>
        <v>3704.4</v>
      </c>
      <c r="N890" s="18">
        <f>M890*0.1</f>
        <v>370.44000000000005</v>
      </c>
      <c r="O890" s="16" t="s">
        <v>69</v>
      </c>
      <c r="P890" s="16" t="s">
        <v>38</v>
      </c>
      <c r="Q890" s="16">
        <v>4</v>
      </c>
      <c r="R890" s="16" t="s">
        <v>39</v>
      </c>
    </row>
    <row r="891" spans="1:18" x14ac:dyDescent="0.2">
      <c r="A891" s="16" t="s">
        <v>1034</v>
      </c>
      <c r="B891" s="29">
        <v>45689</v>
      </c>
      <c r="C891" s="9" t="s">
        <v>148</v>
      </c>
      <c r="D891" s="9" t="s">
        <v>107</v>
      </c>
      <c r="E891" s="9" t="s">
        <v>108</v>
      </c>
      <c r="F891" s="9" t="s">
        <v>10</v>
      </c>
      <c r="G891" s="9" t="s">
        <v>168</v>
      </c>
      <c r="H891" s="9" t="s">
        <v>169</v>
      </c>
      <c r="I891" s="9" t="s">
        <v>64</v>
      </c>
      <c r="J891" s="17">
        <v>1</v>
      </c>
      <c r="K891" s="18">
        <v>4193</v>
      </c>
      <c r="L891" s="19">
        <v>0.2</v>
      </c>
      <c r="M891" s="18">
        <f t="shared" si="36"/>
        <v>3354.4</v>
      </c>
      <c r="N891" s="18">
        <f>M891*0.16</f>
        <v>536.70400000000006</v>
      </c>
      <c r="O891" s="16" t="s">
        <v>69</v>
      </c>
      <c r="P891" s="16" t="s">
        <v>38</v>
      </c>
      <c r="Q891" s="16">
        <v>4</v>
      </c>
      <c r="R891" s="16" t="s">
        <v>39</v>
      </c>
    </row>
    <row r="892" spans="1:18" x14ac:dyDescent="0.2">
      <c r="A892" s="16" t="s">
        <v>1035</v>
      </c>
      <c r="B892" s="29">
        <v>46105</v>
      </c>
      <c r="C892" s="9" t="s">
        <v>82</v>
      </c>
      <c r="D892" s="9" t="s">
        <v>150</v>
      </c>
      <c r="E892" s="9" t="s">
        <v>151</v>
      </c>
      <c r="F892" s="9" t="s">
        <v>11</v>
      </c>
      <c r="G892" s="9" t="s">
        <v>135</v>
      </c>
      <c r="H892" s="9" t="s">
        <v>136</v>
      </c>
      <c r="I892" s="9" t="s">
        <v>36</v>
      </c>
      <c r="J892" s="17">
        <v>2</v>
      </c>
      <c r="K892" s="18">
        <v>1816</v>
      </c>
      <c r="L892" s="19">
        <v>0.5</v>
      </c>
      <c r="M892" s="18">
        <f t="shared" si="36"/>
        <v>1816</v>
      </c>
      <c r="N892" s="18">
        <f>M892*0.2</f>
        <v>363.20000000000005</v>
      </c>
      <c r="O892" s="16" t="s">
        <v>91</v>
      </c>
      <c r="P892" s="16" t="s">
        <v>38</v>
      </c>
      <c r="Q892" s="16">
        <v>5</v>
      </c>
      <c r="R892" s="16" t="s">
        <v>39</v>
      </c>
    </row>
    <row r="893" spans="1:18" x14ac:dyDescent="0.2">
      <c r="A893" s="16" t="s">
        <v>1036</v>
      </c>
      <c r="B893" s="29">
        <v>46041</v>
      </c>
      <c r="C893" s="9" t="s">
        <v>138</v>
      </c>
      <c r="D893" s="9" t="s">
        <v>75</v>
      </c>
      <c r="E893" s="9" t="s">
        <v>76</v>
      </c>
      <c r="F893" s="9" t="s">
        <v>8</v>
      </c>
      <c r="G893" s="9" t="s">
        <v>126</v>
      </c>
      <c r="H893" s="9" t="s">
        <v>127</v>
      </c>
      <c r="I893" s="9" t="s">
        <v>36</v>
      </c>
      <c r="J893" s="17">
        <v>1</v>
      </c>
      <c r="K893" s="18">
        <v>36674</v>
      </c>
      <c r="L893" s="19">
        <v>0.2</v>
      </c>
      <c r="M893" s="18">
        <f t="shared" si="36"/>
        <v>29339.200000000001</v>
      </c>
      <c r="N893" s="18">
        <f>M893*0.14</f>
        <v>4107.4880000000003</v>
      </c>
      <c r="O893" s="16" t="s">
        <v>91</v>
      </c>
      <c r="P893" s="16" t="s">
        <v>38</v>
      </c>
      <c r="Q893" s="16">
        <v>4</v>
      </c>
      <c r="R893" s="16" t="s">
        <v>39</v>
      </c>
    </row>
    <row r="894" spans="1:18" x14ac:dyDescent="0.2">
      <c r="A894" s="16" t="s">
        <v>1037</v>
      </c>
      <c r="B894" s="29">
        <v>45859</v>
      </c>
      <c r="C894" s="9" t="s">
        <v>54</v>
      </c>
      <c r="D894" s="9" t="s">
        <v>101</v>
      </c>
      <c r="E894" s="9" t="s">
        <v>102</v>
      </c>
      <c r="F894" s="9" t="s">
        <v>11</v>
      </c>
      <c r="G894" s="9" t="s">
        <v>115</v>
      </c>
      <c r="H894" s="9" t="s">
        <v>116</v>
      </c>
      <c r="I894" s="9" t="s">
        <v>36</v>
      </c>
      <c r="J894" s="17">
        <v>1</v>
      </c>
      <c r="K894" s="18">
        <v>1555</v>
      </c>
      <c r="L894" s="19">
        <v>0.05</v>
      </c>
      <c r="M894" s="18">
        <f t="shared" si="36"/>
        <v>1477.25</v>
      </c>
      <c r="N894" s="18">
        <f>-0.08*M894</f>
        <v>-118.18</v>
      </c>
      <c r="O894" s="16" t="s">
        <v>69</v>
      </c>
      <c r="P894" s="16" t="s">
        <v>80</v>
      </c>
      <c r="Q894" s="16">
        <v>2</v>
      </c>
      <c r="R894" s="16" t="s">
        <v>80</v>
      </c>
    </row>
    <row r="895" spans="1:18" x14ac:dyDescent="0.2">
      <c r="A895" s="16" t="s">
        <v>1038</v>
      </c>
      <c r="B895" s="29">
        <v>45949</v>
      </c>
      <c r="C895" s="9" t="s">
        <v>66</v>
      </c>
      <c r="D895" s="9" t="s">
        <v>99</v>
      </c>
      <c r="E895" s="9" t="s">
        <v>99</v>
      </c>
      <c r="F895" s="9" t="s">
        <v>8</v>
      </c>
      <c r="G895" s="9" t="s">
        <v>34</v>
      </c>
      <c r="H895" s="9" t="s">
        <v>35</v>
      </c>
      <c r="I895" s="9" t="s">
        <v>36</v>
      </c>
      <c r="J895" s="17">
        <v>1</v>
      </c>
      <c r="K895" s="18">
        <v>2523</v>
      </c>
      <c r="L895" s="19">
        <v>0.05</v>
      </c>
      <c r="M895" s="18">
        <f t="shared" si="36"/>
        <v>2396.85</v>
      </c>
      <c r="N895" s="18">
        <f>M895*0.21</f>
        <v>503.33849999999995</v>
      </c>
      <c r="O895" s="16" t="s">
        <v>58</v>
      </c>
      <c r="P895" s="16" t="s">
        <v>38</v>
      </c>
      <c r="Q895" s="16">
        <v>5</v>
      </c>
      <c r="R895" s="16" t="s">
        <v>39</v>
      </c>
    </row>
    <row r="896" spans="1:18" x14ac:dyDescent="0.2">
      <c r="A896" s="16" t="s">
        <v>1039</v>
      </c>
      <c r="B896" s="29">
        <v>45750</v>
      </c>
      <c r="C896" s="9" t="s">
        <v>31</v>
      </c>
      <c r="D896" s="9" t="s">
        <v>101</v>
      </c>
      <c r="E896" s="9" t="s">
        <v>102</v>
      </c>
      <c r="F896" s="9" t="s">
        <v>8</v>
      </c>
      <c r="G896" s="9" t="s">
        <v>49</v>
      </c>
      <c r="H896" s="9" t="s">
        <v>50</v>
      </c>
      <c r="I896" s="9" t="s">
        <v>57</v>
      </c>
      <c r="J896" s="17">
        <v>1</v>
      </c>
      <c r="K896" s="18">
        <v>7046</v>
      </c>
      <c r="L896" s="19">
        <v>0.05</v>
      </c>
      <c r="M896" s="18">
        <f t="shared" si="36"/>
        <v>6693.7</v>
      </c>
      <c r="N896" s="18">
        <f>M896*0.17</f>
        <v>1137.9290000000001</v>
      </c>
      <c r="O896" s="16" t="s">
        <v>58</v>
      </c>
      <c r="P896" s="16" t="s">
        <v>38</v>
      </c>
      <c r="Q896" s="16">
        <v>5</v>
      </c>
      <c r="R896" s="16" t="s">
        <v>39</v>
      </c>
    </row>
    <row r="897" spans="1:18" x14ac:dyDescent="0.2">
      <c r="A897" s="16" t="s">
        <v>1040</v>
      </c>
      <c r="B897" s="29">
        <v>45980</v>
      </c>
      <c r="C897" s="9" t="s">
        <v>159</v>
      </c>
      <c r="D897" s="9" t="s">
        <v>47</v>
      </c>
      <c r="E897" s="9" t="s">
        <v>48</v>
      </c>
      <c r="F897" s="9" t="s">
        <v>8</v>
      </c>
      <c r="G897" s="9" t="s">
        <v>262</v>
      </c>
      <c r="H897" s="9" t="s">
        <v>263</v>
      </c>
      <c r="I897" s="9" t="s">
        <v>36</v>
      </c>
      <c r="J897" s="17">
        <v>1</v>
      </c>
      <c r="K897" s="18">
        <v>37320</v>
      </c>
      <c r="L897" s="19">
        <v>0.05</v>
      </c>
      <c r="M897" s="18">
        <f t="shared" si="36"/>
        <v>35454</v>
      </c>
      <c r="N897" s="18">
        <f>M897*0.24</f>
        <v>8508.9599999999991</v>
      </c>
      <c r="O897" s="16" t="s">
        <v>69</v>
      </c>
      <c r="P897" s="16" t="s">
        <v>38</v>
      </c>
      <c r="Q897" s="16">
        <v>3</v>
      </c>
      <c r="R897" s="16" t="s">
        <v>39</v>
      </c>
    </row>
    <row r="898" spans="1:18" x14ac:dyDescent="0.2">
      <c r="A898" s="16" t="s">
        <v>1041</v>
      </c>
      <c r="B898" s="29">
        <v>45686</v>
      </c>
      <c r="C898" s="9" t="s">
        <v>41</v>
      </c>
      <c r="D898" s="9" t="s">
        <v>32</v>
      </c>
      <c r="E898" s="9" t="s">
        <v>33</v>
      </c>
      <c r="F898" s="9" t="s">
        <v>9</v>
      </c>
      <c r="G898" s="9" t="s">
        <v>93</v>
      </c>
      <c r="H898" s="9" t="s">
        <v>94</v>
      </c>
      <c r="I898" s="9" t="s">
        <v>79</v>
      </c>
      <c r="J898" s="17">
        <v>1</v>
      </c>
      <c r="K898" s="18">
        <v>1962</v>
      </c>
      <c r="L898" s="19">
        <v>0</v>
      </c>
      <c r="M898" s="18">
        <f t="shared" si="36"/>
        <v>1962</v>
      </c>
      <c r="N898" s="18">
        <f>M898*0.17</f>
        <v>333.54</v>
      </c>
      <c r="O898" s="16" t="s">
        <v>37</v>
      </c>
      <c r="P898" s="16" t="s">
        <v>38</v>
      </c>
      <c r="Q898" s="16">
        <v>4</v>
      </c>
      <c r="R898" s="16" t="s">
        <v>39</v>
      </c>
    </row>
    <row r="899" spans="1:18" x14ac:dyDescent="0.2">
      <c r="A899" s="16" t="s">
        <v>1042</v>
      </c>
      <c r="B899" s="29">
        <v>45905</v>
      </c>
      <c r="C899" s="9" t="s">
        <v>129</v>
      </c>
      <c r="D899" s="9" t="s">
        <v>107</v>
      </c>
      <c r="E899" s="9" t="s">
        <v>108</v>
      </c>
      <c r="F899" s="9" t="s">
        <v>9</v>
      </c>
      <c r="G899" s="9" t="s">
        <v>103</v>
      </c>
      <c r="H899" s="9" t="s">
        <v>104</v>
      </c>
      <c r="I899" s="9" t="s">
        <v>95</v>
      </c>
      <c r="J899" s="17">
        <v>1</v>
      </c>
      <c r="K899" s="18">
        <v>1723</v>
      </c>
      <c r="L899" s="19">
        <v>0.15</v>
      </c>
      <c r="M899" s="18">
        <f t="shared" si="36"/>
        <v>1464.55</v>
      </c>
      <c r="N899" s="18">
        <f>M899*0.23</f>
        <v>336.84649999999999</v>
      </c>
      <c r="O899" s="16" t="s">
        <v>44</v>
      </c>
      <c r="P899" s="16" t="s">
        <v>38</v>
      </c>
      <c r="Q899" s="16">
        <v>3</v>
      </c>
      <c r="R899" s="16" t="s">
        <v>39</v>
      </c>
    </row>
    <row r="900" spans="1:18" x14ac:dyDescent="0.2">
      <c r="A900" s="16" t="s">
        <v>1043</v>
      </c>
      <c r="B900" s="29">
        <v>45722</v>
      </c>
      <c r="C900" s="9" t="s">
        <v>159</v>
      </c>
      <c r="D900" s="9" t="s">
        <v>83</v>
      </c>
      <c r="E900" s="9" t="s">
        <v>84</v>
      </c>
      <c r="F900" s="9" t="s">
        <v>8</v>
      </c>
      <c r="G900" s="9" t="s">
        <v>139</v>
      </c>
      <c r="H900" s="9" t="s">
        <v>140</v>
      </c>
      <c r="I900" s="9" t="s">
        <v>36</v>
      </c>
      <c r="J900" s="17">
        <v>1</v>
      </c>
      <c r="K900" s="18">
        <v>57386</v>
      </c>
      <c r="L900" s="19">
        <v>0</v>
      </c>
      <c r="M900" s="18">
        <v>0</v>
      </c>
      <c r="N900" s="18">
        <v>0</v>
      </c>
      <c r="O900" s="16" t="s">
        <v>69</v>
      </c>
      <c r="P900" s="16" t="s">
        <v>132</v>
      </c>
      <c r="Q900" s="16"/>
      <c r="R900" s="16" t="s">
        <v>133</v>
      </c>
    </row>
    <row r="901" spans="1:18" x14ac:dyDescent="0.2">
      <c r="A901" s="16" t="s">
        <v>1044</v>
      </c>
      <c r="B901" s="29">
        <v>46013</v>
      </c>
      <c r="C901" s="9" t="s">
        <v>226</v>
      </c>
      <c r="D901" s="9" t="s">
        <v>55</v>
      </c>
      <c r="E901" s="9" t="s">
        <v>56</v>
      </c>
      <c r="F901" s="9" t="s">
        <v>9</v>
      </c>
      <c r="G901" s="9" t="s">
        <v>217</v>
      </c>
      <c r="H901" s="9" t="s">
        <v>218</v>
      </c>
      <c r="I901" s="9" t="s">
        <v>79</v>
      </c>
      <c r="J901" s="17">
        <v>1</v>
      </c>
      <c r="K901" s="18">
        <v>4314</v>
      </c>
      <c r="L901" s="19">
        <v>0.1</v>
      </c>
      <c r="M901" s="18">
        <f>J901*K901*(1-L901)</f>
        <v>3882.6</v>
      </c>
      <c r="N901" s="18">
        <f>M901*0.1</f>
        <v>388.26</v>
      </c>
      <c r="O901" s="16" t="s">
        <v>91</v>
      </c>
      <c r="P901" s="16" t="s">
        <v>38</v>
      </c>
      <c r="Q901" s="16">
        <v>3</v>
      </c>
      <c r="R901" s="16" t="s">
        <v>39</v>
      </c>
    </row>
    <row r="902" spans="1:18" x14ac:dyDescent="0.2">
      <c r="A902" s="16" t="s">
        <v>1045</v>
      </c>
      <c r="B902" s="29">
        <v>45896</v>
      </c>
      <c r="C902" s="9" t="s">
        <v>138</v>
      </c>
      <c r="D902" s="9" t="s">
        <v>71</v>
      </c>
      <c r="E902" s="9" t="s">
        <v>72</v>
      </c>
      <c r="F902" s="9" t="s">
        <v>9</v>
      </c>
      <c r="G902" s="9" t="s">
        <v>176</v>
      </c>
      <c r="H902" s="9" t="s">
        <v>177</v>
      </c>
      <c r="I902" s="9" t="s">
        <v>79</v>
      </c>
      <c r="J902" s="17">
        <v>1</v>
      </c>
      <c r="K902" s="18">
        <v>1677</v>
      </c>
      <c r="L902" s="19">
        <v>0</v>
      </c>
      <c r="M902" s="18">
        <v>0</v>
      </c>
      <c r="N902" s="18">
        <v>0</v>
      </c>
      <c r="O902" s="16" t="s">
        <v>91</v>
      </c>
      <c r="P902" s="16" t="s">
        <v>132</v>
      </c>
      <c r="Q902" s="16"/>
      <c r="R902" s="16" t="s">
        <v>133</v>
      </c>
    </row>
    <row r="903" spans="1:18" x14ac:dyDescent="0.2">
      <c r="A903" s="16" t="s">
        <v>1046</v>
      </c>
      <c r="B903" s="29">
        <v>45844</v>
      </c>
      <c r="C903" s="9" t="s">
        <v>138</v>
      </c>
      <c r="D903" s="9" t="s">
        <v>47</v>
      </c>
      <c r="E903" s="9" t="s">
        <v>48</v>
      </c>
      <c r="F903" s="9" t="s">
        <v>8</v>
      </c>
      <c r="G903" s="9" t="s">
        <v>67</v>
      </c>
      <c r="H903" s="9" t="s">
        <v>68</v>
      </c>
      <c r="I903" s="9" t="s">
        <v>36</v>
      </c>
      <c r="J903" s="17">
        <v>2</v>
      </c>
      <c r="K903" s="18">
        <v>19558</v>
      </c>
      <c r="L903" s="19">
        <v>0</v>
      </c>
      <c r="M903" s="18">
        <f t="shared" ref="M903:M934" si="37">J903*K903*(1-L903)</f>
        <v>39116</v>
      </c>
      <c r="N903" s="18">
        <f>M903*0.25</f>
        <v>9779</v>
      </c>
      <c r="O903" s="16" t="s">
        <v>37</v>
      </c>
      <c r="P903" s="16" t="s">
        <v>38</v>
      </c>
      <c r="Q903" s="16">
        <v>3</v>
      </c>
      <c r="R903" s="16" t="s">
        <v>39</v>
      </c>
    </row>
    <row r="904" spans="1:18" x14ac:dyDescent="0.2">
      <c r="A904" s="16" t="s">
        <v>1047</v>
      </c>
      <c r="B904" s="29">
        <v>46060</v>
      </c>
      <c r="C904" s="9" t="s">
        <v>86</v>
      </c>
      <c r="D904" s="9" t="s">
        <v>150</v>
      </c>
      <c r="E904" s="9" t="s">
        <v>151</v>
      </c>
      <c r="F904" s="9" t="s">
        <v>10</v>
      </c>
      <c r="G904" s="9" t="s">
        <v>184</v>
      </c>
      <c r="H904" s="9" t="s">
        <v>185</v>
      </c>
      <c r="I904" s="9" t="s">
        <v>73</v>
      </c>
      <c r="J904" s="17">
        <v>1</v>
      </c>
      <c r="K904" s="18">
        <v>1079</v>
      </c>
      <c r="L904" s="19">
        <v>0.1</v>
      </c>
      <c r="M904" s="18">
        <f t="shared" si="37"/>
        <v>971.1</v>
      </c>
      <c r="N904" s="18">
        <f>M904*0.22</f>
        <v>213.642</v>
      </c>
      <c r="O904" s="16" t="s">
        <v>69</v>
      </c>
      <c r="P904" s="16" t="s">
        <v>38</v>
      </c>
      <c r="Q904" s="16">
        <v>5</v>
      </c>
      <c r="R904" s="16" t="s">
        <v>39</v>
      </c>
    </row>
    <row r="905" spans="1:18" x14ac:dyDescent="0.2">
      <c r="A905" s="16" t="s">
        <v>1048</v>
      </c>
      <c r="B905" s="29">
        <v>45918</v>
      </c>
      <c r="C905" s="9" t="s">
        <v>112</v>
      </c>
      <c r="D905" s="9" t="s">
        <v>75</v>
      </c>
      <c r="E905" s="9" t="s">
        <v>76</v>
      </c>
      <c r="F905" s="9" t="s">
        <v>9</v>
      </c>
      <c r="G905" s="9" t="s">
        <v>217</v>
      </c>
      <c r="H905" s="9" t="s">
        <v>218</v>
      </c>
      <c r="I905" s="9" t="s">
        <v>79</v>
      </c>
      <c r="J905" s="17">
        <v>1</v>
      </c>
      <c r="K905" s="18">
        <v>1165</v>
      </c>
      <c r="L905" s="19">
        <v>0</v>
      </c>
      <c r="M905" s="18">
        <f t="shared" si="37"/>
        <v>1165</v>
      </c>
      <c r="N905" s="18">
        <f>M905*0.15</f>
        <v>174.75</v>
      </c>
      <c r="O905" s="16" t="s">
        <v>58</v>
      </c>
      <c r="P905" s="16" t="s">
        <v>38</v>
      </c>
      <c r="Q905" s="16">
        <v>5</v>
      </c>
      <c r="R905" s="16" t="s">
        <v>39</v>
      </c>
    </row>
    <row r="906" spans="1:18" x14ac:dyDescent="0.2">
      <c r="A906" s="16" t="s">
        <v>1049</v>
      </c>
      <c r="B906" s="29">
        <v>45750</v>
      </c>
      <c r="C906" s="9" t="s">
        <v>156</v>
      </c>
      <c r="D906" s="9" t="s">
        <v>101</v>
      </c>
      <c r="E906" s="9" t="s">
        <v>102</v>
      </c>
      <c r="F906" s="9" t="s">
        <v>8</v>
      </c>
      <c r="G906" s="9" t="s">
        <v>126</v>
      </c>
      <c r="H906" s="9" t="s">
        <v>127</v>
      </c>
      <c r="I906" s="9" t="s">
        <v>36</v>
      </c>
      <c r="J906" s="17">
        <v>1</v>
      </c>
      <c r="K906" s="18">
        <v>35813</v>
      </c>
      <c r="L906" s="19">
        <v>0</v>
      </c>
      <c r="M906" s="18">
        <f t="shared" si="37"/>
        <v>35813</v>
      </c>
      <c r="N906" s="18">
        <f>M906*0.1</f>
        <v>3581.3</v>
      </c>
      <c r="O906" s="16" t="s">
        <v>91</v>
      </c>
      <c r="P906" s="16" t="s">
        <v>38</v>
      </c>
      <c r="Q906" s="16">
        <v>3</v>
      </c>
      <c r="R906" s="16" t="s">
        <v>39</v>
      </c>
    </row>
    <row r="907" spans="1:18" x14ac:dyDescent="0.2">
      <c r="A907" s="16" t="s">
        <v>1050</v>
      </c>
      <c r="B907" s="29">
        <v>45829</v>
      </c>
      <c r="C907" s="9" t="s">
        <v>112</v>
      </c>
      <c r="D907" s="9" t="s">
        <v>150</v>
      </c>
      <c r="E907" s="9" t="s">
        <v>151</v>
      </c>
      <c r="F907" s="9" t="s">
        <v>9</v>
      </c>
      <c r="G907" s="9" t="s">
        <v>161</v>
      </c>
      <c r="H907" s="9" t="s">
        <v>162</v>
      </c>
      <c r="I907" s="9" t="s">
        <v>95</v>
      </c>
      <c r="J907" s="17">
        <v>1</v>
      </c>
      <c r="K907" s="18">
        <v>3886</v>
      </c>
      <c r="L907" s="19">
        <v>0</v>
      </c>
      <c r="M907" s="18">
        <f t="shared" si="37"/>
        <v>3886</v>
      </c>
      <c r="N907" s="18">
        <f>M907*0.13</f>
        <v>505.18</v>
      </c>
      <c r="O907" s="16" t="s">
        <v>44</v>
      </c>
      <c r="P907" s="16" t="s">
        <v>38</v>
      </c>
      <c r="Q907" s="16">
        <v>4</v>
      </c>
      <c r="R907" s="16" t="s">
        <v>39</v>
      </c>
    </row>
    <row r="908" spans="1:18" x14ac:dyDescent="0.2">
      <c r="A908" s="16" t="s">
        <v>1051</v>
      </c>
      <c r="B908" s="29">
        <v>45852</v>
      </c>
      <c r="C908" s="9" t="s">
        <v>183</v>
      </c>
      <c r="D908" s="9" t="s">
        <v>87</v>
      </c>
      <c r="E908" s="9" t="s">
        <v>88</v>
      </c>
      <c r="F908" s="9" t="s">
        <v>11</v>
      </c>
      <c r="G908" s="9" t="s">
        <v>130</v>
      </c>
      <c r="H908" s="9" t="s">
        <v>131</v>
      </c>
      <c r="I908" s="9" t="s">
        <v>79</v>
      </c>
      <c r="J908" s="17">
        <v>3</v>
      </c>
      <c r="K908" s="18">
        <v>1090</v>
      </c>
      <c r="L908" s="19">
        <v>0</v>
      </c>
      <c r="M908" s="18">
        <f t="shared" si="37"/>
        <v>3270</v>
      </c>
      <c r="N908" s="18">
        <f>M908*0.14</f>
        <v>457.80000000000007</v>
      </c>
      <c r="O908" s="16" t="s">
        <v>44</v>
      </c>
      <c r="P908" s="16" t="s">
        <v>38</v>
      </c>
      <c r="Q908" s="16">
        <v>4</v>
      </c>
      <c r="R908" s="16" t="s">
        <v>39</v>
      </c>
    </row>
    <row r="909" spans="1:18" x14ac:dyDescent="0.2">
      <c r="A909" s="16" t="s">
        <v>1052</v>
      </c>
      <c r="B909" s="29">
        <v>45836</v>
      </c>
      <c r="C909" s="9" t="s">
        <v>54</v>
      </c>
      <c r="D909" s="9" t="s">
        <v>87</v>
      </c>
      <c r="E909" s="9" t="s">
        <v>88</v>
      </c>
      <c r="F909" s="9" t="s">
        <v>9</v>
      </c>
      <c r="G909" s="9" t="s">
        <v>217</v>
      </c>
      <c r="H909" s="9" t="s">
        <v>218</v>
      </c>
      <c r="I909" s="9" t="s">
        <v>95</v>
      </c>
      <c r="J909" s="17">
        <v>2</v>
      </c>
      <c r="K909" s="18">
        <v>1436</v>
      </c>
      <c r="L909" s="19">
        <v>0</v>
      </c>
      <c r="M909" s="18">
        <f t="shared" si="37"/>
        <v>2872</v>
      </c>
      <c r="N909" s="18">
        <f>M909*0.14</f>
        <v>402.08000000000004</v>
      </c>
      <c r="O909" s="16" t="s">
        <v>58</v>
      </c>
      <c r="P909" s="16" t="s">
        <v>38</v>
      </c>
      <c r="Q909" s="16">
        <v>4</v>
      </c>
      <c r="R909" s="16" t="s">
        <v>39</v>
      </c>
    </row>
    <row r="910" spans="1:18" x14ac:dyDescent="0.2">
      <c r="A910" s="16" t="s">
        <v>1053</v>
      </c>
      <c r="B910" s="29">
        <v>46098</v>
      </c>
      <c r="C910" s="9" t="s">
        <v>66</v>
      </c>
      <c r="D910" s="9" t="s">
        <v>101</v>
      </c>
      <c r="E910" s="9" t="s">
        <v>102</v>
      </c>
      <c r="F910" s="9" t="s">
        <v>11</v>
      </c>
      <c r="G910" s="9" t="s">
        <v>42</v>
      </c>
      <c r="H910" s="9" t="s">
        <v>43</v>
      </c>
      <c r="I910" s="9" t="s">
        <v>79</v>
      </c>
      <c r="J910" s="17">
        <v>1</v>
      </c>
      <c r="K910" s="18">
        <v>1797</v>
      </c>
      <c r="L910" s="19">
        <v>0.2</v>
      </c>
      <c r="M910" s="18">
        <f t="shared" si="37"/>
        <v>1437.6000000000001</v>
      </c>
      <c r="N910" s="18">
        <f>M910*0.22</f>
        <v>316.27200000000005</v>
      </c>
      <c r="O910" s="16" t="s">
        <v>37</v>
      </c>
      <c r="P910" s="16" t="s">
        <v>38</v>
      </c>
      <c r="Q910" s="16">
        <v>3</v>
      </c>
      <c r="R910" s="16" t="s">
        <v>39</v>
      </c>
    </row>
    <row r="911" spans="1:18" x14ac:dyDescent="0.2">
      <c r="A911" s="16" t="s">
        <v>1054</v>
      </c>
      <c r="B911" s="29">
        <v>46042</v>
      </c>
      <c r="C911" s="9" t="s">
        <v>54</v>
      </c>
      <c r="D911" s="9" t="s">
        <v>55</v>
      </c>
      <c r="E911" s="9" t="s">
        <v>56</v>
      </c>
      <c r="F911" s="9" t="s">
        <v>10</v>
      </c>
      <c r="G911" s="9" t="s">
        <v>168</v>
      </c>
      <c r="H911" s="9" t="s">
        <v>169</v>
      </c>
      <c r="I911" s="9" t="s">
        <v>73</v>
      </c>
      <c r="J911" s="17">
        <v>2</v>
      </c>
      <c r="K911" s="18">
        <v>4464</v>
      </c>
      <c r="L911" s="19">
        <v>0.2</v>
      </c>
      <c r="M911" s="18">
        <f t="shared" si="37"/>
        <v>7142.4000000000005</v>
      </c>
      <c r="N911" s="18">
        <f>M911*0.16</f>
        <v>1142.7840000000001</v>
      </c>
      <c r="O911" s="16" t="s">
        <v>37</v>
      </c>
      <c r="P911" s="16" t="s">
        <v>38</v>
      </c>
      <c r="Q911" s="16">
        <v>4</v>
      </c>
      <c r="R911" s="16" t="s">
        <v>39</v>
      </c>
    </row>
    <row r="912" spans="1:18" x14ac:dyDescent="0.2">
      <c r="A912" s="16" t="s">
        <v>1055</v>
      </c>
      <c r="B912" s="29">
        <v>46053</v>
      </c>
      <c r="C912" s="9" t="s">
        <v>148</v>
      </c>
      <c r="D912" s="9" t="s">
        <v>107</v>
      </c>
      <c r="E912" s="9" t="s">
        <v>108</v>
      </c>
      <c r="F912" s="9" t="s">
        <v>11</v>
      </c>
      <c r="G912" s="9" t="s">
        <v>77</v>
      </c>
      <c r="H912" s="9" t="s">
        <v>78</v>
      </c>
      <c r="I912" s="9" t="s">
        <v>79</v>
      </c>
      <c r="J912" s="17">
        <v>2</v>
      </c>
      <c r="K912" s="18">
        <v>1706</v>
      </c>
      <c r="L912" s="19">
        <v>0.1</v>
      </c>
      <c r="M912" s="18">
        <f t="shared" si="37"/>
        <v>3070.8</v>
      </c>
      <c r="N912" s="18">
        <f>M912*0.26</f>
        <v>798.40800000000013</v>
      </c>
      <c r="O912" s="16" t="s">
        <v>91</v>
      </c>
      <c r="P912" s="16" t="s">
        <v>38</v>
      </c>
      <c r="Q912" s="16">
        <v>5</v>
      </c>
      <c r="R912" s="16" t="s">
        <v>39</v>
      </c>
    </row>
    <row r="913" spans="1:18" x14ac:dyDescent="0.2">
      <c r="A913" s="16" t="s">
        <v>1056</v>
      </c>
      <c r="B913" s="29">
        <v>46038</v>
      </c>
      <c r="C913" s="9" t="s">
        <v>66</v>
      </c>
      <c r="D913" s="9" t="s">
        <v>83</v>
      </c>
      <c r="E913" s="9" t="s">
        <v>84</v>
      </c>
      <c r="F913" s="9" t="s">
        <v>10</v>
      </c>
      <c r="G913" s="9" t="s">
        <v>224</v>
      </c>
      <c r="H913" s="9" t="s">
        <v>131</v>
      </c>
      <c r="I913" s="9" t="s">
        <v>73</v>
      </c>
      <c r="J913" s="17">
        <v>1</v>
      </c>
      <c r="K913" s="18">
        <v>422</v>
      </c>
      <c r="L913" s="19">
        <v>0</v>
      </c>
      <c r="M913" s="18">
        <f t="shared" si="37"/>
        <v>422</v>
      </c>
      <c r="N913" s="18">
        <f>M913*0.19</f>
        <v>80.180000000000007</v>
      </c>
      <c r="O913" s="16" t="s">
        <v>37</v>
      </c>
      <c r="P913" s="16" t="s">
        <v>38</v>
      </c>
      <c r="Q913" s="16">
        <v>5</v>
      </c>
      <c r="R913" s="16" t="s">
        <v>39</v>
      </c>
    </row>
    <row r="914" spans="1:18" x14ac:dyDescent="0.2">
      <c r="A914" s="16" t="s">
        <v>1057</v>
      </c>
      <c r="B914" s="29">
        <v>46052</v>
      </c>
      <c r="C914" s="9" t="s">
        <v>54</v>
      </c>
      <c r="D914" s="9" t="s">
        <v>60</v>
      </c>
      <c r="E914" s="9" t="s">
        <v>61</v>
      </c>
      <c r="F914" s="9" t="s">
        <v>9</v>
      </c>
      <c r="G914" s="9" t="s">
        <v>217</v>
      </c>
      <c r="H914" s="9" t="s">
        <v>218</v>
      </c>
      <c r="I914" s="9" t="s">
        <v>79</v>
      </c>
      <c r="J914" s="17">
        <v>1</v>
      </c>
      <c r="K914" s="18">
        <v>3680</v>
      </c>
      <c r="L914" s="19">
        <v>0.05</v>
      </c>
      <c r="M914" s="18">
        <f t="shared" si="37"/>
        <v>3496</v>
      </c>
      <c r="N914" s="18">
        <f>M914*0.2</f>
        <v>699.2</v>
      </c>
      <c r="O914" s="16" t="s">
        <v>37</v>
      </c>
      <c r="P914" s="16" t="s">
        <v>38</v>
      </c>
      <c r="Q914" s="16">
        <v>5</v>
      </c>
      <c r="R914" s="16" t="s">
        <v>39</v>
      </c>
    </row>
    <row r="915" spans="1:18" x14ac:dyDescent="0.2">
      <c r="A915" s="16" t="s">
        <v>1058</v>
      </c>
      <c r="B915" s="29">
        <v>46088</v>
      </c>
      <c r="C915" s="9" t="s">
        <v>97</v>
      </c>
      <c r="D915" s="9" t="s">
        <v>47</v>
      </c>
      <c r="E915" s="9" t="s">
        <v>48</v>
      </c>
      <c r="F915" s="9" t="s">
        <v>9</v>
      </c>
      <c r="G915" s="9" t="s">
        <v>173</v>
      </c>
      <c r="H915" s="9" t="s">
        <v>174</v>
      </c>
      <c r="I915" s="9" t="s">
        <v>95</v>
      </c>
      <c r="J915" s="17">
        <v>1</v>
      </c>
      <c r="K915" s="18">
        <v>4277</v>
      </c>
      <c r="L915" s="19">
        <v>0.1</v>
      </c>
      <c r="M915" s="18">
        <f t="shared" si="37"/>
        <v>3849.3</v>
      </c>
      <c r="N915" s="18">
        <f>-0.08*M915</f>
        <v>-307.94400000000002</v>
      </c>
      <c r="O915" s="16" t="s">
        <v>58</v>
      </c>
      <c r="P915" s="16" t="s">
        <v>80</v>
      </c>
      <c r="Q915" s="16">
        <v>1</v>
      </c>
      <c r="R915" s="16" t="s">
        <v>80</v>
      </c>
    </row>
    <row r="916" spans="1:18" x14ac:dyDescent="0.2">
      <c r="A916" s="16" t="s">
        <v>1059</v>
      </c>
      <c r="B916" s="29">
        <v>45896</v>
      </c>
      <c r="C916" s="9" t="s">
        <v>156</v>
      </c>
      <c r="D916" s="9" t="s">
        <v>113</v>
      </c>
      <c r="E916" s="9" t="s">
        <v>114</v>
      </c>
      <c r="F916" s="9" t="s">
        <v>8</v>
      </c>
      <c r="G916" s="9" t="s">
        <v>262</v>
      </c>
      <c r="H916" s="9" t="s">
        <v>263</v>
      </c>
      <c r="I916" s="9" t="s">
        <v>57</v>
      </c>
      <c r="J916" s="17">
        <v>1</v>
      </c>
      <c r="K916" s="18">
        <v>43083</v>
      </c>
      <c r="L916" s="19">
        <v>0</v>
      </c>
      <c r="M916" s="18">
        <f t="shared" si="37"/>
        <v>43083</v>
      </c>
      <c r="N916" s="18">
        <f>M916*0.12</f>
        <v>5169.96</v>
      </c>
      <c r="O916" s="16" t="s">
        <v>91</v>
      </c>
      <c r="P916" s="16" t="s">
        <v>38</v>
      </c>
      <c r="Q916" s="16">
        <v>3</v>
      </c>
      <c r="R916" s="16" t="s">
        <v>39</v>
      </c>
    </row>
    <row r="917" spans="1:18" x14ac:dyDescent="0.2">
      <c r="A917" s="16" t="s">
        <v>1060</v>
      </c>
      <c r="B917" s="29">
        <v>45762</v>
      </c>
      <c r="C917" s="9" t="s">
        <v>180</v>
      </c>
      <c r="D917" s="9" t="s">
        <v>47</v>
      </c>
      <c r="E917" s="9" t="s">
        <v>48</v>
      </c>
      <c r="F917" s="9" t="s">
        <v>9</v>
      </c>
      <c r="G917" s="9" t="s">
        <v>103</v>
      </c>
      <c r="H917" s="9" t="s">
        <v>104</v>
      </c>
      <c r="I917" s="9" t="s">
        <v>79</v>
      </c>
      <c r="J917" s="17">
        <v>1</v>
      </c>
      <c r="K917" s="18">
        <v>4436</v>
      </c>
      <c r="L917" s="19">
        <v>0</v>
      </c>
      <c r="M917" s="18">
        <f t="shared" si="37"/>
        <v>4436</v>
      </c>
      <c r="N917" s="18">
        <f>M917*0.15</f>
        <v>665.4</v>
      </c>
      <c r="O917" s="16" t="s">
        <v>91</v>
      </c>
      <c r="P917" s="16" t="s">
        <v>38</v>
      </c>
      <c r="Q917" s="16">
        <v>5</v>
      </c>
      <c r="R917" s="16" t="s">
        <v>39</v>
      </c>
    </row>
    <row r="918" spans="1:18" x14ac:dyDescent="0.2">
      <c r="A918" s="16" t="s">
        <v>1061</v>
      </c>
      <c r="B918" s="29">
        <v>45896</v>
      </c>
      <c r="C918" s="9" t="s">
        <v>31</v>
      </c>
      <c r="D918" s="9" t="s">
        <v>55</v>
      </c>
      <c r="E918" s="9" t="s">
        <v>56</v>
      </c>
      <c r="F918" s="9" t="s">
        <v>9</v>
      </c>
      <c r="G918" s="9" t="s">
        <v>161</v>
      </c>
      <c r="H918" s="9" t="s">
        <v>162</v>
      </c>
      <c r="I918" s="9" t="s">
        <v>79</v>
      </c>
      <c r="J918" s="17">
        <v>2</v>
      </c>
      <c r="K918" s="18">
        <v>3790</v>
      </c>
      <c r="L918" s="19">
        <v>0.1</v>
      </c>
      <c r="M918" s="18">
        <f t="shared" si="37"/>
        <v>6822</v>
      </c>
      <c r="N918" s="18">
        <f>M918*0.15</f>
        <v>1023.3</v>
      </c>
      <c r="O918" s="16" t="s">
        <v>91</v>
      </c>
      <c r="P918" s="16" t="s">
        <v>38</v>
      </c>
      <c r="Q918" s="16">
        <v>4</v>
      </c>
      <c r="R918" s="16" t="s">
        <v>39</v>
      </c>
    </row>
    <row r="919" spans="1:18" x14ac:dyDescent="0.2">
      <c r="A919" s="16" t="s">
        <v>1062</v>
      </c>
      <c r="B919" s="29">
        <v>45876</v>
      </c>
      <c r="C919" s="9" t="s">
        <v>97</v>
      </c>
      <c r="D919" s="9" t="s">
        <v>47</v>
      </c>
      <c r="E919" s="9" t="s">
        <v>48</v>
      </c>
      <c r="F919" s="9" t="s">
        <v>8</v>
      </c>
      <c r="G919" s="9" t="s">
        <v>49</v>
      </c>
      <c r="H919" s="9" t="s">
        <v>50</v>
      </c>
      <c r="I919" s="9" t="s">
        <v>57</v>
      </c>
      <c r="J919" s="17">
        <v>1</v>
      </c>
      <c r="K919" s="18">
        <v>56355</v>
      </c>
      <c r="L919" s="19">
        <v>0</v>
      </c>
      <c r="M919" s="18">
        <f t="shared" si="37"/>
        <v>56355</v>
      </c>
      <c r="N919" s="18">
        <f>M919*0.16</f>
        <v>9016.8000000000011</v>
      </c>
      <c r="O919" s="16" t="s">
        <v>91</v>
      </c>
      <c r="P919" s="16" t="s">
        <v>38</v>
      </c>
      <c r="Q919" s="16">
        <v>3</v>
      </c>
      <c r="R919" s="16" t="s">
        <v>39</v>
      </c>
    </row>
    <row r="920" spans="1:18" x14ac:dyDescent="0.2">
      <c r="A920" s="16" t="s">
        <v>1063</v>
      </c>
      <c r="B920" s="29">
        <v>45870</v>
      </c>
      <c r="C920" s="9" t="s">
        <v>125</v>
      </c>
      <c r="D920" s="9" t="s">
        <v>99</v>
      </c>
      <c r="E920" s="9" t="s">
        <v>99</v>
      </c>
      <c r="F920" s="9" t="s">
        <v>9</v>
      </c>
      <c r="G920" s="9" t="s">
        <v>161</v>
      </c>
      <c r="H920" s="9" t="s">
        <v>162</v>
      </c>
      <c r="I920" s="9" t="s">
        <v>79</v>
      </c>
      <c r="J920" s="17">
        <v>3</v>
      </c>
      <c r="K920" s="18">
        <v>3856</v>
      </c>
      <c r="L920" s="19">
        <v>0.05</v>
      </c>
      <c r="M920" s="18">
        <f t="shared" si="37"/>
        <v>10989.6</v>
      </c>
      <c r="N920" s="18">
        <f>M920*0.16</f>
        <v>1758.336</v>
      </c>
      <c r="O920" s="16" t="s">
        <v>91</v>
      </c>
      <c r="P920" s="16" t="s">
        <v>38</v>
      </c>
      <c r="Q920" s="16">
        <v>5</v>
      </c>
      <c r="R920" s="16" t="s">
        <v>39</v>
      </c>
    </row>
    <row r="921" spans="1:18" x14ac:dyDescent="0.2">
      <c r="A921" s="16" t="s">
        <v>1064</v>
      </c>
      <c r="B921" s="29">
        <v>46091</v>
      </c>
      <c r="C921" s="9" t="s">
        <v>86</v>
      </c>
      <c r="D921" s="9" t="s">
        <v>71</v>
      </c>
      <c r="E921" s="9" t="s">
        <v>72</v>
      </c>
      <c r="F921" s="9" t="s">
        <v>9</v>
      </c>
      <c r="G921" s="9" t="s">
        <v>176</v>
      </c>
      <c r="H921" s="9" t="s">
        <v>177</v>
      </c>
      <c r="I921" s="9" t="s">
        <v>79</v>
      </c>
      <c r="J921" s="17">
        <v>1</v>
      </c>
      <c r="K921" s="18">
        <v>1401</v>
      </c>
      <c r="L921" s="19">
        <v>0.35</v>
      </c>
      <c r="M921" s="18">
        <f t="shared" si="37"/>
        <v>910.65</v>
      </c>
      <c r="N921" s="18">
        <f>M921*0.14</f>
        <v>127.49100000000001</v>
      </c>
      <c r="O921" s="16" t="s">
        <v>58</v>
      </c>
      <c r="P921" s="16" t="s">
        <v>38</v>
      </c>
      <c r="Q921" s="16">
        <v>5</v>
      </c>
      <c r="R921" s="16" t="s">
        <v>39</v>
      </c>
    </row>
    <row r="922" spans="1:18" x14ac:dyDescent="0.2">
      <c r="A922" s="16" t="s">
        <v>1065</v>
      </c>
      <c r="B922" s="29">
        <v>45864</v>
      </c>
      <c r="C922" s="9" t="s">
        <v>86</v>
      </c>
      <c r="D922" s="9" t="s">
        <v>150</v>
      </c>
      <c r="E922" s="9" t="s">
        <v>151</v>
      </c>
      <c r="F922" s="9" t="s">
        <v>11</v>
      </c>
      <c r="G922" s="9" t="s">
        <v>42</v>
      </c>
      <c r="H922" s="9" t="s">
        <v>43</v>
      </c>
      <c r="I922" s="9" t="s">
        <v>79</v>
      </c>
      <c r="J922" s="17">
        <v>1</v>
      </c>
      <c r="K922" s="18">
        <v>228</v>
      </c>
      <c r="L922" s="19">
        <v>0</v>
      </c>
      <c r="M922" s="18">
        <f t="shared" si="37"/>
        <v>228</v>
      </c>
      <c r="N922" s="18">
        <f>M922*0.16</f>
        <v>36.480000000000004</v>
      </c>
      <c r="O922" s="16" t="s">
        <v>44</v>
      </c>
      <c r="P922" s="16" t="s">
        <v>38</v>
      </c>
      <c r="Q922" s="16">
        <v>4</v>
      </c>
      <c r="R922" s="16" t="s">
        <v>39</v>
      </c>
    </row>
    <row r="923" spans="1:18" x14ac:dyDescent="0.2">
      <c r="A923" s="16" t="s">
        <v>1066</v>
      </c>
      <c r="B923" s="29">
        <v>45691</v>
      </c>
      <c r="C923" s="9" t="s">
        <v>159</v>
      </c>
      <c r="D923" s="9" t="s">
        <v>150</v>
      </c>
      <c r="E923" s="9" t="s">
        <v>151</v>
      </c>
      <c r="F923" s="9" t="s">
        <v>8</v>
      </c>
      <c r="G923" s="9" t="s">
        <v>34</v>
      </c>
      <c r="H923" s="9" t="s">
        <v>35</v>
      </c>
      <c r="I923" s="9" t="s">
        <v>57</v>
      </c>
      <c r="J923" s="17">
        <v>2</v>
      </c>
      <c r="K923" s="18">
        <v>58782</v>
      </c>
      <c r="L923" s="19">
        <v>0.05</v>
      </c>
      <c r="M923" s="18">
        <f t="shared" si="37"/>
        <v>111685.79999999999</v>
      </c>
      <c r="N923" s="18">
        <f>M923*0.23</f>
        <v>25687.733999999997</v>
      </c>
      <c r="O923" s="16" t="s">
        <v>44</v>
      </c>
      <c r="P923" s="16" t="s">
        <v>38</v>
      </c>
      <c r="Q923" s="16">
        <v>5</v>
      </c>
      <c r="R923" s="16" t="s">
        <v>39</v>
      </c>
    </row>
    <row r="924" spans="1:18" x14ac:dyDescent="0.2">
      <c r="A924" s="16" t="s">
        <v>1067</v>
      </c>
      <c r="B924" s="29">
        <v>45870</v>
      </c>
      <c r="C924" s="9" t="s">
        <v>138</v>
      </c>
      <c r="D924" s="9" t="s">
        <v>71</v>
      </c>
      <c r="E924" s="9" t="s">
        <v>72</v>
      </c>
      <c r="F924" s="9" t="s">
        <v>10</v>
      </c>
      <c r="G924" s="9" t="s">
        <v>121</v>
      </c>
      <c r="H924" s="9" t="s">
        <v>122</v>
      </c>
      <c r="I924" s="9" t="s">
        <v>64</v>
      </c>
      <c r="J924" s="17">
        <v>2</v>
      </c>
      <c r="K924" s="18">
        <v>577</v>
      </c>
      <c r="L924" s="19">
        <v>0.05</v>
      </c>
      <c r="M924" s="18">
        <f t="shared" si="37"/>
        <v>1096.3</v>
      </c>
      <c r="N924" s="18">
        <f>M924*0.11</f>
        <v>120.59299999999999</v>
      </c>
      <c r="O924" s="16" t="s">
        <v>58</v>
      </c>
      <c r="P924" s="16" t="s">
        <v>38</v>
      </c>
      <c r="Q924" s="16">
        <v>5</v>
      </c>
      <c r="R924" s="16" t="s">
        <v>39</v>
      </c>
    </row>
    <row r="925" spans="1:18" x14ac:dyDescent="0.2">
      <c r="A925" s="16" t="s">
        <v>1068</v>
      </c>
      <c r="B925" s="29">
        <v>45927</v>
      </c>
      <c r="C925" s="9" t="s">
        <v>112</v>
      </c>
      <c r="D925" s="9" t="s">
        <v>119</v>
      </c>
      <c r="E925" s="9" t="s">
        <v>120</v>
      </c>
      <c r="F925" s="9" t="s">
        <v>8</v>
      </c>
      <c r="G925" s="9" t="s">
        <v>126</v>
      </c>
      <c r="H925" s="9" t="s">
        <v>127</v>
      </c>
      <c r="I925" s="9" t="s">
        <v>57</v>
      </c>
      <c r="J925" s="17">
        <v>1</v>
      </c>
      <c r="K925" s="18">
        <v>43734</v>
      </c>
      <c r="L925" s="19">
        <v>0.1</v>
      </c>
      <c r="M925" s="18">
        <f t="shared" si="37"/>
        <v>39360.6</v>
      </c>
      <c r="N925" s="18">
        <f>M925*0.19</f>
        <v>7478.5140000000001</v>
      </c>
      <c r="O925" s="16" t="s">
        <v>37</v>
      </c>
      <c r="P925" s="16" t="s">
        <v>38</v>
      </c>
      <c r="Q925" s="16">
        <v>4</v>
      </c>
      <c r="R925" s="16" t="s">
        <v>39</v>
      </c>
    </row>
    <row r="926" spans="1:18" x14ac:dyDescent="0.2">
      <c r="A926" s="16" t="s">
        <v>1069</v>
      </c>
      <c r="B926" s="29">
        <v>45998</v>
      </c>
      <c r="C926" s="9" t="s">
        <v>82</v>
      </c>
      <c r="D926" s="9" t="s">
        <v>101</v>
      </c>
      <c r="E926" s="9" t="s">
        <v>102</v>
      </c>
      <c r="F926" s="9" t="s">
        <v>9</v>
      </c>
      <c r="G926" s="9" t="s">
        <v>176</v>
      </c>
      <c r="H926" s="9" t="s">
        <v>177</v>
      </c>
      <c r="I926" s="9" t="s">
        <v>79</v>
      </c>
      <c r="J926" s="17">
        <v>2</v>
      </c>
      <c r="K926" s="18">
        <v>2689</v>
      </c>
      <c r="L926" s="19">
        <v>0.05</v>
      </c>
      <c r="M926" s="18">
        <f t="shared" si="37"/>
        <v>5109.0999999999995</v>
      </c>
      <c r="N926" s="18">
        <f>M926*0.18</f>
        <v>919.63799999999992</v>
      </c>
      <c r="O926" s="16" t="s">
        <v>69</v>
      </c>
      <c r="P926" s="16" t="s">
        <v>38</v>
      </c>
      <c r="Q926" s="16">
        <v>5</v>
      </c>
      <c r="R926" s="16" t="s">
        <v>39</v>
      </c>
    </row>
    <row r="927" spans="1:18" x14ac:dyDescent="0.2">
      <c r="A927" s="16" t="s">
        <v>1070</v>
      </c>
      <c r="B927" s="29">
        <v>45699</v>
      </c>
      <c r="C927" s="9" t="s">
        <v>138</v>
      </c>
      <c r="D927" s="9" t="s">
        <v>83</v>
      </c>
      <c r="E927" s="9" t="s">
        <v>84</v>
      </c>
      <c r="F927" s="9" t="s">
        <v>11</v>
      </c>
      <c r="G927" s="9" t="s">
        <v>130</v>
      </c>
      <c r="H927" s="9" t="s">
        <v>131</v>
      </c>
      <c r="I927" s="9" t="s">
        <v>79</v>
      </c>
      <c r="J927" s="17">
        <v>3</v>
      </c>
      <c r="K927" s="18">
        <v>1416</v>
      </c>
      <c r="L927" s="19">
        <v>0</v>
      </c>
      <c r="M927" s="18">
        <f t="shared" si="37"/>
        <v>4248</v>
      </c>
      <c r="N927" s="18">
        <f>M927*0.13</f>
        <v>552.24</v>
      </c>
      <c r="O927" s="16" t="s">
        <v>91</v>
      </c>
      <c r="P927" s="16" t="s">
        <v>38</v>
      </c>
      <c r="Q927" s="16">
        <v>3</v>
      </c>
      <c r="R927" s="16" t="s">
        <v>39</v>
      </c>
    </row>
    <row r="928" spans="1:18" x14ac:dyDescent="0.2">
      <c r="A928" s="16" t="s">
        <v>1071</v>
      </c>
      <c r="B928" s="29">
        <v>45693</v>
      </c>
      <c r="C928" s="9" t="s">
        <v>156</v>
      </c>
      <c r="D928" s="9" t="s">
        <v>113</v>
      </c>
      <c r="E928" s="9" t="s">
        <v>114</v>
      </c>
      <c r="F928" s="9" t="s">
        <v>10</v>
      </c>
      <c r="G928" s="9" t="s">
        <v>121</v>
      </c>
      <c r="H928" s="9" t="s">
        <v>122</v>
      </c>
      <c r="I928" s="9" t="s">
        <v>73</v>
      </c>
      <c r="J928" s="17">
        <v>1</v>
      </c>
      <c r="K928" s="18">
        <v>4998</v>
      </c>
      <c r="L928" s="19">
        <v>0</v>
      </c>
      <c r="M928" s="18">
        <f t="shared" si="37"/>
        <v>4998</v>
      </c>
      <c r="N928" s="18">
        <f>M928*0.15</f>
        <v>749.69999999999993</v>
      </c>
      <c r="O928" s="16" t="s">
        <v>37</v>
      </c>
      <c r="P928" s="16" t="s">
        <v>38</v>
      </c>
      <c r="Q928" s="16">
        <v>3</v>
      </c>
      <c r="R928" s="16" t="s">
        <v>39</v>
      </c>
    </row>
    <row r="929" spans="1:18" x14ac:dyDescent="0.2">
      <c r="A929" s="16" t="s">
        <v>1072</v>
      </c>
      <c r="B929" s="29">
        <v>45701</v>
      </c>
      <c r="C929" s="9" t="s">
        <v>106</v>
      </c>
      <c r="D929" s="9" t="s">
        <v>150</v>
      </c>
      <c r="E929" s="9" t="s">
        <v>151</v>
      </c>
      <c r="F929" s="9" t="s">
        <v>8</v>
      </c>
      <c r="G929" s="9" t="s">
        <v>262</v>
      </c>
      <c r="H929" s="9" t="s">
        <v>263</v>
      </c>
      <c r="I929" s="9" t="s">
        <v>57</v>
      </c>
      <c r="J929" s="17">
        <v>1</v>
      </c>
      <c r="K929" s="18">
        <v>60846</v>
      </c>
      <c r="L929" s="19">
        <v>0.15</v>
      </c>
      <c r="M929" s="18">
        <f t="shared" si="37"/>
        <v>51719.1</v>
      </c>
      <c r="N929" s="18">
        <f>M929*0.2</f>
        <v>10343.82</v>
      </c>
      <c r="O929" s="16" t="s">
        <v>69</v>
      </c>
      <c r="P929" s="16" t="s">
        <v>38</v>
      </c>
      <c r="Q929" s="16">
        <v>4</v>
      </c>
      <c r="R929" s="16" t="s">
        <v>39</v>
      </c>
    </row>
    <row r="930" spans="1:18" x14ac:dyDescent="0.2">
      <c r="A930" s="16" t="s">
        <v>1073</v>
      </c>
      <c r="B930" s="29">
        <v>45905</v>
      </c>
      <c r="C930" s="9" t="s">
        <v>97</v>
      </c>
      <c r="D930" s="9" t="s">
        <v>83</v>
      </c>
      <c r="E930" s="9" t="s">
        <v>84</v>
      </c>
      <c r="F930" s="9" t="s">
        <v>11</v>
      </c>
      <c r="G930" s="9" t="s">
        <v>130</v>
      </c>
      <c r="H930" s="9" t="s">
        <v>131</v>
      </c>
      <c r="I930" s="9" t="s">
        <v>36</v>
      </c>
      <c r="J930" s="17">
        <v>2</v>
      </c>
      <c r="K930" s="18">
        <v>557</v>
      </c>
      <c r="L930" s="19">
        <v>0.1</v>
      </c>
      <c r="M930" s="18">
        <f t="shared" si="37"/>
        <v>1002.6</v>
      </c>
      <c r="N930" s="18">
        <f>M930*0.18</f>
        <v>180.46799999999999</v>
      </c>
      <c r="O930" s="16" t="s">
        <v>44</v>
      </c>
      <c r="P930" s="16" t="s">
        <v>38</v>
      </c>
      <c r="Q930" s="16">
        <v>4</v>
      </c>
      <c r="R930" s="16" t="s">
        <v>39</v>
      </c>
    </row>
    <row r="931" spans="1:18" x14ac:dyDescent="0.2">
      <c r="A931" s="16" t="s">
        <v>1074</v>
      </c>
      <c r="B931" s="29">
        <v>45823</v>
      </c>
      <c r="C931" s="9" t="s">
        <v>129</v>
      </c>
      <c r="D931" s="9" t="s">
        <v>107</v>
      </c>
      <c r="E931" s="9" t="s">
        <v>108</v>
      </c>
      <c r="F931" s="9" t="s">
        <v>8</v>
      </c>
      <c r="G931" s="9" t="s">
        <v>67</v>
      </c>
      <c r="H931" s="9" t="s">
        <v>68</v>
      </c>
      <c r="I931" s="9" t="s">
        <v>57</v>
      </c>
      <c r="J931" s="17">
        <v>1</v>
      </c>
      <c r="K931" s="18">
        <v>33806</v>
      </c>
      <c r="L931" s="19">
        <v>0.15</v>
      </c>
      <c r="M931" s="18">
        <f t="shared" si="37"/>
        <v>28735.1</v>
      </c>
      <c r="N931" s="18">
        <f>M931*0.13</f>
        <v>3735.5630000000001</v>
      </c>
      <c r="O931" s="16" t="s">
        <v>44</v>
      </c>
      <c r="P931" s="16" t="s">
        <v>38</v>
      </c>
      <c r="Q931" s="16">
        <v>4</v>
      </c>
      <c r="R931" s="16" t="s">
        <v>39</v>
      </c>
    </row>
    <row r="932" spans="1:18" x14ac:dyDescent="0.2">
      <c r="A932" s="16" t="s">
        <v>1075</v>
      </c>
      <c r="B932" s="29">
        <v>45967</v>
      </c>
      <c r="C932" s="9" t="s">
        <v>167</v>
      </c>
      <c r="D932" s="9" t="s">
        <v>32</v>
      </c>
      <c r="E932" s="9" t="s">
        <v>33</v>
      </c>
      <c r="F932" s="9" t="s">
        <v>9</v>
      </c>
      <c r="G932" s="9" t="s">
        <v>173</v>
      </c>
      <c r="H932" s="9" t="s">
        <v>174</v>
      </c>
      <c r="I932" s="9" t="s">
        <v>95</v>
      </c>
      <c r="J932" s="17">
        <v>4</v>
      </c>
      <c r="K932" s="18">
        <v>2459</v>
      </c>
      <c r="L932" s="19">
        <v>0.05</v>
      </c>
      <c r="M932" s="18">
        <f t="shared" si="37"/>
        <v>9344.1999999999989</v>
      </c>
      <c r="N932" s="18">
        <f>M932*0.15</f>
        <v>1401.6299999999999</v>
      </c>
      <c r="O932" s="16" t="s">
        <v>91</v>
      </c>
      <c r="P932" s="16" t="s">
        <v>38</v>
      </c>
      <c r="Q932" s="16">
        <v>4</v>
      </c>
      <c r="R932" s="16" t="s">
        <v>39</v>
      </c>
    </row>
    <row r="933" spans="1:18" x14ac:dyDescent="0.2">
      <c r="A933" s="16" t="s">
        <v>1076</v>
      </c>
      <c r="B933" s="29">
        <v>45760</v>
      </c>
      <c r="C933" s="9" t="s">
        <v>159</v>
      </c>
      <c r="D933" s="9" t="s">
        <v>87</v>
      </c>
      <c r="E933" s="9" t="s">
        <v>88</v>
      </c>
      <c r="F933" s="9" t="s">
        <v>11</v>
      </c>
      <c r="G933" s="9" t="s">
        <v>115</v>
      </c>
      <c r="H933" s="9" t="s">
        <v>116</v>
      </c>
      <c r="I933" s="9" t="s">
        <v>79</v>
      </c>
      <c r="J933" s="17">
        <v>1</v>
      </c>
      <c r="K933" s="18">
        <v>458</v>
      </c>
      <c r="L933" s="19">
        <v>0</v>
      </c>
      <c r="M933" s="18">
        <f t="shared" si="37"/>
        <v>458</v>
      </c>
      <c r="N933" s="18">
        <f>M933*0.13</f>
        <v>59.54</v>
      </c>
      <c r="O933" s="16" t="s">
        <v>37</v>
      </c>
      <c r="P933" s="16" t="s">
        <v>38</v>
      </c>
      <c r="Q933" s="16">
        <v>4</v>
      </c>
      <c r="R933" s="16" t="s">
        <v>39</v>
      </c>
    </row>
    <row r="934" spans="1:18" x14ac:dyDescent="0.2">
      <c r="A934" s="16" t="s">
        <v>1077</v>
      </c>
      <c r="B934" s="29">
        <v>46050</v>
      </c>
      <c r="C934" s="9" t="s">
        <v>31</v>
      </c>
      <c r="D934" s="9" t="s">
        <v>107</v>
      </c>
      <c r="E934" s="9" t="s">
        <v>108</v>
      </c>
      <c r="F934" s="9" t="s">
        <v>10</v>
      </c>
      <c r="G934" s="9" t="s">
        <v>184</v>
      </c>
      <c r="H934" s="9" t="s">
        <v>185</v>
      </c>
      <c r="I934" s="9" t="s">
        <v>64</v>
      </c>
      <c r="J934" s="17">
        <v>2</v>
      </c>
      <c r="K934" s="18">
        <v>1238</v>
      </c>
      <c r="L934" s="19">
        <v>0.5</v>
      </c>
      <c r="M934" s="18">
        <f t="shared" si="37"/>
        <v>1238</v>
      </c>
      <c r="N934" s="18">
        <f>M934*0.11</f>
        <v>136.18</v>
      </c>
      <c r="O934" s="16" t="s">
        <v>37</v>
      </c>
      <c r="P934" s="16" t="s">
        <v>38</v>
      </c>
      <c r="Q934" s="16">
        <v>3</v>
      </c>
      <c r="R934" s="16" t="s">
        <v>39</v>
      </c>
    </row>
    <row r="935" spans="1:18" x14ac:dyDescent="0.2">
      <c r="A935" s="16" t="s">
        <v>1078</v>
      </c>
      <c r="B935" s="29">
        <v>45992</v>
      </c>
      <c r="C935" s="9" t="s">
        <v>118</v>
      </c>
      <c r="D935" s="9" t="s">
        <v>154</v>
      </c>
      <c r="E935" s="9" t="s">
        <v>61</v>
      </c>
      <c r="F935" s="9" t="s">
        <v>9</v>
      </c>
      <c r="G935" s="9" t="s">
        <v>161</v>
      </c>
      <c r="H935" s="9" t="s">
        <v>162</v>
      </c>
      <c r="I935" s="9" t="s">
        <v>95</v>
      </c>
      <c r="J935" s="17">
        <v>1</v>
      </c>
      <c r="K935" s="18">
        <v>3006</v>
      </c>
      <c r="L935" s="19">
        <v>0.1</v>
      </c>
      <c r="M935" s="18">
        <f t="shared" ref="M935:M965" si="38">J935*K935*(1-L935)</f>
        <v>2705.4</v>
      </c>
      <c r="N935" s="18">
        <f>M935*0.19</f>
        <v>514.02600000000007</v>
      </c>
      <c r="O935" s="16" t="s">
        <v>44</v>
      </c>
      <c r="P935" s="16" t="s">
        <v>38</v>
      </c>
      <c r="Q935" s="16">
        <v>5</v>
      </c>
      <c r="R935" s="16" t="s">
        <v>39</v>
      </c>
    </row>
    <row r="936" spans="1:18" x14ac:dyDescent="0.2">
      <c r="A936" s="16" t="s">
        <v>1079</v>
      </c>
      <c r="B936" s="29">
        <v>45924</v>
      </c>
      <c r="C936" s="9" t="s">
        <v>143</v>
      </c>
      <c r="D936" s="9" t="s">
        <v>47</v>
      </c>
      <c r="E936" s="9" t="s">
        <v>48</v>
      </c>
      <c r="F936" s="9" t="s">
        <v>10</v>
      </c>
      <c r="G936" s="9" t="s">
        <v>89</v>
      </c>
      <c r="H936" s="9" t="s">
        <v>90</v>
      </c>
      <c r="I936" s="9" t="s">
        <v>73</v>
      </c>
      <c r="J936" s="17">
        <v>2</v>
      </c>
      <c r="K936" s="18">
        <v>4314</v>
      </c>
      <c r="L936" s="19">
        <v>0.15</v>
      </c>
      <c r="M936" s="18">
        <f t="shared" si="38"/>
        <v>7333.8</v>
      </c>
      <c r="N936" s="18">
        <f>M936*0.14</f>
        <v>1026.7320000000002</v>
      </c>
      <c r="O936" s="16" t="s">
        <v>69</v>
      </c>
      <c r="P936" s="16" t="s">
        <v>38</v>
      </c>
      <c r="Q936" s="16">
        <v>4</v>
      </c>
      <c r="R936" s="16" t="s">
        <v>39</v>
      </c>
    </row>
    <row r="937" spans="1:18" x14ac:dyDescent="0.2">
      <c r="A937" s="16" t="s">
        <v>1080</v>
      </c>
      <c r="B937" s="29">
        <v>45850</v>
      </c>
      <c r="C937" s="9" t="s">
        <v>66</v>
      </c>
      <c r="D937" s="9" t="s">
        <v>107</v>
      </c>
      <c r="E937" s="9" t="s">
        <v>108</v>
      </c>
      <c r="F937" s="9" t="s">
        <v>8</v>
      </c>
      <c r="G937" s="9" t="s">
        <v>49</v>
      </c>
      <c r="H937" s="9" t="s">
        <v>50</v>
      </c>
      <c r="I937" s="9" t="s">
        <v>36</v>
      </c>
      <c r="J937" s="17">
        <v>1</v>
      </c>
      <c r="K937" s="18">
        <v>34725</v>
      </c>
      <c r="L937" s="19">
        <v>0.1</v>
      </c>
      <c r="M937" s="18">
        <f t="shared" si="38"/>
        <v>31252.5</v>
      </c>
      <c r="N937" s="18">
        <f>M937*0.17</f>
        <v>5312.9250000000002</v>
      </c>
      <c r="O937" s="16" t="s">
        <v>91</v>
      </c>
      <c r="P937" s="16" t="s">
        <v>38</v>
      </c>
      <c r="Q937" s="16">
        <v>3</v>
      </c>
      <c r="R937" s="16" t="s">
        <v>39</v>
      </c>
    </row>
    <row r="938" spans="1:18" x14ac:dyDescent="0.2">
      <c r="A938" s="16" t="s">
        <v>1081</v>
      </c>
      <c r="B938" s="29">
        <v>45797</v>
      </c>
      <c r="C938" s="9" t="s">
        <v>82</v>
      </c>
      <c r="D938" s="9" t="s">
        <v>87</v>
      </c>
      <c r="E938" s="9" t="s">
        <v>88</v>
      </c>
      <c r="F938" s="9" t="s">
        <v>11</v>
      </c>
      <c r="G938" s="9" t="s">
        <v>115</v>
      </c>
      <c r="H938" s="9" t="s">
        <v>116</v>
      </c>
      <c r="I938" s="9" t="s">
        <v>79</v>
      </c>
      <c r="J938" s="17">
        <v>2</v>
      </c>
      <c r="K938" s="18">
        <v>437</v>
      </c>
      <c r="L938" s="19">
        <v>0</v>
      </c>
      <c r="M938" s="18">
        <f t="shared" si="38"/>
        <v>874</v>
      </c>
      <c r="N938" s="18">
        <f>M938*0.22</f>
        <v>192.28</v>
      </c>
      <c r="O938" s="16" t="s">
        <v>37</v>
      </c>
      <c r="P938" s="16" t="s">
        <v>38</v>
      </c>
      <c r="Q938" s="16">
        <v>4</v>
      </c>
      <c r="R938" s="16" t="s">
        <v>39</v>
      </c>
    </row>
    <row r="939" spans="1:18" x14ac:dyDescent="0.2">
      <c r="A939" s="16" t="s">
        <v>1082</v>
      </c>
      <c r="B939" s="29">
        <v>45871</v>
      </c>
      <c r="C939" s="9" t="s">
        <v>167</v>
      </c>
      <c r="D939" s="9" t="s">
        <v>101</v>
      </c>
      <c r="E939" s="9" t="s">
        <v>102</v>
      </c>
      <c r="F939" s="9" t="s">
        <v>10</v>
      </c>
      <c r="G939" s="9" t="s">
        <v>224</v>
      </c>
      <c r="H939" s="9" t="s">
        <v>131</v>
      </c>
      <c r="I939" s="9" t="s">
        <v>64</v>
      </c>
      <c r="J939" s="17">
        <v>1</v>
      </c>
      <c r="K939" s="18">
        <v>1485</v>
      </c>
      <c r="L939" s="19">
        <v>0.1</v>
      </c>
      <c r="M939" s="18">
        <f t="shared" si="38"/>
        <v>1336.5</v>
      </c>
      <c r="N939" s="18">
        <f>M939*0.15</f>
        <v>200.47499999999999</v>
      </c>
      <c r="O939" s="16" t="s">
        <v>91</v>
      </c>
      <c r="P939" s="16" t="s">
        <v>38</v>
      </c>
      <c r="Q939" s="16">
        <v>4</v>
      </c>
      <c r="R939" s="16" t="s">
        <v>39</v>
      </c>
    </row>
    <row r="940" spans="1:18" x14ac:dyDescent="0.2">
      <c r="A940" s="16" t="s">
        <v>1083</v>
      </c>
      <c r="B940" s="29">
        <v>45852</v>
      </c>
      <c r="C940" s="9" t="s">
        <v>143</v>
      </c>
      <c r="D940" s="9" t="s">
        <v>101</v>
      </c>
      <c r="E940" s="9" t="s">
        <v>102</v>
      </c>
      <c r="F940" s="9" t="s">
        <v>11</v>
      </c>
      <c r="G940" s="9" t="s">
        <v>42</v>
      </c>
      <c r="H940" s="9" t="s">
        <v>43</v>
      </c>
      <c r="I940" s="9" t="s">
        <v>36</v>
      </c>
      <c r="J940" s="17">
        <v>1</v>
      </c>
      <c r="K940" s="18">
        <v>550</v>
      </c>
      <c r="L940" s="19">
        <v>0.05</v>
      </c>
      <c r="M940" s="18">
        <f t="shared" si="38"/>
        <v>522.5</v>
      </c>
      <c r="N940" s="18">
        <f>M940*0.1</f>
        <v>52.25</v>
      </c>
      <c r="O940" s="16" t="s">
        <v>37</v>
      </c>
      <c r="P940" s="16" t="s">
        <v>38</v>
      </c>
      <c r="Q940" s="16">
        <v>5</v>
      </c>
      <c r="R940" s="16" t="s">
        <v>39</v>
      </c>
    </row>
    <row r="941" spans="1:18" x14ac:dyDescent="0.2">
      <c r="A941" s="16" t="s">
        <v>1084</v>
      </c>
      <c r="B941" s="29">
        <v>46019</v>
      </c>
      <c r="C941" s="9" t="s">
        <v>46</v>
      </c>
      <c r="D941" s="9" t="s">
        <v>154</v>
      </c>
      <c r="E941" s="9" t="s">
        <v>61</v>
      </c>
      <c r="F941" s="9" t="s">
        <v>10</v>
      </c>
      <c r="G941" s="9" t="s">
        <v>89</v>
      </c>
      <c r="H941" s="9" t="s">
        <v>90</v>
      </c>
      <c r="I941" s="9" t="s">
        <v>64</v>
      </c>
      <c r="J941" s="17">
        <v>2</v>
      </c>
      <c r="K941" s="18">
        <v>4909</v>
      </c>
      <c r="L941" s="19">
        <v>0.1</v>
      </c>
      <c r="M941" s="18">
        <f t="shared" si="38"/>
        <v>8836.2000000000007</v>
      </c>
      <c r="N941" s="18">
        <f>-0.08*M941</f>
        <v>-706.89600000000007</v>
      </c>
      <c r="O941" s="16" t="s">
        <v>91</v>
      </c>
      <c r="P941" s="16" t="s">
        <v>80</v>
      </c>
      <c r="Q941" s="16">
        <v>1</v>
      </c>
      <c r="R941" s="16" t="s">
        <v>80</v>
      </c>
    </row>
    <row r="942" spans="1:18" x14ac:dyDescent="0.2">
      <c r="A942" s="16" t="s">
        <v>1085</v>
      </c>
      <c r="B942" s="29">
        <v>45885</v>
      </c>
      <c r="C942" s="9" t="s">
        <v>129</v>
      </c>
      <c r="D942" s="9" t="s">
        <v>87</v>
      </c>
      <c r="E942" s="9" t="s">
        <v>88</v>
      </c>
      <c r="F942" s="9" t="s">
        <v>9</v>
      </c>
      <c r="G942" s="9" t="s">
        <v>103</v>
      </c>
      <c r="H942" s="9" t="s">
        <v>104</v>
      </c>
      <c r="I942" s="9" t="s">
        <v>95</v>
      </c>
      <c r="J942" s="17">
        <v>1</v>
      </c>
      <c r="K942" s="18">
        <v>3418</v>
      </c>
      <c r="L942" s="19">
        <v>0.1</v>
      </c>
      <c r="M942" s="18">
        <f t="shared" si="38"/>
        <v>3076.2000000000003</v>
      </c>
      <c r="N942" s="18">
        <f>M942*0.12</f>
        <v>369.14400000000001</v>
      </c>
      <c r="O942" s="16" t="s">
        <v>44</v>
      </c>
      <c r="P942" s="16" t="s">
        <v>38</v>
      </c>
      <c r="Q942" s="16">
        <v>4</v>
      </c>
      <c r="R942" s="16" t="s">
        <v>39</v>
      </c>
    </row>
    <row r="943" spans="1:18" x14ac:dyDescent="0.2">
      <c r="A943" s="16" t="s">
        <v>1086</v>
      </c>
      <c r="B943" s="29">
        <v>45689</v>
      </c>
      <c r="C943" s="9" t="s">
        <v>159</v>
      </c>
      <c r="D943" s="9" t="s">
        <v>87</v>
      </c>
      <c r="E943" s="9" t="s">
        <v>88</v>
      </c>
      <c r="F943" s="9" t="s">
        <v>10</v>
      </c>
      <c r="G943" s="9" t="s">
        <v>184</v>
      </c>
      <c r="H943" s="9" t="s">
        <v>185</v>
      </c>
      <c r="I943" s="9" t="s">
        <v>73</v>
      </c>
      <c r="J943" s="17">
        <v>1</v>
      </c>
      <c r="K943" s="18">
        <v>5498</v>
      </c>
      <c r="L943" s="19">
        <v>0</v>
      </c>
      <c r="M943" s="18">
        <f t="shared" si="38"/>
        <v>5498</v>
      </c>
      <c r="N943" s="18">
        <f>M943*0.17</f>
        <v>934.66000000000008</v>
      </c>
      <c r="O943" s="16" t="s">
        <v>91</v>
      </c>
      <c r="P943" s="16" t="s">
        <v>38</v>
      </c>
      <c r="Q943" s="16">
        <v>3</v>
      </c>
      <c r="R943" s="16" t="s">
        <v>39</v>
      </c>
    </row>
    <row r="944" spans="1:18" x14ac:dyDescent="0.2">
      <c r="A944" s="16" t="s">
        <v>1087</v>
      </c>
      <c r="B944" s="29">
        <v>45690</v>
      </c>
      <c r="C944" s="9" t="s">
        <v>148</v>
      </c>
      <c r="D944" s="9" t="s">
        <v>83</v>
      </c>
      <c r="E944" s="9" t="s">
        <v>84</v>
      </c>
      <c r="F944" s="9" t="s">
        <v>11</v>
      </c>
      <c r="G944" s="9" t="s">
        <v>42</v>
      </c>
      <c r="H944" s="9" t="s">
        <v>43</v>
      </c>
      <c r="I944" s="9" t="s">
        <v>36</v>
      </c>
      <c r="J944" s="17">
        <v>1</v>
      </c>
      <c r="K944" s="18">
        <v>1141</v>
      </c>
      <c r="L944" s="19">
        <v>0</v>
      </c>
      <c r="M944" s="18">
        <f t="shared" si="38"/>
        <v>1141</v>
      </c>
      <c r="N944" s="18">
        <f>M944*0.1</f>
        <v>114.10000000000001</v>
      </c>
      <c r="O944" s="16" t="s">
        <v>44</v>
      </c>
      <c r="P944" s="16" t="s">
        <v>242</v>
      </c>
      <c r="Q944" s="16">
        <v>4</v>
      </c>
      <c r="R944" s="16" t="s">
        <v>39</v>
      </c>
    </row>
    <row r="945" spans="1:18" x14ac:dyDescent="0.2">
      <c r="A945" s="16" t="s">
        <v>1088</v>
      </c>
      <c r="B945" s="29">
        <v>45992</v>
      </c>
      <c r="C945" s="9" t="s">
        <v>112</v>
      </c>
      <c r="D945" s="9" t="s">
        <v>55</v>
      </c>
      <c r="E945" s="9" t="s">
        <v>56</v>
      </c>
      <c r="F945" s="9" t="s">
        <v>10</v>
      </c>
      <c r="G945" s="9" t="s">
        <v>224</v>
      </c>
      <c r="H945" s="9" t="s">
        <v>131</v>
      </c>
      <c r="I945" s="9" t="s">
        <v>73</v>
      </c>
      <c r="J945" s="17">
        <v>1</v>
      </c>
      <c r="K945" s="18">
        <v>2575</v>
      </c>
      <c r="L945" s="19">
        <v>0.15</v>
      </c>
      <c r="M945" s="18">
        <f t="shared" si="38"/>
        <v>2188.75</v>
      </c>
      <c r="N945" s="18">
        <f>M945*0.23</f>
        <v>503.41250000000002</v>
      </c>
      <c r="O945" s="16" t="s">
        <v>37</v>
      </c>
      <c r="P945" s="16" t="s">
        <v>38</v>
      </c>
      <c r="Q945" s="16">
        <v>4</v>
      </c>
      <c r="R945" s="16" t="s">
        <v>39</v>
      </c>
    </row>
    <row r="946" spans="1:18" x14ac:dyDescent="0.2">
      <c r="A946" s="16" t="s">
        <v>1089</v>
      </c>
      <c r="B946" s="29">
        <v>45764</v>
      </c>
      <c r="C946" s="9" t="s">
        <v>86</v>
      </c>
      <c r="D946" s="9" t="s">
        <v>55</v>
      </c>
      <c r="E946" s="9" t="s">
        <v>56</v>
      </c>
      <c r="F946" s="9" t="s">
        <v>10</v>
      </c>
      <c r="G946" s="9" t="s">
        <v>62</v>
      </c>
      <c r="H946" s="9" t="s">
        <v>63</v>
      </c>
      <c r="I946" s="9" t="s">
        <v>64</v>
      </c>
      <c r="J946" s="17">
        <v>3</v>
      </c>
      <c r="K946" s="18">
        <v>2788</v>
      </c>
      <c r="L946" s="19">
        <v>0.05</v>
      </c>
      <c r="M946" s="18">
        <f t="shared" si="38"/>
        <v>7945.7999999999993</v>
      </c>
      <c r="N946" s="18">
        <f>M946*0.12</f>
        <v>953.49599999999987</v>
      </c>
      <c r="O946" s="16" t="s">
        <v>37</v>
      </c>
      <c r="P946" s="16" t="s">
        <v>38</v>
      </c>
      <c r="Q946" s="16">
        <v>4</v>
      </c>
      <c r="R946" s="16" t="s">
        <v>39</v>
      </c>
    </row>
    <row r="947" spans="1:18" x14ac:dyDescent="0.2">
      <c r="A947" s="16" t="s">
        <v>1090</v>
      </c>
      <c r="B947" s="29">
        <v>45974</v>
      </c>
      <c r="C947" s="9" t="s">
        <v>118</v>
      </c>
      <c r="D947" s="9" t="s">
        <v>107</v>
      </c>
      <c r="E947" s="9" t="s">
        <v>108</v>
      </c>
      <c r="F947" s="9" t="s">
        <v>9</v>
      </c>
      <c r="G947" s="9" t="s">
        <v>173</v>
      </c>
      <c r="H947" s="9" t="s">
        <v>174</v>
      </c>
      <c r="I947" s="9" t="s">
        <v>79</v>
      </c>
      <c r="J947" s="17">
        <v>1</v>
      </c>
      <c r="K947" s="18">
        <v>383</v>
      </c>
      <c r="L947" s="19">
        <v>0.1</v>
      </c>
      <c r="M947" s="18">
        <f t="shared" si="38"/>
        <v>344.7</v>
      </c>
      <c r="N947" s="18">
        <f>M947*0.17</f>
        <v>58.599000000000004</v>
      </c>
      <c r="O947" s="16" t="s">
        <v>44</v>
      </c>
      <c r="P947" s="16" t="s">
        <v>38</v>
      </c>
      <c r="Q947" s="16">
        <v>5</v>
      </c>
      <c r="R947" s="16" t="s">
        <v>39</v>
      </c>
    </row>
    <row r="948" spans="1:18" x14ac:dyDescent="0.2">
      <c r="A948" s="16" t="s">
        <v>1091</v>
      </c>
      <c r="B948" s="29">
        <v>45945</v>
      </c>
      <c r="C948" s="9" t="s">
        <v>41</v>
      </c>
      <c r="D948" s="9" t="s">
        <v>87</v>
      </c>
      <c r="E948" s="9" t="s">
        <v>88</v>
      </c>
      <c r="F948" s="9" t="s">
        <v>11</v>
      </c>
      <c r="G948" s="9" t="s">
        <v>135</v>
      </c>
      <c r="H948" s="9" t="s">
        <v>136</v>
      </c>
      <c r="I948" s="9" t="s">
        <v>36</v>
      </c>
      <c r="J948" s="17">
        <v>1</v>
      </c>
      <c r="K948" s="18">
        <v>1514</v>
      </c>
      <c r="L948" s="19">
        <v>0.5</v>
      </c>
      <c r="M948" s="18">
        <f t="shared" si="38"/>
        <v>757</v>
      </c>
      <c r="N948" s="18">
        <f>M948*0.15</f>
        <v>113.55</v>
      </c>
      <c r="O948" s="16" t="s">
        <v>91</v>
      </c>
      <c r="P948" s="16" t="s">
        <v>38</v>
      </c>
      <c r="Q948" s="16">
        <v>5</v>
      </c>
      <c r="R948" s="16" t="s">
        <v>39</v>
      </c>
    </row>
    <row r="949" spans="1:18" x14ac:dyDescent="0.2">
      <c r="A949" s="16" t="s">
        <v>1092</v>
      </c>
      <c r="B949" s="29">
        <v>45847</v>
      </c>
      <c r="C949" s="9" t="s">
        <v>143</v>
      </c>
      <c r="D949" s="9" t="s">
        <v>113</v>
      </c>
      <c r="E949" s="9" t="s">
        <v>114</v>
      </c>
      <c r="F949" s="9" t="s">
        <v>8</v>
      </c>
      <c r="G949" s="9" t="s">
        <v>262</v>
      </c>
      <c r="H949" s="9" t="s">
        <v>263</v>
      </c>
      <c r="I949" s="9" t="s">
        <v>57</v>
      </c>
      <c r="J949" s="17">
        <v>1</v>
      </c>
      <c r="K949" s="18">
        <v>18571</v>
      </c>
      <c r="L949" s="19">
        <v>0.2</v>
      </c>
      <c r="M949" s="18">
        <f t="shared" si="38"/>
        <v>14856.800000000001</v>
      </c>
      <c r="N949" s="18">
        <f>M949*0.21</f>
        <v>3119.9280000000003</v>
      </c>
      <c r="O949" s="16" t="s">
        <v>91</v>
      </c>
      <c r="P949" s="16" t="s">
        <v>38</v>
      </c>
      <c r="Q949" s="16">
        <v>4</v>
      </c>
      <c r="R949" s="16" t="s">
        <v>39</v>
      </c>
    </row>
    <row r="950" spans="1:18" x14ac:dyDescent="0.2">
      <c r="A950" s="16" t="s">
        <v>1093</v>
      </c>
      <c r="B950" s="29">
        <v>45881</v>
      </c>
      <c r="C950" s="9" t="s">
        <v>86</v>
      </c>
      <c r="D950" s="9" t="s">
        <v>87</v>
      </c>
      <c r="E950" s="9" t="s">
        <v>88</v>
      </c>
      <c r="F950" s="9" t="s">
        <v>8</v>
      </c>
      <c r="G950" s="9" t="s">
        <v>34</v>
      </c>
      <c r="H950" s="9" t="s">
        <v>35</v>
      </c>
      <c r="I950" s="9" t="s">
        <v>36</v>
      </c>
      <c r="J950" s="17">
        <v>1</v>
      </c>
      <c r="K950" s="18">
        <v>22311</v>
      </c>
      <c r="L950" s="19">
        <v>0.2</v>
      </c>
      <c r="M950" s="18">
        <f t="shared" si="38"/>
        <v>17848.8</v>
      </c>
      <c r="N950" s="18">
        <f>M950*0.16</f>
        <v>2855.808</v>
      </c>
      <c r="O950" s="16" t="s">
        <v>58</v>
      </c>
      <c r="P950" s="16" t="s">
        <v>38</v>
      </c>
      <c r="Q950" s="16">
        <v>4</v>
      </c>
      <c r="R950" s="16" t="s">
        <v>39</v>
      </c>
    </row>
    <row r="951" spans="1:18" x14ac:dyDescent="0.2">
      <c r="A951" s="16" t="s">
        <v>1094</v>
      </c>
      <c r="B951" s="29">
        <v>45717</v>
      </c>
      <c r="C951" s="9" t="s">
        <v>125</v>
      </c>
      <c r="D951" s="9" t="s">
        <v>47</v>
      </c>
      <c r="E951" s="9" t="s">
        <v>48</v>
      </c>
      <c r="F951" s="9" t="s">
        <v>9</v>
      </c>
      <c r="G951" s="9" t="s">
        <v>176</v>
      </c>
      <c r="H951" s="9" t="s">
        <v>177</v>
      </c>
      <c r="I951" s="9" t="s">
        <v>79</v>
      </c>
      <c r="J951" s="17">
        <v>1</v>
      </c>
      <c r="K951" s="18">
        <v>1830</v>
      </c>
      <c r="L951" s="19">
        <v>0</v>
      </c>
      <c r="M951" s="18">
        <f t="shared" si="38"/>
        <v>1830</v>
      </c>
      <c r="N951" s="18">
        <f>M951*0.1</f>
        <v>183</v>
      </c>
      <c r="O951" s="16" t="s">
        <v>91</v>
      </c>
      <c r="P951" s="16" t="s">
        <v>38</v>
      </c>
      <c r="Q951" s="16">
        <v>3</v>
      </c>
      <c r="R951" s="16" t="s">
        <v>39</v>
      </c>
    </row>
    <row r="952" spans="1:18" x14ac:dyDescent="0.2">
      <c r="A952" s="16" t="s">
        <v>1095</v>
      </c>
      <c r="B952" s="29">
        <v>45857</v>
      </c>
      <c r="C952" s="9" t="s">
        <v>138</v>
      </c>
      <c r="D952" s="9" t="s">
        <v>60</v>
      </c>
      <c r="E952" s="9" t="s">
        <v>61</v>
      </c>
      <c r="F952" s="9" t="s">
        <v>11</v>
      </c>
      <c r="G952" s="9" t="s">
        <v>42</v>
      </c>
      <c r="H952" s="9" t="s">
        <v>43</v>
      </c>
      <c r="I952" s="9" t="s">
        <v>36</v>
      </c>
      <c r="J952" s="17">
        <v>1</v>
      </c>
      <c r="K952" s="18">
        <v>617</v>
      </c>
      <c r="L952" s="19">
        <v>0.1</v>
      </c>
      <c r="M952" s="18">
        <f t="shared" si="38"/>
        <v>555.30000000000007</v>
      </c>
      <c r="N952" s="18">
        <f>M952*0.13</f>
        <v>72.189000000000007</v>
      </c>
      <c r="O952" s="16" t="s">
        <v>69</v>
      </c>
      <c r="P952" s="16" t="s">
        <v>38</v>
      </c>
      <c r="Q952" s="16">
        <v>3</v>
      </c>
      <c r="R952" s="16" t="s">
        <v>39</v>
      </c>
    </row>
    <row r="953" spans="1:18" x14ac:dyDescent="0.2">
      <c r="A953" s="16" t="s">
        <v>1096</v>
      </c>
      <c r="B953" s="29">
        <v>46012</v>
      </c>
      <c r="C953" s="9" t="s">
        <v>129</v>
      </c>
      <c r="D953" s="9" t="s">
        <v>119</v>
      </c>
      <c r="E953" s="9" t="s">
        <v>120</v>
      </c>
      <c r="F953" s="9" t="s">
        <v>9</v>
      </c>
      <c r="G953" s="9" t="s">
        <v>217</v>
      </c>
      <c r="H953" s="9" t="s">
        <v>218</v>
      </c>
      <c r="I953" s="9" t="s">
        <v>95</v>
      </c>
      <c r="J953" s="17">
        <v>1</v>
      </c>
      <c r="K953" s="18">
        <v>1136</v>
      </c>
      <c r="L953" s="19">
        <v>0</v>
      </c>
      <c r="M953" s="18">
        <f t="shared" si="38"/>
        <v>1136</v>
      </c>
      <c r="N953" s="18">
        <f>-0.08*M953</f>
        <v>-90.88</v>
      </c>
      <c r="O953" s="16" t="s">
        <v>91</v>
      </c>
      <c r="P953" s="16" t="s">
        <v>80</v>
      </c>
      <c r="Q953" s="16">
        <v>1</v>
      </c>
      <c r="R953" s="16" t="s">
        <v>80</v>
      </c>
    </row>
    <row r="954" spans="1:18" x14ac:dyDescent="0.2">
      <c r="A954" s="16" t="s">
        <v>1097</v>
      </c>
      <c r="B954" s="29">
        <v>45728</v>
      </c>
      <c r="C954" s="9" t="s">
        <v>82</v>
      </c>
      <c r="D954" s="9" t="s">
        <v>119</v>
      </c>
      <c r="E954" s="9" t="s">
        <v>120</v>
      </c>
      <c r="F954" s="9" t="s">
        <v>8</v>
      </c>
      <c r="G954" s="9" t="s">
        <v>126</v>
      </c>
      <c r="H954" s="9" t="s">
        <v>127</v>
      </c>
      <c r="I954" s="9" t="s">
        <v>36</v>
      </c>
      <c r="J954" s="17">
        <v>1</v>
      </c>
      <c r="K954" s="18">
        <v>41862</v>
      </c>
      <c r="L954" s="19">
        <v>0</v>
      </c>
      <c r="M954" s="18">
        <f t="shared" si="38"/>
        <v>41862</v>
      </c>
      <c r="N954" s="18">
        <f>M954*0.21</f>
        <v>8791.02</v>
      </c>
      <c r="O954" s="16" t="s">
        <v>91</v>
      </c>
      <c r="P954" s="16" t="s">
        <v>38</v>
      </c>
      <c r="Q954" s="16">
        <v>4</v>
      </c>
      <c r="R954" s="16" t="s">
        <v>39</v>
      </c>
    </row>
    <row r="955" spans="1:18" x14ac:dyDescent="0.2">
      <c r="A955" s="16" t="s">
        <v>1098</v>
      </c>
      <c r="B955" s="29">
        <v>45761</v>
      </c>
      <c r="C955" s="9" t="s">
        <v>159</v>
      </c>
      <c r="D955" s="9" t="s">
        <v>101</v>
      </c>
      <c r="E955" s="9" t="s">
        <v>102</v>
      </c>
      <c r="F955" s="9" t="s">
        <v>9</v>
      </c>
      <c r="G955" s="9" t="s">
        <v>161</v>
      </c>
      <c r="H955" s="9" t="s">
        <v>162</v>
      </c>
      <c r="I955" s="9" t="s">
        <v>95</v>
      </c>
      <c r="J955" s="17">
        <v>2</v>
      </c>
      <c r="K955" s="18">
        <v>591</v>
      </c>
      <c r="L955" s="19">
        <v>0</v>
      </c>
      <c r="M955" s="18">
        <f t="shared" si="38"/>
        <v>1182</v>
      </c>
      <c r="N955" s="18">
        <f>M955*0.12</f>
        <v>141.84</v>
      </c>
      <c r="O955" s="16" t="s">
        <v>91</v>
      </c>
      <c r="P955" s="16" t="s">
        <v>38</v>
      </c>
      <c r="Q955" s="16">
        <v>3</v>
      </c>
      <c r="R955" s="16" t="s">
        <v>39</v>
      </c>
    </row>
    <row r="956" spans="1:18" x14ac:dyDescent="0.2">
      <c r="A956" s="16" t="s">
        <v>1099</v>
      </c>
      <c r="B956" s="29">
        <v>46015</v>
      </c>
      <c r="C956" s="9" t="s">
        <v>146</v>
      </c>
      <c r="D956" s="9" t="s">
        <v>32</v>
      </c>
      <c r="E956" s="9" t="s">
        <v>33</v>
      </c>
      <c r="F956" s="9" t="s">
        <v>10</v>
      </c>
      <c r="G956" s="9" t="s">
        <v>184</v>
      </c>
      <c r="H956" s="9" t="s">
        <v>185</v>
      </c>
      <c r="I956" s="9" t="s">
        <v>73</v>
      </c>
      <c r="J956" s="17">
        <v>3</v>
      </c>
      <c r="K956" s="18">
        <v>5614</v>
      </c>
      <c r="L956" s="19">
        <v>0.2</v>
      </c>
      <c r="M956" s="18">
        <f t="shared" si="38"/>
        <v>13473.6</v>
      </c>
      <c r="N956" s="18">
        <f>M956*0.18</f>
        <v>2425.248</v>
      </c>
      <c r="O956" s="16" t="s">
        <v>37</v>
      </c>
      <c r="P956" s="16" t="s">
        <v>38</v>
      </c>
      <c r="Q956" s="16">
        <v>3</v>
      </c>
      <c r="R956" s="16" t="s">
        <v>39</v>
      </c>
    </row>
    <row r="957" spans="1:18" x14ac:dyDescent="0.2">
      <c r="A957" s="16" t="s">
        <v>1100</v>
      </c>
      <c r="B957" s="29">
        <v>45668</v>
      </c>
      <c r="C957" s="9" t="s">
        <v>31</v>
      </c>
      <c r="D957" s="9" t="s">
        <v>154</v>
      </c>
      <c r="E957" s="9" t="s">
        <v>61</v>
      </c>
      <c r="F957" s="9" t="s">
        <v>11</v>
      </c>
      <c r="G957" s="9" t="s">
        <v>115</v>
      </c>
      <c r="H957" s="9" t="s">
        <v>116</v>
      </c>
      <c r="I957" s="9" t="s">
        <v>79</v>
      </c>
      <c r="J957" s="17">
        <v>2</v>
      </c>
      <c r="K957" s="18">
        <v>582</v>
      </c>
      <c r="L957" s="19">
        <v>0</v>
      </c>
      <c r="M957" s="18">
        <f t="shared" si="38"/>
        <v>1164</v>
      </c>
      <c r="N957" s="18">
        <f>M957*0.15</f>
        <v>174.6</v>
      </c>
      <c r="O957" s="16" t="s">
        <v>58</v>
      </c>
      <c r="P957" s="16" t="s">
        <v>38</v>
      </c>
      <c r="Q957" s="16">
        <v>3</v>
      </c>
      <c r="R957" s="16" t="s">
        <v>39</v>
      </c>
    </row>
    <row r="958" spans="1:18" x14ac:dyDescent="0.2">
      <c r="A958" s="16" t="s">
        <v>1101</v>
      </c>
      <c r="B958" s="29">
        <v>45735</v>
      </c>
      <c r="C958" s="9" t="s">
        <v>226</v>
      </c>
      <c r="D958" s="9" t="s">
        <v>75</v>
      </c>
      <c r="E958" s="9" t="s">
        <v>76</v>
      </c>
      <c r="F958" s="9" t="s">
        <v>11</v>
      </c>
      <c r="G958" s="9" t="s">
        <v>115</v>
      </c>
      <c r="H958" s="9" t="s">
        <v>116</v>
      </c>
      <c r="I958" s="9" t="s">
        <v>36</v>
      </c>
      <c r="J958" s="17">
        <v>3</v>
      </c>
      <c r="K958" s="18">
        <v>1680</v>
      </c>
      <c r="L958" s="19">
        <v>0.1</v>
      </c>
      <c r="M958" s="18">
        <f t="shared" si="38"/>
        <v>4536</v>
      </c>
      <c r="N958" s="18">
        <f>M958*0.2</f>
        <v>907.2</v>
      </c>
      <c r="O958" s="16" t="s">
        <v>58</v>
      </c>
      <c r="P958" s="16" t="s">
        <v>38</v>
      </c>
      <c r="Q958" s="16">
        <v>5</v>
      </c>
      <c r="R958" s="16" t="s">
        <v>39</v>
      </c>
    </row>
    <row r="959" spans="1:18" x14ac:dyDescent="0.2">
      <c r="A959" s="16" t="s">
        <v>1102</v>
      </c>
      <c r="B959" s="29">
        <v>45733</v>
      </c>
      <c r="C959" s="9" t="s">
        <v>183</v>
      </c>
      <c r="D959" s="9" t="s">
        <v>107</v>
      </c>
      <c r="E959" s="9" t="s">
        <v>108</v>
      </c>
      <c r="F959" s="9" t="s">
        <v>11</v>
      </c>
      <c r="G959" s="9" t="s">
        <v>77</v>
      </c>
      <c r="H959" s="9" t="s">
        <v>78</v>
      </c>
      <c r="I959" s="9" t="s">
        <v>79</v>
      </c>
      <c r="J959" s="17">
        <v>1</v>
      </c>
      <c r="K959" s="18">
        <v>1005</v>
      </c>
      <c r="L959" s="19">
        <v>0</v>
      </c>
      <c r="M959" s="18">
        <f t="shared" si="38"/>
        <v>1005</v>
      </c>
      <c r="N959" s="18">
        <f>M959*0.2</f>
        <v>201</v>
      </c>
      <c r="O959" s="16" t="s">
        <v>91</v>
      </c>
      <c r="P959" s="16" t="s">
        <v>38</v>
      </c>
      <c r="Q959" s="16">
        <v>3</v>
      </c>
      <c r="R959" s="16" t="s">
        <v>39</v>
      </c>
    </row>
    <row r="960" spans="1:18" x14ac:dyDescent="0.2">
      <c r="A960" s="16" t="s">
        <v>1103</v>
      </c>
      <c r="B960" s="29">
        <v>45924</v>
      </c>
      <c r="C960" s="9" t="s">
        <v>165</v>
      </c>
      <c r="D960" s="9" t="s">
        <v>101</v>
      </c>
      <c r="E960" s="9" t="s">
        <v>102</v>
      </c>
      <c r="F960" s="9" t="s">
        <v>8</v>
      </c>
      <c r="G960" s="9" t="s">
        <v>34</v>
      </c>
      <c r="H960" s="9" t="s">
        <v>35</v>
      </c>
      <c r="I960" s="9" t="s">
        <v>36</v>
      </c>
      <c r="J960" s="17">
        <v>3</v>
      </c>
      <c r="K960" s="18">
        <v>22497</v>
      </c>
      <c r="L960" s="19">
        <v>0.1</v>
      </c>
      <c r="M960" s="18">
        <f t="shared" si="38"/>
        <v>60741.9</v>
      </c>
      <c r="N960" s="18">
        <f>M960*0.19</f>
        <v>11540.961000000001</v>
      </c>
      <c r="O960" s="16" t="s">
        <v>58</v>
      </c>
      <c r="P960" s="16" t="s">
        <v>38</v>
      </c>
      <c r="Q960" s="16">
        <v>3</v>
      </c>
      <c r="R960" s="16" t="s">
        <v>39</v>
      </c>
    </row>
    <row r="961" spans="1:18" x14ac:dyDescent="0.2">
      <c r="A961" s="16" t="s">
        <v>1104</v>
      </c>
      <c r="B961" s="29">
        <v>45903</v>
      </c>
      <c r="C961" s="9" t="s">
        <v>143</v>
      </c>
      <c r="D961" s="9" t="s">
        <v>154</v>
      </c>
      <c r="E961" s="9" t="s">
        <v>61</v>
      </c>
      <c r="F961" s="9" t="s">
        <v>11</v>
      </c>
      <c r="G961" s="9" t="s">
        <v>130</v>
      </c>
      <c r="H961" s="9" t="s">
        <v>131</v>
      </c>
      <c r="I961" s="9" t="s">
        <v>36</v>
      </c>
      <c r="J961" s="17">
        <v>1</v>
      </c>
      <c r="K961" s="18">
        <v>2072</v>
      </c>
      <c r="L961" s="19">
        <v>0</v>
      </c>
      <c r="M961" s="18">
        <f t="shared" si="38"/>
        <v>2072</v>
      </c>
      <c r="N961" s="18">
        <f>M961*0.21</f>
        <v>435.12</v>
      </c>
      <c r="O961" s="16" t="s">
        <v>58</v>
      </c>
      <c r="P961" s="16" t="s">
        <v>38</v>
      </c>
      <c r="Q961" s="16">
        <v>5</v>
      </c>
      <c r="R961" s="16" t="s">
        <v>39</v>
      </c>
    </row>
    <row r="962" spans="1:18" x14ac:dyDescent="0.2">
      <c r="A962" s="16" t="s">
        <v>1105</v>
      </c>
      <c r="B962" s="29">
        <v>45945</v>
      </c>
      <c r="C962" s="9" t="s">
        <v>125</v>
      </c>
      <c r="D962" s="9" t="s">
        <v>154</v>
      </c>
      <c r="E962" s="9" t="s">
        <v>61</v>
      </c>
      <c r="F962" s="9" t="s">
        <v>10</v>
      </c>
      <c r="G962" s="9" t="s">
        <v>89</v>
      </c>
      <c r="H962" s="9" t="s">
        <v>90</v>
      </c>
      <c r="I962" s="9" t="s">
        <v>73</v>
      </c>
      <c r="J962" s="17">
        <v>2</v>
      </c>
      <c r="K962" s="18">
        <v>404</v>
      </c>
      <c r="L962" s="19">
        <v>0.05</v>
      </c>
      <c r="M962" s="18">
        <f t="shared" si="38"/>
        <v>767.59999999999991</v>
      </c>
      <c r="N962" s="18">
        <f>M962*0.14</f>
        <v>107.464</v>
      </c>
      <c r="O962" s="16" t="s">
        <v>69</v>
      </c>
      <c r="P962" s="16" t="s">
        <v>38</v>
      </c>
      <c r="Q962" s="16">
        <v>4</v>
      </c>
      <c r="R962" s="16" t="s">
        <v>39</v>
      </c>
    </row>
    <row r="963" spans="1:18" x14ac:dyDescent="0.2">
      <c r="A963" s="16" t="s">
        <v>1106</v>
      </c>
      <c r="B963" s="29">
        <v>46022</v>
      </c>
      <c r="C963" s="9" t="s">
        <v>180</v>
      </c>
      <c r="D963" s="9" t="s">
        <v>119</v>
      </c>
      <c r="E963" s="9" t="s">
        <v>120</v>
      </c>
      <c r="F963" s="9" t="s">
        <v>9</v>
      </c>
      <c r="G963" s="9" t="s">
        <v>173</v>
      </c>
      <c r="H963" s="9" t="s">
        <v>174</v>
      </c>
      <c r="I963" s="9" t="s">
        <v>95</v>
      </c>
      <c r="J963" s="17">
        <v>2</v>
      </c>
      <c r="K963" s="18">
        <v>572</v>
      </c>
      <c r="L963" s="19">
        <v>0</v>
      </c>
      <c r="M963" s="18">
        <f t="shared" si="38"/>
        <v>1144</v>
      </c>
      <c r="N963" s="18">
        <f>M963*0.1</f>
        <v>114.4</v>
      </c>
      <c r="O963" s="16" t="s">
        <v>58</v>
      </c>
      <c r="P963" s="16" t="s">
        <v>38</v>
      </c>
      <c r="Q963" s="16">
        <v>5</v>
      </c>
      <c r="R963" s="16" t="s">
        <v>39</v>
      </c>
    </row>
    <row r="964" spans="1:18" x14ac:dyDescent="0.2">
      <c r="A964" s="16" t="s">
        <v>1107</v>
      </c>
      <c r="B964" s="29">
        <v>45945</v>
      </c>
      <c r="C964" s="9" t="s">
        <v>97</v>
      </c>
      <c r="D964" s="9" t="s">
        <v>60</v>
      </c>
      <c r="E964" s="9" t="s">
        <v>61</v>
      </c>
      <c r="F964" s="9" t="s">
        <v>11</v>
      </c>
      <c r="G964" s="9" t="s">
        <v>77</v>
      </c>
      <c r="H964" s="9" t="s">
        <v>78</v>
      </c>
      <c r="I964" s="9" t="s">
        <v>79</v>
      </c>
      <c r="J964" s="17">
        <v>1</v>
      </c>
      <c r="K964" s="18">
        <v>2112</v>
      </c>
      <c r="L964" s="19">
        <v>0.1</v>
      </c>
      <c r="M964" s="18">
        <f t="shared" si="38"/>
        <v>1900.8</v>
      </c>
      <c r="N964" s="18">
        <f>M964*0.18</f>
        <v>342.14400000000001</v>
      </c>
      <c r="O964" s="16" t="s">
        <v>58</v>
      </c>
      <c r="P964" s="16" t="s">
        <v>38</v>
      </c>
      <c r="Q964" s="16">
        <v>5</v>
      </c>
      <c r="R964" s="16" t="s">
        <v>39</v>
      </c>
    </row>
    <row r="965" spans="1:18" x14ac:dyDescent="0.2">
      <c r="A965" s="16" t="s">
        <v>1108</v>
      </c>
      <c r="B965" s="29">
        <v>46008</v>
      </c>
      <c r="C965" s="9" t="s">
        <v>97</v>
      </c>
      <c r="D965" s="9" t="s">
        <v>99</v>
      </c>
      <c r="E965" s="9" t="s">
        <v>99</v>
      </c>
      <c r="F965" s="9" t="s">
        <v>10</v>
      </c>
      <c r="G965" s="9" t="s">
        <v>62</v>
      </c>
      <c r="H965" s="9" t="s">
        <v>63</v>
      </c>
      <c r="I965" s="9" t="s">
        <v>73</v>
      </c>
      <c r="J965" s="17">
        <v>1</v>
      </c>
      <c r="K965" s="18">
        <v>5435</v>
      </c>
      <c r="L965" s="19">
        <v>0.2</v>
      </c>
      <c r="M965" s="18">
        <f t="shared" si="38"/>
        <v>4348</v>
      </c>
      <c r="N965" s="18">
        <f>M965*0.18</f>
        <v>782.64</v>
      </c>
      <c r="O965" s="16" t="s">
        <v>44</v>
      </c>
      <c r="P965" s="16" t="s">
        <v>38</v>
      </c>
      <c r="Q965" s="16">
        <v>4</v>
      </c>
      <c r="R965" s="16" t="s">
        <v>39</v>
      </c>
    </row>
    <row r="966" spans="1:18" x14ac:dyDescent="0.2">
      <c r="A966" s="16" t="s">
        <v>1109</v>
      </c>
      <c r="B966" s="29">
        <v>45957</v>
      </c>
      <c r="C966" s="9" t="s">
        <v>146</v>
      </c>
      <c r="D966" s="9" t="s">
        <v>32</v>
      </c>
      <c r="E966" s="9" t="s">
        <v>33</v>
      </c>
      <c r="F966" s="9" t="s">
        <v>10</v>
      </c>
      <c r="G966" s="9" t="s">
        <v>89</v>
      </c>
      <c r="H966" s="9" t="s">
        <v>90</v>
      </c>
      <c r="I966" s="9" t="s">
        <v>64</v>
      </c>
      <c r="J966" s="17">
        <v>3</v>
      </c>
      <c r="K966" s="18">
        <v>4640</v>
      </c>
      <c r="L966" s="19">
        <v>0.05</v>
      </c>
      <c r="M966" s="18">
        <v>0</v>
      </c>
      <c r="N966" s="18">
        <v>0</v>
      </c>
      <c r="O966" s="16" t="s">
        <v>58</v>
      </c>
      <c r="P966" s="16" t="s">
        <v>132</v>
      </c>
      <c r="Q966" s="16"/>
      <c r="R966" s="16" t="s">
        <v>133</v>
      </c>
    </row>
    <row r="967" spans="1:18" x14ac:dyDescent="0.2">
      <c r="A967" s="16" t="s">
        <v>1110</v>
      </c>
      <c r="B967" s="29">
        <v>45788</v>
      </c>
      <c r="C967" s="9" t="s">
        <v>143</v>
      </c>
      <c r="D967" s="9" t="s">
        <v>99</v>
      </c>
      <c r="E967" s="9" t="s">
        <v>99</v>
      </c>
      <c r="F967" s="9" t="s">
        <v>11</v>
      </c>
      <c r="G967" s="9" t="s">
        <v>135</v>
      </c>
      <c r="H967" s="9" t="s">
        <v>136</v>
      </c>
      <c r="I967" s="9" t="s">
        <v>36</v>
      </c>
      <c r="J967" s="17">
        <v>1</v>
      </c>
      <c r="K967" s="18">
        <v>2470</v>
      </c>
      <c r="L967" s="19">
        <v>0.05</v>
      </c>
      <c r="M967" s="18">
        <f t="shared" ref="M967:M988" si="39">J967*K967*(1-L967)</f>
        <v>2346.5</v>
      </c>
      <c r="N967" s="18">
        <f>M967*0.11</f>
        <v>258.11500000000001</v>
      </c>
      <c r="O967" s="16" t="s">
        <v>91</v>
      </c>
      <c r="P967" s="16" t="s">
        <v>38</v>
      </c>
      <c r="Q967" s="16">
        <v>4</v>
      </c>
      <c r="R967" s="16" t="s">
        <v>39</v>
      </c>
    </row>
    <row r="968" spans="1:18" x14ac:dyDescent="0.2">
      <c r="A968" s="16" t="s">
        <v>1111</v>
      </c>
      <c r="B968" s="29">
        <v>45804</v>
      </c>
      <c r="C968" s="9" t="s">
        <v>125</v>
      </c>
      <c r="D968" s="9" t="s">
        <v>55</v>
      </c>
      <c r="E968" s="9" t="s">
        <v>56</v>
      </c>
      <c r="F968" s="9" t="s">
        <v>9</v>
      </c>
      <c r="G968" s="9" t="s">
        <v>176</v>
      </c>
      <c r="H968" s="9" t="s">
        <v>177</v>
      </c>
      <c r="I968" s="9" t="s">
        <v>79</v>
      </c>
      <c r="J968" s="17">
        <v>2</v>
      </c>
      <c r="K968" s="18">
        <v>3816</v>
      </c>
      <c r="L968" s="19">
        <v>0</v>
      </c>
      <c r="M968" s="18">
        <f t="shared" si="39"/>
        <v>7632</v>
      </c>
      <c r="N968" s="18">
        <f>M968*0.25</f>
        <v>1908</v>
      </c>
      <c r="O968" s="16" t="s">
        <v>91</v>
      </c>
      <c r="P968" s="16" t="s">
        <v>38</v>
      </c>
      <c r="Q968" s="16">
        <v>5</v>
      </c>
      <c r="R968" s="16" t="s">
        <v>39</v>
      </c>
    </row>
    <row r="969" spans="1:18" x14ac:dyDescent="0.2">
      <c r="A969" s="16" t="s">
        <v>1112</v>
      </c>
      <c r="B969" s="29">
        <v>45957</v>
      </c>
      <c r="C969" s="9" t="s">
        <v>52</v>
      </c>
      <c r="D969" s="9" t="s">
        <v>113</v>
      </c>
      <c r="E969" s="9" t="s">
        <v>114</v>
      </c>
      <c r="F969" s="9" t="s">
        <v>8</v>
      </c>
      <c r="G969" s="9" t="s">
        <v>67</v>
      </c>
      <c r="H969" s="9" t="s">
        <v>68</v>
      </c>
      <c r="I969" s="9" t="s">
        <v>36</v>
      </c>
      <c r="J969" s="17">
        <v>3</v>
      </c>
      <c r="K969" s="18">
        <v>10266</v>
      </c>
      <c r="L969" s="19">
        <v>0.05</v>
      </c>
      <c r="M969" s="18">
        <f t="shared" si="39"/>
        <v>29258.1</v>
      </c>
      <c r="N969" s="18">
        <f>M969*0.22</f>
        <v>6436.7820000000002</v>
      </c>
      <c r="O969" s="16" t="s">
        <v>91</v>
      </c>
      <c r="P969" s="16" t="s">
        <v>38</v>
      </c>
      <c r="Q969" s="16">
        <v>4</v>
      </c>
      <c r="R969" s="16" t="s">
        <v>39</v>
      </c>
    </row>
    <row r="970" spans="1:18" x14ac:dyDescent="0.2">
      <c r="A970" s="16" t="s">
        <v>1113</v>
      </c>
      <c r="B970" s="29">
        <v>45977</v>
      </c>
      <c r="C970" s="9" t="s">
        <v>86</v>
      </c>
      <c r="D970" s="9" t="s">
        <v>83</v>
      </c>
      <c r="E970" s="9" t="s">
        <v>84</v>
      </c>
      <c r="F970" s="9" t="s">
        <v>8</v>
      </c>
      <c r="G970" s="9" t="s">
        <v>34</v>
      </c>
      <c r="H970" s="9" t="s">
        <v>35</v>
      </c>
      <c r="I970" s="9" t="s">
        <v>57</v>
      </c>
      <c r="J970" s="17">
        <v>1</v>
      </c>
      <c r="K970" s="18">
        <v>64684</v>
      </c>
      <c r="L970" s="19">
        <v>0</v>
      </c>
      <c r="M970" s="18">
        <f t="shared" si="39"/>
        <v>64684</v>
      </c>
      <c r="N970" s="18">
        <f>M970*0.14</f>
        <v>9055.76</v>
      </c>
      <c r="O970" s="16" t="s">
        <v>37</v>
      </c>
      <c r="P970" s="16" t="s">
        <v>38</v>
      </c>
      <c r="Q970" s="16">
        <v>3</v>
      </c>
      <c r="R970" s="16" t="s">
        <v>39</v>
      </c>
    </row>
    <row r="971" spans="1:18" x14ac:dyDescent="0.2">
      <c r="A971" s="16" t="s">
        <v>1114</v>
      </c>
      <c r="B971" s="29">
        <v>45696</v>
      </c>
      <c r="C971" s="9" t="s">
        <v>156</v>
      </c>
      <c r="D971" s="9" t="s">
        <v>101</v>
      </c>
      <c r="E971" s="9" t="s">
        <v>102</v>
      </c>
      <c r="F971" s="9" t="s">
        <v>11</v>
      </c>
      <c r="G971" s="9" t="s">
        <v>135</v>
      </c>
      <c r="H971" s="9" t="s">
        <v>136</v>
      </c>
      <c r="I971" s="9" t="s">
        <v>79</v>
      </c>
      <c r="J971" s="17">
        <v>3</v>
      </c>
      <c r="K971" s="18">
        <v>1995</v>
      </c>
      <c r="L971" s="19">
        <v>0.15</v>
      </c>
      <c r="M971" s="18">
        <f t="shared" si="39"/>
        <v>5087.25</v>
      </c>
      <c r="N971" s="18">
        <f>M971*0.13</f>
        <v>661.34249999999997</v>
      </c>
      <c r="O971" s="16" t="s">
        <v>58</v>
      </c>
      <c r="P971" s="16" t="s">
        <v>38</v>
      </c>
      <c r="Q971" s="16">
        <v>4</v>
      </c>
      <c r="R971" s="16" t="s">
        <v>39</v>
      </c>
    </row>
    <row r="972" spans="1:18" x14ac:dyDescent="0.2">
      <c r="A972" s="16" t="s">
        <v>1115</v>
      </c>
      <c r="B972" s="29">
        <v>46054</v>
      </c>
      <c r="C972" s="9" t="s">
        <v>41</v>
      </c>
      <c r="D972" s="9" t="s">
        <v>150</v>
      </c>
      <c r="E972" s="9" t="s">
        <v>151</v>
      </c>
      <c r="F972" s="9" t="s">
        <v>9</v>
      </c>
      <c r="G972" s="9" t="s">
        <v>217</v>
      </c>
      <c r="H972" s="9" t="s">
        <v>218</v>
      </c>
      <c r="I972" s="9" t="s">
        <v>79</v>
      </c>
      <c r="J972" s="17">
        <v>1</v>
      </c>
      <c r="K972" s="18">
        <v>4350</v>
      </c>
      <c r="L972" s="19">
        <v>0.1</v>
      </c>
      <c r="M972" s="18">
        <f t="shared" si="39"/>
        <v>3915</v>
      </c>
      <c r="N972" s="18">
        <f>M972*0.24</f>
        <v>939.59999999999991</v>
      </c>
      <c r="O972" s="16" t="s">
        <v>44</v>
      </c>
      <c r="P972" s="16" t="s">
        <v>38</v>
      </c>
      <c r="Q972" s="16">
        <v>5</v>
      </c>
      <c r="R972" s="16" t="s">
        <v>39</v>
      </c>
    </row>
    <row r="973" spans="1:18" x14ac:dyDescent="0.2">
      <c r="A973" s="16" t="s">
        <v>1116</v>
      </c>
      <c r="B973" s="29">
        <v>45901</v>
      </c>
      <c r="C973" s="9" t="s">
        <v>66</v>
      </c>
      <c r="D973" s="9" t="s">
        <v>101</v>
      </c>
      <c r="E973" s="9" t="s">
        <v>102</v>
      </c>
      <c r="F973" s="9" t="s">
        <v>8</v>
      </c>
      <c r="G973" s="9" t="s">
        <v>34</v>
      </c>
      <c r="H973" s="9" t="s">
        <v>35</v>
      </c>
      <c r="I973" s="9" t="s">
        <v>57</v>
      </c>
      <c r="J973" s="17">
        <v>1</v>
      </c>
      <c r="K973" s="18">
        <v>26103</v>
      </c>
      <c r="L973" s="19">
        <v>0</v>
      </c>
      <c r="M973" s="18">
        <f t="shared" si="39"/>
        <v>26103</v>
      </c>
      <c r="N973" s="18">
        <f>M973*0.11</f>
        <v>2871.33</v>
      </c>
      <c r="O973" s="16" t="s">
        <v>44</v>
      </c>
      <c r="P973" s="16" t="s">
        <v>38</v>
      </c>
      <c r="Q973" s="16">
        <v>5</v>
      </c>
      <c r="R973" s="16" t="s">
        <v>39</v>
      </c>
    </row>
    <row r="974" spans="1:18" x14ac:dyDescent="0.2">
      <c r="A974" s="16" t="s">
        <v>1117</v>
      </c>
      <c r="B974" s="29">
        <v>45745</v>
      </c>
      <c r="C974" s="9" t="s">
        <v>106</v>
      </c>
      <c r="D974" s="9" t="s">
        <v>75</v>
      </c>
      <c r="E974" s="9" t="s">
        <v>76</v>
      </c>
      <c r="F974" s="9" t="s">
        <v>8</v>
      </c>
      <c r="G974" s="9" t="s">
        <v>262</v>
      </c>
      <c r="H974" s="9" t="s">
        <v>263</v>
      </c>
      <c r="I974" s="9" t="s">
        <v>57</v>
      </c>
      <c r="J974" s="17">
        <v>3</v>
      </c>
      <c r="K974" s="18">
        <v>32165</v>
      </c>
      <c r="L974" s="19">
        <v>0.05</v>
      </c>
      <c r="M974" s="18">
        <f t="shared" si="39"/>
        <v>91670.25</v>
      </c>
      <c r="N974" s="18">
        <f>M974*0.22</f>
        <v>20167.455000000002</v>
      </c>
      <c r="O974" s="16" t="s">
        <v>58</v>
      </c>
      <c r="P974" s="16" t="s">
        <v>38</v>
      </c>
      <c r="Q974" s="16">
        <v>4</v>
      </c>
      <c r="R974" s="16" t="s">
        <v>39</v>
      </c>
    </row>
    <row r="975" spans="1:18" x14ac:dyDescent="0.2">
      <c r="A975" s="16" t="s">
        <v>1118</v>
      </c>
      <c r="B975" s="29">
        <v>45745</v>
      </c>
      <c r="C975" s="9" t="s">
        <v>138</v>
      </c>
      <c r="D975" s="9" t="s">
        <v>113</v>
      </c>
      <c r="E975" s="9" t="s">
        <v>114</v>
      </c>
      <c r="F975" s="9" t="s">
        <v>8</v>
      </c>
      <c r="G975" s="9" t="s">
        <v>126</v>
      </c>
      <c r="H975" s="9" t="s">
        <v>127</v>
      </c>
      <c r="I975" s="9" t="s">
        <v>36</v>
      </c>
      <c r="J975" s="17">
        <v>1</v>
      </c>
      <c r="K975" s="18">
        <v>28243</v>
      </c>
      <c r="L975" s="19">
        <v>0.15</v>
      </c>
      <c r="M975" s="18">
        <f t="shared" si="39"/>
        <v>24006.55</v>
      </c>
      <c r="N975" s="18">
        <f>M975*0.12</f>
        <v>2880.7859999999996</v>
      </c>
      <c r="O975" s="16" t="s">
        <v>69</v>
      </c>
      <c r="P975" s="16" t="s">
        <v>38</v>
      </c>
      <c r="Q975" s="16">
        <v>5</v>
      </c>
      <c r="R975" s="16" t="s">
        <v>39</v>
      </c>
    </row>
    <row r="976" spans="1:18" x14ac:dyDescent="0.2">
      <c r="A976" s="16" t="s">
        <v>1119</v>
      </c>
      <c r="B976" s="29">
        <v>45834</v>
      </c>
      <c r="C976" s="9" t="s">
        <v>165</v>
      </c>
      <c r="D976" s="9" t="s">
        <v>32</v>
      </c>
      <c r="E976" s="9" t="s">
        <v>33</v>
      </c>
      <c r="F976" s="9" t="s">
        <v>9</v>
      </c>
      <c r="G976" s="9" t="s">
        <v>173</v>
      </c>
      <c r="H976" s="9" t="s">
        <v>174</v>
      </c>
      <c r="I976" s="9" t="s">
        <v>95</v>
      </c>
      <c r="J976" s="17">
        <v>1</v>
      </c>
      <c r="K976" s="18">
        <v>300</v>
      </c>
      <c r="L976" s="19">
        <v>0</v>
      </c>
      <c r="M976" s="18">
        <f t="shared" si="39"/>
        <v>300</v>
      </c>
      <c r="N976" s="18">
        <f>M976*0.24</f>
        <v>72</v>
      </c>
      <c r="O976" s="16" t="s">
        <v>91</v>
      </c>
      <c r="P976" s="16" t="s">
        <v>38</v>
      </c>
      <c r="Q976" s="16">
        <v>5</v>
      </c>
      <c r="R976" s="16" t="s">
        <v>39</v>
      </c>
    </row>
    <row r="977" spans="1:18" x14ac:dyDescent="0.2">
      <c r="A977" s="16" t="s">
        <v>1120</v>
      </c>
      <c r="B977" s="29">
        <v>45987</v>
      </c>
      <c r="C977" s="9" t="s">
        <v>86</v>
      </c>
      <c r="D977" s="9" t="s">
        <v>119</v>
      </c>
      <c r="E977" s="9" t="s">
        <v>120</v>
      </c>
      <c r="F977" s="9" t="s">
        <v>8</v>
      </c>
      <c r="G977" s="9" t="s">
        <v>34</v>
      </c>
      <c r="H977" s="9" t="s">
        <v>35</v>
      </c>
      <c r="I977" s="9" t="s">
        <v>57</v>
      </c>
      <c r="J977" s="17">
        <v>1</v>
      </c>
      <c r="K977" s="18">
        <v>8151</v>
      </c>
      <c r="L977" s="19">
        <v>0</v>
      </c>
      <c r="M977" s="18">
        <f t="shared" si="39"/>
        <v>8151</v>
      </c>
      <c r="N977" s="18">
        <f>M977*0.25</f>
        <v>2037.75</v>
      </c>
      <c r="O977" s="16" t="s">
        <v>69</v>
      </c>
      <c r="P977" s="16" t="s">
        <v>38</v>
      </c>
      <c r="Q977" s="16">
        <v>3</v>
      </c>
      <c r="R977" s="16" t="s">
        <v>39</v>
      </c>
    </row>
    <row r="978" spans="1:18" x14ac:dyDescent="0.2">
      <c r="A978" s="16" t="s">
        <v>1121</v>
      </c>
      <c r="B978" s="29">
        <v>45962</v>
      </c>
      <c r="C978" s="9" t="s">
        <v>66</v>
      </c>
      <c r="D978" s="9" t="s">
        <v>99</v>
      </c>
      <c r="E978" s="9" t="s">
        <v>99</v>
      </c>
      <c r="F978" s="9" t="s">
        <v>9</v>
      </c>
      <c r="G978" s="9" t="s">
        <v>173</v>
      </c>
      <c r="H978" s="9" t="s">
        <v>174</v>
      </c>
      <c r="I978" s="9" t="s">
        <v>79</v>
      </c>
      <c r="J978" s="17">
        <v>3</v>
      </c>
      <c r="K978" s="18">
        <v>2280</v>
      </c>
      <c r="L978" s="19">
        <v>0</v>
      </c>
      <c r="M978" s="18">
        <f t="shared" si="39"/>
        <v>6840</v>
      </c>
      <c r="N978" s="18">
        <f>M978*0.2</f>
        <v>1368</v>
      </c>
      <c r="O978" s="16" t="s">
        <v>44</v>
      </c>
      <c r="P978" s="16" t="s">
        <v>38</v>
      </c>
      <c r="Q978" s="16">
        <v>3</v>
      </c>
      <c r="R978" s="16" t="s">
        <v>39</v>
      </c>
    </row>
    <row r="979" spans="1:18" x14ac:dyDescent="0.2">
      <c r="A979" s="16" t="s">
        <v>1122</v>
      </c>
      <c r="B979" s="29">
        <v>45839</v>
      </c>
      <c r="C979" s="9" t="s">
        <v>183</v>
      </c>
      <c r="D979" s="9" t="s">
        <v>119</v>
      </c>
      <c r="E979" s="9" t="s">
        <v>120</v>
      </c>
      <c r="F979" s="9" t="s">
        <v>9</v>
      </c>
      <c r="G979" s="9" t="s">
        <v>173</v>
      </c>
      <c r="H979" s="9" t="s">
        <v>174</v>
      </c>
      <c r="I979" s="9" t="s">
        <v>79</v>
      </c>
      <c r="J979" s="17">
        <v>1</v>
      </c>
      <c r="K979" s="18">
        <v>4216</v>
      </c>
      <c r="L979" s="19">
        <v>0</v>
      </c>
      <c r="M979" s="18">
        <f t="shared" si="39"/>
        <v>4216</v>
      </c>
      <c r="N979" s="18">
        <f>M979*0.25</f>
        <v>1054</v>
      </c>
      <c r="O979" s="16" t="s">
        <v>44</v>
      </c>
      <c r="P979" s="16" t="s">
        <v>38</v>
      </c>
      <c r="Q979" s="16">
        <v>3</v>
      </c>
      <c r="R979" s="16" t="s">
        <v>39</v>
      </c>
    </row>
    <row r="980" spans="1:18" x14ac:dyDescent="0.2">
      <c r="A980" s="16" t="s">
        <v>1123</v>
      </c>
      <c r="B980" s="29">
        <v>45861</v>
      </c>
      <c r="C980" s="9" t="s">
        <v>226</v>
      </c>
      <c r="D980" s="9" t="s">
        <v>32</v>
      </c>
      <c r="E980" s="9" t="s">
        <v>33</v>
      </c>
      <c r="F980" s="9" t="s">
        <v>11</v>
      </c>
      <c r="G980" s="9" t="s">
        <v>135</v>
      </c>
      <c r="H980" s="9" t="s">
        <v>136</v>
      </c>
      <c r="I980" s="9" t="s">
        <v>36</v>
      </c>
      <c r="J980" s="17">
        <v>1</v>
      </c>
      <c r="K980" s="18">
        <v>1090</v>
      </c>
      <c r="L980" s="19">
        <v>0.05</v>
      </c>
      <c r="M980" s="18">
        <f t="shared" si="39"/>
        <v>1035.5</v>
      </c>
      <c r="N980" s="18">
        <f>M980*0.14</f>
        <v>144.97000000000003</v>
      </c>
      <c r="O980" s="16" t="s">
        <v>69</v>
      </c>
      <c r="P980" s="16" t="s">
        <v>38</v>
      </c>
      <c r="Q980" s="16">
        <v>5</v>
      </c>
      <c r="R980" s="16" t="s">
        <v>39</v>
      </c>
    </row>
    <row r="981" spans="1:18" x14ac:dyDescent="0.2">
      <c r="A981" s="16" t="s">
        <v>1124</v>
      </c>
      <c r="B981" s="29">
        <v>45728</v>
      </c>
      <c r="C981" s="9" t="s">
        <v>118</v>
      </c>
      <c r="D981" s="9" t="s">
        <v>83</v>
      </c>
      <c r="E981" s="9" t="s">
        <v>84</v>
      </c>
      <c r="F981" s="9" t="s">
        <v>8</v>
      </c>
      <c r="G981" s="9" t="s">
        <v>67</v>
      </c>
      <c r="H981" s="9" t="s">
        <v>68</v>
      </c>
      <c r="I981" s="9" t="s">
        <v>57</v>
      </c>
      <c r="J981" s="17">
        <v>2</v>
      </c>
      <c r="K981" s="18">
        <v>15340</v>
      </c>
      <c r="L981" s="19">
        <v>0</v>
      </c>
      <c r="M981" s="18">
        <f t="shared" si="39"/>
        <v>30680</v>
      </c>
      <c r="N981" s="18">
        <f>M981*0.2</f>
        <v>6136</v>
      </c>
      <c r="O981" s="16" t="s">
        <v>91</v>
      </c>
      <c r="P981" s="16" t="s">
        <v>38</v>
      </c>
      <c r="Q981" s="16">
        <v>4</v>
      </c>
      <c r="R981" s="16" t="s">
        <v>39</v>
      </c>
    </row>
    <row r="982" spans="1:18" x14ac:dyDescent="0.2">
      <c r="A982" s="16" t="s">
        <v>1125</v>
      </c>
      <c r="B982" s="29">
        <v>45785</v>
      </c>
      <c r="C982" s="9" t="s">
        <v>159</v>
      </c>
      <c r="D982" s="9" t="s">
        <v>119</v>
      </c>
      <c r="E982" s="9" t="s">
        <v>120</v>
      </c>
      <c r="F982" s="9" t="s">
        <v>9</v>
      </c>
      <c r="G982" s="9" t="s">
        <v>161</v>
      </c>
      <c r="H982" s="9" t="s">
        <v>162</v>
      </c>
      <c r="I982" s="9" t="s">
        <v>79</v>
      </c>
      <c r="J982" s="17">
        <v>1</v>
      </c>
      <c r="K982" s="18">
        <v>1689</v>
      </c>
      <c r="L982" s="19">
        <v>0.05</v>
      </c>
      <c r="M982" s="18">
        <f t="shared" si="39"/>
        <v>1604.55</v>
      </c>
      <c r="N982" s="18">
        <f>M982*0.25</f>
        <v>401.13749999999999</v>
      </c>
      <c r="O982" s="16" t="s">
        <v>44</v>
      </c>
      <c r="P982" s="16" t="s">
        <v>38</v>
      </c>
      <c r="Q982" s="16">
        <v>5</v>
      </c>
      <c r="R982" s="16" t="s">
        <v>39</v>
      </c>
    </row>
    <row r="983" spans="1:18" x14ac:dyDescent="0.2">
      <c r="A983" s="16" t="s">
        <v>1126</v>
      </c>
      <c r="B983" s="29">
        <v>45991</v>
      </c>
      <c r="C983" s="9" t="s">
        <v>125</v>
      </c>
      <c r="D983" s="9" t="s">
        <v>71</v>
      </c>
      <c r="E983" s="9" t="s">
        <v>72</v>
      </c>
      <c r="F983" s="9" t="s">
        <v>10</v>
      </c>
      <c r="G983" s="9" t="s">
        <v>168</v>
      </c>
      <c r="H983" s="9" t="s">
        <v>169</v>
      </c>
      <c r="I983" s="9" t="s">
        <v>64</v>
      </c>
      <c r="J983" s="17">
        <v>4</v>
      </c>
      <c r="K983" s="18">
        <v>666</v>
      </c>
      <c r="L983" s="19">
        <v>0</v>
      </c>
      <c r="M983" s="18">
        <f t="shared" si="39"/>
        <v>2664</v>
      </c>
      <c r="N983" s="18">
        <f>M983*0.23</f>
        <v>612.72</v>
      </c>
      <c r="O983" s="16" t="s">
        <v>91</v>
      </c>
      <c r="P983" s="16" t="s">
        <v>38</v>
      </c>
      <c r="Q983" s="16">
        <v>5</v>
      </c>
      <c r="R983" s="16" t="s">
        <v>39</v>
      </c>
    </row>
    <row r="984" spans="1:18" x14ac:dyDescent="0.2">
      <c r="A984" s="16" t="s">
        <v>1127</v>
      </c>
      <c r="B984" s="29">
        <v>45755</v>
      </c>
      <c r="C984" s="9" t="s">
        <v>138</v>
      </c>
      <c r="D984" s="9" t="s">
        <v>150</v>
      </c>
      <c r="E984" s="9" t="s">
        <v>151</v>
      </c>
      <c r="F984" s="9" t="s">
        <v>11</v>
      </c>
      <c r="G984" s="9" t="s">
        <v>115</v>
      </c>
      <c r="H984" s="9" t="s">
        <v>116</v>
      </c>
      <c r="I984" s="9" t="s">
        <v>79</v>
      </c>
      <c r="J984" s="17">
        <v>1</v>
      </c>
      <c r="K984" s="18">
        <v>877</v>
      </c>
      <c r="L984" s="19">
        <v>0.2</v>
      </c>
      <c r="M984" s="18">
        <f t="shared" si="39"/>
        <v>701.6</v>
      </c>
      <c r="N984" s="18">
        <f>M984*0.18</f>
        <v>126.288</v>
      </c>
      <c r="O984" s="16" t="s">
        <v>69</v>
      </c>
      <c r="P984" s="16" t="s">
        <v>38</v>
      </c>
      <c r="Q984" s="16">
        <v>3</v>
      </c>
      <c r="R984" s="16" t="s">
        <v>39</v>
      </c>
    </row>
    <row r="985" spans="1:18" x14ac:dyDescent="0.2">
      <c r="A985" s="16" t="s">
        <v>1128</v>
      </c>
      <c r="B985" s="29">
        <v>45705</v>
      </c>
      <c r="C985" s="9" t="s">
        <v>125</v>
      </c>
      <c r="D985" s="9" t="s">
        <v>60</v>
      </c>
      <c r="E985" s="9" t="s">
        <v>61</v>
      </c>
      <c r="F985" s="9" t="s">
        <v>9</v>
      </c>
      <c r="G985" s="9" t="s">
        <v>217</v>
      </c>
      <c r="H985" s="9" t="s">
        <v>218</v>
      </c>
      <c r="I985" s="9" t="s">
        <v>79</v>
      </c>
      <c r="J985" s="17">
        <v>2</v>
      </c>
      <c r="K985" s="18">
        <v>1128</v>
      </c>
      <c r="L985" s="19">
        <v>0</v>
      </c>
      <c r="M985" s="18">
        <f t="shared" si="39"/>
        <v>2256</v>
      </c>
      <c r="N985" s="18">
        <f>M985*0.12</f>
        <v>270.71999999999997</v>
      </c>
      <c r="O985" s="16" t="s">
        <v>91</v>
      </c>
      <c r="P985" s="16" t="s">
        <v>38</v>
      </c>
      <c r="Q985" s="16">
        <v>4</v>
      </c>
      <c r="R985" s="16" t="s">
        <v>39</v>
      </c>
    </row>
    <row r="986" spans="1:18" x14ac:dyDescent="0.2">
      <c r="A986" s="16" t="s">
        <v>1129</v>
      </c>
      <c r="B986" s="29">
        <v>45786</v>
      </c>
      <c r="C986" s="9" t="s">
        <v>66</v>
      </c>
      <c r="D986" s="9" t="s">
        <v>99</v>
      </c>
      <c r="E986" s="9" t="s">
        <v>99</v>
      </c>
      <c r="F986" s="9" t="s">
        <v>8</v>
      </c>
      <c r="G986" s="9" t="s">
        <v>67</v>
      </c>
      <c r="H986" s="9" t="s">
        <v>68</v>
      </c>
      <c r="I986" s="9" t="s">
        <v>57</v>
      </c>
      <c r="J986" s="17">
        <v>3</v>
      </c>
      <c r="K986" s="18">
        <v>18196</v>
      </c>
      <c r="L986" s="19">
        <v>0</v>
      </c>
      <c r="M986" s="18">
        <f t="shared" si="39"/>
        <v>54588</v>
      </c>
      <c r="N986" s="18">
        <f>M986*0.13</f>
        <v>7096.4400000000005</v>
      </c>
      <c r="O986" s="16" t="s">
        <v>69</v>
      </c>
      <c r="P986" s="16" t="s">
        <v>38</v>
      </c>
      <c r="Q986" s="16">
        <v>4</v>
      </c>
      <c r="R986" s="16" t="s">
        <v>39</v>
      </c>
    </row>
    <row r="987" spans="1:18" x14ac:dyDescent="0.2">
      <c r="A987" s="16" t="s">
        <v>1130</v>
      </c>
      <c r="B987" s="29">
        <v>46088</v>
      </c>
      <c r="C987" s="9" t="s">
        <v>143</v>
      </c>
      <c r="D987" s="9" t="s">
        <v>55</v>
      </c>
      <c r="E987" s="9" t="s">
        <v>56</v>
      </c>
      <c r="F987" s="9" t="s">
        <v>10</v>
      </c>
      <c r="G987" s="9" t="s">
        <v>184</v>
      </c>
      <c r="H987" s="9" t="s">
        <v>185</v>
      </c>
      <c r="I987" s="9" t="s">
        <v>64</v>
      </c>
      <c r="J987" s="17">
        <v>1</v>
      </c>
      <c r="K987" s="18">
        <v>1082</v>
      </c>
      <c r="L987" s="19">
        <v>0.2</v>
      </c>
      <c r="M987" s="18">
        <f t="shared" si="39"/>
        <v>865.6</v>
      </c>
      <c r="N987" s="18">
        <f>M987*0.1</f>
        <v>86.56</v>
      </c>
      <c r="O987" s="16" t="s">
        <v>44</v>
      </c>
      <c r="P987" s="16" t="s">
        <v>38</v>
      </c>
      <c r="Q987" s="16">
        <v>3</v>
      </c>
      <c r="R987" s="16" t="s">
        <v>39</v>
      </c>
    </row>
    <row r="988" spans="1:18" x14ac:dyDescent="0.2">
      <c r="A988" s="16" t="s">
        <v>1131</v>
      </c>
      <c r="B988" s="29">
        <v>45735</v>
      </c>
      <c r="C988" s="9" t="s">
        <v>167</v>
      </c>
      <c r="D988" s="9" t="s">
        <v>32</v>
      </c>
      <c r="E988" s="9" t="s">
        <v>33</v>
      </c>
      <c r="F988" s="9" t="s">
        <v>11</v>
      </c>
      <c r="G988" s="9" t="s">
        <v>42</v>
      </c>
      <c r="H988" s="9" t="s">
        <v>43</v>
      </c>
      <c r="I988" s="9" t="s">
        <v>36</v>
      </c>
      <c r="J988" s="17">
        <v>1</v>
      </c>
      <c r="K988" s="18">
        <v>1852</v>
      </c>
      <c r="L988" s="19">
        <v>0</v>
      </c>
      <c r="M988" s="18">
        <f t="shared" si="39"/>
        <v>1852</v>
      </c>
      <c r="N988" s="18">
        <f>M988*0.12</f>
        <v>222.23999999999998</v>
      </c>
      <c r="O988" s="16" t="s">
        <v>91</v>
      </c>
      <c r="P988" s="16" t="s">
        <v>38</v>
      </c>
      <c r="Q988" s="16">
        <v>5</v>
      </c>
      <c r="R988" s="16" t="s">
        <v>39</v>
      </c>
    </row>
    <row r="989" spans="1:18" x14ac:dyDescent="0.2">
      <c r="A989" s="16" t="s">
        <v>1132</v>
      </c>
      <c r="B989" s="29">
        <v>45707</v>
      </c>
      <c r="C989" s="9" t="s">
        <v>66</v>
      </c>
      <c r="D989" s="9" t="s">
        <v>113</v>
      </c>
      <c r="E989" s="9" t="s">
        <v>114</v>
      </c>
      <c r="F989" s="9" t="s">
        <v>9</v>
      </c>
      <c r="G989" s="9" t="s">
        <v>217</v>
      </c>
      <c r="H989" s="9" t="s">
        <v>218</v>
      </c>
      <c r="I989" s="9" t="s">
        <v>79</v>
      </c>
      <c r="J989" s="17">
        <v>4</v>
      </c>
      <c r="K989" s="18">
        <v>2765</v>
      </c>
      <c r="L989" s="19">
        <v>0</v>
      </c>
      <c r="M989" s="18">
        <v>0</v>
      </c>
      <c r="N989" s="18">
        <v>0</v>
      </c>
      <c r="O989" s="16" t="s">
        <v>58</v>
      </c>
      <c r="P989" s="16" t="s">
        <v>132</v>
      </c>
      <c r="Q989" s="16"/>
      <c r="R989" s="16" t="s">
        <v>133</v>
      </c>
    </row>
    <row r="990" spans="1:18" x14ac:dyDescent="0.2">
      <c r="A990" s="16" t="s">
        <v>1133</v>
      </c>
      <c r="B990" s="29">
        <v>46055</v>
      </c>
      <c r="C990" s="9" t="s">
        <v>41</v>
      </c>
      <c r="D990" s="9" t="s">
        <v>32</v>
      </c>
      <c r="E990" s="9" t="s">
        <v>33</v>
      </c>
      <c r="F990" s="9" t="s">
        <v>8</v>
      </c>
      <c r="G990" s="9" t="s">
        <v>262</v>
      </c>
      <c r="H990" s="9" t="s">
        <v>263</v>
      </c>
      <c r="I990" s="9" t="s">
        <v>57</v>
      </c>
      <c r="J990" s="17">
        <v>4</v>
      </c>
      <c r="K990" s="18">
        <v>47667</v>
      </c>
      <c r="L990" s="19">
        <v>0.15</v>
      </c>
      <c r="M990" s="18">
        <f>J990*K990*(1-L990)</f>
        <v>162067.79999999999</v>
      </c>
      <c r="N990" s="18">
        <f>M990*0.2</f>
        <v>32413.559999999998</v>
      </c>
      <c r="O990" s="16" t="s">
        <v>69</v>
      </c>
      <c r="P990" s="16" t="s">
        <v>38</v>
      </c>
      <c r="Q990" s="16">
        <v>4</v>
      </c>
      <c r="R990" s="16" t="s">
        <v>39</v>
      </c>
    </row>
    <row r="991" spans="1:18" x14ac:dyDescent="0.2">
      <c r="A991" s="16" t="s">
        <v>1134</v>
      </c>
      <c r="B991" s="29">
        <v>45694</v>
      </c>
      <c r="C991" s="9" t="s">
        <v>148</v>
      </c>
      <c r="D991" s="9" t="s">
        <v>60</v>
      </c>
      <c r="E991" s="9" t="s">
        <v>61</v>
      </c>
      <c r="F991" s="9" t="s">
        <v>9</v>
      </c>
      <c r="G991" s="9" t="s">
        <v>161</v>
      </c>
      <c r="H991" s="9" t="s">
        <v>162</v>
      </c>
      <c r="I991" s="9" t="s">
        <v>79</v>
      </c>
      <c r="J991" s="17">
        <v>2</v>
      </c>
      <c r="K991" s="18">
        <v>3696</v>
      </c>
      <c r="L991" s="19">
        <v>0.15</v>
      </c>
      <c r="M991" s="18">
        <v>0</v>
      </c>
      <c r="N991" s="18">
        <v>0</v>
      </c>
      <c r="O991" s="16" t="s">
        <v>91</v>
      </c>
      <c r="P991" s="16" t="s">
        <v>132</v>
      </c>
      <c r="Q991" s="16"/>
      <c r="R991" s="16" t="s">
        <v>133</v>
      </c>
    </row>
    <row r="992" spans="1:18" x14ac:dyDescent="0.2">
      <c r="A992" s="16" t="s">
        <v>1135</v>
      </c>
      <c r="B992" s="29">
        <v>45863</v>
      </c>
      <c r="C992" s="9" t="s">
        <v>97</v>
      </c>
      <c r="D992" s="9" t="s">
        <v>87</v>
      </c>
      <c r="E992" s="9" t="s">
        <v>88</v>
      </c>
      <c r="F992" s="9" t="s">
        <v>9</v>
      </c>
      <c r="G992" s="9" t="s">
        <v>176</v>
      </c>
      <c r="H992" s="9" t="s">
        <v>177</v>
      </c>
      <c r="I992" s="9" t="s">
        <v>95</v>
      </c>
      <c r="J992" s="17">
        <v>2</v>
      </c>
      <c r="K992" s="18">
        <v>599</v>
      </c>
      <c r="L992" s="19">
        <v>0.05</v>
      </c>
      <c r="M992" s="18">
        <f t="shared" ref="M992:M1000" si="40">J992*K992*(1-L992)</f>
        <v>1138.0999999999999</v>
      </c>
      <c r="N992" s="18">
        <f>M992*0.21</f>
        <v>239.00099999999998</v>
      </c>
      <c r="O992" s="16" t="s">
        <v>91</v>
      </c>
      <c r="P992" s="16" t="s">
        <v>38</v>
      </c>
      <c r="Q992" s="16">
        <v>5</v>
      </c>
      <c r="R992" s="16" t="s">
        <v>39</v>
      </c>
    </row>
    <row r="993" spans="1:18" x14ac:dyDescent="0.2">
      <c r="A993" s="16" t="s">
        <v>1136</v>
      </c>
      <c r="B993" s="29">
        <v>45926</v>
      </c>
      <c r="C993" s="9" t="s">
        <v>54</v>
      </c>
      <c r="D993" s="9" t="s">
        <v>87</v>
      </c>
      <c r="E993" s="9" t="s">
        <v>88</v>
      </c>
      <c r="F993" s="9" t="s">
        <v>11</v>
      </c>
      <c r="G993" s="9" t="s">
        <v>42</v>
      </c>
      <c r="H993" s="9" t="s">
        <v>43</v>
      </c>
      <c r="I993" s="9" t="s">
        <v>79</v>
      </c>
      <c r="J993" s="17">
        <v>1</v>
      </c>
      <c r="K993" s="18">
        <v>420</v>
      </c>
      <c r="L993" s="19">
        <v>0.15</v>
      </c>
      <c r="M993" s="18">
        <f t="shared" si="40"/>
        <v>357</v>
      </c>
      <c r="N993" s="18">
        <f>M993*0.21</f>
        <v>74.97</v>
      </c>
      <c r="O993" s="16" t="s">
        <v>37</v>
      </c>
      <c r="P993" s="16" t="s">
        <v>38</v>
      </c>
      <c r="Q993" s="16">
        <v>3</v>
      </c>
      <c r="R993" s="16" t="s">
        <v>39</v>
      </c>
    </row>
    <row r="994" spans="1:18" x14ac:dyDescent="0.2">
      <c r="A994" s="16" t="s">
        <v>1137</v>
      </c>
      <c r="B994" s="29">
        <v>45954</v>
      </c>
      <c r="C994" s="9" t="s">
        <v>125</v>
      </c>
      <c r="D994" s="9" t="s">
        <v>101</v>
      </c>
      <c r="E994" s="9" t="s">
        <v>102</v>
      </c>
      <c r="F994" s="9" t="s">
        <v>8</v>
      </c>
      <c r="G994" s="9" t="s">
        <v>34</v>
      </c>
      <c r="H994" s="9" t="s">
        <v>35</v>
      </c>
      <c r="I994" s="9" t="s">
        <v>57</v>
      </c>
      <c r="J994" s="17">
        <v>2</v>
      </c>
      <c r="K994" s="18">
        <v>51599</v>
      </c>
      <c r="L994" s="19">
        <v>0</v>
      </c>
      <c r="M994" s="18">
        <f t="shared" si="40"/>
        <v>103198</v>
      </c>
      <c r="N994" s="18">
        <f>M994*0.19</f>
        <v>19607.62</v>
      </c>
      <c r="O994" s="16" t="s">
        <v>37</v>
      </c>
      <c r="P994" s="16" t="s">
        <v>38</v>
      </c>
      <c r="Q994" s="16">
        <v>3</v>
      </c>
      <c r="R994" s="16" t="s">
        <v>39</v>
      </c>
    </row>
    <row r="995" spans="1:18" x14ac:dyDescent="0.2">
      <c r="A995" s="16" t="s">
        <v>1138</v>
      </c>
      <c r="B995" s="29">
        <v>45785</v>
      </c>
      <c r="C995" s="9" t="s">
        <v>183</v>
      </c>
      <c r="D995" s="9" t="s">
        <v>71</v>
      </c>
      <c r="E995" s="9" t="s">
        <v>72</v>
      </c>
      <c r="F995" s="9" t="s">
        <v>10</v>
      </c>
      <c r="G995" s="9" t="s">
        <v>89</v>
      </c>
      <c r="H995" s="9" t="s">
        <v>90</v>
      </c>
      <c r="I995" s="9" t="s">
        <v>64</v>
      </c>
      <c r="J995" s="17">
        <v>2</v>
      </c>
      <c r="K995" s="18">
        <v>973</v>
      </c>
      <c r="L995" s="19">
        <v>0.05</v>
      </c>
      <c r="M995" s="18">
        <f t="shared" si="40"/>
        <v>1848.6999999999998</v>
      </c>
      <c r="N995" s="18">
        <f>M995*0.23</f>
        <v>425.20099999999996</v>
      </c>
      <c r="O995" s="16" t="s">
        <v>37</v>
      </c>
      <c r="P995" s="16" t="s">
        <v>38</v>
      </c>
      <c r="Q995" s="16">
        <v>3</v>
      </c>
      <c r="R995" s="16" t="s">
        <v>39</v>
      </c>
    </row>
    <row r="996" spans="1:18" x14ac:dyDescent="0.2">
      <c r="A996" s="16" t="s">
        <v>1139</v>
      </c>
      <c r="B996" s="29">
        <v>45740</v>
      </c>
      <c r="C996" s="9" t="s">
        <v>41</v>
      </c>
      <c r="D996" s="9" t="s">
        <v>150</v>
      </c>
      <c r="E996" s="9" t="s">
        <v>151</v>
      </c>
      <c r="F996" s="9" t="s">
        <v>9</v>
      </c>
      <c r="G996" s="9" t="s">
        <v>93</v>
      </c>
      <c r="H996" s="9" t="s">
        <v>94</v>
      </c>
      <c r="I996" s="9" t="s">
        <v>79</v>
      </c>
      <c r="J996" s="17">
        <v>1</v>
      </c>
      <c r="K996" s="18">
        <v>1029</v>
      </c>
      <c r="L996" s="19">
        <v>0.05</v>
      </c>
      <c r="M996" s="18">
        <f t="shared" si="40"/>
        <v>977.55</v>
      </c>
      <c r="N996" s="18">
        <f>M996*0.26</f>
        <v>254.16300000000001</v>
      </c>
      <c r="O996" s="16" t="s">
        <v>69</v>
      </c>
      <c r="P996" s="16" t="s">
        <v>38</v>
      </c>
      <c r="Q996" s="16">
        <v>4</v>
      </c>
      <c r="R996" s="16" t="s">
        <v>39</v>
      </c>
    </row>
    <row r="997" spans="1:18" x14ac:dyDescent="0.2">
      <c r="A997" s="16" t="s">
        <v>1140</v>
      </c>
      <c r="B997" s="29">
        <v>45729</v>
      </c>
      <c r="C997" s="9" t="s">
        <v>167</v>
      </c>
      <c r="D997" s="9" t="s">
        <v>75</v>
      </c>
      <c r="E997" s="9" t="s">
        <v>76</v>
      </c>
      <c r="F997" s="9" t="s">
        <v>8</v>
      </c>
      <c r="G997" s="9" t="s">
        <v>49</v>
      </c>
      <c r="H997" s="9" t="s">
        <v>50</v>
      </c>
      <c r="I997" s="9" t="s">
        <v>36</v>
      </c>
      <c r="J997" s="17">
        <v>2</v>
      </c>
      <c r="K997" s="18">
        <v>11457</v>
      </c>
      <c r="L997" s="19">
        <v>0.1</v>
      </c>
      <c r="M997" s="18">
        <f t="shared" si="40"/>
        <v>20622.600000000002</v>
      </c>
      <c r="N997" s="18">
        <f>M997*0.16</f>
        <v>3299.6160000000004</v>
      </c>
      <c r="O997" s="16" t="s">
        <v>91</v>
      </c>
      <c r="P997" s="16" t="s">
        <v>38</v>
      </c>
      <c r="Q997" s="16">
        <v>5</v>
      </c>
      <c r="R997" s="16" t="s">
        <v>39</v>
      </c>
    </row>
    <row r="998" spans="1:18" x14ac:dyDescent="0.2">
      <c r="A998" s="16" t="s">
        <v>1141</v>
      </c>
      <c r="B998" s="29">
        <v>45730</v>
      </c>
      <c r="C998" s="9" t="s">
        <v>125</v>
      </c>
      <c r="D998" s="9" t="s">
        <v>101</v>
      </c>
      <c r="E998" s="9" t="s">
        <v>102</v>
      </c>
      <c r="F998" s="9" t="s">
        <v>8</v>
      </c>
      <c r="G998" s="9" t="s">
        <v>34</v>
      </c>
      <c r="H998" s="9" t="s">
        <v>35</v>
      </c>
      <c r="I998" s="9" t="s">
        <v>36</v>
      </c>
      <c r="J998" s="17">
        <v>1</v>
      </c>
      <c r="K998" s="18">
        <v>18333</v>
      </c>
      <c r="L998" s="19">
        <v>0</v>
      </c>
      <c r="M998" s="18">
        <f t="shared" si="40"/>
        <v>18333</v>
      </c>
      <c r="N998" s="18">
        <f>M998*0.19</f>
        <v>3483.27</v>
      </c>
      <c r="O998" s="16" t="s">
        <v>91</v>
      </c>
      <c r="P998" s="16" t="s">
        <v>38</v>
      </c>
      <c r="Q998" s="16">
        <v>3</v>
      </c>
      <c r="R998" s="16" t="s">
        <v>39</v>
      </c>
    </row>
    <row r="999" spans="1:18" x14ac:dyDescent="0.2">
      <c r="A999" s="16" t="s">
        <v>1142</v>
      </c>
      <c r="B999" s="29">
        <v>46004</v>
      </c>
      <c r="C999" s="9" t="s">
        <v>159</v>
      </c>
      <c r="D999" s="9" t="s">
        <v>113</v>
      </c>
      <c r="E999" s="9" t="s">
        <v>114</v>
      </c>
      <c r="F999" s="9" t="s">
        <v>11</v>
      </c>
      <c r="G999" s="9" t="s">
        <v>135</v>
      </c>
      <c r="H999" s="9" t="s">
        <v>136</v>
      </c>
      <c r="I999" s="9" t="s">
        <v>79</v>
      </c>
      <c r="J999" s="17">
        <v>1</v>
      </c>
      <c r="K999" s="18">
        <v>602</v>
      </c>
      <c r="L999" s="19">
        <v>0.2</v>
      </c>
      <c r="M999" s="18">
        <f t="shared" si="40"/>
        <v>481.6</v>
      </c>
      <c r="N999" s="18">
        <f>-0.08*M999</f>
        <v>-38.528000000000006</v>
      </c>
      <c r="O999" s="16" t="s">
        <v>37</v>
      </c>
      <c r="P999" s="16" t="s">
        <v>80</v>
      </c>
      <c r="Q999" s="16">
        <v>1</v>
      </c>
      <c r="R999" s="16" t="s">
        <v>80</v>
      </c>
    </row>
    <row r="1000" spans="1:18" x14ac:dyDescent="0.2">
      <c r="A1000" s="16" t="s">
        <v>1143</v>
      </c>
      <c r="B1000" s="29">
        <v>45853</v>
      </c>
      <c r="C1000" s="9" t="s">
        <v>112</v>
      </c>
      <c r="D1000" s="9" t="s">
        <v>113</v>
      </c>
      <c r="E1000" s="9" t="s">
        <v>114</v>
      </c>
      <c r="F1000" s="9" t="s">
        <v>11</v>
      </c>
      <c r="G1000" s="9" t="s">
        <v>130</v>
      </c>
      <c r="H1000" s="9" t="s">
        <v>131</v>
      </c>
      <c r="I1000" s="9" t="s">
        <v>36</v>
      </c>
      <c r="J1000" s="17">
        <v>1</v>
      </c>
      <c r="K1000" s="18">
        <v>1986</v>
      </c>
      <c r="L1000" s="19">
        <v>0</v>
      </c>
      <c r="M1000" s="18">
        <f t="shared" si="40"/>
        <v>1986</v>
      </c>
      <c r="N1000" s="18">
        <f>M1000*0.18</f>
        <v>357.47999999999996</v>
      </c>
      <c r="O1000" s="16" t="s">
        <v>44</v>
      </c>
      <c r="P1000" s="16" t="s">
        <v>38</v>
      </c>
      <c r="Q1000" s="16">
        <v>4</v>
      </c>
      <c r="R1000" s="16" t="s">
        <v>39</v>
      </c>
    </row>
    <row r="1001" spans="1:18" x14ac:dyDescent="0.2">
      <c r="A1001" s="16" t="s">
        <v>1144</v>
      </c>
      <c r="B1001" s="29">
        <v>45697</v>
      </c>
      <c r="C1001" s="9" t="s">
        <v>86</v>
      </c>
      <c r="D1001" s="9" t="s">
        <v>47</v>
      </c>
      <c r="E1001" s="9" t="s">
        <v>48</v>
      </c>
      <c r="F1001" s="9" t="s">
        <v>11</v>
      </c>
      <c r="G1001" s="9" t="s">
        <v>115</v>
      </c>
      <c r="H1001" s="9" t="s">
        <v>116</v>
      </c>
      <c r="I1001" s="9" t="s">
        <v>79</v>
      </c>
      <c r="J1001" s="17">
        <v>1</v>
      </c>
      <c r="K1001" s="18">
        <v>1744</v>
      </c>
      <c r="L1001" s="19">
        <v>0.1</v>
      </c>
      <c r="M1001" s="18">
        <v>0</v>
      </c>
      <c r="N1001" s="18">
        <v>0</v>
      </c>
      <c r="O1001" s="16" t="s">
        <v>44</v>
      </c>
      <c r="P1001" s="16" t="s">
        <v>132</v>
      </c>
      <c r="Q1001" s="16"/>
      <c r="R1001" s="16" t="s">
        <v>133</v>
      </c>
    </row>
    <row r="1002" spans="1:18" x14ac:dyDescent="0.2">
      <c r="A1002" s="16" t="s">
        <v>1145</v>
      </c>
      <c r="B1002" s="29">
        <v>46086</v>
      </c>
      <c r="C1002" s="9" t="s">
        <v>106</v>
      </c>
      <c r="D1002" s="9" t="s">
        <v>60</v>
      </c>
      <c r="E1002" s="9" t="s">
        <v>61</v>
      </c>
      <c r="F1002" s="9" t="s">
        <v>9</v>
      </c>
      <c r="G1002" s="9" t="s">
        <v>217</v>
      </c>
      <c r="H1002" s="9" t="s">
        <v>218</v>
      </c>
      <c r="I1002" s="9" t="s">
        <v>95</v>
      </c>
      <c r="J1002" s="17">
        <v>5</v>
      </c>
      <c r="K1002" s="18">
        <v>1597</v>
      </c>
      <c r="L1002" s="19">
        <v>0.1</v>
      </c>
      <c r="M1002" s="18">
        <f t="shared" ref="M1002:M1025" si="41">J1002*K1002*(1-L1002)</f>
        <v>7186.5</v>
      </c>
      <c r="N1002" s="18">
        <f>M1002*0.24</f>
        <v>1724.76</v>
      </c>
      <c r="O1002" s="16" t="s">
        <v>37</v>
      </c>
      <c r="P1002" s="16" t="s">
        <v>38</v>
      </c>
      <c r="Q1002" s="16">
        <v>3</v>
      </c>
      <c r="R1002" s="16" t="s">
        <v>39</v>
      </c>
    </row>
    <row r="1003" spans="1:18" x14ac:dyDescent="0.2">
      <c r="A1003" s="16" t="s">
        <v>1146</v>
      </c>
      <c r="B1003" s="29">
        <v>45708</v>
      </c>
      <c r="C1003" s="9" t="s">
        <v>82</v>
      </c>
      <c r="D1003" s="9" t="s">
        <v>107</v>
      </c>
      <c r="E1003" s="9" t="s">
        <v>108</v>
      </c>
      <c r="F1003" s="9" t="s">
        <v>8</v>
      </c>
      <c r="G1003" s="9" t="s">
        <v>126</v>
      </c>
      <c r="H1003" s="9" t="s">
        <v>127</v>
      </c>
      <c r="I1003" s="9" t="s">
        <v>57</v>
      </c>
      <c r="J1003" s="17">
        <v>2</v>
      </c>
      <c r="K1003" s="18">
        <v>32184</v>
      </c>
      <c r="L1003" s="19">
        <v>0.1</v>
      </c>
      <c r="M1003" s="18">
        <f t="shared" si="41"/>
        <v>57931.200000000004</v>
      </c>
      <c r="N1003" s="18">
        <f>M1003*0.21</f>
        <v>12165.552</v>
      </c>
      <c r="O1003" s="16" t="s">
        <v>91</v>
      </c>
      <c r="P1003" s="16" t="s">
        <v>38</v>
      </c>
      <c r="Q1003" s="16">
        <v>5</v>
      </c>
      <c r="R1003" s="16" t="s">
        <v>39</v>
      </c>
    </row>
    <row r="1004" spans="1:18" x14ac:dyDescent="0.2">
      <c r="A1004" s="16" t="s">
        <v>1147</v>
      </c>
      <c r="B1004" s="29">
        <v>45803</v>
      </c>
      <c r="C1004" s="9" t="s">
        <v>54</v>
      </c>
      <c r="D1004" s="9" t="s">
        <v>47</v>
      </c>
      <c r="E1004" s="9" t="s">
        <v>48</v>
      </c>
      <c r="F1004" s="9" t="s">
        <v>8</v>
      </c>
      <c r="G1004" s="9" t="s">
        <v>126</v>
      </c>
      <c r="H1004" s="9" t="s">
        <v>127</v>
      </c>
      <c r="I1004" s="9" t="s">
        <v>36</v>
      </c>
      <c r="J1004" s="17">
        <v>1</v>
      </c>
      <c r="K1004" s="18">
        <v>30178</v>
      </c>
      <c r="L1004" s="19">
        <v>0.1</v>
      </c>
      <c r="M1004" s="18">
        <f t="shared" si="41"/>
        <v>27160.2</v>
      </c>
      <c r="N1004" s="18">
        <f>M1004*0.14</f>
        <v>3802.4280000000003</v>
      </c>
      <c r="O1004" s="16" t="s">
        <v>44</v>
      </c>
      <c r="P1004" s="16" t="s">
        <v>38</v>
      </c>
      <c r="Q1004" s="16">
        <v>5</v>
      </c>
      <c r="R1004" s="16" t="s">
        <v>39</v>
      </c>
    </row>
    <row r="1005" spans="1:18" x14ac:dyDescent="0.2">
      <c r="A1005" s="16" t="s">
        <v>1148</v>
      </c>
      <c r="B1005" s="29">
        <v>46082</v>
      </c>
      <c r="C1005" s="9" t="s">
        <v>125</v>
      </c>
      <c r="D1005" s="9" t="s">
        <v>71</v>
      </c>
      <c r="E1005" s="9" t="s">
        <v>72</v>
      </c>
      <c r="F1005" s="9" t="s">
        <v>10</v>
      </c>
      <c r="G1005" s="9" t="s">
        <v>89</v>
      </c>
      <c r="H1005" s="9" t="s">
        <v>90</v>
      </c>
      <c r="I1005" s="9" t="s">
        <v>64</v>
      </c>
      <c r="J1005" s="17">
        <v>1</v>
      </c>
      <c r="K1005" s="18">
        <v>2949</v>
      </c>
      <c r="L1005" s="19">
        <v>0.05</v>
      </c>
      <c r="M1005" s="18">
        <f t="shared" si="41"/>
        <v>2801.5499999999997</v>
      </c>
      <c r="N1005" s="18">
        <f>M1005*0.24</f>
        <v>672.37199999999996</v>
      </c>
      <c r="O1005" s="16" t="s">
        <v>91</v>
      </c>
      <c r="P1005" s="16" t="s">
        <v>38</v>
      </c>
      <c r="Q1005" s="16">
        <v>4</v>
      </c>
      <c r="R1005" s="16" t="s">
        <v>39</v>
      </c>
    </row>
    <row r="1006" spans="1:18" x14ac:dyDescent="0.2">
      <c r="A1006" s="16" t="s">
        <v>1149</v>
      </c>
      <c r="B1006" s="29">
        <v>45838</v>
      </c>
      <c r="C1006" s="9" t="s">
        <v>41</v>
      </c>
      <c r="D1006" s="9" t="s">
        <v>75</v>
      </c>
      <c r="E1006" s="9" t="s">
        <v>76</v>
      </c>
      <c r="F1006" s="9" t="s">
        <v>9</v>
      </c>
      <c r="G1006" s="9" t="s">
        <v>161</v>
      </c>
      <c r="H1006" s="9" t="s">
        <v>162</v>
      </c>
      <c r="I1006" s="9" t="s">
        <v>79</v>
      </c>
      <c r="J1006" s="17">
        <v>1</v>
      </c>
      <c r="K1006" s="18">
        <v>1568</v>
      </c>
      <c r="L1006" s="19">
        <v>0.05</v>
      </c>
      <c r="M1006" s="18">
        <f t="shared" si="41"/>
        <v>1489.6</v>
      </c>
      <c r="N1006" s="18">
        <f>M1006*0.19</f>
        <v>283.024</v>
      </c>
      <c r="O1006" s="16" t="s">
        <v>69</v>
      </c>
      <c r="P1006" s="16" t="s">
        <v>38</v>
      </c>
      <c r="Q1006" s="16">
        <v>5</v>
      </c>
      <c r="R1006" s="16" t="s">
        <v>39</v>
      </c>
    </row>
    <row r="1007" spans="1:18" x14ac:dyDescent="0.2">
      <c r="A1007" s="16" t="s">
        <v>1150</v>
      </c>
      <c r="B1007" s="29">
        <v>45968</v>
      </c>
      <c r="C1007" s="9" t="s">
        <v>118</v>
      </c>
      <c r="D1007" s="9" t="s">
        <v>32</v>
      </c>
      <c r="E1007" s="9" t="s">
        <v>33</v>
      </c>
      <c r="F1007" s="9" t="s">
        <v>11</v>
      </c>
      <c r="G1007" s="9" t="s">
        <v>135</v>
      </c>
      <c r="H1007" s="9" t="s">
        <v>136</v>
      </c>
      <c r="I1007" s="9" t="s">
        <v>79</v>
      </c>
      <c r="J1007" s="17">
        <v>2</v>
      </c>
      <c r="K1007" s="18">
        <v>477</v>
      </c>
      <c r="L1007" s="19">
        <v>0</v>
      </c>
      <c r="M1007" s="18">
        <f t="shared" si="41"/>
        <v>954</v>
      </c>
      <c r="N1007" s="18">
        <f>M1007*0.18</f>
        <v>171.72</v>
      </c>
      <c r="O1007" s="16" t="s">
        <v>58</v>
      </c>
      <c r="P1007" s="16" t="s">
        <v>38</v>
      </c>
      <c r="Q1007" s="16">
        <v>4</v>
      </c>
      <c r="R1007" s="16" t="s">
        <v>39</v>
      </c>
    </row>
    <row r="1008" spans="1:18" x14ac:dyDescent="0.2">
      <c r="A1008" s="16" t="s">
        <v>1151</v>
      </c>
      <c r="B1008" s="29">
        <v>45873</v>
      </c>
      <c r="C1008" s="9" t="s">
        <v>82</v>
      </c>
      <c r="D1008" s="9" t="s">
        <v>101</v>
      </c>
      <c r="E1008" s="9" t="s">
        <v>102</v>
      </c>
      <c r="F1008" s="9" t="s">
        <v>10</v>
      </c>
      <c r="G1008" s="9" t="s">
        <v>168</v>
      </c>
      <c r="H1008" s="9" t="s">
        <v>169</v>
      </c>
      <c r="I1008" s="9" t="s">
        <v>64</v>
      </c>
      <c r="J1008" s="17">
        <v>1</v>
      </c>
      <c r="K1008" s="18">
        <v>2235</v>
      </c>
      <c r="L1008" s="19">
        <v>0.15</v>
      </c>
      <c r="M1008" s="18">
        <f t="shared" si="41"/>
        <v>1899.75</v>
      </c>
      <c r="N1008" s="18">
        <f>M1008*0.11</f>
        <v>208.9725</v>
      </c>
      <c r="O1008" s="16" t="s">
        <v>91</v>
      </c>
      <c r="P1008" s="16" t="s">
        <v>38</v>
      </c>
      <c r="Q1008" s="16">
        <v>5</v>
      </c>
      <c r="R1008" s="16" t="s">
        <v>39</v>
      </c>
    </row>
    <row r="1009" spans="1:18" x14ac:dyDescent="0.2">
      <c r="A1009" s="16" t="s">
        <v>1152</v>
      </c>
      <c r="B1009" s="29">
        <v>45726</v>
      </c>
      <c r="C1009" s="9" t="s">
        <v>118</v>
      </c>
      <c r="D1009" s="9" t="s">
        <v>32</v>
      </c>
      <c r="E1009" s="9" t="s">
        <v>33</v>
      </c>
      <c r="F1009" s="9" t="s">
        <v>10</v>
      </c>
      <c r="G1009" s="9" t="s">
        <v>62</v>
      </c>
      <c r="H1009" s="9" t="s">
        <v>63</v>
      </c>
      <c r="I1009" s="9" t="s">
        <v>64</v>
      </c>
      <c r="J1009" s="17">
        <v>2</v>
      </c>
      <c r="K1009" s="18">
        <v>3495</v>
      </c>
      <c r="L1009" s="19">
        <v>0.15</v>
      </c>
      <c r="M1009" s="18">
        <f t="shared" si="41"/>
        <v>5941.5</v>
      </c>
      <c r="N1009" s="18">
        <f>M1009*0.23</f>
        <v>1366.5450000000001</v>
      </c>
      <c r="O1009" s="16" t="s">
        <v>69</v>
      </c>
      <c r="P1009" s="16" t="s">
        <v>38</v>
      </c>
      <c r="Q1009" s="16">
        <v>5</v>
      </c>
      <c r="R1009" s="16" t="s">
        <v>39</v>
      </c>
    </row>
    <row r="1010" spans="1:18" x14ac:dyDescent="0.2">
      <c r="A1010" s="16" t="s">
        <v>1153</v>
      </c>
      <c r="B1010" s="29">
        <v>45855</v>
      </c>
      <c r="C1010" s="9" t="s">
        <v>159</v>
      </c>
      <c r="D1010" s="9" t="s">
        <v>154</v>
      </c>
      <c r="E1010" s="9" t="s">
        <v>61</v>
      </c>
      <c r="F1010" s="9" t="s">
        <v>11</v>
      </c>
      <c r="G1010" s="9" t="s">
        <v>77</v>
      </c>
      <c r="H1010" s="9" t="s">
        <v>78</v>
      </c>
      <c r="I1010" s="9" t="s">
        <v>36</v>
      </c>
      <c r="J1010" s="17">
        <v>2</v>
      </c>
      <c r="K1010" s="18">
        <v>1788</v>
      </c>
      <c r="L1010" s="19">
        <v>0.35</v>
      </c>
      <c r="M1010" s="18">
        <f t="shared" si="41"/>
        <v>2324.4</v>
      </c>
      <c r="N1010" s="18">
        <f>M1010*0.24</f>
        <v>557.85599999999999</v>
      </c>
      <c r="O1010" s="16" t="s">
        <v>91</v>
      </c>
      <c r="P1010" s="16" t="s">
        <v>38</v>
      </c>
      <c r="Q1010" s="16">
        <v>3</v>
      </c>
      <c r="R1010" s="16" t="s">
        <v>39</v>
      </c>
    </row>
    <row r="1011" spans="1:18" x14ac:dyDescent="0.2">
      <c r="A1011" s="16" t="s">
        <v>1154</v>
      </c>
      <c r="B1011" s="29">
        <v>45888</v>
      </c>
      <c r="C1011" s="9" t="s">
        <v>138</v>
      </c>
      <c r="D1011" s="9" t="s">
        <v>83</v>
      </c>
      <c r="E1011" s="9" t="s">
        <v>84</v>
      </c>
      <c r="F1011" s="9" t="s">
        <v>10</v>
      </c>
      <c r="G1011" s="9" t="s">
        <v>224</v>
      </c>
      <c r="H1011" s="9" t="s">
        <v>131</v>
      </c>
      <c r="I1011" s="9" t="s">
        <v>64</v>
      </c>
      <c r="J1011" s="17">
        <v>1</v>
      </c>
      <c r="K1011" s="18">
        <v>2506</v>
      </c>
      <c r="L1011" s="19">
        <v>0.2</v>
      </c>
      <c r="M1011" s="18">
        <f t="shared" si="41"/>
        <v>2004.8000000000002</v>
      </c>
      <c r="N1011" s="18">
        <f>M1011*0.17</f>
        <v>340.81600000000003</v>
      </c>
      <c r="O1011" s="16" t="s">
        <v>58</v>
      </c>
      <c r="P1011" s="16" t="s">
        <v>38</v>
      </c>
      <c r="Q1011" s="16">
        <v>3</v>
      </c>
      <c r="R1011" s="16" t="s">
        <v>39</v>
      </c>
    </row>
    <row r="1012" spans="1:18" x14ac:dyDescent="0.2">
      <c r="A1012" s="16" t="s">
        <v>1155</v>
      </c>
      <c r="B1012" s="29">
        <v>45905</v>
      </c>
      <c r="C1012" s="9" t="s">
        <v>86</v>
      </c>
      <c r="D1012" s="9" t="s">
        <v>99</v>
      </c>
      <c r="E1012" s="9" t="s">
        <v>99</v>
      </c>
      <c r="F1012" s="9" t="s">
        <v>11</v>
      </c>
      <c r="G1012" s="9" t="s">
        <v>115</v>
      </c>
      <c r="H1012" s="9" t="s">
        <v>116</v>
      </c>
      <c r="I1012" s="9" t="s">
        <v>36</v>
      </c>
      <c r="J1012" s="17">
        <v>2</v>
      </c>
      <c r="K1012" s="18">
        <v>733</v>
      </c>
      <c r="L1012" s="19">
        <v>0.1</v>
      </c>
      <c r="M1012" s="18">
        <f t="shared" si="41"/>
        <v>1319.4</v>
      </c>
      <c r="N1012" s="18">
        <f>M1012*0.1</f>
        <v>131.94000000000003</v>
      </c>
      <c r="O1012" s="16" t="s">
        <v>37</v>
      </c>
      <c r="P1012" s="16" t="s">
        <v>38</v>
      </c>
      <c r="Q1012" s="16">
        <v>5</v>
      </c>
      <c r="R1012" s="16" t="s">
        <v>39</v>
      </c>
    </row>
    <row r="1013" spans="1:18" x14ac:dyDescent="0.2">
      <c r="A1013" s="16" t="s">
        <v>1156</v>
      </c>
      <c r="B1013" s="29">
        <v>45840</v>
      </c>
      <c r="C1013" s="9" t="s">
        <v>159</v>
      </c>
      <c r="D1013" s="9" t="s">
        <v>60</v>
      </c>
      <c r="E1013" s="9" t="s">
        <v>61</v>
      </c>
      <c r="F1013" s="9" t="s">
        <v>9</v>
      </c>
      <c r="G1013" s="9" t="s">
        <v>173</v>
      </c>
      <c r="H1013" s="9" t="s">
        <v>174</v>
      </c>
      <c r="I1013" s="9" t="s">
        <v>79</v>
      </c>
      <c r="J1013" s="17">
        <v>2</v>
      </c>
      <c r="K1013" s="18">
        <v>2466</v>
      </c>
      <c r="L1013" s="19">
        <v>0</v>
      </c>
      <c r="M1013" s="18">
        <f t="shared" si="41"/>
        <v>4932</v>
      </c>
      <c r="N1013" s="18">
        <f>M1013*0.22</f>
        <v>1085.04</v>
      </c>
      <c r="O1013" s="16" t="s">
        <v>91</v>
      </c>
      <c r="P1013" s="16" t="s">
        <v>242</v>
      </c>
      <c r="Q1013" s="16">
        <v>5</v>
      </c>
      <c r="R1013" s="16" t="s">
        <v>39</v>
      </c>
    </row>
    <row r="1014" spans="1:18" x14ac:dyDescent="0.2">
      <c r="A1014" s="16" t="s">
        <v>1157</v>
      </c>
      <c r="B1014" s="29">
        <v>45967</v>
      </c>
      <c r="C1014" s="9" t="s">
        <v>112</v>
      </c>
      <c r="D1014" s="9" t="s">
        <v>83</v>
      </c>
      <c r="E1014" s="9" t="s">
        <v>84</v>
      </c>
      <c r="F1014" s="9" t="s">
        <v>11</v>
      </c>
      <c r="G1014" s="9" t="s">
        <v>77</v>
      </c>
      <c r="H1014" s="9" t="s">
        <v>78</v>
      </c>
      <c r="I1014" s="9" t="s">
        <v>79</v>
      </c>
      <c r="J1014" s="17">
        <v>1</v>
      </c>
      <c r="K1014" s="18">
        <v>996</v>
      </c>
      <c r="L1014" s="19">
        <v>0.1</v>
      </c>
      <c r="M1014" s="18">
        <f t="shared" si="41"/>
        <v>896.4</v>
      </c>
      <c r="N1014" s="18">
        <f>M1014*0.15</f>
        <v>134.45999999999998</v>
      </c>
      <c r="O1014" s="16" t="s">
        <v>37</v>
      </c>
      <c r="P1014" s="16" t="s">
        <v>38</v>
      </c>
      <c r="Q1014" s="16">
        <v>3</v>
      </c>
      <c r="R1014" s="16" t="s">
        <v>39</v>
      </c>
    </row>
    <row r="1015" spans="1:18" x14ac:dyDescent="0.2">
      <c r="A1015" s="16" t="s">
        <v>1158</v>
      </c>
      <c r="B1015" s="29">
        <v>45831</v>
      </c>
      <c r="C1015" s="9" t="s">
        <v>143</v>
      </c>
      <c r="D1015" s="9" t="s">
        <v>32</v>
      </c>
      <c r="E1015" s="9" t="s">
        <v>33</v>
      </c>
      <c r="F1015" s="9" t="s">
        <v>10</v>
      </c>
      <c r="G1015" s="9" t="s">
        <v>168</v>
      </c>
      <c r="H1015" s="9" t="s">
        <v>169</v>
      </c>
      <c r="I1015" s="9" t="s">
        <v>64</v>
      </c>
      <c r="J1015" s="17">
        <v>2</v>
      </c>
      <c r="K1015" s="18">
        <v>421</v>
      </c>
      <c r="L1015" s="19">
        <v>0</v>
      </c>
      <c r="M1015" s="18">
        <f t="shared" si="41"/>
        <v>842</v>
      </c>
      <c r="N1015" s="18">
        <f>M1015*0.21</f>
        <v>176.82</v>
      </c>
      <c r="O1015" s="16" t="s">
        <v>37</v>
      </c>
      <c r="P1015" s="16" t="s">
        <v>38</v>
      </c>
      <c r="Q1015" s="16">
        <v>3</v>
      </c>
      <c r="R1015" s="16" t="s">
        <v>39</v>
      </c>
    </row>
    <row r="1016" spans="1:18" x14ac:dyDescent="0.2">
      <c r="A1016" s="16" t="s">
        <v>1159</v>
      </c>
      <c r="B1016" s="29">
        <v>45801</v>
      </c>
      <c r="C1016" s="9" t="s">
        <v>52</v>
      </c>
      <c r="D1016" s="9" t="s">
        <v>99</v>
      </c>
      <c r="E1016" s="9" t="s">
        <v>99</v>
      </c>
      <c r="F1016" s="9" t="s">
        <v>10</v>
      </c>
      <c r="G1016" s="9" t="s">
        <v>121</v>
      </c>
      <c r="H1016" s="9" t="s">
        <v>122</v>
      </c>
      <c r="I1016" s="9" t="s">
        <v>64</v>
      </c>
      <c r="J1016" s="17">
        <v>2</v>
      </c>
      <c r="K1016" s="18">
        <v>5864</v>
      </c>
      <c r="L1016" s="19">
        <v>0</v>
      </c>
      <c r="M1016" s="18">
        <f t="shared" si="41"/>
        <v>11728</v>
      </c>
      <c r="N1016" s="18">
        <f>M1016*0.11</f>
        <v>1290.08</v>
      </c>
      <c r="O1016" s="16" t="s">
        <v>44</v>
      </c>
      <c r="P1016" s="16" t="s">
        <v>38</v>
      </c>
      <c r="Q1016" s="16">
        <v>4</v>
      </c>
      <c r="R1016" s="16" t="s">
        <v>39</v>
      </c>
    </row>
    <row r="1017" spans="1:18" x14ac:dyDescent="0.2">
      <c r="A1017" s="16" t="s">
        <v>1160</v>
      </c>
      <c r="B1017" s="29">
        <v>46053</v>
      </c>
      <c r="C1017" s="9" t="s">
        <v>106</v>
      </c>
      <c r="D1017" s="9" t="s">
        <v>83</v>
      </c>
      <c r="E1017" s="9" t="s">
        <v>84</v>
      </c>
      <c r="F1017" s="9" t="s">
        <v>10</v>
      </c>
      <c r="G1017" s="9" t="s">
        <v>168</v>
      </c>
      <c r="H1017" s="9" t="s">
        <v>169</v>
      </c>
      <c r="I1017" s="9" t="s">
        <v>73</v>
      </c>
      <c r="J1017" s="17">
        <v>2</v>
      </c>
      <c r="K1017" s="18">
        <v>1910</v>
      </c>
      <c r="L1017" s="19">
        <v>0.15</v>
      </c>
      <c r="M1017" s="18">
        <f t="shared" si="41"/>
        <v>3247</v>
      </c>
      <c r="N1017" s="18">
        <f>M1017*0.14</f>
        <v>454.58000000000004</v>
      </c>
      <c r="O1017" s="16" t="s">
        <v>91</v>
      </c>
      <c r="P1017" s="16" t="s">
        <v>38</v>
      </c>
      <c r="Q1017" s="16">
        <v>5</v>
      </c>
      <c r="R1017" s="16" t="s">
        <v>39</v>
      </c>
    </row>
    <row r="1018" spans="1:18" x14ac:dyDescent="0.2">
      <c r="A1018" s="16" t="s">
        <v>1161</v>
      </c>
      <c r="B1018" s="29">
        <v>45770</v>
      </c>
      <c r="C1018" s="9" t="s">
        <v>183</v>
      </c>
      <c r="D1018" s="9" t="s">
        <v>75</v>
      </c>
      <c r="E1018" s="9" t="s">
        <v>76</v>
      </c>
      <c r="F1018" s="9" t="s">
        <v>11</v>
      </c>
      <c r="G1018" s="9" t="s">
        <v>77</v>
      </c>
      <c r="H1018" s="9" t="s">
        <v>78</v>
      </c>
      <c r="I1018" s="9" t="s">
        <v>36</v>
      </c>
      <c r="J1018" s="17">
        <v>2</v>
      </c>
      <c r="K1018" s="18">
        <v>605</v>
      </c>
      <c r="L1018" s="19">
        <v>0.2</v>
      </c>
      <c r="M1018" s="18">
        <f t="shared" si="41"/>
        <v>968</v>
      </c>
      <c r="N1018" s="18">
        <f>M1018*0.18</f>
        <v>174.23999999999998</v>
      </c>
      <c r="O1018" s="16" t="s">
        <v>37</v>
      </c>
      <c r="P1018" s="16" t="s">
        <v>38</v>
      </c>
      <c r="Q1018" s="16">
        <v>5</v>
      </c>
      <c r="R1018" s="16" t="s">
        <v>39</v>
      </c>
    </row>
    <row r="1019" spans="1:18" x14ac:dyDescent="0.2">
      <c r="A1019" s="16" t="s">
        <v>1162</v>
      </c>
      <c r="B1019" s="29">
        <v>45864</v>
      </c>
      <c r="C1019" s="9" t="s">
        <v>138</v>
      </c>
      <c r="D1019" s="9" t="s">
        <v>75</v>
      </c>
      <c r="E1019" s="9" t="s">
        <v>76</v>
      </c>
      <c r="F1019" s="9" t="s">
        <v>11</v>
      </c>
      <c r="G1019" s="9" t="s">
        <v>77</v>
      </c>
      <c r="H1019" s="9" t="s">
        <v>78</v>
      </c>
      <c r="I1019" s="9" t="s">
        <v>36</v>
      </c>
      <c r="J1019" s="17">
        <v>2</v>
      </c>
      <c r="K1019" s="18">
        <v>406</v>
      </c>
      <c r="L1019" s="19">
        <v>0.05</v>
      </c>
      <c r="M1019" s="18">
        <f t="shared" si="41"/>
        <v>771.4</v>
      </c>
      <c r="N1019" s="18">
        <f>M1019*0.11</f>
        <v>84.853999999999999</v>
      </c>
      <c r="O1019" s="16" t="s">
        <v>58</v>
      </c>
      <c r="P1019" s="16" t="s">
        <v>38</v>
      </c>
      <c r="Q1019" s="16">
        <v>5</v>
      </c>
      <c r="R1019" s="16" t="s">
        <v>39</v>
      </c>
    </row>
    <row r="1020" spans="1:18" x14ac:dyDescent="0.2">
      <c r="A1020" s="16" t="s">
        <v>1163</v>
      </c>
      <c r="B1020" s="29">
        <v>45901</v>
      </c>
      <c r="C1020" s="9" t="s">
        <v>31</v>
      </c>
      <c r="D1020" s="9" t="s">
        <v>119</v>
      </c>
      <c r="E1020" s="9" t="s">
        <v>120</v>
      </c>
      <c r="F1020" s="9" t="s">
        <v>10</v>
      </c>
      <c r="G1020" s="9" t="s">
        <v>224</v>
      </c>
      <c r="H1020" s="9" t="s">
        <v>131</v>
      </c>
      <c r="I1020" s="9" t="s">
        <v>64</v>
      </c>
      <c r="J1020" s="17">
        <v>1</v>
      </c>
      <c r="K1020" s="18">
        <v>2635</v>
      </c>
      <c r="L1020" s="19">
        <v>0.05</v>
      </c>
      <c r="M1020" s="18">
        <f t="shared" si="41"/>
        <v>2503.25</v>
      </c>
      <c r="N1020" s="18">
        <f>M1020*0.14</f>
        <v>350.45500000000004</v>
      </c>
      <c r="O1020" s="16" t="s">
        <v>91</v>
      </c>
      <c r="P1020" s="16" t="s">
        <v>38</v>
      </c>
      <c r="Q1020" s="16">
        <v>5</v>
      </c>
      <c r="R1020" s="16" t="s">
        <v>39</v>
      </c>
    </row>
    <row r="1021" spans="1:18" x14ac:dyDescent="0.2">
      <c r="A1021" s="16" t="s">
        <v>1164</v>
      </c>
      <c r="B1021" s="29">
        <v>45875</v>
      </c>
      <c r="C1021" s="9" t="s">
        <v>143</v>
      </c>
      <c r="D1021" s="9" t="s">
        <v>99</v>
      </c>
      <c r="E1021" s="9" t="s">
        <v>99</v>
      </c>
      <c r="F1021" s="9" t="s">
        <v>10</v>
      </c>
      <c r="G1021" s="9" t="s">
        <v>168</v>
      </c>
      <c r="H1021" s="9" t="s">
        <v>169</v>
      </c>
      <c r="I1021" s="9" t="s">
        <v>64</v>
      </c>
      <c r="J1021" s="17">
        <v>1</v>
      </c>
      <c r="K1021" s="18">
        <v>3769</v>
      </c>
      <c r="L1021" s="19">
        <v>0.1</v>
      </c>
      <c r="M1021" s="18">
        <f t="shared" si="41"/>
        <v>3392.1</v>
      </c>
      <c r="N1021" s="18">
        <f>M1021*0.12</f>
        <v>407.05199999999996</v>
      </c>
      <c r="O1021" s="16" t="s">
        <v>44</v>
      </c>
      <c r="P1021" s="16" t="s">
        <v>38</v>
      </c>
      <c r="Q1021" s="16">
        <v>5</v>
      </c>
      <c r="R1021" s="16" t="s">
        <v>39</v>
      </c>
    </row>
    <row r="1022" spans="1:18" x14ac:dyDescent="0.2">
      <c r="A1022" s="16" t="s">
        <v>1165</v>
      </c>
      <c r="B1022" s="29">
        <v>45995</v>
      </c>
      <c r="C1022" s="9" t="s">
        <v>138</v>
      </c>
      <c r="D1022" s="9" t="s">
        <v>75</v>
      </c>
      <c r="E1022" s="9" t="s">
        <v>76</v>
      </c>
      <c r="F1022" s="9" t="s">
        <v>8</v>
      </c>
      <c r="G1022" s="9" t="s">
        <v>49</v>
      </c>
      <c r="H1022" s="9" t="s">
        <v>50</v>
      </c>
      <c r="I1022" s="9" t="s">
        <v>57</v>
      </c>
      <c r="J1022" s="17">
        <v>1</v>
      </c>
      <c r="K1022" s="18">
        <v>62509</v>
      </c>
      <c r="L1022" s="19">
        <v>0</v>
      </c>
      <c r="M1022" s="18">
        <f t="shared" si="41"/>
        <v>62509</v>
      </c>
      <c r="N1022" s="18">
        <f>M1022*0.11</f>
        <v>6875.99</v>
      </c>
      <c r="O1022" s="16" t="s">
        <v>69</v>
      </c>
      <c r="P1022" s="16" t="s">
        <v>38</v>
      </c>
      <c r="Q1022" s="16">
        <v>4</v>
      </c>
      <c r="R1022" s="16" t="s">
        <v>39</v>
      </c>
    </row>
    <row r="1023" spans="1:18" x14ac:dyDescent="0.2">
      <c r="A1023" s="16" t="s">
        <v>1166</v>
      </c>
      <c r="B1023" s="29">
        <v>45923</v>
      </c>
      <c r="C1023" s="9" t="s">
        <v>167</v>
      </c>
      <c r="D1023" s="9" t="s">
        <v>55</v>
      </c>
      <c r="E1023" s="9" t="s">
        <v>56</v>
      </c>
      <c r="F1023" s="9" t="s">
        <v>10</v>
      </c>
      <c r="G1023" s="9" t="s">
        <v>224</v>
      </c>
      <c r="H1023" s="9" t="s">
        <v>131</v>
      </c>
      <c r="I1023" s="9" t="s">
        <v>64</v>
      </c>
      <c r="J1023" s="17">
        <v>2</v>
      </c>
      <c r="K1023" s="18">
        <v>472</v>
      </c>
      <c r="L1023" s="19">
        <v>0</v>
      </c>
      <c r="M1023" s="18">
        <f t="shared" si="41"/>
        <v>944</v>
      </c>
      <c r="N1023" s="18">
        <f>M1023*0.13</f>
        <v>122.72</v>
      </c>
      <c r="O1023" s="16" t="s">
        <v>91</v>
      </c>
      <c r="P1023" s="16" t="s">
        <v>38</v>
      </c>
      <c r="Q1023" s="16">
        <v>4</v>
      </c>
      <c r="R1023" s="16" t="s">
        <v>39</v>
      </c>
    </row>
    <row r="1024" spans="1:18" x14ac:dyDescent="0.2">
      <c r="A1024" s="16" t="s">
        <v>1167</v>
      </c>
      <c r="B1024" s="29">
        <v>45710</v>
      </c>
      <c r="C1024" s="9" t="s">
        <v>52</v>
      </c>
      <c r="D1024" s="9" t="s">
        <v>32</v>
      </c>
      <c r="E1024" s="9" t="s">
        <v>33</v>
      </c>
      <c r="F1024" s="9" t="s">
        <v>10</v>
      </c>
      <c r="G1024" s="9" t="s">
        <v>168</v>
      </c>
      <c r="H1024" s="9" t="s">
        <v>169</v>
      </c>
      <c r="I1024" s="9" t="s">
        <v>73</v>
      </c>
      <c r="J1024" s="17">
        <v>1</v>
      </c>
      <c r="K1024" s="18">
        <v>5775</v>
      </c>
      <c r="L1024" s="19">
        <v>0.1</v>
      </c>
      <c r="M1024" s="18">
        <f t="shared" si="41"/>
        <v>5197.5</v>
      </c>
      <c r="N1024" s="18">
        <f>M1024*0.11</f>
        <v>571.72500000000002</v>
      </c>
      <c r="O1024" s="16" t="s">
        <v>91</v>
      </c>
      <c r="P1024" s="16" t="s">
        <v>38</v>
      </c>
      <c r="Q1024" s="16">
        <v>5</v>
      </c>
      <c r="R1024" s="16" t="s">
        <v>39</v>
      </c>
    </row>
    <row r="1025" spans="1:18" x14ac:dyDescent="0.2">
      <c r="A1025" s="16" t="s">
        <v>1168</v>
      </c>
      <c r="B1025" s="29">
        <v>45929</v>
      </c>
      <c r="C1025" s="9" t="s">
        <v>31</v>
      </c>
      <c r="D1025" s="9" t="s">
        <v>99</v>
      </c>
      <c r="E1025" s="9" t="s">
        <v>99</v>
      </c>
      <c r="F1025" s="9" t="s">
        <v>9</v>
      </c>
      <c r="G1025" s="9" t="s">
        <v>176</v>
      </c>
      <c r="H1025" s="9" t="s">
        <v>177</v>
      </c>
      <c r="I1025" s="9" t="s">
        <v>79</v>
      </c>
      <c r="J1025" s="17">
        <v>2</v>
      </c>
      <c r="K1025" s="18">
        <v>2374</v>
      </c>
      <c r="L1025" s="19">
        <v>0</v>
      </c>
      <c r="M1025" s="18">
        <f t="shared" si="41"/>
        <v>4748</v>
      </c>
      <c r="N1025" s="18">
        <f>-0.08*M1025</f>
        <v>-379.84000000000003</v>
      </c>
      <c r="O1025" s="16" t="s">
        <v>58</v>
      </c>
      <c r="P1025" s="16" t="s">
        <v>80</v>
      </c>
      <c r="Q1025" s="16">
        <v>1</v>
      </c>
      <c r="R1025" s="16" t="s">
        <v>80</v>
      </c>
    </row>
    <row r="1026" spans="1:18" x14ac:dyDescent="0.2">
      <c r="A1026" s="16" t="s">
        <v>1169</v>
      </c>
      <c r="B1026" s="29">
        <v>45711</v>
      </c>
      <c r="C1026" s="9" t="s">
        <v>226</v>
      </c>
      <c r="D1026" s="9" t="s">
        <v>154</v>
      </c>
      <c r="E1026" s="9" t="s">
        <v>61</v>
      </c>
      <c r="F1026" s="9" t="s">
        <v>8</v>
      </c>
      <c r="G1026" s="9" t="s">
        <v>139</v>
      </c>
      <c r="H1026" s="9" t="s">
        <v>140</v>
      </c>
      <c r="I1026" s="9" t="s">
        <v>36</v>
      </c>
      <c r="J1026" s="17">
        <v>1</v>
      </c>
      <c r="K1026" s="18">
        <v>43387</v>
      </c>
      <c r="L1026" s="19">
        <v>0.35</v>
      </c>
      <c r="M1026" s="18">
        <v>0</v>
      </c>
      <c r="N1026" s="18">
        <v>0</v>
      </c>
      <c r="O1026" s="16" t="s">
        <v>91</v>
      </c>
      <c r="P1026" s="16" t="s">
        <v>132</v>
      </c>
      <c r="Q1026" s="16"/>
      <c r="R1026" s="16" t="s">
        <v>133</v>
      </c>
    </row>
    <row r="1027" spans="1:18" x14ac:dyDescent="0.2">
      <c r="A1027" s="16" t="s">
        <v>1170</v>
      </c>
      <c r="B1027" s="29">
        <v>45933</v>
      </c>
      <c r="C1027" s="9" t="s">
        <v>156</v>
      </c>
      <c r="D1027" s="9" t="s">
        <v>107</v>
      </c>
      <c r="E1027" s="9" t="s">
        <v>108</v>
      </c>
      <c r="F1027" s="9" t="s">
        <v>8</v>
      </c>
      <c r="G1027" s="9" t="s">
        <v>67</v>
      </c>
      <c r="H1027" s="9" t="s">
        <v>68</v>
      </c>
      <c r="I1027" s="9" t="s">
        <v>36</v>
      </c>
      <c r="J1027" s="17">
        <v>1</v>
      </c>
      <c r="K1027" s="18">
        <v>46689</v>
      </c>
      <c r="L1027" s="19">
        <v>0</v>
      </c>
      <c r="M1027" s="18">
        <f t="shared" ref="M1027:M1059" si="42">J1027*K1027*(1-L1027)</f>
        <v>46689</v>
      </c>
      <c r="N1027" s="18">
        <f>M1027*0.25</f>
        <v>11672.25</v>
      </c>
      <c r="O1027" s="16" t="s">
        <v>91</v>
      </c>
      <c r="P1027" s="16" t="s">
        <v>38</v>
      </c>
      <c r="Q1027" s="16">
        <v>3</v>
      </c>
      <c r="R1027" s="16" t="s">
        <v>39</v>
      </c>
    </row>
    <row r="1028" spans="1:18" x14ac:dyDescent="0.2">
      <c r="A1028" s="16" t="s">
        <v>1171</v>
      </c>
      <c r="B1028" s="29">
        <v>45703</v>
      </c>
      <c r="C1028" s="9" t="s">
        <v>129</v>
      </c>
      <c r="D1028" s="9" t="s">
        <v>60</v>
      </c>
      <c r="E1028" s="9" t="s">
        <v>61</v>
      </c>
      <c r="F1028" s="9" t="s">
        <v>11</v>
      </c>
      <c r="G1028" s="9" t="s">
        <v>135</v>
      </c>
      <c r="H1028" s="9" t="s">
        <v>136</v>
      </c>
      <c r="I1028" s="9" t="s">
        <v>79</v>
      </c>
      <c r="J1028" s="17">
        <v>3</v>
      </c>
      <c r="K1028" s="18">
        <v>1026</v>
      </c>
      <c r="L1028" s="19">
        <v>0</v>
      </c>
      <c r="M1028" s="18">
        <f t="shared" si="42"/>
        <v>3078</v>
      </c>
      <c r="N1028" s="18">
        <f>M1028*0.12</f>
        <v>369.36</v>
      </c>
      <c r="O1028" s="16" t="s">
        <v>37</v>
      </c>
      <c r="P1028" s="16" t="s">
        <v>38</v>
      </c>
      <c r="Q1028" s="16">
        <v>5</v>
      </c>
      <c r="R1028" s="16" t="s">
        <v>39</v>
      </c>
    </row>
    <row r="1029" spans="1:18" x14ac:dyDescent="0.2">
      <c r="A1029" s="16" t="s">
        <v>1172</v>
      </c>
      <c r="B1029" s="29">
        <v>45871</v>
      </c>
      <c r="C1029" s="9" t="s">
        <v>180</v>
      </c>
      <c r="D1029" s="9" t="s">
        <v>150</v>
      </c>
      <c r="E1029" s="9" t="s">
        <v>151</v>
      </c>
      <c r="F1029" s="9" t="s">
        <v>9</v>
      </c>
      <c r="G1029" s="9" t="s">
        <v>161</v>
      </c>
      <c r="H1029" s="9" t="s">
        <v>162</v>
      </c>
      <c r="I1029" s="9" t="s">
        <v>95</v>
      </c>
      <c r="J1029" s="17">
        <v>1</v>
      </c>
      <c r="K1029" s="18">
        <v>3744</v>
      </c>
      <c r="L1029" s="19">
        <v>0.1</v>
      </c>
      <c r="M1029" s="18">
        <f t="shared" si="42"/>
        <v>3369.6</v>
      </c>
      <c r="N1029" s="18">
        <f>M1029*0.21</f>
        <v>707.61599999999999</v>
      </c>
      <c r="O1029" s="16" t="s">
        <v>37</v>
      </c>
      <c r="P1029" s="16" t="s">
        <v>38</v>
      </c>
      <c r="Q1029" s="16">
        <v>5</v>
      </c>
      <c r="R1029" s="16" t="s">
        <v>39</v>
      </c>
    </row>
    <row r="1030" spans="1:18" x14ac:dyDescent="0.2">
      <c r="A1030" s="16" t="s">
        <v>1173</v>
      </c>
      <c r="B1030" s="29">
        <v>45801</v>
      </c>
      <c r="C1030" s="9" t="s">
        <v>129</v>
      </c>
      <c r="D1030" s="9" t="s">
        <v>101</v>
      </c>
      <c r="E1030" s="9" t="s">
        <v>102</v>
      </c>
      <c r="F1030" s="9" t="s">
        <v>9</v>
      </c>
      <c r="G1030" s="9" t="s">
        <v>217</v>
      </c>
      <c r="H1030" s="9" t="s">
        <v>218</v>
      </c>
      <c r="I1030" s="9" t="s">
        <v>79</v>
      </c>
      <c r="J1030" s="17">
        <v>3</v>
      </c>
      <c r="K1030" s="18">
        <v>2217</v>
      </c>
      <c r="L1030" s="19">
        <v>0.1</v>
      </c>
      <c r="M1030" s="18">
        <f t="shared" si="42"/>
        <v>5985.9000000000005</v>
      </c>
      <c r="N1030" s="18">
        <f>M1030*0.13</f>
        <v>778.16700000000014</v>
      </c>
      <c r="O1030" s="16" t="s">
        <v>58</v>
      </c>
      <c r="P1030" s="16" t="s">
        <v>38</v>
      </c>
      <c r="Q1030" s="16">
        <v>4</v>
      </c>
      <c r="R1030" s="16" t="s">
        <v>39</v>
      </c>
    </row>
    <row r="1031" spans="1:18" x14ac:dyDescent="0.2">
      <c r="A1031" s="16" t="s">
        <v>1174</v>
      </c>
      <c r="B1031" s="29">
        <v>45950</v>
      </c>
      <c r="C1031" s="9" t="s">
        <v>82</v>
      </c>
      <c r="D1031" s="9" t="s">
        <v>75</v>
      </c>
      <c r="E1031" s="9" t="s">
        <v>76</v>
      </c>
      <c r="F1031" s="9" t="s">
        <v>9</v>
      </c>
      <c r="G1031" s="9" t="s">
        <v>176</v>
      </c>
      <c r="H1031" s="9" t="s">
        <v>177</v>
      </c>
      <c r="I1031" s="9" t="s">
        <v>95</v>
      </c>
      <c r="J1031" s="17">
        <v>1</v>
      </c>
      <c r="K1031" s="18">
        <v>4322</v>
      </c>
      <c r="L1031" s="19">
        <v>0</v>
      </c>
      <c r="M1031" s="18">
        <f t="shared" si="42"/>
        <v>4322</v>
      </c>
      <c r="N1031" s="18">
        <f>M1031*0.24</f>
        <v>1037.28</v>
      </c>
      <c r="O1031" s="16" t="s">
        <v>69</v>
      </c>
      <c r="P1031" s="16" t="s">
        <v>38</v>
      </c>
      <c r="Q1031" s="16">
        <v>4</v>
      </c>
      <c r="R1031" s="16" t="s">
        <v>39</v>
      </c>
    </row>
    <row r="1032" spans="1:18" x14ac:dyDescent="0.2">
      <c r="A1032" s="16" t="s">
        <v>1175</v>
      </c>
      <c r="B1032" s="29">
        <v>45676</v>
      </c>
      <c r="C1032" s="9" t="s">
        <v>31</v>
      </c>
      <c r="D1032" s="9" t="s">
        <v>55</v>
      </c>
      <c r="E1032" s="9" t="s">
        <v>56</v>
      </c>
      <c r="F1032" s="9" t="s">
        <v>8</v>
      </c>
      <c r="G1032" s="9" t="s">
        <v>67</v>
      </c>
      <c r="H1032" s="9" t="s">
        <v>68</v>
      </c>
      <c r="I1032" s="9" t="s">
        <v>36</v>
      </c>
      <c r="J1032" s="17">
        <v>4</v>
      </c>
      <c r="K1032" s="18">
        <v>58156</v>
      </c>
      <c r="L1032" s="19">
        <v>0.15</v>
      </c>
      <c r="M1032" s="18">
        <f t="shared" si="42"/>
        <v>197730.4</v>
      </c>
      <c r="N1032" s="18">
        <f>M1032*0.18</f>
        <v>35591.471999999994</v>
      </c>
      <c r="O1032" s="16" t="s">
        <v>44</v>
      </c>
      <c r="P1032" s="16" t="s">
        <v>38</v>
      </c>
      <c r="Q1032" s="16">
        <v>5</v>
      </c>
      <c r="R1032" s="16" t="s">
        <v>39</v>
      </c>
    </row>
    <row r="1033" spans="1:18" x14ac:dyDescent="0.2">
      <c r="A1033" s="16" t="s">
        <v>1176</v>
      </c>
      <c r="B1033" s="29">
        <v>46047</v>
      </c>
      <c r="C1033" s="9" t="s">
        <v>148</v>
      </c>
      <c r="D1033" s="9" t="s">
        <v>87</v>
      </c>
      <c r="E1033" s="9" t="s">
        <v>88</v>
      </c>
      <c r="F1033" s="9" t="s">
        <v>11</v>
      </c>
      <c r="G1033" s="9" t="s">
        <v>135</v>
      </c>
      <c r="H1033" s="9" t="s">
        <v>136</v>
      </c>
      <c r="I1033" s="9" t="s">
        <v>36</v>
      </c>
      <c r="J1033" s="17">
        <v>1</v>
      </c>
      <c r="K1033" s="18">
        <v>510</v>
      </c>
      <c r="L1033" s="19">
        <v>0</v>
      </c>
      <c r="M1033" s="18">
        <f t="shared" si="42"/>
        <v>510</v>
      </c>
      <c r="N1033" s="18">
        <f>M1033*0.24</f>
        <v>122.39999999999999</v>
      </c>
      <c r="O1033" s="16" t="s">
        <v>69</v>
      </c>
      <c r="P1033" s="16" t="s">
        <v>38</v>
      </c>
      <c r="Q1033" s="16">
        <v>4</v>
      </c>
      <c r="R1033" s="16" t="s">
        <v>39</v>
      </c>
    </row>
    <row r="1034" spans="1:18" x14ac:dyDescent="0.2">
      <c r="A1034" s="16" t="s">
        <v>1177</v>
      </c>
      <c r="B1034" s="29">
        <v>45855</v>
      </c>
      <c r="C1034" s="9" t="s">
        <v>156</v>
      </c>
      <c r="D1034" s="9" t="s">
        <v>47</v>
      </c>
      <c r="E1034" s="9" t="s">
        <v>48</v>
      </c>
      <c r="F1034" s="9" t="s">
        <v>10</v>
      </c>
      <c r="G1034" s="9" t="s">
        <v>184</v>
      </c>
      <c r="H1034" s="9" t="s">
        <v>185</v>
      </c>
      <c r="I1034" s="9" t="s">
        <v>73</v>
      </c>
      <c r="J1034" s="17">
        <v>1</v>
      </c>
      <c r="K1034" s="18">
        <v>2272</v>
      </c>
      <c r="L1034" s="19">
        <v>0</v>
      </c>
      <c r="M1034" s="18">
        <f t="shared" si="42"/>
        <v>2272</v>
      </c>
      <c r="N1034" s="18">
        <f>M1034*0.11</f>
        <v>249.92</v>
      </c>
      <c r="O1034" s="16" t="s">
        <v>69</v>
      </c>
      <c r="P1034" s="16" t="s">
        <v>38</v>
      </c>
      <c r="Q1034" s="16">
        <v>5</v>
      </c>
      <c r="R1034" s="16" t="s">
        <v>39</v>
      </c>
    </row>
    <row r="1035" spans="1:18" x14ac:dyDescent="0.2">
      <c r="A1035" s="16" t="s">
        <v>1178</v>
      </c>
      <c r="B1035" s="29">
        <v>45819</v>
      </c>
      <c r="C1035" s="9" t="s">
        <v>165</v>
      </c>
      <c r="D1035" s="9" t="s">
        <v>101</v>
      </c>
      <c r="E1035" s="9" t="s">
        <v>102</v>
      </c>
      <c r="F1035" s="9" t="s">
        <v>11</v>
      </c>
      <c r="G1035" s="9" t="s">
        <v>130</v>
      </c>
      <c r="H1035" s="9" t="s">
        <v>131</v>
      </c>
      <c r="I1035" s="9" t="s">
        <v>79</v>
      </c>
      <c r="J1035" s="17">
        <v>1</v>
      </c>
      <c r="K1035" s="18">
        <v>497</v>
      </c>
      <c r="L1035" s="19">
        <v>0.05</v>
      </c>
      <c r="M1035" s="18">
        <f t="shared" si="42"/>
        <v>472.15</v>
      </c>
      <c r="N1035" s="18">
        <f>M1035*0.16</f>
        <v>75.543999999999997</v>
      </c>
      <c r="O1035" s="16" t="s">
        <v>44</v>
      </c>
      <c r="P1035" s="16" t="s">
        <v>38</v>
      </c>
      <c r="Q1035" s="16">
        <v>4</v>
      </c>
      <c r="R1035" s="16" t="s">
        <v>39</v>
      </c>
    </row>
    <row r="1036" spans="1:18" x14ac:dyDescent="0.2">
      <c r="A1036" s="16" t="s">
        <v>1179</v>
      </c>
      <c r="B1036" s="29">
        <v>45707</v>
      </c>
      <c r="C1036" s="9" t="s">
        <v>97</v>
      </c>
      <c r="D1036" s="9" t="s">
        <v>60</v>
      </c>
      <c r="E1036" s="9" t="s">
        <v>61</v>
      </c>
      <c r="F1036" s="9" t="s">
        <v>8</v>
      </c>
      <c r="G1036" s="9" t="s">
        <v>262</v>
      </c>
      <c r="H1036" s="9" t="s">
        <v>263</v>
      </c>
      <c r="I1036" s="9" t="s">
        <v>57</v>
      </c>
      <c r="J1036" s="17">
        <v>1</v>
      </c>
      <c r="K1036" s="18">
        <v>19874</v>
      </c>
      <c r="L1036" s="19">
        <v>0.15</v>
      </c>
      <c r="M1036" s="18">
        <f t="shared" si="42"/>
        <v>16892.899999999998</v>
      </c>
      <c r="N1036" s="18">
        <f>M1036*0.16</f>
        <v>2702.8639999999996</v>
      </c>
      <c r="O1036" s="16" t="s">
        <v>37</v>
      </c>
      <c r="P1036" s="16" t="s">
        <v>38</v>
      </c>
      <c r="Q1036" s="16">
        <v>3</v>
      </c>
      <c r="R1036" s="16" t="s">
        <v>39</v>
      </c>
    </row>
    <row r="1037" spans="1:18" x14ac:dyDescent="0.2">
      <c r="A1037" s="16" t="s">
        <v>1180</v>
      </c>
      <c r="B1037" s="29">
        <v>45751</v>
      </c>
      <c r="C1037" s="9" t="s">
        <v>54</v>
      </c>
      <c r="D1037" s="9" t="s">
        <v>154</v>
      </c>
      <c r="E1037" s="9" t="s">
        <v>61</v>
      </c>
      <c r="F1037" s="9" t="s">
        <v>9</v>
      </c>
      <c r="G1037" s="9" t="s">
        <v>93</v>
      </c>
      <c r="H1037" s="9" t="s">
        <v>94</v>
      </c>
      <c r="I1037" s="9" t="s">
        <v>79</v>
      </c>
      <c r="J1037" s="17">
        <v>1</v>
      </c>
      <c r="K1037" s="18">
        <v>358</v>
      </c>
      <c r="L1037" s="19">
        <v>0</v>
      </c>
      <c r="M1037" s="18">
        <f t="shared" si="42"/>
        <v>358</v>
      </c>
      <c r="N1037" s="18">
        <f>M1037*0.21</f>
        <v>75.179999999999993</v>
      </c>
      <c r="O1037" s="16" t="s">
        <v>58</v>
      </c>
      <c r="P1037" s="16" t="s">
        <v>38</v>
      </c>
      <c r="Q1037" s="16">
        <v>3</v>
      </c>
      <c r="R1037" s="16" t="s">
        <v>39</v>
      </c>
    </row>
    <row r="1038" spans="1:18" x14ac:dyDescent="0.2">
      <c r="A1038" s="16" t="s">
        <v>1181</v>
      </c>
      <c r="B1038" s="29">
        <v>45968</v>
      </c>
      <c r="C1038" s="9" t="s">
        <v>146</v>
      </c>
      <c r="D1038" s="9" t="s">
        <v>107</v>
      </c>
      <c r="E1038" s="9" t="s">
        <v>108</v>
      </c>
      <c r="F1038" s="9" t="s">
        <v>9</v>
      </c>
      <c r="G1038" s="9" t="s">
        <v>93</v>
      </c>
      <c r="H1038" s="9" t="s">
        <v>94</v>
      </c>
      <c r="I1038" s="9" t="s">
        <v>95</v>
      </c>
      <c r="J1038" s="17">
        <v>2</v>
      </c>
      <c r="K1038" s="18">
        <v>2118</v>
      </c>
      <c r="L1038" s="19">
        <v>0.05</v>
      </c>
      <c r="M1038" s="18">
        <f t="shared" si="42"/>
        <v>4024.2</v>
      </c>
      <c r="N1038" s="18">
        <f>M1038*0.11</f>
        <v>442.66199999999998</v>
      </c>
      <c r="O1038" s="16" t="s">
        <v>91</v>
      </c>
      <c r="P1038" s="16" t="s">
        <v>38</v>
      </c>
      <c r="Q1038" s="16">
        <v>3</v>
      </c>
      <c r="R1038" s="16" t="s">
        <v>39</v>
      </c>
    </row>
    <row r="1039" spans="1:18" x14ac:dyDescent="0.2">
      <c r="A1039" s="16" t="s">
        <v>1182</v>
      </c>
      <c r="B1039" s="29">
        <v>45770</v>
      </c>
      <c r="C1039" s="9" t="s">
        <v>129</v>
      </c>
      <c r="D1039" s="9" t="s">
        <v>99</v>
      </c>
      <c r="E1039" s="9" t="s">
        <v>99</v>
      </c>
      <c r="F1039" s="9" t="s">
        <v>8</v>
      </c>
      <c r="G1039" s="9" t="s">
        <v>34</v>
      </c>
      <c r="H1039" s="9" t="s">
        <v>35</v>
      </c>
      <c r="I1039" s="9" t="s">
        <v>57</v>
      </c>
      <c r="J1039" s="17">
        <v>1</v>
      </c>
      <c r="K1039" s="18">
        <v>29210</v>
      </c>
      <c r="L1039" s="19">
        <v>0.2</v>
      </c>
      <c r="M1039" s="18">
        <f t="shared" si="42"/>
        <v>23368</v>
      </c>
      <c r="N1039" s="18">
        <f>M1039*0.21</f>
        <v>4907.28</v>
      </c>
      <c r="O1039" s="16" t="s">
        <v>91</v>
      </c>
      <c r="P1039" s="16" t="s">
        <v>38</v>
      </c>
      <c r="Q1039" s="16">
        <v>3</v>
      </c>
      <c r="R1039" s="16" t="s">
        <v>39</v>
      </c>
    </row>
    <row r="1040" spans="1:18" x14ac:dyDescent="0.2">
      <c r="A1040" s="16" t="s">
        <v>1183</v>
      </c>
      <c r="B1040" s="29">
        <v>45916</v>
      </c>
      <c r="C1040" s="9" t="s">
        <v>86</v>
      </c>
      <c r="D1040" s="9" t="s">
        <v>75</v>
      </c>
      <c r="E1040" s="9" t="s">
        <v>76</v>
      </c>
      <c r="F1040" s="9" t="s">
        <v>9</v>
      </c>
      <c r="G1040" s="9" t="s">
        <v>173</v>
      </c>
      <c r="H1040" s="9" t="s">
        <v>174</v>
      </c>
      <c r="I1040" s="9" t="s">
        <v>95</v>
      </c>
      <c r="J1040" s="17">
        <v>2</v>
      </c>
      <c r="K1040" s="18">
        <v>1103</v>
      </c>
      <c r="L1040" s="19">
        <v>0.15</v>
      </c>
      <c r="M1040" s="18">
        <f t="shared" si="42"/>
        <v>1875.1</v>
      </c>
      <c r="N1040" s="18">
        <f>M1040*0.2</f>
        <v>375.02</v>
      </c>
      <c r="O1040" s="16" t="s">
        <v>69</v>
      </c>
      <c r="P1040" s="16" t="s">
        <v>38</v>
      </c>
      <c r="Q1040" s="16">
        <v>3</v>
      </c>
      <c r="R1040" s="16" t="s">
        <v>39</v>
      </c>
    </row>
    <row r="1041" spans="1:18" x14ac:dyDescent="0.2">
      <c r="A1041" s="16" t="s">
        <v>1184</v>
      </c>
      <c r="B1041" s="29">
        <v>45890</v>
      </c>
      <c r="C1041" s="9" t="s">
        <v>148</v>
      </c>
      <c r="D1041" s="9" t="s">
        <v>119</v>
      </c>
      <c r="E1041" s="9" t="s">
        <v>120</v>
      </c>
      <c r="F1041" s="9" t="s">
        <v>8</v>
      </c>
      <c r="G1041" s="9" t="s">
        <v>139</v>
      </c>
      <c r="H1041" s="9" t="s">
        <v>140</v>
      </c>
      <c r="I1041" s="9" t="s">
        <v>36</v>
      </c>
      <c r="J1041" s="17">
        <v>2</v>
      </c>
      <c r="K1041" s="18">
        <v>28179</v>
      </c>
      <c r="L1041" s="19">
        <v>0.15</v>
      </c>
      <c r="M1041" s="18">
        <f t="shared" si="42"/>
        <v>47904.299999999996</v>
      </c>
      <c r="N1041" s="18">
        <f>M1041*0.19</f>
        <v>9101.8169999999991</v>
      </c>
      <c r="O1041" s="16" t="s">
        <v>91</v>
      </c>
      <c r="P1041" s="16" t="s">
        <v>38</v>
      </c>
      <c r="Q1041" s="16">
        <v>3</v>
      </c>
      <c r="R1041" s="16" t="s">
        <v>39</v>
      </c>
    </row>
    <row r="1042" spans="1:18" x14ac:dyDescent="0.2">
      <c r="A1042" s="16" t="s">
        <v>1185</v>
      </c>
      <c r="B1042" s="29">
        <v>45714</v>
      </c>
      <c r="C1042" s="9" t="s">
        <v>82</v>
      </c>
      <c r="D1042" s="9" t="s">
        <v>87</v>
      </c>
      <c r="E1042" s="9" t="s">
        <v>88</v>
      </c>
      <c r="F1042" s="9" t="s">
        <v>9</v>
      </c>
      <c r="G1042" s="9" t="s">
        <v>173</v>
      </c>
      <c r="H1042" s="9" t="s">
        <v>174</v>
      </c>
      <c r="I1042" s="9" t="s">
        <v>79</v>
      </c>
      <c r="J1042" s="17">
        <v>1</v>
      </c>
      <c r="K1042" s="18">
        <v>3249</v>
      </c>
      <c r="L1042" s="19">
        <v>0.15</v>
      </c>
      <c r="M1042" s="18">
        <f t="shared" si="42"/>
        <v>2761.65</v>
      </c>
      <c r="N1042" s="18">
        <f>M1042*0.13</f>
        <v>359.0145</v>
      </c>
      <c r="O1042" s="16" t="s">
        <v>69</v>
      </c>
      <c r="P1042" s="16" t="s">
        <v>38</v>
      </c>
      <c r="Q1042" s="16">
        <v>5</v>
      </c>
      <c r="R1042" s="16" t="s">
        <v>39</v>
      </c>
    </row>
    <row r="1043" spans="1:18" x14ac:dyDescent="0.2">
      <c r="A1043" s="16" t="s">
        <v>1186</v>
      </c>
      <c r="B1043" s="29">
        <v>45989</v>
      </c>
      <c r="C1043" s="9" t="s">
        <v>167</v>
      </c>
      <c r="D1043" s="9" t="s">
        <v>113</v>
      </c>
      <c r="E1043" s="9" t="s">
        <v>114</v>
      </c>
      <c r="F1043" s="9" t="s">
        <v>9</v>
      </c>
      <c r="G1043" s="9" t="s">
        <v>103</v>
      </c>
      <c r="H1043" s="9" t="s">
        <v>104</v>
      </c>
      <c r="I1043" s="9" t="s">
        <v>95</v>
      </c>
      <c r="J1043" s="17">
        <v>2</v>
      </c>
      <c r="K1043" s="18">
        <v>1516</v>
      </c>
      <c r="L1043" s="19">
        <v>0.05</v>
      </c>
      <c r="M1043" s="18">
        <f t="shared" si="42"/>
        <v>2880.4</v>
      </c>
      <c r="N1043" s="18">
        <f>-0.08*M1043</f>
        <v>-230.43200000000002</v>
      </c>
      <c r="O1043" s="16" t="s">
        <v>58</v>
      </c>
      <c r="P1043" s="16" t="s">
        <v>80</v>
      </c>
      <c r="Q1043" s="16">
        <v>2</v>
      </c>
      <c r="R1043" s="16" t="s">
        <v>80</v>
      </c>
    </row>
    <row r="1044" spans="1:18" x14ac:dyDescent="0.2">
      <c r="A1044" s="16" t="s">
        <v>1187</v>
      </c>
      <c r="B1044" s="29">
        <v>45695</v>
      </c>
      <c r="C1044" s="9" t="s">
        <v>118</v>
      </c>
      <c r="D1044" s="9" t="s">
        <v>119</v>
      </c>
      <c r="E1044" s="9" t="s">
        <v>120</v>
      </c>
      <c r="F1044" s="9" t="s">
        <v>8</v>
      </c>
      <c r="G1044" s="9" t="s">
        <v>262</v>
      </c>
      <c r="H1044" s="9" t="s">
        <v>263</v>
      </c>
      <c r="I1044" s="9" t="s">
        <v>36</v>
      </c>
      <c r="J1044" s="17">
        <v>2</v>
      </c>
      <c r="K1044" s="18">
        <v>13292</v>
      </c>
      <c r="L1044" s="19">
        <v>0.15</v>
      </c>
      <c r="M1044" s="18">
        <f t="shared" si="42"/>
        <v>22596.399999999998</v>
      </c>
      <c r="N1044" s="18">
        <f>M1044*0.19</f>
        <v>4293.3159999999998</v>
      </c>
      <c r="O1044" s="16" t="s">
        <v>44</v>
      </c>
      <c r="P1044" s="16" t="s">
        <v>38</v>
      </c>
      <c r="Q1044" s="16">
        <v>5</v>
      </c>
      <c r="R1044" s="16" t="s">
        <v>39</v>
      </c>
    </row>
    <row r="1045" spans="1:18" x14ac:dyDescent="0.2">
      <c r="A1045" s="16" t="s">
        <v>1188</v>
      </c>
      <c r="B1045" s="29">
        <v>45823</v>
      </c>
      <c r="C1045" s="9" t="s">
        <v>143</v>
      </c>
      <c r="D1045" s="9" t="s">
        <v>60</v>
      </c>
      <c r="E1045" s="9" t="s">
        <v>61</v>
      </c>
      <c r="F1045" s="9" t="s">
        <v>10</v>
      </c>
      <c r="G1045" s="9" t="s">
        <v>224</v>
      </c>
      <c r="H1045" s="9" t="s">
        <v>131</v>
      </c>
      <c r="I1045" s="9" t="s">
        <v>64</v>
      </c>
      <c r="J1045" s="17">
        <v>3</v>
      </c>
      <c r="K1045" s="18">
        <v>5109</v>
      </c>
      <c r="L1045" s="19">
        <v>0</v>
      </c>
      <c r="M1045" s="18">
        <f t="shared" si="42"/>
        <v>15327</v>
      </c>
      <c r="N1045" s="18">
        <f>M1045*0.12</f>
        <v>1839.24</v>
      </c>
      <c r="O1045" s="16" t="s">
        <v>58</v>
      </c>
      <c r="P1045" s="16" t="s">
        <v>38</v>
      </c>
      <c r="Q1045" s="16">
        <v>4</v>
      </c>
      <c r="R1045" s="16" t="s">
        <v>39</v>
      </c>
    </row>
    <row r="1046" spans="1:18" x14ac:dyDescent="0.2">
      <c r="A1046" s="16" t="s">
        <v>1189</v>
      </c>
      <c r="B1046" s="29">
        <v>45705</v>
      </c>
      <c r="C1046" s="9" t="s">
        <v>146</v>
      </c>
      <c r="D1046" s="9" t="s">
        <v>47</v>
      </c>
      <c r="E1046" s="9" t="s">
        <v>48</v>
      </c>
      <c r="F1046" s="9" t="s">
        <v>11</v>
      </c>
      <c r="G1046" s="9" t="s">
        <v>77</v>
      </c>
      <c r="H1046" s="9" t="s">
        <v>78</v>
      </c>
      <c r="I1046" s="9" t="s">
        <v>79</v>
      </c>
      <c r="J1046" s="17">
        <v>1</v>
      </c>
      <c r="K1046" s="18">
        <v>546</v>
      </c>
      <c r="L1046" s="19">
        <v>0</v>
      </c>
      <c r="M1046" s="18">
        <f t="shared" si="42"/>
        <v>546</v>
      </c>
      <c r="N1046" s="18">
        <f>M1046*0.16</f>
        <v>87.36</v>
      </c>
      <c r="O1046" s="16" t="s">
        <v>69</v>
      </c>
      <c r="P1046" s="16" t="s">
        <v>38</v>
      </c>
      <c r="Q1046" s="16">
        <v>5</v>
      </c>
      <c r="R1046" s="16" t="s">
        <v>39</v>
      </c>
    </row>
    <row r="1047" spans="1:18" x14ac:dyDescent="0.2">
      <c r="A1047" s="16" t="s">
        <v>1190</v>
      </c>
      <c r="B1047" s="29">
        <v>45892</v>
      </c>
      <c r="C1047" s="9" t="s">
        <v>138</v>
      </c>
      <c r="D1047" s="9" t="s">
        <v>60</v>
      </c>
      <c r="E1047" s="9" t="s">
        <v>61</v>
      </c>
      <c r="F1047" s="9" t="s">
        <v>10</v>
      </c>
      <c r="G1047" s="9" t="s">
        <v>121</v>
      </c>
      <c r="H1047" s="9" t="s">
        <v>122</v>
      </c>
      <c r="I1047" s="9" t="s">
        <v>73</v>
      </c>
      <c r="J1047" s="17">
        <v>1</v>
      </c>
      <c r="K1047" s="18">
        <v>1461</v>
      </c>
      <c r="L1047" s="19">
        <v>0</v>
      </c>
      <c r="M1047" s="18">
        <f t="shared" si="42"/>
        <v>1461</v>
      </c>
      <c r="N1047" s="18">
        <f>M1047*0.12</f>
        <v>175.32</v>
      </c>
      <c r="O1047" s="16" t="s">
        <v>91</v>
      </c>
      <c r="P1047" s="16" t="s">
        <v>38</v>
      </c>
      <c r="Q1047" s="16">
        <v>3</v>
      </c>
      <c r="R1047" s="16" t="s">
        <v>39</v>
      </c>
    </row>
    <row r="1048" spans="1:18" x14ac:dyDescent="0.2">
      <c r="A1048" s="16" t="s">
        <v>1191</v>
      </c>
      <c r="B1048" s="29">
        <v>45683</v>
      </c>
      <c r="C1048" s="9" t="s">
        <v>129</v>
      </c>
      <c r="D1048" s="9" t="s">
        <v>107</v>
      </c>
      <c r="E1048" s="9" t="s">
        <v>108</v>
      </c>
      <c r="F1048" s="9" t="s">
        <v>8</v>
      </c>
      <c r="G1048" s="9" t="s">
        <v>67</v>
      </c>
      <c r="H1048" s="9" t="s">
        <v>68</v>
      </c>
      <c r="I1048" s="9" t="s">
        <v>36</v>
      </c>
      <c r="J1048" s="17">
        <v>1</v>
      </c>
      <c r="K1048" s="18">
        <v>32393</v>
      </c>
      <c r="L1048" s="19">
        <v>0.05</v>
      </c>
      <c r="M1048" s="18">
        <f t="shared" si="42"/>
        <v>30773.35</v>
      </c>
      <c r="N1048" s="18">
        <f>M1048*0.23</f>
        <v>7077.8705</v>
      </c>
      <c r="O1048" s="16" t="s">
        <v>69</v>
      </c>
      <c r="P1048" s="16" t="s">
        <v>38</v>
      </c>
      <c r="Q1048" s="16">
        <v>5</v>
      </c>
      <c r="R1048" s="16" t="s">
        <v>39</v>
      </c>
    </row>
    <row r="1049" spans="1:18" x14ac:dyDescent="0.2">
      <c r="A1049" s="16" t="s">
        <v>1192</v>
      </c>
      <c r="B1049" s="29">
        <v>45841</v>
      </c>
      <c r="C1049" s="9" t="s">
        <v>118</v>
      </c>
      <c r="D1049" s="9" t="s">
        <v>71</v>
      </c>
      <c r="E1049" s="9" t="s">
        <v>72</v>
      </c>
      <c r="F1049" s="9" t="s">
        <v>11</v>
      </c>
      <c r="G1049" s="9" t="s">
        <v>135</v>
      </c>
      <c r="H1049" s="9" t="s">
        <v>136</v>
      </c>
      <c r="I1049" s="9" t="s">
        <v>36</v>
      </c>
      <c r="J1049" s="17">
        <v>3</v>
      </c>
      <c r="K1049" s="18">
        <v>983</v>
      </c>
      <c r="L1049" s="19">
        <v>0.05</v>
      </c>
      <c r="M1049" s="18">
        <f t="shared" si="42"/>
        <v>2801.5499999999997</v>
      </c>
      <c r="N1049" s="18">
        <f>M1049*0.21</f>
        <v>588.32549999999992</v>
      </c>
      <c r="O1049" s="16" t="s">
        <v>58</v>
      </c>
      <c r="P1049" s="16" t="s">
        <v>38</v>
      </c>
      <c r="Q1049" s="16">
        <v>4</v>
      </c>
      <c r="R1049" s="16" t="s">
        <v>39</v>
      </c>
    </row>
    <row r="1050" spans="1:18" x14ac:dyDescent="0.2">
      <c r="A1050" s="16" t="s">
        <v>1193</v>
      </c>
      <c r="B1050" s="29">
        <v>45923</v>
      </c>
      <c r="C1050" s="9" t="s">
        <v>183</v>
      </c>
      <c r="D1050" s="9" t="s">
        <v>83</v>
      </c>
      <c r="E1050" s="9" t="s">
        <v>84</v>
      </c>
      <c r="F1050" s="9" t="s">
        <v>10</v>
      </c>
      <c r="G1050" s="9" t="s">
        <v>62</v>
      </c>
      <c r="H1050" s="9" t="s">
        <v>63</v>
      </c>
      <c r="I1050" s="9" t="s">
        <v>64</v>
      </c>
      <c r="J1050" s="17">
        <v>2</v>
      </c>
      <c r="K1050" s="18">
        <v>370</v>
      </c>
      <c r="L1050" s="19">
        <v>0</v>
      </c>
      <c r="M1050" s="18">
        <f t="shared" si="42"/>
        <v>740</v>
      </c>
      <c r="N1050" s="18">
        <f>M1050*0.19</f>
        <v>140.6</v>
      </c>
      <c r="O1050" s="16" t="s">
        <v>58</v>
      </c>
      <c r="P1050" s="16" t="s">
        <v>38</v>
      </c>
      <c r="Q1050" s="16">
        <v>5</v>
      </c>
      <c r="R1050" s="16" t="s">
        <v>39</v>
      </c>
    </row>
    <row r="1051" spans="1:18" x14ac:dyDescent="0.2">
      <c r="A1051" s="16" t="s">
        <v>1194</v>
      </c>
      <c r="B1051" s="29">
        <v>45845</v>
      </c>
      <c r="C1051" s="9" t="s">
        <v>118</v>
      </c>
      <c r="D1051" s="9" t="s">
        <v>55</v>
      </c>
      <c r="E1051" s="9" t="s">
        <v>56</v>
      </c>
      <c r="F1051" s="9" t="s">
        <v>9</v>
      </c>
      <c r="G1051" s="9" t="s">
        <v>173</v>
      </c>
      <c r="H1051" s="9" t="s">
        <v>174</v>
      </c>
      <c r="I1051" s="9" t="s">
        <v>79</v>
      </c>
      <c r="J1051" s="17">
        <v>1</v>
      </c>
      <c r="K1051" s="18">
        <v>1901</v>
      </c>
      <c r="L1051" s="19">
        <v>0</v>
      </c>
      <c r="M1051" s="18">
        <f t="shared" si="42"/>
        <v>1901</v>
      </c>
      <c r="N1051" s="18">
        <f>M1051*0.22</f>
        <v>418.22</v>
      </c>
      <c r="O1051" s="16" t="s">
        <v>37</v>
      </c>
      <c r="P1051" s="16" t="s">
        <v>38</v>
      </c>
      <c r="Q1051" s="16">
        <v>5</v>
      </c>
      <c r="R1051" s="16" t="s">
        <v>39</v>
      </c>
    </row>
    <row r="1052" spans="1:18" x14ac:dyDescent="0.2">
      <c r="A1052" s="16" t="s">
        <v>1195</v>
      </c>
      <c r="B1052" s="29">
        <v>45819</v>
      </c>
      <c r="C1052" s="9" t="s">
        <v>82</v>
      </c>
      <c r="D1052" s="9" t="s">
        <v>113</v>
      </c>
      <c r="E1052" s="9" t="s">
        <v>114</v>
      </c>
      <c r="F1052" s="9" t="s">
        <v>9</v>
      </c>
      <c r="G1052" s="9" t="s">
        <v>103</v>
      </c>
      <c r="H1052" s="9" t="s">
        <v>104</v>
      </c>
      <c r="I1052" s="9" t="s">
        <v>95</v>
      </c>
      <c r="J1052" s="17">
        <v>2</v>
      </c>
      <c r="K1052" s="18">
        <v>2709</v>
      </c>
      <c r="L1052" s="19">
        <v>0.35</v>
      </c>
      <c r="M1052" s="18">
        <f t="shared" si="42"/>
        <v>3521.7000000000003</v>
      </c>
      <c r="N1052" s="18">
        <f>M1052*0.22</f>
        <v>774.77400000000011</v>
      </c>
      <c r="O1052" s="16" t="s">
        <v>69</v>
      </c>
      <c r="P1052" s="16" t="s">
        <v>38</v>
      </c>
      <c r="Q1052" s="16">
        <v>5</v>
      </c>
      <c r="R1052" s="16" t="s">
        <v>39</v>
      </c>
    </row>
    <row r="1053" spans="1:18" x14ac:dyDescent="0.2">
      <c r="A1053" s="16" t="s">
        <v>1196</v>
      </c>
      <c r="B1053" s="29">
        <v>46008</v>
      </c>
      <c r="C1053" s="9" t="s">
        <v>54</v>
      </c>
      <c r="D1053" s="9" t="s">
        <v>154</v>
      </c>
      <c r="E1053" s="9" t="s">
        <v>61</v>
      </c>
      <c r="F1053" s="9" t="s">
        <v>11</v>
      </c>
      <c r="G1053" s="9" t="s">
        <v>135</v>
      </c>
      <c r="H1053" s="9" t="s">
        <v>136</v>
      </c>
      <c r="I1053" s="9" t="s">
        <v>36</v>
      </c>
      <c r="J1053" s="17">
        <v>1</v>
      </c>
      <c r="K1053" s="18">
        <v>2415</v>
      </c>
      <c r="L1053" s="19">
        <v>0</v>
      </c>
      <c r="M1053" s="18">
        <f t="shared" si="42"/>
        <v>2415</v>
      </c>
      <c r="N1053" s="18">
        <f>M1053*0.22</f>
        <v>531.29999999999995</v>
      </c>
      <c r="O1053" s="16" t="s">
        <v>69</v>
      </c>
      <c r="P1053" s="16" t="s">
        <v>38</v>
      </c>
      <c r="Q1053" s="16">
        <v>3</v>
      </c>
      <c r="R1053" s="16" t="s">
        <v>39</v>
      </c>
    </row>
    <row r="1054" spans="1:18" x14ac:dyDescent="0.2">
      <c r="A1054" s="16" t="s">
        <v>1197</v>
      </c>
      <c r="B1054" s="29">
        <v>45852</v>
      </c>
      <c r="C1054" s="9" t="s">
        <v>180</v>
      </c>
      <c r="D1054" s="9" t="s">
        <v>71</v>
      </c>
      <c r="E1054" s="9" t="s">
        <v>72</v>
      </c>
      <c r="F1054" s="9" t="s">
        <v>10</v>
      </c>
      <c r="G1054" s="9" t="s">
        <v>184</v>
      </c>
      <c r="H1054" s="9" t="s">
        <v>185</v>
      </c>
      <c r="I1054" s="9" t="s">
        <v>64</v>
      </c>
      <c r="J1054" s="17">
        <v>2</v>
      </c>
      <c r="K1054" s="18">
        <v>1984</v>
      </c>
      <c r="L1054" s="19">
        <v>0.2</v>
      </c>
      <c r="M1054" s="18">
        <f t="shared" si="42"/>
        <v>3174.4</v>
      </c>
      <c r="N1054" s="18">
        <f>M1054*0.19</f>
        <v>603.13600000000008</v>
      </c>
      <c r="O1054" s="16" t="s">
        <v>58</v>
      </c>
      <c r="P1054" s="16" t="s">
        <v>38</v>
      </c>
      <c r="Q1054" s="16">
        <v>3</v>
      </c>
      <c r="R1054" s="16" t="s">
        <v>39</v>
      </c>
    </row>
    <row r="1055" spans="1:18" x14ac:dyDescent="0.2">
      <c r="A1055" s="16" t="s">
        <v>1198</v>
      </c>
      <c r="B1055" s="29">
        <v>45809</v>
      </c>
      <c r="C1055" s="9" t="s">
        <v>183</v>
      </c>
      <c r="D1055" s="9" t="s">
        <v>154</v>
      </c>
      <c r="E1055" s="9" t="s">
        <v>61</v>
      </c>
      <c r="F1055" s="9" t="s">
        <v>8</v>
      </c>
      <c r="G1055" s="9" t="s">
        <v>49</v>
      </c>
      <c r="H1055" s="9" t="s">
        <v>50</v>
      </c>
      <c r="I1055" s="9" t="s">
        <v>57</v>
      </c>
      <c r="J1055" s="17">
        <v>2</v>
      </c>
      <c r="K1055" s="18">
        <v>46705</v>
      </c>
      <c r="L1055" s="19">
        <v>0</v>
      </c>
      <c r="M1055" s="18">
        <f t="shared" si="42"/>
        <v>93410</v>
      </c>
      <c r="N1055" s="18">
        <f>M1055*0.21</f>
        <v>19616.099999999999</v>
      </c>
      <c r="O1055" s="16" t="s">
        <v>37</v>
      </c>
      <c r="P1055" s="16" t="s">
        <v>38</v>
      </c>
      <c r="Q1055" s="16">
        <v>4</v>
      </c>
      <c r="R1055" s="16" t="s">
        <v>39</v>
      </c>
    </row>
    <row r="1056" spans="1:18" x14ac:dyDescent="0.2">
      <c r="A1056" s="16" t="s">
        <v>1199</v>
      </c>
      <c r="B1056" s="29">
        <v>45873</v>
      </c>
      <c r="C1056" s="9" t="s">
        <v>86</v>
      </c>
      <c r="D1056" s="9" t="s">
        <v>83</v>
      </c>
      <c r="E1056" s="9" t="s">
        <v>84</v>
      </c>
      <c r="F1056" s="9" t="s">
        <v>8</v>
      </c>
      <c r="G1056" s="9" t="s">
        <v>67</v>
      </c>
      <c r="H1056" s="9" t="s">
        <v>68</v>
      </c>
      <c r="I1056" s="9" t="s">
        <v>36</v>
      </c>
      <c r="J1056" s="17">
        <v>1</v>
      </c>
      <c r="K1056" s="18">
        <v>45902</v>
      </c>
      <c r="L1056" s="19">
        <v>0</v>
      </c>
      <c r="M1056" s="18">
        <f t="shared" si="42"/>
        <v>45902</v>
      </c>
      <c r="N1056" s="18">
        <f>M1056*0.11</f>
        <v>5049.22</v>
      </c>
      <c r="O1056" s="16" t="s">
        <v>69</v>
      </c>
      <c r="P1056" s="16" t="s">
        <v>38</v>
      </c>
      <c r="Q1056" s="16">
        <v>4</v>
      </c>
      <c r="R1056" s="16" t="s">
        <v>39</v>
      </c>
    </row>
    <row r="1057" spans="1:18" x14ac:dyDescent="0.2">
      <c r="A1057" s="16" t="s">
        <v>1200</v>
      </c>
      <c r="B1057" s="29">
        <v>45978</v>
      </c>
      <c r="C1057" s="9" t="s">
        <v>46</v>
      </c>
      <c r="D1057" s="9" t="s">
        <v>32</v>
      </c>
      <c r="E1057" s="9" t="s">
        <v>33</v>
      </c>
      <c r="F1057" s="9" t="s">
        <v>9</v>
      </c>
      <c r="G1057" s="9" t="s">
        <v>161</v>
      </c>
      <c r="H1057" s="9" t="s">
        <v>162</v>
      </c>
      <c r="I1057" s="9" t="s">
        <v>79</v>
      </c>
      <c r="J1057" s="17">
        <v>1</v>
      </c>
      <c r="K1057" s="18">
        <v>2232</v>
      </c>
      <c r="L1057" s="19">
        <v>0</v>
      </c>
      <c r="M1057" s="18">
        <f t="shared" si="42"/>
        <v>2232</v>
      </c>
      <c r="N1057" s="18">
        <f>M1057*0.12</f>
        <v>267.83999999999997</v>
      </c>
      <c r="O1057" s="16" t="s">
        <v>58</v>
      </c>
      <c r="P1057" s="16" t="s">
        <v>38</v>
      </c>
      <c r="Q1057" s="16">
        <v>5</v>
      </c>
      <c r="R1057" s="16" t="s">
        <v>39</v>
      </c>
    </row>
    <row r="1058" spans="1:18" x14ac:dyDescent="0.2">
      <c r="A1058" s="16" t="s">
        <v>1201</v>
      </c>
      <c r="B1058" s="29">
        <v>45703</v>
      </c>
      <c r="C1058" s="9" t="s">
        <v>97</v>
      </c>
      <c r="D1058" s="9" t="s">
        <v>119</v>
      </c>
      <c r="E1058" s="9" t="s">
        <v>120</v>
      </c>
      <c r="F1058" s="9" t="s">
        <v>11</v>
      </c>
      <c r="G1058" s="9" t="s">
        <v>77</v>
      </c>
      <c r="H1058" s="9" t="s">
        <v>78</v>
      </c>
      <c r="I1058" s="9" t="s">
        <v>79</v>
      </c>
      <c r="J1058" s="17">
        <v>1</v>
      </c>
      <c r="K1058" s="18">
        <v>2304</v>
      </c>
      <c r="L1058" s="19">
        <v>0.2</v>
      </c>
      <c r="M1058" s="18">
        <f t="shared" si="42"/>
        <v>1843.2</v>
      </c>
      <c r="N1058" s="18">
        <f>M1058*0.19</f>
        <v>350.20800000000003</v>
      </c>
      <c r="O1058" s="16" t="s">
        <v>37</v>
      </c>
      <c r="P1058" s="16" t="s">
        <v>38</v>
      </c>
      <c r="Q1058" s="16">
        <v>5</v>
      </c>
      <c r="R1058" s="16" t="s">
        <v>39</v>
      </c>
    </row>
    <row r="1059" spans="1:18" x14ac:dyDescent="0.2">
      <c r="A1059" s="16" t="s">
        <v>1202</v>
      </c>
      <c r="B1059" s="29">
        <v>45718</v>
      </c>
      <c r="C1059" s="9" t="s">
        <v>148</v>
      </c>
      <c r="D1059" s="9" t="s">
        <v>154</v>
      </c>
      <c r="E1059" s="9" t="s">
        <v>61</v>
      </c>
      <c r="F1059" s="9" t="s">
        <v>11</v>
      </c>
      <c r="G1059" s="9" t="s">
        <v>115</v>
      </c>
      <c r="H1059" s="9" t="s">
        <v>116</v>
      </c>
      <c r="I1059" s="9" t="s">
        <v>79</v>
      </c>
      <c r="J1059" s="17">
        <v>1</v>
      </c>
      <c r="K1059" s="18">
        <v>1368</v>
      </c>
      <c r="L1059" s="19">
        <v>0</v>
      </c>
      <c r="M1059" s="18">
        <f t="shared" si="42"/>
        <v>1368</v>
      </c>
      <c r="N1059" s="18">
        <f>M1059*0.13</f>
        <v>177.84</v>
      </c>
      <c r="O1059" s="16" t="s">
        <v>91</v>
      </c>
      <c r="P1059" s="16" t="s">
        <v>38</v>
      </c>
      <c r="Q1059" s="16">
        <v>5</v>
      </c>
      <c r="R1059" s="16" t="s">
        <v>39</v>
      </c>
    </row>
    <row r="1060" spans="1:18" x14ac:dyDescent="0.2">
      <c r="A1060" s="16" t="s">
        <v>1203</v>
      </c>
      <c r="B1060" s="29">
        <v>45940</v>
      </c>
      <c r="C1060" s="9" t="s">
        <v>156</v>
      </c>
      <c r="D1060" s="9" t="s">
        <v>113</v>
      </c>
      <c r="E1060" s="9" t="s">
        <v>114</v>
      </c>
      <c r="F1060" s="9" t="s">
        <v>8</v>
      </c>
      <c r="G1060" s="9" t="s">
        <v>126</v>
      </c>
      <c r="H1060" s="9" t="s">
        <v>127</v>
      </c>
      <c r="I1060" s="9" t="s">
        <v>57</v>
      </c>
      <c r="J1060" s="17">
        <v>2</v>
      </c>
      <c r="K1060" s="18">
        <v>38292</v>
      </c>
      <c r="L1060" s="19">
        <v>0.15</v>
      </c>
      <c r="M1060" s="18">
        <v>0</v>
      </c>
      <c r="N1060" s="18">
        <v>0</v>
      </c>
      <c r="O1060" s="16" t="s">
        <v>37</v>
      </c>
      <c r="P1060" s="16" t="s">
        <v>132</v>
      </c>
      <c r="Q1060" s="16"/>
      <c r="R1060" s="16" t="s">
        <v>133</v>
      </c>
    </row>
    <row r="1061" spans="1:18" x14ac:dyDescent="0.2">
      <c r="A1061" s="16" t="s">
        <v>1204</v>
      </c>
      <c r="B1061" s="29">
        <v>45693</v>
      </c>
      <c r="C1061" s="9" t="s">
        <v>143</v>
      </c>
      <c r="D1061" s="9" t="s">
        <v>99</v>
      </c>
      <c r="E1061" s="9" t="s">
        <v>99</v>
      </c>
      <c r="F1061" s="9" t="s">
        <v>9</v>
      </c>
      <c r="G1061" s="9" t="s">
        <v>173</v>
      </c>
      <c r="H1061" s="9" t="s">
        <v>174</v>
      </c>
      <c r="I1061" s="9" t="s">
        <v>95</v>
      </c>
      <c r="J1061" s="17">
        <v>3</v>
      </c>
      <c r="K1061" s="18">
        <v>430</v>
      </c>
      <c r="L1061" s="19">
        <v>0.1</v>
      </c>
      <c r="M1061" s="18">
        <f t="shared" ref="M1061:M1081" si="43">J1061*K1061*(1-L1061)</f>
        <v>1161</v>
      </c>
      <c r="N1061" s="18">
        <f>M1061*0.13</f>
        <v>150.93</v>
      </c>
      <c r="O1061" s="16" t="s">
        <v>58</v>
      </c>
      <c r="P1061" s="16" t="s">
        <v>38</v>
      </c>
      <c r="Q1061" s="16">
        <v>5</v>
      </c>
      <c r="R1061" s="16" t="s">
        <v>39</v>
      </c>
    </row>
    <row r="1062" spans="1:18" x14ac:dyDescent="0.2">
      <c r="A1062" s="16" t="s">
        <v>1205</v>
      </c>
      <c r="B1062" s="29">
        <v>45926</v>
      </c>
      <c r="C1062" s="9" t="s">
        <v>86</v>
      </c>
      <c r="D1062" s="9" t="s">
        <v>107</v>
      </c>
      <c r="E1062" s="9" t="s">
        <v>108</v>
      </c>
      <c r="F1062" s="9" t="s">
        <v>11</v>
      </c>
      <c r="G1062" s="9" t="s">
        <v>115</v>
      </c>
      <c r="H1062" s="9" t="s">
        <v>116</v>
      </c>
      <c r="I1062" s="9" t="s">
        <v>36</v>
      </c>
      <c r="J1062" s="17">
        <v>4</v>
      </c>
      <c r="K1062" s="18">
        <v>784</v>
      </c>
      <c r="L1062" s="19">
        <v>0</v>
      </c>
      <c r="M1062" s="18">
        <f t="shared" si="43"/>
        <v>3136</v>
      </c>
      <c r="N1062" s="18">
        <f>M1062*0.22</f>
        <v>689.92</v>
      </c>
      <c r="O1062" s="16" t="s">
        <v>44</v>
      </c>
      <c r="P1062" s="16" t="s">
        <v>38</v>
      </c>
      <c r="Q1062" s="16">
        <v>5</v>
      </c>
      <c r="R1062" s="16" t="s">
        <v>39</v>
      </c>
    </row>
    <row r="1063" spans="1:18" x14ac:dyDescent="0.2">
      <c r="A1063" s="16" t="s">
        <v>1206</v>
      </c>
      <c r="B1063" s="29">
        <v>45770</v>
      </c>
      <c r="C1063" s="9" t="s">
        <v>143</v>
      </c>
      <c r="D1063" s="9" t="s">
        <v>101</v>
      </c>
      <c r="E1063" s="9" t="s">
        <v>102</v>
      </c>
      <c r="F1063" s="9" t="s">
        <v>8</v>
      </c>
      <c r="G1063" s="9" t="s">
        <v>139</v>
      </c>
      <c r="H1063" s="9" t="s">
        <v>140</v>
      </c>
      <c r="I1063" s="9" t="s">
        <v>57</v>
      </c>
      <c r="J1063" s="17">
        <v>3</v>
      </c>
      <c r="K1063" s="18">
        <v>50855</v>
      </c>
      <c r="L1063" s="19">
        <v>0.2</v>
      </c>
      <c r="M1063" s="18">
        <f t="shared" si="43"/>
        <v>122052</v>
      </c>
      <c r="N1063" s="18">
        <f>M1063*0.22</f>
        <v>26851.439999999999</v>
      </c>
      <c r="O1063" s="16" t="s">
        <v>69</v>
      </c>
      <c r="P1063" s="16" t="s">
        <v>38</v>
      </c>
      <c r="Q1063" s="16">
        <v>5</v>
      </c>
      <c r="R1063" s="16" t="s">
        <v>39</v>
      </c>
    </row>
    <row r="1064" spans="1:18" x14ac:dyDescent="0.2">
      <c r="A1064" s="16" t="s">
        <v>1207</v>
      </c>
      <c r="B1064" s="29">
        <v>45741</v>
      </c>
      <c r="C1064" s="9" t="s">
        <v>146</v>
      </c>
      <c r="D1064" s="9" t="s">
        <v>47</v>
      </c>
      <c r="E1064" s="9" t="s">
        <v>48</v>
      </c>
      <c r="F1064" s="9" t="s">
        <v>8</v>
      </c>
      <c r="G1064" s="9" t="s">
        <v>139</v>
      </c>
      <c r="H1064" s="9" t="s">
        <v>140</v>
      </c>
      <c r="I1064" s="9" t="s">
        <v>57</v>
      </c>
      <c r="J1064" s="17">
        <v>2</v>
      </c>
      <c r="K1064" s="18">
        <v>38145</v>
      </c>
      <c r="L1064" s="19">
        <v>0</v>
      </c>
      <c r="M1064" s="18">
        <f t="shared" si="43"/>
        <v>76290</v>
      </c>
      <c r="N1064" s="18">
        <f>M1064*0.14</f>
        <v>10680.6</v>
      </c>
      <c r="O1064" s="16" t="s">
        <v>69</v>
      </c>
      <c r="P1064" s="16" t="s">
        <v>38</v>
      </c>
      <c r="Q1064" s="16">
        <v>4</v>
      </c>
      <c r="R1064" s="16" t="s">
        <v>39</v>
      </c>
    </row>
    <row r="1065" spans="1:18" x14ac:dyDescent="0.2">
      <c r="A1065" s="16" t="s">
        <v>1208</v>
      </c>
      <c r="B1065" s="29">
        <v>45979</v>
      </c>
      <c r="C1065" s="9" t="s">
        <v>52</v>
      </c>
      <c r="D1065" s="9" t="s">
        <v>113</v>
      </c>
      <c r="E1065" s="9" t="s">
        <v>114</v>
      </c>
      <c r="F1065" s="9" t="s">
        <v>8</v>
      </c>
      <c r="G1065" s="9" t="s">
        <v>49</v>
      </c>
      <c r="H1065" s="9" t="s">
        <v>50</v>
      </c>
      <c r="I1065" s="9" t="s">
        <v>57</v>
      </c>
      <c r="J1065" s="17">
        <v>1</v>
      </c>
      <c r="K1065" s="18">
        <v>11742</v>
      </c>
      <c r="L1065" s="19">
        <v>0</v>
      </c>
      <c r="M1065" s="18">
        <f t="shared" si="43"/>
        <v>11742</v>
      </c>
      <c r="N1065" s="18">
        <f>M1065*0.15</f>
        <v>1761.3</v>
      </c>
      <c r="O1065" s="16" t="s">
        <v>91</v>
      </c>
      <c r="P1065" s="16" t="s">
        <v>242</v>
      </c>
      <c r="Q1065" s="16">
        <v>5</v>
      </c>
      <c r="R1065" s="16" t="s">
        <v>39</v>
      </c>
    </row>
    <row r="1066" spans="1:18" x14ac:dyDescent="0.2">
      <c r="A1066" s="16" t="s">
        <v>1209</v>
      </c>
      <c r="B1066" s="29">
        <v>45789</v>
      </c>
      <c r="C1066" s="9" t="s">
        <v>226</v>
      </c>
      <c r="D1066" s="9" t="s">
        <v>119</v>
      </c>
      <c r="E1066" s="9" t="s">
        <v>120</v>
      </c>
      <c r="F1066" s="9" t="s">
        <v>11</v>
      </c>
      <c r="G1066" s="9" t="s">
        <v>77</v>
      </c>
      <c r="H1066" s="9" t="s">
        <v>78</v>
      </c>
      <c r="I1066" s="9" t="s">
        <v>79</v>
      </c>
      <c r="J1066" s="17">
        <v>1</v>
      </c>
      <c r="K1066" s="18">
        <v>1915</v>
      </c>
      <c r="L1066" s="19">
        <v>0.05</v>
      </c>
      <c r="M1066" s="18">
        <f t="shared" si="43"/>
        <v>1819.25</v>
      </c>
      <c r="N1066" s="18">
        <f>M1066*0.15</f>
        <v>272.88749999999999</v>
      </c>
      <c r="O1066" s="16" t="s">
        <v>69</v>
      </c>
      <c r="P1066" s="16" t="s">
        <v>38</v>
      </c>
      <c r="Q1066" s="16">
        <v>5</v>
      </c>
      <c r="R1066" s="16" t="s">
        <v>39</v>
      </c>
    </row>
    <row r="1067" spans="1:18" x14ac:dyDescent="0.2">
      <c r="A1067" s="16" t="s">
        <v>1210</v>
      </c>
      <c r="B1067" s="29">
        <v>45767</v>
      </c>
      <c r="C1067" s="9" t="s">
        <v>52</v>
      </c>
      <c r="D1067" s="9" t="s">
        <v>47</v>
      </c>
      <c r="E1067" s="9" t="s">
        <v>48</v>
      </c>
      <c r="F1067" s="9" t="s">
        <v>10</v>
      </c>
      <c r="G1067" s="9" t="s">
        <v>224</v>
      </c>
      <c r="H1067" s="9" t="s">
        <v>131</v>
      </c>
      <c r="I1067" s="9" t="s">
        <v>73</v>
      </c>
      <c r="J1067" s="17">
        <v>1</v>
      </c>
      <c r="K1067" s="18">
        <v>554</v>
      </c>
      <c r="L1067" s="19">
        <v>0.05</v>
      </c>
      <c r="M1067" s="18">
        <f t="shared" si="43"/>
        <v>526.29999999999995</v>
      </c>
      <c r="N1067" s="18">
        <f>M1067*0.14</f>
        <v>73.682000000000002</v>
      </c>
      <c r="O1067" s="16" t="s">
        <v>37</v>
      </c>
      <c r="P1067" s="16" t="s">
        <v>38</v>
      </c>
      <c r="Q1067" s="16">
        <v>3</v>
      </c>
      <c r="R1067" s="16" t="s">
        <v>39</v>
      </c>
    </row>
    <row r="1068" spans="1:18" x14ac:dyDescent="0.2">
      <c r="A1068" s="16" t="s">
        <v>1211</v>
      </c>
      <c r="B1068" s="29">
        <v>45838</v>
      </c>
      <c r="C1068" s="9" t="s">
        <v>82</v>
      </c>
      <c r="D1068" s="9" t="s">
        <v>71</v>
      </c>
      <c r="E1068" s="9" t="s">
        <v>72</v>
      </c>
      <c r="F1068" s="9" t="s">
        <v>9</v>
      </c>
      <c r="G1068" s="9" t="s">
        <v>176</v>
      </c>
      <c r="H1068" s="9" t="s">
        <v>177</v>
      </c>
      <c r="I1068" s="9" t="s">
        <v>79</v>
      </c>
      <c r="J1068" s="17">
        <v>1</v>
      </c>
      <c r="K1068" s="18">
        <v>3799</v>
      </c>
      <c r="L1068" s="19">
        <v>0.05</v>
      </c>
      <c r="M1068" s="18">
        <f t="shared" si="43"/>
        <v>3609.0499999999997</v>
      </c>
      <c r="N1068" s="18">
        <f>M1068*0.17</f>
        <v>613.5385</v>
      </c>
      <c r="O1068" s="16" t="s">
        <v>91</v>
      </c>
      <c r="P1068" s="16" t="s">
        <v>38</v>
      </c>
      <c r="Q1068" s="16">
        <v>3</v>
      </c>
      <c r="R1068" s="16" t="s">
        <v>39</v>
      </c>
    </row>
    <row r="1069" spans="1:18" x14ac:dyDescent="0.2">
      <c r="A1069" s="16" t="s">
        <v>1212</v>
      </c>
      <c r="B1069" s="29">
        <v>45870</v>
      </c>
      <c r="C1069" s="9" t="s">
        <v>183</v>
      </c>
      <c r="D1069" s="9" t="s">
        <v>47</v>
      </c>
      <c r="E1069" s="9" t="s">
        <v>48</v>
      </c>
      <c r="F1069" s="9" t="s">
        <v>9</v>
      </c>
      <c r="G1069" s="9" t="s">
        <v>176</v>
      </c>
      <c r="H1069" s="9" t="s">
        <v>177</v>
      </c>
      <c r="I1069" s="9" t="s">
        <v>95</v>
      </c>
      <c r="J1069" s="17">
        <v>2</v>
      </c>
      <c r="K1069" s="18">
        <v>3535</v>
      </c>
      <c r="L1069" s="19">
        <v>0.15</v>
      </c>
      <c r="M1069" s="18">
        <f t="shared" si="43"/>
        <v>6009.5</v>
      </c>
      <c r="N1069" s="18">
        <f>M1069*0.19</f>
        <v>1141.8050000000001</v>
      </c>
      <c r="O1069" s="16" t="s">
        <v>91</v>
      </c>
      <c r="P1069" s="16" t="s">
        <v>38</v>
      </c>
      <c r="Q1069" s="16">
        <v>5</v>
      </c>
      <c r="R1069" s="16" t="s">
        <v>39</v>
      </c>
    </row>
    <row r="1070" spans="1:18" x14ac:dyDescent="0.2">
      <c r="A1070" s="16" t="s">
        <v>1213</v>
      </c>
      <c r="B1070" s="29">
        <v>45799</v>
      </c>
      <c r="C1070" s="9" t="s">
        <v>52</v>
      </c>
      <c r="D1070" s="9" t="s">
        <v>32</v>
      </c>
      <c r="E1070" s="9" t="s">
        <v>33</v>
      </c>
      <c r="F1070" s="9" t="s">
        <v>9</v>
      </c>
      <c r="G1070" s="9" t="s">
        <v>176</v>
      </c>
      <c r="H1070" s="9" t="s">
        <v>177</v>
      </c>
      <c r="I1070" s="9" t="s">
        <v>95</v>
      </c>
      <c r="J1070" s="17">
        <v>5</v>
      </c>
      <c r="K1070" s="18">
        <v>1161</v>
      </c>
      <c r="L1070" s="19">
        <v>0.1</v>
      </c>
      <c r="M1070" s="18">
        <f t="shared" si="43"/>
        <v>5224.5</v>
      </c>
      <c r="N1070" s="18">
        <f>M1070*0.25</f>
        <v>1306.125</v>
      </c>
      <c r="O1070" s="16" t="s">
        <v>58</v>
      </c>
      <c r="P1070" s="16" t="s">
        <v>38</v>
      </c>
      <c r="Q1070" s="16">
        <v>4</v>
      </c>
      <c r="R1070" s="16" t="s">
        <v>39</v>
      </c>
    </row>
    <row r="1071" spans="1:18" x14ac:dyDescent="0.2">
      <c r="A1071" s="16" t="s">
        <v>1214</v>
      </c>
      <c r="B1071" s="29">
        <v>45777</v>
      </c>
      <c r="C1071" s="9" t="s">
        <v>146</v>
      </c>
      <c r="D1071" s="9" t="s">
        <v>71</v>
      </c>
      <c r="E1071" s="9" t="s">
        <v>72</v>
      </c>
      <c r="F1071" s="9" t="s">
        <v>11</v>
      </c>
      <c r="G1071" s="9" t="s">
        <v>135</v>
      </c>
      <c r="H1071" s="9" t="s">
        <v>136</v>
      </c>
      <c r="I1071" s="9" t="s">
        <v>36</v>
      </c>
      <c r="J1071" s="17">
        <v>2</v>
      </c>
      <c r="K1071" s="18">
        <v>279</v>
      </c>
      <c r="L1071" s="19">
        <v>0.15</v>
      </c>
      <c r="M1071" s="18">
        <f t="shared" si="43"/>
        <v>474.3</v>
      </c>
      <c r="N1071" s="18">
        <f>M1071*0.22</f>
        <v>104.346</v>
      </c>
      <c r="O1071" s="16" t="s">
        <v>69</v>
      </c>
      <c r="P1071" s="16" t="s">
        <v>38</v>
      </c>
      <c r="Q1071" s="16">
        <v>4</v>
      </c>
      <c r="R1071" s="16" t="s">
        <v>39</v>
      </c>
    </row>
    <row r="1072" spans="1:18" x14ac:dyDescent="0.2">
      <c r="A1072" s="16" t="s">
        <v>1215</v>
      </c>
      <c r="B1072" s="29">
        <v>45665</v>
      </c>
      <c r="C1072" s="9" t="s">
        <v>125</v>
      </c>
      <c r="D1072" s="9" t="s">
        <v>113</v>
      </c>
      <c r="E1072" s="9" t="s">
        <v>114</v>
      </c>
      <c r="F1072" s="9" t="s">
        <v>8</v>
      </c>
      <c r="G1072" s="9" t="s">
        <v>34</v>
      </c>
      <c r="H1072" s="9" t="s">
        <v>35</v>
      </c>
      <c r="I1072" s="9" t="s">
        <v>36</v>
      </c>
      <c r="J1072" s="17">
        <v>1</v>
      </c>
      <c r="K1072" s="18">
        <v>30155</v>
      </c>
      <c r="L1072" s="19">
        <v>0.15</v>
      </c>
      <c r="M1072" s="18">
        <f t="shared" si="43"/>
        <v>25631.75</v>
      </c>
      <c r="N1072" s="18">
        <f>M1072*0.12</f>
        <v>3075.81</v>
      </c>
      <c r="O1072" s="16" t="s">
        <v>58</v>
      </c>
      <c r="P1072" s="16" t="s">
        <v>38</v>
      </c>
      <c r="Q1072" s="16">
        <v>5</v>
      </c>
      <c r="R1072" s="16" t="s">
        <v>39</v>
      </c>
    </row>
    <row r="1073" spans="1:18" x14ac:dyDescent="0.2">
      <c r="A1073" s="16" t="s">
        <v>1216</v>
      </c>
      <c r="B1073" s="29">
        <v>46032</v>
      </c>
      <c r="C1073" s="9" t="s">
        <v>52</v>
      </c>
      <c r="D1073" s="9" t="s">
        <v>107</v>
      </c>
      <c r="E1073" s="9" t="s">
        <v>108</v>
      </c>
      <c r="F1073" s="9" t="s">
        <v>8</v>
      </c>
      <c r="G1073" s="9" t="s">
        <v>139</v>
      </c>
      <c r="H1073" s="9" t="s">
        <v>140</v>
      </c>
      <c r="I1073" s="9" t="s">
        <v>57</v>
      </c>
      <c r="J1073" s="17">
        <v>2</v>
      </c>
      <c r="K1073" s="18">
        <v>47264</v>
      </c>
      <c r="L1073" s="19">
        <v>0.1</v>
      </c>
      <c r="M1073" s="18">
        <f t="shared" si="43"/>
        <v>85075.199999999997</v>
      </c>
      <c r="N1073" s="18">
        <f>M1073*0.15</f>
        <v>12761.279999999999</v>
      </c>
      <c r="O1073" s="16" t="s">
        <v>37</v>
      </c>
      <c r="P1073" s="16" t="s">
        <v>38</v>
      </c>
      <c r="Q1073" s="16">
        <v>3</v>
      </c>
      <c r="R1073" s="16" t="s">
        <v>39</v>
      </c>
    </row>
    <row r="1074" spans="1:18" x14ac:dyDescent="0.2">
      <c r="A1074" s="16" t="s">
        <v>1217</v>
      </c>
      <c r="B1074" s="29">
        <v>45956</v>
      </c>
      <c r="C1074" s="9" t="s">
        <v>226</v>
      </c>
      <c r="D1074" s="9" t="s">
        <v>113</v>
      </c>
      <c r="E1074" s="9" t="s">
        <v>114</v>
      </c>
      <c r="F1074" s="9" t="s">
        <v>10</v>
      </c>
      <c r="G1074" s="9" t="s">
        <v>184</v>
      </c>
      <c r="H1074" s="9" t="s">
        <v>185</v>
      </c>
      <c r="I1074" s="9" t="s">
        <v>64</v>
      </c>
      <c r="J1074" s="17">
        <v>1</v>
      </c>
      <c r="K1074" s="18">
        <v>2353</v>
      </c>
      <c r="L1074" s="19">
        <v>0.05</v>
      </c>
      <c r="M1074" s="18">
        <f t="shared" si="43"/>
        <v>2235.35</v>
      </c>
      <c r="N1074" s="18">
        <f>M1074*0.15</f>
        <v>335.30249999999995</v>
      </c>
      <c r="O1074" s="16" t="s">
        <v>37</v>
      </c>
      <c r="P1074" s="16" t="s">
        <v>38</v>
      </c>
      <c r="Q1074" s="16">
        <v>3</v>
      </c>
      <c r="R1074" s="16" t="s">
        <v>39</v>
      </c>
    </row>
    <row r="1075" spans="1:18" x14ac:dyDescent="0.2">
      <c r="A1075" s="16" t="s">
        <v>1218</v>
      </c>
      <c r="B1075" s="29">
        <v>46033</v>
      </c>
      <c r="C1075" s="9" t="s">
        <v>125</v>
      </c>
      <c r="D1075" s="9" t="s">
        <v>47</v>
      </c>
      <c r="E1075" s="9" t="s">
        <v>48</v>
      </c>
      <c r="F1075" s="9" t="s">
        <v>10</v>
      </c>
      <c r="G1075" s="9" t="s">
        <v>224</v>
      </c>
      <c r="H1075" s="9" t="s">
        <v>131</v>
      </c>
      <c r="I1075" s="9" t="s">
        <v>73</v>
      </c>
      <c r="J1075" s="17">
        <v>1</v>
      </c>
      <c r="K1075" s="18">
        <v>5236</v>
      </c>
      <c r="L1075" s="19">
        <v>0.1</v>
      </c>
      <c r="M1075" s="18">
        <f t="shared" si="43"/>
        <v>4712.4000000000005</v>
      </c>
      <c r="N1075" s="18">
        <f>M1075*0.21</f>
        <v>989.60400000000004</v>
      </c>
      <c r="O1075" s="16" t="s">
        <v>37</v>
      </c>
      <c r="P1075" s="16" t="s">
        <v>38</v>
      </c>
      <c r="Q1075" s="16">
        <v>4</v>
      </c>
      <c r="R1075" s="16" t="s">
        <v>39</v>
      </c>
    </row>
    <row r="1076" spans="1:18" x14ac:dyDescent="0.2">
      <c r="A1076" s="16" t="s">
        <v>1219</v>
      </c>
      <c r="B1076" s="29">
        <v>45933</v>
      </c>
      <c r="C1076" s="9" t="s">
        <v>118</v>
      </c>
      <c r="D1076" s="9" t="s">
        <v>101</v>
      </c>
      <c r="E1076" s="9" t="s">
        <v>102</v>
      </c>
      <c r="F1076" s="9" t="s">
        <v>9</v>
      </c>
      <c r="G1076" s="9" t="s">
        <v>173</v>
      </c>
      <c r="H1076" s="9" t="s">
        <v>174</v>
      </c>
      <c r="I1076" s="9" t="s">
        <v>95</v>
      </c>
      <c r="J1076" s="17">
        <v>1</v>
      </c>
      <c r="K1076" s="18">
        <v>469</v>
      </c>
      <c r="L1076" s="19">
        <v>0.05</v>
      </c>
      <c r="M1076" s="18">
        <f t="shared" si="43"/>
        <v>445.54999999999995</v>
      </c>
      <c r="N1076" s="18">
        <f>M1076*0.24</f>
        <v>106.93199999999999</v>
      </c>
      <c r="O1076" s="16" t="s">
        <v>91</v>
      </c>
      <c r="P1076" s="16" t="s">
        <v>38</v>
      </c>
      <c r="Q1076" s="16">
        <v>4</v>
      </c>
      <c r="R1076" s="16" t="s">
        <v>39</v>
      </c>
    </row>
    <row r="1077" spans="1:18" x14ac:dyDescent="0.2">
      <c r="A1077" s="16" t="s">
        <v>1220</v>
      </c>
      <c r="B1077" s="29">
        <v>45742</v>
      </c>
      <c r="C1077" s="9" t="s">
        <v>41</v>
      </c>
      <c r="D1077" s="9" t="s">
        <v>60</v>
      </c>
      <c r="E1077" s="9" t="s">
        <v>61</v>
      </c>
      <c r="F1077" s="9" t="s">
        <v>9</v>
      </c>
      <c r="G1077" s="9" t="s">
        <v>93</v>
      </c>
      <c r="H1077" s="9" t="s">
        <v>94</v>
      </c>
      <c r="I1077" s="9" t="s">
        <v>95</v>
      </c>
      <c r="J1077" s="17">
        <v>2</v>
      </c>
      <c r="K1077" s="18">
        <v>4407</v>
      </c>
      <c r="L1077" s="19">
        <v>0.1</v>
      </c>
      <c r="M1077" s="18">
        <f t="shared" si="43"/>
        <v>7932.6</v>
      </c>
      <c r="N1077" s="18">
        <f>M1077*0.14</f>
        <v>1110.5640000000001</v>
      </c>
      <c r="O1077" s="16" t="s">
        <v>37</v>
      </c>
      <c r="P1077" s="16" t="s">
        <v>38</v>
      </c>
      <c r="Q1077" s="16">
        <v>5</v>
      </c>
      <c r="R1077" s="16" t="s">
        <v>39</v>
      </c>
    </row>
    <row r="1078" spans="1:18" x14ac:dyDescent="0.2">
      <c r="A1078" s="16" t="s">
        <v>1221</v>
      </c>
      <c r="B1078" s="29">
        <v>45743</v>
      </c>
      <c r="C1078" s="9" t="s">
        <v>167</v>
      </c>
      <c r="D1078" s="9" t="s">
        <v>87</v>
      </c>
      <c r="E1078" s="9" t="s">
        <v>88</v>
      </c>
      <c r="F1078" s="9" t="s">
        <v>10</v>
      </c>
      <c r="G1078" s="9" t="s">
        <v>168</v>
      </c>
      <c r="H1078" s="9" t="s">
        <v>169</v>
      </c>
      <c r="I1078" s="9" t="s">
        <v>73</v>
      </c>
      <c r="J1078" s="17">
        <v>1</v>
      </c>
      <c r="K1078" s="18">
        <v>1494</v>
      </c>
      <c r="L1078" s="19">
        <v>0</v>
      </c>
      <c r="M1078" s="18">
        <f t="shared" si="43"/>
        <v>1494</v>
      </c>
      <c r="N1078" s="18">
        <f>M1078*0.17</f>
        <v>253.98000000000002</v>
      </c>
      <c r="O1078" s="16" t="s">
        <v>37</v>
      </c>
      <c r="P1078" s="16" t="s">
        <v>38</v>
      </c>
      <c r="Q1078" s="16">
        <v>3</v>
      </c>
      <c r="R1078" s="16" t="s">
        <v>39</v>
      </c>
    </row>
    <row r="1079" spans="1:18" x14ac:dyDescent="0.2">
      <c r="A1079" s="16" t="s">
        <v>1222</v>
      </c>
      <c r="B1079" s="29">
        <v>45803</v>
      </c>
      <c r="C1079" s="9" t="s">
        <v>138</v>
      </c>
      <c r="D1079" s="9" t="s">
        <v>150</v>
      </c>
      <c r="E1079" s="9" t="s">
        <v>151</v>
      </c>
      <c r="F1079" s="9" t="s">
        <v>8</v>
      </c>
      <c r="G1079" s="9" t="s">
        <v>262</v>
      </c>
      <c r="H1079" s="9" t="s">
        <v>263</v>
      </c>
      <c r="I1079" s="9" t="s">
        <v>36</v>
      </c>
      <c r="J1079" s="17">
        <v>1</v>
      </c>
      <c r="K1079" s="18">
        <v>38611</v>
      </c>
      <c r="L1079" s="19">
        <v>0.5</v>
      </c>
      <c r="M1079" s="18">
        <f t="shared" si="43"/>
        <v>19305.5</v>
      </c>
      <c r="N1079" s="18">
        <f>M1079*0.19</f>
        <v>3668.0450000000001</v>
      </c>
      <c r="O1079" s="16" t="s">
        <v>37</v>
      </c>
      <c r="P1079" s="16" t="s">
        <v>38</v>
      </c>
      <c r="Q1079" s="16">
        <v>5</v>
      </c>
      <c r="R1079" s="16" t="s">
        <v>39</v>
      </c>
    </row>
    <row r="1080" spans="1:18" x14ac:dyDescent="0.2">
      <c r="A1080" s="16" t="s">
        <v>1223</v>
      </c>
      <c r="B1080" s="29">
        <v>45755</v>
      </c>
      <c r="C1080" s="9" t="s">
        <v>165</v>
      </c>
      <c r="D1080" s="9" t="s">
        <v>150</v>
      </c>
      <c r="E1080" s="9" t="s">
        <v>151</v>
      </c>
      <c r="F1080" s="9" t="s">
        <v>11</v>
      </c>
      <c r="G1080" s="9" t="s">
        <v>115</v>
      </c>
      <c r="H1080" s="9" t="s">
        <v>116</v>
      </c>
      <c r="I1080" s="9" t="s">
        <v>79</v>
      </c>
      <c r="J1080" s="17">
        <v>3</v>
      </c>
      <c r="K1080" s="18">
        <v>2424</v>
      </c>
      <c r="L1080" s="19">
        <v>0.1</v>
      </c>
      <c r="M1080" s="18">
        <f t="shared" si="43"/>
        <v>6544.8</v>
      </c>
      <c r="N1080" s="18">
        <f>M1080*0.1</f>
        <v>654.48</v>
      </c>
      <c r="O1080" s="16" t="s">
        <v>58</v>
      </c>
      <c r="P1080" s="16" t="s">
        <v>38</v>
      </c>
      <c r="Q1080" s="16">
        <v>3</v>
      </c>
      <c r="R1080" s="16" t="s">
        <v>39</v>
      </c>
    </row>
    <row r="1081" spans="1:18" x14ac:dyDescent="0.2">
      <c r="A1081" s="16" t="s">
        <v>1224</v>
      </c>
      <c r="B1081" s="29">
        <v>45793</v>
      </c>
      <c r="C1081" s="9" t="s">
        <v>106</v>
      </c>
      <c r="D1081" s="9" t="s">
        <v>32</v>
      </c>
      <c r="E1081" s="9" t="s">
        <v>33</v>
      </c>
      <c r="F1081" s="9" t="s">
        <v>11</v>
      </c>
      <c r="G1081" s="9" t="s">
        <v>115</v>
      </c>
      <c r="H1081" s="9" t="s">
        <v>116</v>
      </c>
      <c r="I1081" s="9" t="s">
        <v>79</v>
      </c>
      <c r="J1081" s="17">
        <v>2</v>
      </c>
      <c r="K1081" s="18">
        <v>873</v>
      </c>
      <c r="L1081" s="19">
        <v>0.05</v>
      </c>
      <c r="M1081" s="18">
        <f t="shared" si="43"/>
        <v>1658.6999999999998</v>
      </c>
      <c r="N1081" s="18">
        <f>M1081*0.15</f>
        <v>248.80499999999995</v>
      </c>
      <c r="O1081" s="16" t="s">
        <v>58</v>
      </c>
      <c r="P1081" s="16" t="s">
        <v>38</v>
      </c>
      <c r="Q1081" s="16">
        <v>3</v>
      </c>
      <c r="R1081" s="16" t="s">
        <v>39</v>
      </c>
    </row>
    <row r="1082" spans="1:18" x14ac:dyDescent="0.2">
      <c r="A1082" s="16" t="s">
        <v>1225</v>
      </c>
      <c r="B1082" s="29">
        <v>46046</v>
      </c>
      <c r="C1082" s="9" t="s">
        <v>159</v>
      </c>
      <c r="D1082" s="9" t="s">
        <v>113</v>
      </c>
      <c r="E1082" s="9" t="s">
        <v>114</v>
      </c>
      <c r="F1082" s="9" t="s">
        <v>11</v>
      </c>
      <c r="G1082" s="9" t="s">
        <v>42</v>
      </c>
      <c r="H1082" s="9" t="s">
        <v>43</v>
      </c>
      <c r="I1082" s="9" t="s">
        <v>79</v>
      </c>
      <c r="J1082" s="17">
        <v>1</v>
      </c>
      <c r="K1082" s="18">
        <v>297</v>
      </c>
      <c r="L1082" s="19">
        <v>0</v>
      </c>
      <c r="M1082" s="18">
        <v>0</v>
      </c>
      <c r="N1082" s="18">
        <v>0</v>
      </c>
      <c r="O1082" s="16" t="s">
        <v>69</v>
      </c>
      <c r="P1082" s="16" t="s">
        <v>132</v>
      </c>
      <c r="Q1082" s="16"/>
      <c r="R1082" s="16" t="s">
        <v>133</v>
      </c>
    </row>
    <row r="1083" spans="1:18" x14ac:dyDescent="0.2">
      <c r="A1083" s="16" t="s">
        <v>1226</v>
      </c>
      <c r="B1083" s="29">
        <v>45991</v>
      </c>
      <c r="C1083" s="9" t="s">
        <v>41</v>
      </c>
      <c r="D1083" s="9" t="s">
        <v>101</v>
      </c>
      <c r="E1083" s="9" t="s">
        <v>102</v>
      </c>
      <c r="F1083" s="9" t="s">
        <v>8</v>
      </c>
      <c r="G1083" s="9" t="s">
        <v>67</v>
      </c>
      <c r="H1083" s="9" t="s">
        <v>68</v>
      </c>
      <c r="I1083" s="9" t="s">
        <v>57</v>
      </c>
      <c r="J1083" s="17">
        <v>1</v>
      </c>
      <c r="K1083" s="18">
        <v>21381</v>
      </c>
      <c r="L1083" s="19">
        <v>0</v>
      </c>
      <c r="M1083" s="18">
        <f t="shared" ref="M1083:M1088" si="44">J1083*K1083*(1-L1083)</f>
        <v>21381</v>
      </c>
      <c r="N1083" s="18">
        <f>M1083*0.2</f>
        <v>4276.2</v>
      </c>
      <c r="O1083" s="16" t="s">
        <v>37</v>
      </c>
      <c r="P1083" s="16" t="s">
        <v>38</v>
      </c>
      <c r="Q1083" s="16">
        <v>5</v>
      </c>
      <c r="R1083" s="16" t="s">
        <v>39</v>
      </c>
    </row>
    <row r="1084" spans="1:18" x14ac:dyDescent="0.2">
      <c r="A1084" s="16" t="s">
        <v>1227</v>
      </c>
      <c r="B1084" s="29">
        <v>46030</v>
      </c>
      <c r="C1084" s="9" t="s">
        <v>167</v>
      </c>
      <c r="D1084" s="9" t="s">
        <v>107</v>
      </c>
      <c r="E1084" s="9" t="s">
        <v>108</v>
      </c>
      <c r="F1084" s="9" t="s">
        <v>11</v>
      </c>
      <c r="G1084" s="9" t="s">
        <v>135</v>
      </c>
      <c r="H1084" s="9" t="s">
        <v>136</v>
      </c>
      <c r="I1084" s="9" t="s">
        <v>36</v>
      </c>
      <c r="J1084" s="17">
        <v>1</v>
      </c>
      <c r="K1084" s="18">
        <v>646</v>
      </c>
      <c r="L1084" s="19">
        <v>0.2</v>
      </c>
      <c r="M1084" s="18">
        <f t="shared" si="44"/>
        <v>516.80000000000007</v>
      </c>
      <c r="N1084" s="18">
        <f>M1084*0.18</f>
        <v>93.024000000000015</v>
      </c>
      <c r="O1084" s="16" t="s">
        <v>69</v>
      </c>
      <c r="P1084" s="16" t="s">
        <v>38</v>
      </c>
      <c r="Q1084" s="16">
        <v>3</v>
      </c>
      <c r="R1084" s="16" t="s">
        <v>39</v>
      </c>
    </row>
    <row r="1085" spans="1:18" x14ac:dyDescent="0.2">
      <c r="A1085" s="16" t="s">
        <v>1228</v>
      </c>
      <c r="B1085" s="29">
        <v>45907</v>
      </c>
      <c r="C1085" s="9" t="s">
        <v>129</v>
      </c>
      <c r="D1085" s="9" t="s">
        <v>150</v>
      </c>
      <c r="E1085" s="9" t="s">
        <v>151</v>
      </c>
      <c r="F1085" s="9" t="s">
        <v>9</v>
      </c>
      <c r="G1085" s="9" t="s">
        <v>103</v>
      </c>
      <c r="H1085" s="9" t="s">
        <v>104</v>
      </c>
      <c r="I1085" s="9" t="s">
        <v>79</v>
      </c>
      <c r="J1085" s="17">
        <v>2</v>
      </c>
      <c r="K1085" s="18">
        <v>1768</v>
      </c>
      <c r="L1085" s="19">
        <v>0</v>
      </c>
      <c r="M1085" s="18">
        <f t="shared" si="44"/>
        <v>3536</v>
      </c>
      <c r="N1085" s="18">
        <f>M1085*0.1</f>
        <v>353.6</v>
      </c>
      <c r="O1085" s="16" t="s">
        <v>37</v>
      </c>
      <c r="P1085" s="16" t="s">
        <v>38</v>
      </c>
      <c r="Q1085" s="16">
        <v>5</v>
      </c>
      <c r="R1085" s="16" t="s">
        <v>39</v>
      </c>
    </row>
    <row r="1086" spans="1:18" x14ac:dyDescent="0.2">
      <c r="A1086" s="16" t="s">
        <v>1229</v>
      </c>
      <c r="B1086" s="29">
        <v>45682</v>
      </c>
      <c r="C1086" s="9" t="s">
        <v>118</v>
      </c>
      <c r="D1086" s="9" t="s">
        <v>107</v>
      </c>
      <c r="E1086" s="9" t="s">
        <v>108</v>
      </c>
      <c r="F1086" s="9" t="s">
        <v>8</v>
      </c>
      <c r="G1086" s="9" t="s">
        <v>67</v>
      </c>
      <c r="H1086" s="9" t="s">
        <v>68</v>
      </c>
      <c r="I1086" s="9" t="s">
        <v>36</v>
      </c>
      <c r="J1086" s="17">
        <v>3</v>
      </c>
      <c r="K1086" s="18">
        <v>14694</v>
      </c>
      <c r="L1086" s="19">
        <v>0.2</v>
      </c>
      <c r="M1086" s="18">
        <f t="shared" si="44"/>
        <v>35265.599999999999</v>
      </c>
      <c r="N1086" s="18">
        <f>M1086*0.2</f>
        <v>7053.12</v>
      </c>
      <c r="O1086" s="16" t="s">
        <v>69</v>
      </c>
      <c r="P1086" s="16" t="s">
        <v>38</v>
      </c>
      <c r="Q1086" s="16">
        <v>3</v>
      </c>
      <c r="R1086" s="16" t="s">
        <v>39</v>
      </c>
    </row>
    <row r="1087" spans="1:18" x14ac:dyDescent="0.2">
      <c r="A1087" s="16" t="s">
        <v>1230</v>
      </c>
      <c r="B1087" s="29">
        <v>45919</v>
      </c>
      <c r="C1087" s="9" t="s">
        <v>226</v>
      </c>
      <c r="D1087" s="9" t="s">
        <v>83</v>
      </c>
      <c r="E1087" s="9" t="s">
        <v>84</v>
      </c>
      <c r="F1087" s="9" t="s">
        <v>10</v>
      </c>
      <c r="G1087" s="9" t="s">
        <v>89</v>
      </c>
      <c r="H1087" s="9" t="s">
        <v>90</v>
      </c>
      <c r="I1087" s="9" t="s">
        <v>73</v>
      </c>
      <c r="J1087" s="17">
        <v>5</v>
      </c>
      <c r="K1087" s="18">
        <v>4408</v>
      </c>
      <c r="L1087" s="19">
        <v>0</v>
      </c>
      <c r="M1087" s="18">
        <f t="shared" si="44"/>
        <v>22040</v>
      </c>
      <c r="N1087" s="18">
        <f>M1087*0.25</f>
        <v>5510</v>
      </c>
      <c r="O1087" s="16" t="s">
        <v>44</v>
      </c>
      <c r="P1087" s="16" t="s">
        <v>38</v>
      </c>
      <c r="Q1087" s="16">
        <v>5</v>
      </c>
      <c r="R1087" s="16" t="s">
        <v>39</v>
      </c>
    </row>
    <row r="1088" spans="1:18" x14ac:dyDescent="0.2">
      <c r="A1088" s="16" t="s">
        <v>1231</v>
      </c>
      <c r="B1088" s="29">
        <v>46065</v>
      </c>
      <c r="C1088" s="9" t="s">
        <v>183</v>
      </c>
      <c r="D1088" s="9" t="s">
        <v>47</v>
      </c>
      <c r="E1088" s="9" t="s">
        <v>48</v>
      </c>
      <c r="F1088" s="9" t="s">
        <v>10</v>
      </c>
      <c r="G1088" s="9" t="s">
        <v>121</v>
      </c>
      <c r="H1088" s="9" t="s">
        <v>122</v>
      </c>
      <c r="I1088" s="9" t="s">
        <v>64</v>
      </c>
      <c r="J1088" s="17">
        <v>1</v>
      </c>
      <c r="K1088" s="18">
        <v>1200</v>
      </c>
      <c r="L1088" s="19">
        <v>0.15</v>
      </c>
      <c r="M1088" s="18">
        <f t="shared" si="44"/>
        <v>1020</v>
      </c>
      <c r="N1088" s="18">
        <f>M1088*0.26</f>
        <v>265.2</v>
      </c>
      <c r="O1088" s="16" t="s">
        <v>44</v>
      </c>
      <c r="P1088" s="16" t="s">
        <v>242</v>
      </c>
      <c r="Q1088" s="16">
        <v>3</v>
      </c>
      <c r="R1088" s="16" t="s">
        <v>39</v>
      </c>
    </row>
    <row r="1089" spans="1:18" x14ac:dyDescent="0.2">
      <c r="A1089" s="16" t="s">
        <v>1232</v>
      </c>
      <c r="B1089" s="29">
        <v>46011</v>
      </c>
      <c r="C1089" s="9" t="s">
        <v>118</v>
      </c>
      <c r="D1089" s="9" t="s">
        <v>87</v>
      </c>
      <c r="E1089" s="9" t="s">
        <v>88</v>
      </c>
      <c r="F1089" s="9" t="s">
        <v>9</v>
      </c>
      <c r="G1089" s="9" t="s">
        <v>173</v>
      </c>
      <c r="H1089" s="9" t="s">
        <v>174</v>
      </c>
      <c r="I1089" s="9" t="s">
        <v>79</v>
      </c>
      <c r="J1089" s="17">
        <v>2</v>
      </c>
      <c r="K1089" s="18">
        <v>653</v>
      </c>
      <c r="L1089" s="19">
        <v>0.05</v>
      </c>
      <c r="M1089" s="18">
        <v>0</v>
      </c>
      <c r="N1089" s="18">
        <v>0</v>
      </c>
      <c r="O1089" s="16" t="s">
        <v>58</v>
      </c>
      <c r="P1089" s="16" t="s">
        <v>132</v>
      </c>
      <c r="Q1089" s="16"/>
      <c r="R1089" s="16" t="s">
        <v>133</v>
      </c>
    </row>
    <row r="1090" spans="1:18" x14ac:dyDescent="0.2">
      <c r="A1090" s="16" t="s">
        <v>1233</v>
      </c>
      <c r="B1090" s="29">
        <v>45876</v>
      </c>
      <c r="C1090" s="9" t="s">
        <v>41</v>
      </c>
      <c r="D1090" s="9" t="s">
        <v>47</v>
      </c>
      <c r="E1090" s="9" t="s">
        <v>48</v>
      </c>
      <c r="F1090" s="9" t="s">
        <v>11</v>
      </c>
      <c r="G1090" s="9" t="s">
        <v>130</v>
      </c>
      <c r="H1090" s="9" t="s">
        <v>131</v>
      </c>
      <c r="I1090" s="9" t="s">
        <v>36</v>
      </c>
      <c r="J1090" s="17">
        <v>1</v>
      </c>
      <c r="K1090" s="18">
        <v>969</v>
      </c>
      <c r="L1090" s="19">
        <v>0.05</v>
      </c>
      <c r="M1090" s="18">
        <f t="shared" ref="M1090:M1101" si="45">J1090*K1090*(1-L1090)</f>
        <v>920.55</v>
      </c>
      <c r="N1090" s="18">
        <f>M1090*0.2</f>
        <v>184.11</v>
      </c>
      <c r="O1090" s="16" t="s">
        <v>69</v>
      </c>
      <c r="P1090" s="16" t="s">
        <v>38</v>
      </c>
      <c r="Q1090" s="16">
        <v>4</v>
      </c>
      <c r="R1090" s="16" t="s">
        <v>39</v>
      </c>
    </row>
    <row r="1091" spans="1:18" x14ac:dyDescent="0.2">
      <c r="A1091" s="16" t="s">
        <v>1234</v>
      </c>
      <c r="B1091" s="29">
        <v>45862</v>
      </c>
      <c r="C1091" s="9" t="s">
        <v>66</v>
      </c>
      <c r="D1091" s="9" t="s">
        <v>47</v>
      </c>
      <c r="E1091" s="9" t="s">
        <v>48</v>
      </c>
      <c r="F1091" s="9" t="s">
        <v>11</v>
      </c>
      <c r="G1091" s="9" t="s">
        <v>115</v>
      </c>
      <c r="H1091" s="9" t="s">
        <v>116</v>
      </c>
      <c r="I1091" s="9" t="s">
        <v>36</v>
      </c>
      <c r="J1091" s="17">
        <v>2</v>
      </c>
      <c r="K1091" s="18">
        <v>2448</v>
      </c>
      <c r="L1091" s="19">
        <v>0</v>
      </c>
      <c r="M1091" s="18">
        <f t="shared" si="45"/>
        <v>4896</v>
      </c>
      <c r="N1091" s="18">
        <f>M1091*0.22</f>
        <v>1077.1200000000001</v>
      </c>
      <c r="O1091" s="16" t="s">
        <v>58</v>
      </c>
      <c r="P1091" s="16" t="s">
        <v>38</v>
      </c>
      <c r="Q1091" s="16">
        <v>3</v>
      </c>
      <c r="R1091" s="16" t="s">
        <v>39</v>
      </c>
    </row>
    <row r="1092" spans="1:18" x14ac:dyDescent="0.2">
      <c r="A1092" s="16" t="s">
        <v>1235</v>
      </c>
      <c r="B1092" s="29">
        <v>46035</v>
      </c>
      <c r="C1092" s="9" t="s">
        <v>125</v>
      </c>
      <c r="D1092" s="9" t="s">
        <v>150</v>
      </c>
      <c r="E1092" s="9" t="s">
        <v>151</v>
      </c>
      <c r="F1092" s="9" t="s">
        <v>10</v>
      </c>
      <c r="G1092" s="9" t="s">
        <v>168</v>
      </c>
      <c r="H1092" s="9" t="s">
        <v>169</v>
      </c>
      <c r="I1092" s="9" t="s">
        <v>73</v>
      </c>
      <c r="J1092" s="17">
        <v>1</v>
      </c>
      <c r="K1092" s="18">
        <v>1293</v>
      </c>
      <c r="L1092" s="19">
        <v>0.05</v>
      </c>
      <c r="M1092" s="18">
        <f t="shared" si="45"/>
        <v>1228.3499999999999</v>
      </c>
      <c r="N1092" s="18">
        <f>M1092*0.24</f>
        <v>294.80399999999997</v>
      </c>
      <c r="O1092" s="16" t="s">
        <v>91</v>
      </c>
      <c r="P1092" s="16" t="s">
        <v>38</v>
      </c>
      <c r="Q1092" s="16">
        <v>4</v>
      </c>
      <c r="R1092" s="16" t="s">
        <v>39</v>
      </c>
    </row>
    <row r="1093" spans="1:18" x14ac:dyDescent="0.2">
      <c r="A1093" s="16" t="s">
        <v>1236</v>
      </c>
      <c r="B1093" s="29">
        <v>45757</v>
      </c>
      <c r="C1093" s="9" t="s">
        <v>138</v>
      </c>
      <c r="D1093" s="9" t="s">
        <v>107</v>
      </c>
      <c r="E1093" s="9" t="s">
        <v>108</v>
      </c>
      <c r="F1093" s="9" t="s">
        <v>11</v>
      </c>
      <c r="G1093" s="9" t="s">
        <v>77</v>
      </c>
      <c r="H1093" s="9" t="s">
        <v>78</v>
      </c>
      <c r="I1093" s="9" t="s">
        <v>79</v>
      </c>
      <c r="J1093" s="17">
        <v>1</v>
      </c>
      <c r="K1093" s="18">
        <v>846</v>
      </c>
      <c r="L1093" s="19">
        <v>0</v>
      </c>
      <c r="M1093" s="18">
        <f t="shared" si="45"/>
        <v>846</v>
      </c>
      <c r="N1093" s="18">
        <f>M1093*0.2</f>
        <v>169.20000000000002</v>
      </c>
      <c r="O1093" s="16" t="s">
        <v>37</v>
      </c>
      <c r="P1093" s="16" t="s">
        <v>38</v>
      </c>
      <c r="Q1093" s="16">
        <v>4</v>
      </c>
      <c r="R1093" s="16" t="s">
        <v>39</v>
      </c>
    </row>
    <row r="1094" spans="1:18" x14ac:dyDescent="0.2">
      <c r="A1094" s="16" t="s">
        <v>1237</v>
      </c>
      <c r="B1094" s="29">
        <v>45731</v>
      </c>
      <c r="C1094" s="9" t="s">
        <v>156</v>
      </c>
      <c r="D1094" s="9" t="s">
        <v>154</v>
      </c>
      <c r="E1094" s="9" t="s">
        <v>61</v>
      </c>
      <c r="F1094" s="9" t="s">
        <v>10</v>
      </c>
      <c r="G1094" s="9" t="s">
        <v>184</v>
      </c>
      <c r="H1094" s="9" t="s">
        <v>185</v>
      </c>
      <c r="I1094" s="9" t="s">
        <v>73</v>
      </c>
      <c r="J1094" s="17">
        <v>2</v>
      </c>
      <c r="K1094" s="18">
        <v>872</v>
      </c>
      <c r="L1094" s="19">
        <v>0.2</v>
      </c>
      <c r="M1094" s="18">
        <f t="shared" si="45"/>
        <v>1395.2</v>
      </c>
      <c r="N1094" s="18">
        <f>-0.08*M1094</f>
        <v>-111.616</v>
      </c>
      <c r="O1094" s="16" t="s">
        <v>69</v>
      </c>
      <c r="P1094" s="16" t="s">
        <v>80</v>
      </c>
      <c r="Q1094" s="16">
        <v>2</v>
      </c>
      <c r="R1094" s="16" t="s">
        <v>80</v>
      </c>
    </row>
    <row r="1095" spans="1:18" x14ac:dyDescent="0.2">
      <c r="A1095" s="16" t="s">
        <v>1238</v>
      </c>
      <c r="B1095" s="29">
        <v>46035</v>
      </c>
      <c r="C1095" s="9" t="s">
        <v>125</v>
      </c>
      <c r="D1095" s="9" t="s">
        <v>99</v>
      </c>
      <c r="E1095" s="9" t="s">
        <v>99</v>
      </c>
      <c r="F1095" s="9" t="s">
        <v>9</v>
      </c>
      <c r="G1095" s="9" t="s">
        <v>173</v>
      </c>
      <c r="H1095" s="9" t="s">
        <v>174</v>
      </c>
      <c r="I1095" s="9" t="s">
        <v>95</v>
      </c>
      <c r="J1095" s="17">
        <v>1</v>
      </c>
      <c r="K1095" s="18">
        <v>3438</v>
      </c>
      <c r="L1095" s="19">
        <v>0.1</v>
      </c>
      <c r="M1095" s="18">
        <f t="shared" si="45"/>
        <v>3094.2000000000003</v>
      </c>
      <c r="N1095" s="18">
        <f>M1095*0.16</f>
        <v>495.07200000000006</v>
      </c>
      <c r="O1095" s="16" t="s">
        <v>58</v>
      </c>
      <c r="P1095" s="16" t="s">
        <v>38</v>
      </c>
      <c r="Q1095" s="16">
        <v>3</v>
      </c>
      <c r="R1095" s="16" t="s">
        <v>39</v>
      </c>
    </row>
    <row r="1096" spans="1:18" x14ac:dyDescent="0.2">
      <c r="A1096" s="16" t="s">
        <v>1239</v>
      </c>
      <c r="B1096" s="29">
        <v>45866</v>
      </c>
      <c r="C1096" s="9" t="s">
        <v>148</v>
      </c>
      <c r="D1096" s="9" t="s">
        <v>71</v>
      </c>
      <c r="E1096" s="9" t="s">
        <v>72</v>
      </c>
      <c r="F1096" s="9" t="s">
        <v>11</v>
      </c>
      <c r="G1096" s="9" t="s">
        <v>77</v>
      </c>
      <c r="H1096" s="9" t="s">
        <v>78</v>
      </c>
      <c r="I1096" s="9" t="s">
        <v>36</v>
      </c>
      <c r="J1096" s="17">
        <v>4</v>
      </c>
      <c r="K1096" s="18">
        <v>2440</v>
      </c>
      <c r="L1096" s="19">
        <v>0.15</v>
      </c>
      <c r="M1096" s="18">
        <f t="shared" si="45"/>
        <v>8296</v>
      </c>
      <c r="N1096" s="18">
        <f>M1096*0.25</f>
        <v>2074</v>
      </c>
      <c r="O1096" s="16" t="s">
        <v>37</v>
      </c>
      <c r="P1096" s="16" t="s">
        <v>38</v>
      </c>
      <c r="Q1096" s="16">
        <v>3</v>
      </c>
      <c r="R1096" s="16" t="s">
        <v>39</v>
      </c>
    </row>
    <row r="1097" spans="1:18" x14ac:dyDescent="0.2">
      <c r="A1097" s="16" t="s">
        <v>1240</v>
      </c>
      <c r="B1097" s="29">
        <v>46069</v>
      </c>
      <c r="C1097" s="9" t="s">
        <v>226</v>
      </c>
      <c r="D1097" s="9" t="s">
        <v>87</v>
      </c>
      <c r="E1097" s="9" t="s">
        <v>88</v>
      </c>
      <c r="F1097" s="9" t="s">
        <v>10</v>
      </c>
      <c r="G1097" s="9" t="s">
        <v>121</v>
      </c>
      <c r="H1097" s="9" t="s">
        <v>122</v>
      </c>
      <c r="I1097" s="9" t="s">
        <v>64</v>
      </c>
      <c r="J1097" s="17">
        <v>1</v>
      </c>
      <c r="K1097" s="18">
        <v>705</v>
      </c>
      <c r="L1097" s="19">
        <v>0.15</v>
      </c>
      <c r="M1097" s="18">
        <f t="shared" si="45"/>
        <v>599.25</v>
      </c>
      <c r="N1097" s="18">
        <f>M1097*0.14</f>
        <v>83.89500000000001</v>
      </c>
      <c r="O1097" s="16" t="s">
        <v>69</v>
      </c>
      <c r="P1097" s="16" t="s">
        <v>38</v>
      </c>
      <c r="Q1097" s="16">
        <v>4</v>
      </c>
      <c r="R1097" s="16" t="s">
        <v>39</v>
      </c>
    </row>
    <row r="1098" spans="1:18" x14ac:dyDescent="0.2">
      <c r="A1098" s="16" t="s">
        <v>1241</v>
      </c>
      <c r="B1098" s="29">
        <v>45688</v>
      </c>
      <c r="C1098" s="9" t="s">
        <v>226</v>
      </c>
      <c r="D1098" s="9" t="s">
        <v>83</v>
      </c>
      <c r="E1098" s="9" t="s">
        <v>84</v>
      </c>
      <c r="F1098" s="9" t="s">
        <v>10</v>
      </c>
      <c r="G1098" s="9" t="s">
        <v>184</v>
      </c>
      <c r="H1098" s="9" t="s">
        <v>185</v>
      </c>
      <c r="I1098" s="9" t="s">
        <v>73</v>
      </c>
      <c r="J1098" s="17">
        <v>1</v>
      </c>
      <c r="K1098" s="18">
        <v>1098</v>
      </c>
      <c r="L1098" s="19">
        <v>0.15</v>
      </c>
      <c r="M1098" s="18">
        <f t="shared" si="45"/>
        <v>933.3</v>
      </c>
      <c r="N1098" s="18">
        <f>M1098*0.19</f>
        <v>177.327</v>
      </c>
      <c r="O1098" s="16" t="s">
        <v>91</v>
      </c>
      <c r="P1098" s="16" t="s">
        <v>38</v>
      </c>
      <c r="Q1098" s="16">
        <v>3</v>
      </c>
      <c r="R1098" s="16" t="s">
        <v>39</v>
      </c>
    </row>
    <row r="1099" spans="1:18" x14ac:dyDescent="0.2">
      <c r="A1099" s="16" t="s">
        <v>1242</v>
      </c>
      <c r="B1099" s="29">
        <v>45985</v>
      </c>
      <c r="C1099" s="9" t="s">
        <v>143</v>
      </c>
      <c r="D1099" s="9" t="s">
        <v>83</v>
      </c>
      <c r="E1099" s="9" t="s">
        <v>84</v>
      </c>
      <c r="F1099" s="9" t="s">
        <v>11</v>
      </c>
      <c r="G1099" s="9" t="s">
        <v>115</v>
      </c>
      <c r="H1099" s="9" t="s">
        <v>116</v>
      </c>
      <c r="I1099" s="9" t="s">
        <v>36</v>
      </c>
      <c r="J1099" s="17">
        <v>1</v>
      </c>
      <c r="K1099" s="18">
        <v>2498</v>
      </c>
      <c r="L1099" s="19">
        <v>0.05</v>
      </c>
      <c r="M1099" s="18">
        <f t="shared" si="45"/>
        <v>2373.1</v>
      </c>
      <c r="N1099" s="18">
        <f>M1099*0.13</f>
        <v>308.50299999999999</v>
      </c>
      <c r="O1099" s="16" t="s">
        <v>69</v>
      </c>
      <c r="P1099" s="16" t="s">
        <v>38</v>
      </c>
      <c r="Q1099" s="16">
        <v>5</v>
      </c>
      <c r="R1099" s="16" t="s">
        <v>39</v>
      </c>
    </row>
    <row r="1100" spans="1:18" x14ac:dyDescent="0.2">
      <c r="A1100" s="16" t="s">
        <v>1243</v>
      </c>
      <c r="B1100" s="29">
        <v>46019</v>
      </c>
      <c r="C1100" s="9" t="s">
        <v>143</v>
      </c>
      <c r="D1100" s="9" t="s">
        <v>55</v>
      </c>
      <c r="E1100" s="9" t="s">
        <v>56</v>
      </c>
      <c r="F1100" s="9" t="s">
        <v>9</v>
      </c>
      <c r="G1100" s="9" t="s">
        <v>93</v>
      </c>
      <c r="H1100" s="9" t="s">
        <v>94</v>
      </c>
      <c r="I1100" s="9" t="s">
        <v>95</v>
      </c>
      <c r="J1100" s="17">
        <v>1</v>
      </c>
      <c r="K1100" s="18">
        <v>3812</v>
      </c>
      <c r="L1100" s="19">
        <v>0.15</v>
      </c>
      <c r="M1100" s="18">
        <f t="shared" si="45"/>
        <v>3240.2</v>
      </c>
      <c r="N1100" s="18">
        <f>M1100*0.19</f>
        <v>615.63799999999992</v>
      </c>
      <c r="O1100" s="16" t="s">
        <v>37</v>
      </c>
      <c r="P1100" s="16" t="s">
        <v>38</v>
      </c>
      <c r="Q1100" s="16">
        <v>3</v>
      </c>
      <c r="R1100" s="16" t="s">
        <v>39</v>
      </c>
    </row>
    <row r="1101" spans="1:18" x14ac:dyDescent="0.2">
      <c r="A1101" s="16" t="s">
        <v>1244</v>
      </c>
      <c r="B1101" s="29">
        <v>45966</v>
      </c>
      <c r="C1101" s="9" t="s">
        <v>183</v>
      </c>
      <c r="D1101" s="9" t="s">
        <v>150</v>
      </c>
      <c r="E1101" s="9" t="s">
        <v>151</v>
      </c>
      <c r="F1101" s="9" t="s">
        <v>11</v>
      </c>
      <c r="G1101" s="9" t="s">
        <v>42</v>
      </c>
      <c r="H1101" s="9" t="s">
        <v>43</v>
      </c>
      <c r="I1101" s="9" t="s">
        <v>36</v>
      </c>
      <c r="J1101" s="17">
        <v>1</v>
      </c>
      <c r="K1101" s="18">
        <v>536</v>
      </c>
      <c r="L1101" s="19">
        <v>0</v>
      </c>
      <c r="M1101" s="18">
        <f t="shared" si="45"/>
        <v>536</v>
      </c>
      <c r="N1101" s="18">
        <f>M1101*0.2</f>
        <v>107.2</v>
      </c>
      <c r="O1101" s="16" t="s">
        <v>69</v>
      </c>
      <c r="P1101" s="16" t="s">
        <v>38</v>
      </c>
      <c r="Q1101" s="16">
        <v>4</v>
      </c>
      <c r="R1101" s="16" t="s">
        <v>39</v>
      </c>
    </row>
    <row r="1102" spans="1:18" x14ac:dyDescent="0.2">
      <c r="A1102" s="16" t="s">
        <v>1245</v>
      </c>
      <c r="B1102" s="29">
        <v>45905</v>
      </c>
      <c r="C1102" s="9" t="s">
        <v>156</v>
      </c>
      <c r="D1102" s="9" t="s">
        <v>87</v>
      </c>
      <c r="E1102" s="9" t="s">
        <v>88</v>
      </c>
      <c r="F1102" s="9" t="s">
        <v>11</v>
      </c>
      <c r="G1102" s="9" t="s">
        <v>115</v>
      </c>
      <c r="H1102" s="9" t="s">
        <v>116</v>
      </c>
      <c r="I1102" s="9" t="s">
        <v>79</v>
      </c>
      <c r="J1102" s="17">
        <v>3</v>
      </c>
      <c r="K1102" s="18">
        <v>1274</v>
      </c>
      <c r="L1102" s="19">
        <v>0.35</v>
      </c>
      <c r="M1102" s="18">
        <v>0</v>
      </c>
      <c r="N1102" s="18">
        <v>0</v>
      </c>
      <c r="O1102" s="16" t="s">
        <v>69</v>
      </c>
      <c r="P1102" s="16" t="s">
        <v>132</v>
      </c>
      <c r="Q1102" s="16"/>
      <c r="R1102" s="16" t="s">
        <v>133</v>
      </c>
    </row>
    <row r="1103" spans="1:18" x14ac:dyDescent="0.2">
      <c r="A1103" s="16" t="s">
        <v>1246</v>
      </c>
      <c r="B1103" s="29">
        <v>45876</v>
      </c>
      <c r="C1103" s="9" t="s">
        <v>86</v>
      </c>
      <c r="D1103" s="9" t="s">
        <v>71</v>
      </c>
      <c r="E1103" s="9" t="s">
        <v>72</v>
      </c>
      <c r="F1103" s="9" t="s">
        <v>10</v>
      </c>
      <c r="G1103" s="9" t="s">
        <v>184</v>
      </c>
      <c r="H1103" s="9" t="s">
        <v>185</v>
      </c>
      <c r="I1103" s="9" t="s">
        <v>73</v>
      </c>
      <c r="J1103" s="17">
        <v>2</v>
      </c>
      <c r="K1103" s="18">
        <v>2104</v>
      </c>
      <c r="L1103" s="19">
        <v>0.2</v>
      </c>
      <c r="M1103" s="18">
        <f t="shared" ref="M1103:M1134" si="46">J1103*K1103*(1-L1103)</f>
        <v>3366.4</v>
      </c>
      <c r="N1103" s="18">
        <f>M1103*0.15</f>
        <v>504.96</v>
      </c>
      <c r="O1103" s="16" t="s">
        <v>91</v>
      </c>
      <c r="P1103" s="16" t="s">
        <v>38</v>
      </c>
      <c r="Q1103" s="16">
        <v>3</v>
      </c>
      <c r="R1103" s="16" t="s">
        <v>39</v>
      </c>
    </row>
    <row r="1104" spans="1:18" x14ac:dyDescent="0.2">
      <c r="A1104" s="16" t="s">
        <v>1247</v>
      </c>
      <c r="B1104" s="29">
        <v>45829</v>
      </c>
      <c r="C1104" s="9" t="s">
        <v>52</v>
      </c>
      <c r="D1104" s="9" t="s">
        <v>119</v>
      </c>
      <c r="E1104" s="9" t="s">
        <v>120</v>
      </c>
      <c r="F1104" s="9" t="s">
        <v>11</v>
      </c>
      <c r="G1104" s="9" t="s">
        <v>115</v>
      </c>
      <c r="H1104" s="9" t="s">
        <v>116</v>
      </c>
      <c r="I1104" s="9" t="s">
        <v>36</v>
      </c>
      <c r="J1104" s="17">
        <v>4</v>
      </c>
      <c r="K1104" s="18">
        <v>1716</v>
      </c>
      <c r="L1104" s="19">
        <v>0.05</v>
      </c>
      <c r="M1104" s="18">
        <f t="shared" si="46"/>
        <v>6520.7999999999993</v>
      </c>
      <c r="N1104" s="18">
        <f>M1104*0.2</f>
        <v>1304.1599999999999</v>
      </c>
      <c r="O1104" s="16" t="s">
        <v>58</v>
      </c>
      <c r="P1104" s="16" t="s">
        <v>38</v>
      </c>
      <c r="Q1104" s="16">
        <v>5</v>
      </c>
      <c r="R1104" s="16" t="s">
        <v>39</v>
      </c>
    </row>
    <row r="1105" spans="1:18" x14ac:dyDescent="0.2">
      <c r="A1105" s="16" t="s">
        <v>1248</v>
      </c>
      <c r="B1105" s="29">
        <v>45937</v>
      </c>
      <c r="C1105" s="9" t="s">
        <v>165</v>
      </c>
      <c r="D1105" s="9" t="s">
        <v>113</v>
      </c>
      <c r="E1105" s="9" t="s">
        <v>114</v>
      </c>
      <c r="F1105" s="9" t="s">
        <v>11</v>
      </c>
      <c r="G1105" s="9" t="s">
        <v>115</v>
      </c>
      <c r="H1105" s="9" t="s">
        <v>116</v>
      </c>
      <c r="I1105" s="9" t="s">
        <v>36</v>
      </c>
      <c r="J1105" s="17">
        <v>2</v>
      </c>
      <c r="K1105" s="18">
        <v>1687</v>
      </c>
      <c r="L1105" s="19">
        <v>0.05</v>
      </c>
      <c r="M1105" s="18">
        <f t="shared" si="46"/>
        <v>3205.2999999999997</v>
      </c>
      <c r="N1105" s="18">
        <f>M1105*0.26</f>
        <v>833.37799999999993</v>
      </c>
      <c r="O1105" s="16" t="s">
        <v>44</v>
      </c>
      <c r="P1105" s="16" t="s">
        <v>38</v>
      </c>
      <c r="Q1105" s="16">
        <v>4</v>
      </c>
      <c r="R1105" s="16" t="s">
        <v>39</v>
      </c>
    </row>
    <row r="1106" spans="1:18" x14ac:dyDescent="0.2">
      <c r="A1106" s="16" t="s">
        <v>1249</v>
      </c>
      <c r="B1106" s="29">
        <v>45800</v>
      </c>
      <c r="C1106" s="9" t="s">
        <v>66</v>
      </c>
      <c r="D1106" s="9" t="s">
        <v>71</v>
      </c>
      <c r="E1106" s="9" t="s">
        <v>72</v>
      </c>
      <c r="F1106" s="9" t="s">
        <v>10</v>
      </c>
      <c r="G1106" s="9" t="s">
        <v>168</v>
      </c>
      <c r="H1106" s="9" t="s">
        <v>169</v>
      </c>
      <c r="I1106" s="9" t="s">
        <v>73</v>
      </c>
      <c r="J1106" s="17">
        <v>1</v>
      </c>
      <c r="K1106" s="18">
        <v>1924</v>
      </c>
      <c r="L1106" s="19">
        <v>0</v>
      </c>
      <c r="M1106" s="18">
        <f t="shared" si="46"/>
        <v>1924</v>
      </c>
      <c r="N1106" s="18">
        <f>M1106*0.23</f>
        <v>442.52000000000004</v>
      </c>
      <c r="O1106" s="16" t="s">
        <v>91</v>
      </c>
      <c r="P1106" s="16" t="s">
        <v>38</v>
      </c>
      <c r="Q1106" s="16">
        <v>4</v>
      </c>
      <c r="R1106" s="16" t="s">
        <v>39</v>
      </c>
    </row>
    <row r="1107" spans="1:18" x14ac:dyDescent="0.2">
      <c r="A1107" s="16" t="s">
        <v>1250</v>
      </c>
      <c r="B1107" s="29">
        <v>46005</v>
      </c>
      <c r="C1107" s="9" t="s">
        <v>106</v>
      </c>
      <c r="D1107" s="9" t="s">
        <v>87</v>
      </c>
      <c r="E1107" s="9" t="s">
        <v>88</v>
      </c>
      <c r="F1107" s="9" t="s">
        <v>11</v>
      </c>
      <c r="G1107" s="9" t="s">
        <v>42</v>
      </c>
      <c r="H1107" s="9" t="s">
        <v>43</v>
      </c>
      <c r="I1107" s="9" t="s">
        <v>36</v>
      </c>
      <c r="J1107" s="17">
        <v>1</v>
      </c>
      <c r="K1107" s="18">
        <v>1416</v>
      </c>
      <c r="L1107" s="19">
        <v>0.1</v>
      </c>
      <c r="M1107" s="18">
        <f t="shared" si="46"/>
        <v>1274.4000000000001</v>
      </c>
      <c r="N1107" s="18">
        <f>M1107*0.25</f>
        <v>318.60000000000002</v>
      </c>
      <c r="O1107" s="16" t="s">
        <v>44</v>
      </c>
      <c r="P1107" s="16" t="s">
        <v>38</v>
      </c>
      <c r="Q1107" s="16">
        <v>5</v>
      </c>
      <c r="R1107" s="16" t="s">
        <v>39</v>
      </c>
    </row>
    <row r="1108" spans="1:18" x14ac:dyDescent="0.2">
      <c r="A1108" s="16" t="s">
        <v>1251</v>
      </c>
      <c r="B1108" s="29">
        <v>45775</v>
      </c>
      <c r="C1108" s="9" t="s">
        <v>148</v>
      </c>
      <c r="D1108" s="9" t="s">
        <v>60</v>
      </c>
      <c r="E1108" s="9" t="s">
        <v>61</v>
      </c>
      <c r="F1108" s="9" t="s">
        <v>11</v>
      </c>
      <c r="G1108" s="9" t="s">
        <v>77</v>
      </c>
      <c r="H1108" s="9" t="s">
        <v>78</v>
      </c>
      <c r="I1108" s="9" t="s">
        <v>79</v>
      </c>
      <c r="J1108" s="17">
        <v>1</v>
      </c>
      <c r="K1108" s="18">
        <v>2264</v>
      </c>
      <c r="L1108" s="19">
        <v>0.15</v>
      </c>
      <c r="M1108" s="18">
        <f t="shared" si="46"/>
        <v>1924.3999999999999</v>
      </c>
      <c r="N1108" s="18">
        <f>M1108*0.19</f>
        <v>365.63599999999997</v>
      </c>
      <c r="O1108" s="16" t="s">
        <v>37</v>
      </c>
      <c r="P1108" s="16" t="s">
        <v>38</v>
      </c>
      <c r="Q1108" s="16">
        <v>5</v>
      </c>
      <c r="R1108" s="16" t="s">
        <v>39</v>
      </c>
    </row>
    <row r="1109" spans="1:18" x14ac:dyDescent="0.2">
      <c r="A1109" s="16" t="s">
        <v>1252</v>
      </c>
      <c r="B1109" s="29">
        <v>45699</v>
      </c>
      <c r="C1109" s="9" t="s">
        <v>66</v>
      </c>
      <c r="D1109" s="9" t="s">
        <v>87</v>
      </c>
      <c r="E1109" s="9" t="s">
        <v>88</v>
      </c>
      <c r="F1109" s="9" t="s">
        <v>10</v>
      </c>
      <c r="G1109" s="9" t="s">
        <v>184</v>
      </c>
      <c r="H1109" s="9" t="s">
        <v>185</v>
      </c>
      <c r="I1109" s="9" t="s">
        <v>64</v>
      </c>
      <c r="J1109" s="17">
        <v>1</v>
      </c>
      <c r="K1109" s="18">
        <v>5632</v>
      </c>
      <c r="L1109" s="19">
        <v>0.1</v>
      </c>
      <c r="M1109" s="18">
        <f t="shared" si="46"/>
        <v>5068.8</v>
      </c>
      <c r="N1109" s="18">
        <f>M1109*0.14</f>
        <v>709.63200000000006</v>
      </c>
      <c r="O1109" s="16" t="s">
        <v>69</v>
      </c>
      <c r="P1109" s="16" t="s">
        <v>38</v>
      </c>
      <c r="Q1109" s="16">
        <v>4</v>
      </c>
      <c r="R1109" s="16" t="s">
        <v>39</v>
      </c>
    </row>
    <row r="1110" spans="1:18" x14ac:dyDescent="0.2">
      <c r="A1110" s="16" t="s">
        <v>1253</v>
      </c>
      <c r="B1110" s="29">
        <v>45947</v>
      </c>
      <c r="C1110" s="9" t="s">
        <v>138</v>
      </c>
      <c r="D1110" s="9" t="s">
        <v>32</v>
      </c>
      <c r="E1110" s="9" t="s">
        <v>33</v>
      </c>
      <c r="F1110" s="9" t="s">
        <v>10</v>
      </c>
      <c r="G1110" s="9" t="s">
        <v>121</v>
      </c>
      <c r="H1110" s="9" t="s">
        <v>122</v>
      </c>
      <c r="I1110" s="9" t="s">
        <v>64</v>
      </c>
      <c r="J1110" s="17">
        <v>3</v>
      </c>
      <c r="K1110" s="18">
        <v>4440</v>
      </c>
      <c r="L1110" s="19">
        <v>0.15</v>
      </c>
      <c r="M1110" s="18">
        <f t="shared" si="46"/>
        <v>11322</v>
      </c>
      <c r="N1110" s="18">
        <f>M1110*0.23</f>
        <v>2604.06</v>
      </c>
      <c r="O1110" s="16" t="s">
        <v>69</v>
      </c>
      <c r="P1110" s="16" t="s">
        <v>38</v>
      </c>
      <c r="Q1110" s="16">
        <v>5</v>
      </c>
      <c r="R1110" s="16" t="s">
        <v>39</v>
      </c>
    </row>
    <row r="1111" spans="1:18" x14ac:dyDescent="0.2">
      <c r="A1111" s="16" t="s">
        <v>1254</v>
      </c>
      <c r="B1111" s="29">
        <v>46050</v>
      </c>
      <c r="C1111" s="9" t="s">
        <v>82</v>
      </c>
      <c r="D1111" s="9" t="s">
        <v>71</v>
      </c>
      <c r="E1111" s="9" t="s">
        <v>72</v>
      </c>
      <c r="F1111" s="9" t="s">
        <v>9</v>
      </c>
      <c r="G1111" s="9" t="s">
        <v>161</v>
      </c>
      <c r="H1111" s="9" t="s">
        <v>162</v>
      </c>
      <c r="I1111" s="9" t="s">
        <v>79</v>
      </c>
      <c r="J1111" s="17">
        <v>1</v>
      </c>
      <c r="K1111" s="18">
        <v>3532</v>
      </c>
      <c r="L1111" s="19">
        <v>0.2</v>
      </c>
      <c r="M1111" s="18">
        <f t="shared" si="46"/>
        <v>2825.6000000000004</v>
      </c>
      <c r="N1111" s="18">
        <f>M1111*0.11</f>
        <v>310.81600000000003</v>
      </c>
      <c r="O1111" s="16" t="s">
        <v>58</v>
      </c>
      <c r="P1111" s="16" t="s">
        <v>38</v>
      </c>
      <c r="Q1111" s="16">
        <v>3</v>
      </c>
      <c r="R1111" s="16" t="s">
        <v>39</v>
      </c>
    </row>
    <row r="1112" spans="1:18" x14ac:dyDescent="0.2">
      <c r="A1112" s="16" t="s">
        <v>1255</v>
      </c>
      <c r="B1112" s="29">
        <v>46023</v>
      </c>
      <c r="C1112" s="9" t="s">
        <v>143</v>
      </c>
      <c r="D1112" s="9" t="s">
        <v>71</v>
      </c>
      <c r="E1112" s="9" t="s">
        <v>72</v>
      </c>
      <c r="F1112" s="9" t="s">
        <v>8</v>
      </c>
      <c r="G1112" s="9" t="s">
        <v>49</v>
      </c>
      <c r="H1112" s="9" t="s">
        <v>50</v>
      </c>
      <c r="I1112" s="9" t="s">
        <v>57</v>
      </c>
      <c r="J1112" s="17">
        <v>2</v>
      </c>
      <c r="K1112" s="18">
        <v>3616</v>
      </c>
      <c r="L1112" s="19">
        <v>0.05</v>
      </c>
      <c r="M1112" s="18">
        <f t="shared" si="46"/>
        <v>6870.4</v>
      </c>
      <c r="N1112" s="18">
        <f>M1112*0.16</f>
        <v>1099.2639999999999</v>
      </c>
      <c r="O1112" s="16" t="s">
        <v>37</v>
      </c>
      <c r="P1112" s="16" t="s">
        <v>38</v>
      </c>
      <c r="Q1112" s="16">
        <v>3</v>
      </c>
      <c r="R1112" s="16" t="s">
        <v>39</v>
      </c>
    </row>
    <row r="1113" spans="1:18" x14ac:dyDescent="0.2">
      <c r="A1113" s="16" t="s">
        <v>1256</v>
      </c>
      <c r="B1113" s="29">
        <v>45851</v>
      </c>
      <c r="C1113" s="9" t="s">
        <v>125</v>
      </c>
      <c r="D1113" s="9" t="s">
        <v>99</v>
      </c>
      <c r="E1113" s="9" t="s">
        <v>99</v>
      </c>
      <c r="F1113" s="9" t="s">
        <v>11</v>
      </c>
      <c r="G1113" s="9" t="s">
        <v>115</v>
      </c>
      <c r="H1113" s="9" t="s">
        <v>116</v>
      </c>
      <c r="I1113" s="9" t="s">
        <v>79</v>
      </c>
      <c r="J1113" s="17">
        <v>1</v>
      </c>
      <c r="K1113" s="18">
        <v>1884</v>
      </c>
      <c r="L1113" s="19">
        <v>0.05</v>
      </c>
      <c r="M1113" s="18">
        <f t="shared" si="46"/>
        <v>1789.8</v>
      </c>
      <c r="N1113" s="18">
        <f>M1113*0.12</f>
        <v>214.77599999999998</v>
      </c>
      <c r="O1113" s="16" t="s">
        <v>91</v>
      </c>
      <c r="P1113" s="16" t="s">
        <v>38</v>
      </c>
      <c r="Q1113" s="16">
        <v>5</v>
      </c>
      <c r="R1113" s="16" t="s">
        <v>39</v>
      </c>
    </row>
    <row r="1114" spans="1:18" x14ac:dyDescent="0.2">
      <c r="A1114" s="16" t="s">
        <v>1257</v>
      </c>
      <c r="B1114" s="29">
        <v>45926</v>
      </c>
      <c r="C1114" s="9" t="s">
        <v>148</v>
      </c>
      <c r="D1114" s="9" t="s">
        <v>60</v>
      </c>
      <c r="E1114" s="9" t="s">
        <v>61</v>
      </c>
      <c r="F1114" s="9" t="s">
        <v>10</v>
      </c>
      <c r="G1114" s="9" t="s">
        <v>168</v>
      </c>
      <c r="H1114" s="9" t="s">
        <v>169</v>
      </c>
      <c r="I1114" s="9" t="s">
        <v>73</v>
      </c>
      <c r="J1114" s="17">
        <v>1</v>
      </c>
      <c r="K1114" s="18">
        <v>3388</v>
      </c>
      <c r="L1114" s="19">
        <v>0.05</v>
      </c>
      <c r="M1114" s="18">
        <f t="shared" si="46"/>
        <v>3218.6</v>
      </c>
      <c r="N1114" s="18">
        <f>M1114*0.14</f>
        <v>450.60400000000004</v>
      </c>
      <c r="O1114" s="16" t="s">
        <v>58</v>
      </c>
      <c r="P1114" s="16" t="s">
        <v>38</v>
      </c>
      <c r="Q1114" s="16">
        <v>3</v>
      </c>
      <c r="R1114" s="16" t="s">
        <v>39</v>
      </c>
    </row>
    <row r="1115" spans="1:18" x14ac:dyDescent="0.2">
      <c r="A1115" s="16" t="s">
        <v>1258</v>
      </c>
      <c r="B1115" s="29">
        <v>45961</v>
      </c>
      <c r="C1115" s="9" t="s">
        <v>118</v>
      </c>
      <c r="D1115" s="9" t="s">
        <v>113</v>
      </c>
      <c r="E1115" s="9" t="s">
        <v>114</v>
      </c>
      <c r="F1115" s="9" t="s">
        <v>8</v>
      </c>
      <c r="G1115" s="9" t="s">
        <v>126</v>
      </c>
      <c r="H1115" s="9" t="s">
        <v>127</v>
      </c>
      <c r="I1115" s="9" t="s">
        <v>57</v>
      </c>
      <c r="J1115" s="17">
        <v>1</v>
      </c>
      <c r="K1115" s="18">
        <v>57484</v>
      </c>
      <c r="L1115" s="19">
        <v>0.05</v>
      </c>
      <c r="M1115" s="18">
        <f t="shared" si="46"/>
        <v>54609.799999999996</v>
      </c>
      <c r="N1115" s="18">
        <f>M1115*0.25</f>
        <v>13652.449999999999</v>
      </c>
      <c r="O1115" s="16" t="s">
        <v>91</v>
      </c>
      <c r="P1115" s="16" t="s">
        <v>38</v>
      </c>
      <c r="Q1115" s="16">
        <v>5</v>
      </c>
      <c r="R1115" s="16" t="s">
        <v>39</v>
      </c>
    </row>
    <row r="1116" spans="1:18" x14ac:dyDescent="0.2">
      <c r="A1116" s="16" t="s">
        <v>1259</v>
      </c>
      <c r="B1116" s="29">
        <v>45786</v>
      </c>
      <c r="C1116" s="9" t="s">
        <v>165</v>
      </c>
      <c r="D1116" s="9" t="s">
        <v>154</v>
      </c>
      <c r="E1116" s="9" t="s">
        <v>61</v>
      </c>
      <c r="F1116" s="9" t="s">
        <v>9</v>
      </c>
      <c r="G1116" s="9" t="s">
        <v>173</v>
      </c>
      <c r="H1116" s="9" t="s">
        <v>174</v>
      </c>
      <c r="I1116" s="9" t="s">
        <v>79</v>
      </c>
      <c r="J1116" s="17">
        <v>1</v>
      </c>
      <c r="K1116" s="18">
        <v>748</v>
      </c>
      <c r="L1116" s="19">
        <v>0</v>
      </c>
      <c r="M1116" s="18">
        <f t="shared" si="46"/>
        <v>748</v>
      </c>
      <c r="N1116" s="18">
        <f>M1116*0.14</f>
        <v>104.72000000000001</v>
      </c>
      <c r="O1116" s="16" t="s">
        <v>44</v>
      </c>
      <c r="P1116" s="16" t="s">
        <v>242</v>
      </c>
      <c r="Q1116" s="16">
        <v>5</v>
      </c>
      <c r="R1116" s="16" t="s">
        <v>39</v>
      </c>
    </row>
    <row r="1117" spans="1:18" x14ac:dyDescent="0.2">
      <c r="A1117" s="16" t="s">
        <v>1260</v>
      </c>
      <c r="B1117" s="29">
        <v>45857</v>
      </c>
      <c r="C1117" s="9" t="s">
        <v>165</v>
      </c>
      <c r="D1117" s="9" t="s">
        <v>101</v>
      </c>
      <c r="E1117" s="9" t="s">
        <v>102</v>
      </c>
      <c r="F1117" s="9" t="s">
        <v>11</v>
      </c>
      <c r="G1117" s="9" t="s">
        <v>42</v>
      </c>
      <c r="H1117" s="9" t="s">
        <v>43</v>
      </c>
      <c r="I1117" s="9" t="s">
        <v>36</v>
      </c>
      <c r="J1117" s="17">
        <v>2</v>
      </c>
      <c r="K1117" s="18">
        <v>1609</v>
      </c>
      <c r="L1117" s="19">
        <v>0.05</v>
      </c>
      <c r="M1117" s="18">
        <f t="shared" si="46"/>
        <v>3057.1</v>
      </c>
      <c r="N1117" s="18">
        <f>M1117*0.21</f>
        <v>641.99099999999999</v>
      </c>
      <c r="O1117" s="16" t="s">
        <v>37</v>
      </c>
      <c r="P1117" s="16" t="s">
        <v>38</v>
      </c>
      <c r="Q1117" s="16">
        <v>4</v>
      </c>
      <c r="R1117" s="16" t="s">
        <v>39</v>
      </c>
    </row>
    <row r="1118" spans="1:18" x14ac:dyDescent="0.2">
      <c r="A1118" s="16" t="s">
        <v>1261</v>
      </c>
      <c r="B1118" s="29">
        <v>45683</v>
      </c>
      <c r="C1118" s="9" t="s">
        <v>97</v>
      </c>
      <c r="D1118" s="9" t="s">
        <v>71</v>
      </c>
      <c r="E1118" s="9" t="s">
        <v>72</v>
      </c>
      <c r="F1118" s="9" t="s">
        <v>10</v>
      </c>
      <c r="G1118" s="9" t="s">
        <v>168</v>
      </c>
      <c r="H1118" s="9" t="s">
        <v>169</v>
      </c>
      <c r="I1118" s="9" t="s">
        <v>64</v>
      </c>
      <c r="J1118" s="17">
        <v>2</v>
      </c>
      <c r="K1118" s="18">
        <v>1719</v>
      </c>
      <c r="L1118" s="19">
        <v>0.1</v>
      </c>
      <c r="M1118" s="18">
        <f t="shared" si="46"/>
        <v>3094.2000000000003</v>
      </c>
      <c r="N1118" s="18">
        <f>M1118*0.2</f>
        <v>618.84000000000015</v>
      </c>
      <c r="O1118" s="16" t="s">
        <v>58</v>
      </c>
      <c r="P1118" s="16" t="s">
        <v>38</v>
      </c>
      <c r="Q1118" s="16">
        <v>5</v>
      </c>
      <c r="R1118" s="16" t="s">
        <v>39</v>
      </c>
    </row>
    <row r="1119" spans="1:18" x14ac:dyDescent="0.2">
      <c r="A1119" s="16" t="s">
        <v>1262</v>
      </c>
      <c r="B1119" s="29">
        <v>45853</v>
      </c>
      <c r="C1119" s="9" t="s">
        <v>146</v>
      </c>
      <c r="D1119" s="9" t="s">
        <v>32</v>
      </c>
      <c r="E1119" s="9" t="s">
        <v>33</v>
      </c>
      <c r="F1119" s="9" t="s">
        <v>11</v>
      </c>
      <c r="G1119" s="9" t="s">
        <v>42</v>
      </c>
      <c r="H1119" s="9" t="s">
        <v>43</v>
      </c>
      <c r="I1119" s="9" t="s">
        <v>79</v>
      </c>
      <c r="J1119" s="17">
        <v>1</v>
      </c>
      <c r="K1119" s="18">
        <v>2422</v>
      </c>
      <c r="L1119" s="19">
        <v>0</v>
      </c>
      <c r="M1119" s="18">
        <f t="shared" si="46"/>
        <v>2422</v>
      </c>
      <c r="N1119" s="18">
        <f>M1119*0.1</f>
        <v>242.20000000000002</v>
      </c>
      <c r="O1119" s="16" t="s">
        <v>44</v>
      </c>
      <c r="P1119" s="16" t="s">
        <v>38</v>
      </c>
      <c r="Q1119" s="16">
        <v>5</v>
      </c>
      <c r="R1119" s="16" t="s">
        <v>39</v>
      </c>
    </row>
    <row r="1120" spans="1:18" x14ac:dyDescent="0.2">
      <c r="A1120" s="16" t="s">
        <v>1263</v>
      </c>
      <c r="B1120" s="29">
        <v>46069</v>
      </c>
      <c r="C1120" s="9" t="s">
        <v>148</v>
      </c>
      <c r="D1120" s="9" t="s">
        <v>113</v>
      </c>
      <c r="E1120" s="9" t="s">
        <v>114</v>
      </c>
      <c r="F1120" s="9" t="s">
        <v>10</v>
      </c>
      <c r="G1120" s="9" t="s">
        <v>184</v>
      </c>
      <c r="H1120" s="9" t="s">
        <v>185</v>
      </c>
      <c r="I1120" s="9" t="s">
        <v>73</v>
      </c>
      <c r="J1120" s="17">
        <v>5</v>
      </c>
      <c r="K1120" s="18">
        <v>3677</v>
      </c>
      <c r="L1120" s="19">
        <v>0.2</v>
      </c>
      <c r="M1120" s="18">
        <f t="shared" si="46"/>
        <v>14708</v>
      </c>
      <c r="N1120" s="18">
        <f>M1120*0.2</f>
        <v>2941.6000000000004</v>
      </c>
      <c r="O1120" s="16" t="s">
        <v>44</v>
      </c>
      <c r="P1120" s="16" t="s">
        <v>242</v>
      </c>
      <c r="Q1120" s="16">
        <v>3</v>
      </c>
      <c r="R1120" s="16" t="s">
        <v>39</v>
      </c>
    </row>
    <row r="1121" spans="1:18" x14ac:dyDescent="0.2">
      <c r="A1121" s="16" t="s">
        <v>1264</v>
      </c>
      <c r="B1121" s="29">
        <v>46056</v>
      </c>
      <c r="C1121" s="9" t="s">
        <v>97</v>
      </c>
      <c r="D1121" s="9" t="s">
        <v>87</v>
      </c>
      <c r="E1121" s="9" t="s">
        <v>88</v>
      </c>
      <c r="F1121" s="9" t="s">
        <v>11</v>
      </c>
      <c r="G1121" s="9" t="s">
        <v>77</v>
      </c>
      <c r="H1121" s="9" t="s">
        <v>78</v>
      </c>
      <c r="I1121" s="9" t="s">
        <v>36</v>
      </c>
      <c r="J1121" s="17">
        <v>1</v>
      </c>
      <c r="K1121" s="18">
        <v>1852</v>
      </c>
      <c r="L1121" s="19">
        <v>0.05</v>
      </c>
      <c r="M1121" s="18">
        <f t="shared" si="46"/>
        <v>1759.3999999999999</v>
      </c>
      <c r="N1121" s="18">
        <f>M1121*0.19</f>
        <v>334.286</v>
      </c>
      <c r="O1121" s="16" t="s">
        <v>44</v>
      </c>
      <c r="P1121" s="16" t="s">
        <v>38</v>
      </c>
      <c r="Q1121" s="16">
        <v>3</v>
      </c>
      <c r="R1121" s="16" t="s">
        <v>39</v>
      </c>
    </row>
    <row r="1122" spans="1:18" x14ac:dyDescent="0.2">
      <c r="A1122" s="16" t="s">
        <v>1265</v>
      </c>
      <c r="B1122" s="29">
        <v>46081</v>
      </c>
      <c r="C1122" s="9" t="s">
        <v>183</v>
      </c>
      <c r="D1122" s="9" t="s">
        <v>154</v>
      </c>
      <c r="E1122" s="9" t="s">
        <v>61</v>
      </c>
      <c r="F1122" s="9" t="s">
        <v>10</v>
      </c>
      <c r="G1122" s="9" t="s">
        <v>121</v>
      </c>
      <c r="H1122" s="9" t="s">
        <v>122</v>
      </c>
      <c r="I1122" s="9" t="s">
        <v>64</v>
      </c>
      <c r="J1122" s="17">
        <v>1</v>
      </c>
      <c r="K1122" s="18">
        <v>5077</v>
      </c>
      <c r="L1122" s="19">
        <v>0.1</v>
      </c>
      <c r="M1122" s="18">
        <f t="shared" si="46"/>
        <v>4569.3</v>
      </c>
      <c r="N1122" s="18">
        <f>M1122*0.13</f>
        <v>594.00900000000001</v>
      </c>
      <c r="O1122" s="16" t="s">
        <v>37</v>
      </c>
      <c r="P1122" s="16" t="s">
        <v>38</v>
      </c>
      <c r="Q1122" s="16">
        <v>3</v>
      </c>
      <c r="R1122" s="16" t="s">
        <v>39</v>
      </c>
    </row>
    <row r="1123" spans="1:18" x14ac:dyDescent="0.2">
      <c r="A1123" s="16" t="s">
        <v>1266</v>
      </c>
      <c r="B1123" s="29">
        <v>45933</v>
      </c>
      <c r="C1123" s="9" t="s">
        <v>97</v>
      </c>
      <c r="D1123" s="9" t="s">
        <v>32</v>
      </c>
      <c r="E1123" s="9" t="s">
        <v>33</v>
      </c>
      <c r="F1123" s="9" t="s">
        <v>10</v>
      </c>
      <c r="G1123" s="9" t="s">
        <v>121</v>
      </c>
      <c r="H1123" s="9" t="s">
        <v>122</v>
      </c>
      <c r="I1123" s="9" t="s">
        <v>64</v>
      </c>
      <c r="J1123" s="17">
        <v>1</v>
      </c>
      <c r="K1123" s="18">
        <v>1119</v>
      </c>
      <c r="L1123" s="19">
        <v>0</v>
      </c>
      <c r="M1123" s="18">
        <f t="shared" si="46"/>
        <v>1119</v>
      </c>
      <c r="N1123" s="18">
        <f>M1123*0.16</f>
        <v>179.04</v>
      </c>
      <c r="O1123" s="16" t="s">
        <v>58</v>
      </c>
      <c r="P1123" s="16" t="s">
        <v>38</v>
      </c>
      <c r="Q1123" s="16">
        <v>4</v>
      </c>
      <c r="R1123" s="16" t="s">
        <v>39</v>
      </c>
    </row>
    <row r="1124" spans="1:18" x14ac:dyDescent="0.2">
      <c r="A1124" s="16" t="s">
        <v>1267</v>
      </c>
      <c r="B1124" s="29">
        <v>45926</v>
      </c>
      <c r="C1124" s="9" t="s">
        <v>66</v>
      </c>
      <c r="D1124" s="9" t="s">
        <v>83</v>
      </c>
      <c r="E1124" s="9" t="s">
        <v>84</v>
      </c>
      <c r="F1124" s="9" t="s">
        <v>11</v>
      </c>
      <c r="G1124" s="9" t="s">
        <v>135</v>
      </c>
      <c r="H1124" s="9" t="s">
        <v>136</v>
      </c>
      <c r="I1124" s="9" t="s">
        <v>79</v>
      </c>
      <c r="J1124" s="17">
        <v>2</v>
      </c>
      <c r="K1124" s="18">
        <v>1099</v>
      </c>
      <c r="L1124" s="19">
        <v>0</v>
      </c>
      <c r="M1124" s="18">
        <f t="shared" si="46"/>
        <v>2198</v>
      </c>
      <c r="N1124" s="18">
        <f>M1124*0.21</f>
        <v>461.58</v>
      </c>
      <c r="O1124" s="16" t="s">
        <v>37</v>
      </c>
      <c r="P1124" s="16" t="s">
        <v>38</v>
      </c>
      <c r="Q1124" s="16">
        <v>3</v>
      </c>
      <c r="R1124" s="16" t="s">
        <v>39</v>
      </c>
    </row>
    <row r="1125" spans="1:18" x14ac:dyDescent="0.2">
      <c r="A1125" s="16" t="s">
        <v>1268</v>
      </c>
      <c r="B1125" s="29">
        <v>45932</v>
      </c>
      <c r="C1125" s="9" t="s">
        <v>54</v>
      </c>
      <c r="D1125" s="9" t="s">
        <v>107</v>
      </c>
      <c r="E1125" s="9" t="s">
        <v>108</v>
      </c>
      <c r="F1125" s="9" t="s">
        <v>9</v>
      </c>
      <c r="G1125" s="9" t="s">
        <v>161</v>
      </c>
      <c r="H1125" s="9" t="s">
        <v>162</v>
      </c>
      <c r="I1125" s="9" t="s">
        <v>95</v>
      </c>
      <c r="J1125" s="17">
        <v>1</v>
      </c>
      <c r="K1125" s="18">
        <v>1540</v>
      </c>
      <c r="L1125" s="19">
        <v>0.1</v>
      </c>
      <c r="M1125" s="18">
        <f t="shared" si="46"/>
        <v>1386</v>
      </c>
      <c r="N1125" s="18">
        <f>M1125*0.21</f>
        <v>291.06</v>
      </c>
      <c r="O1125" s="16" t="s">
        <v>69</v>
      </c>
      <c r="P1125" s="16" t="s">
        <v>38</v>
      </c>
      <c r="Q1125" s="16">
        <v>3</v>
      </c>
      <c r="R1125" s="16" t="s">
        <v>39</v>
      </c>
    </row>
    <row r="1126" spans="1:18" x14ac:dyDescent="0.2">
      <c r="A1126" s="16" t="s">
        <v>1269</v>
      </c>
      <c r="B1126" s="29">
        <v>45773</v>
      </c>
      <c r="C1126" s="9" t="s">
        <v>97</v>
      </c>
      <c r="D1126" s="9" t="s">
        <v>113</v>
      </c>
      <c r="E1126" s="9" t="s">
        <v>114</v>
      </c>
      <c r="F1126" s="9" t="s">
        <v>9</v>
      </c>
      <c r="G1126" s="9" t="s">
        <v>93</v>
      </c>
      <c r="H1126" s="9" t="s">
        <v>94</v>
      </c>
      <c r="I1126" s="9" t="s">
        <v>95</v>
      </c>
      <c r="J1126" s="17">
        <v>1</v>
      </c>
      <c r="K1126" s="18">
        <v>1311</v>
      </c>
      <c r="L1126" s="19">
        <v>0.1</v>
      </c>
      <c r="M1126" s="18">
        <f t="shared" si="46"/>
        <v>1179.9000000000001</v>
      </c>
      <c r="N1126" s="18">
        <f>M1126*0.19</f>
        <v>224.18100000000001</v>
      </c>
      <c r="O1126" s="16" t="s">
        <v>58</v>
      </c>
      <c r="P1126" s="16" t="s">
        <v>38</v>
      </c>
      <c r="Q1126" s="16">
        <v>5</v>
      </c>
      <c r="R1126" s="16" t="s">
        <v>39</v>
      </c>
    </row>
    <row r="1127" spans="1:18" x14ac:dyDescent="0.2">
      <c r="A1127" s="16" t="s">
        <v>1270</v>
      </c>
      <c r="B1127" s="29">
        <v>45968</v>
      </c>
      <c r="C1127" s="9" t="s">
        <v>156</v>
      </c>
      <c r="D1127" s="9" t="s">
        <v>154</v>
      </c>
      <c r="E1127" s="9" t="s">
        <v>61</v>
      </c>
      <c r="F1127" s="9" t="s">
        <v>11</v>
      </c>
      <c r="G1127" s="9" t="s">
        <v>135</v>
      </c>
      <c r="H1127" s="9" t="s">
        <v>136</v>
      </c>
      <c r="I1127" s="9" t="s">
        <v>36</v>
      </c>
      <c r="J1127" s="17">
        <v>2</v>
      </c>
      <c r="K1127" s="18">
        <v>590</v>
      </c>
      <c r="L1127" s="19">
        <v>0.1</v>
      </c>
      <c r="M1127" s="18">
        <f t="shared" si="46"/>
        <v>1062</v>
      </c>
      <c r="N1127" s="18">
        <f>M1127*0.24</f>
        <v>254.88</v>
      </c>
      <c r="O1127" s="16" t="s">
        <v>58</v>
      </c>
      <c r="P1127" s="16" t="s">
        <v>38</v>
      </c>
      <c r="Q1127" s="16">
        <v>4</v>
      </c>
      <c r="R1127" s="16" t="s">
        <v>39</v>
      </c>
    </row>
    <row r="1128" spans="1:18" x14ac:dyDescent="0.2">
      <c r="A1128" s="16" t="s">
        <v>1271</v>
      </c>
      <c r="B1128" s="29">
        <v>45989</v>
      </c>
      <c r="C1128" s="9" t="s">
        <v>165</v>
      </c>
      <c r="D1128" s="9" t="s">
        <v>55</v>
      </c>
      <c r="E1128" s="9" t="s">
        <v>56</v>
      </c>
      <c r="F1128" s="9" t="s">
        <v>10</v>
      </c>
      <c r="G1128" s="9" t="s">
        <v>184</v>
      </c>
      <c r="H1128" s="9" t="s">
        <v>185</v>
      </c>
      <c r="I1128" s="9" t="s">
        <v>73</v>
      </c>
      <c r="J1128" s="17">
        <v>3</v>
      </c>
      <c r="K1128" s="18">
        <v>3709</v>
      </c>
      <c r="L1128" s="19">
        <v>0</v>
      </c>
      <c r="M1128" s="18">
        <f t="shared" si="46"/>
        <v>11127</v>
      </c>
      <c r="N1128" s="18">
        <f>M1128*0.25</f>
        <v>2781.75</v>
      </c>
      <c r="O1128" s="16" t="s">
        <v>58</v>
      </c>
      <c r="P1128" s="16" t="s">
        <v>38</v>
      </c>
      <c r="Q1128" s="16">
        <v>5</v>
      </c>
      <c r="R1128" s="16" t="s">
        <v>39</v>
      </c>
    </row>
    <row r="1129" spans="1:18" x14ac:dyDescent="0.2">
      <c r="A1129" s="16" t="s">
        <v>1272</v>
      </c>
      <c r="B1129" s="29">
        <v>46064</v>
      </c>
      <c r="C1129" s="9" t="s">
        <v>66</v>
      </c>
      <c r="D1129" s="9" t="s">
        <v>113</v>
      </c>
      <c r="E1129" s="9" t="s">
        <v>114</v>
      </c>
      <c r="F1129" s="9" t="s">
        <v>8</v>
      </c>
      <c r="G1129" s="9" t="s">
        <v>126</v>
      </c>
      <c r="H1129" s="9" t="s">
        <v>127</v>
      </c>
      <c r="I1129" s="9" t="s">
        <v>57</v>
      </c>
      <c r="J1129" s="17">
        <v>2</v>
      </c>
      <c r="K1129" s="18">
        <v>24283</v>
      </c>
      <c r="L1129" s="19">
        <v>0.05</v>
      </c>
      <c r="M1129" s="18">
        <f t="shared" si="46"/>
        <v>46137.7</v>
      </c>
      <c r="N1129" s="18">
        <f>M1129*0.22</f>
        <v>10150.294</v>
      </c>
      <c r="O1129" s="16" t="s">
        <v>58</v>
      </c>
      <c r="P1129" s="16" t="s">
        <v>38</v>
      </c>
      <c r="Q1129" s="16">
        <v>3</v>
      </c>
      <c r="R1129" s="16" t="s">
        <v>39</v>
      </c>
    </row>
    <row r="1130" spans="1:18" x14ac:dyDescent="0.2">
      <c r="A1130" s="16" t="s">
        <v>1273</v>
      </c>
      <c r="B1130" s="29">
        <v>45712</v>
      </c>
      <c r="C1130" s="9" t="s">
        <v>31</v>
      </c>
      <c r="D1130" s="9" t="s">
        <v>47</v>
      </c>
      <c r="E1130" s="9" t="s">
        <v>48</v>
      </c>
      <c r="F1130" s="9" t="s">
        <v>9</v>
      </c>
      <c r="G1130" s="9" t="s">
        <v>173</v>
      </c>
      <c r="H1130" s="9" t="s">
        <v>174</v>
      </c>
      <c r="I1130" s="9" t="s">
        <v>79</v>
      </c>
      <c r="J1130" s="17">
        <v>2</v>
      </c>
      <c r="K1130" s="18">
        <v>4095</v>
      </c>
      <c r="L1130" s="19">
        <v>0.05</v>
      </c>
      <c r="M1130" s="18">
        <f t="shared" si="46"/>
        <v>7780.5</v>
      </c>
      <c r="N1130" s="18">
        <f>M1130*0.1</f>
        <v>778.05000000000007</v>
      </c>
      <c r="O1130" s="16" t="s">
        <v>69</v>
      </c>
      <c r="P1130" s="16" t="s">
        <v>38</v>
      </c>
      <c r="Q1130" s="16">
        <v>5</v>
      </c>
      <c r="R1130" s="16" t="s">
        <v>39</v>
      </c>
    </row>
    <row r="1131" spans="1:18" x14ac:dyDescent="0.2">
      <c r="A1131" s="16" t="s">
        <v>1274</v>
      </c>
      <c r="B1131" s="29">
        <v>45952</v>
      </c>
      <c r="C1131" s="9" t="s">
        <v>159</v>
      </c>
      <c r="D1131" s="9" t="s">
        <v>119</v>
      </c>
      <c r="E1131" s="9" t="s">
        <v>120</v>
      </c>
      <c r="F1131" s="9" t="s">
        <v>9</v>
      </c>
      <c r="G1131" s="9" t="s">
        <v>217</v>
      </c>
      <c r="H1131" s="9" t="s">
        <v>218</v>
      </c>
      <c r="I1131" s="9" t="s">
        <v>79</v>
      </c>
      <c r="J1131" s="17">
        <v>1</v>
      </c>
      <c r="K1131" s="18">
        <v>2842</v>
      </c>
      <c r="L1131" s="19">
        <v>0.05</v>
      </c>
      <c r="M1131" s="18">
        <f t="shared" si="46"/>
        <v>2699.9</v>
      </c>
      <c r="N1131" s="18">
        <f>M1131*0.23</f>
        <v>620.97700000000009</v>
      </c>
      <c r="O1131" s="16" t="s">
        <v>44</v>
      </c>
      <c r="P1131" s="16" t="s">
        <v>38</v>
      </c>
      <c r="Q1131" s="16">
        <v>3</v>
      </c>
      <c r="R1131" s="16" t="s">
        <v>39</v>
      </c>
    </row>
    <row r="1132" spans="1:18" x14ac:dyDescent="0.2">
      <c r="A1132" s="16" t="s">
        <v>1275</v>
      </c>
      <c r="B1132" s="29">
        <v>45668</v>
      </c>
      <c r="C1132" s="9" t="s">
        <v>66</v>
      </c>
      <c r="D1132" s="9" t="s">
        <v>47</v>
      </c>
      <c r="E1132" s="9" t="s">
        <v>48</v>
      </c>
      <c r="F1132" s="9" t="s">
        <v>11</v>
      </c>
      <c r="G1132" s="9" t="s">
        <v>130</v>
      </c>
      <c r="H1132" s="9" t="s">
        <v>131</v>
      </c>
      <c r="I1132" s="9" t="s">
        <v>79</v>
      </c>
      <c r="J1132" s="17">
        <v>1</v>
      </c>
      <c r="K1132" s="18">
        <v>491</v>
      </c>
      <c r="L1132" s="19">
        <v>0</v>
      </c>
      <c r="M1132" s="18">
        <f t="shared" si="46"/>
        <v>491</v>
      </c>
      <c r="N1132" s="18">
        <f>M1132*0.1</f>
        <v>49.1</v>
      </c>
      <c r="O1132" s="16" t="s">
        <v>58</v>
      </c>
      <c r="P1132" s="16" t="s">
        <v>38</v>
      </c>
      <c r="Q1132" s="16">
        <v>4</v>
      </c>
      <c r="R1132" s="16" t="s">
        <v>39</v>
      </c>
    </row>
    <row r="1133" spans="1:18" x14ac:dyDescent="0.2">
      <c r="A1133" s="16" t="s">
        <v>1276</v>
      </c>
      <c r="B1133" s="29">
        <v>45980</v>
      </c>
      <c r="C1133" s="9" t="s">
        <v>86</v>
      </c>
      <c r="D1133" s="9" t="s">
        <v>75</v>
      </c>
      <c r="E1133" s="9" t="s">
        <v>76</v>
      </c>
      <c r="F1133" s="9" t="s">
        <v>8</v>
      </c>
      <c r="G1133" s="9" t="s">
        <v>34</v>
      </c>
      <c r="H1133" s="9" t="s">
        <v>35</v>
      </c>
      <c r="I1133" s="9" t="s">
        <v>57</v>
      </c>
      <c r="J1133" s="17">
        <v>1</v>
      </c>
      <c r="K1133" s="18">
        <v>58739</v>
      </c>
      <c r="L1133" s="19">
        <v>0.15</v>
      </c>
      <c r="M1133" s="18">
        <f t="shared" si="46"/>
        <v>49928.15</v>
      </c>
      <c r="N1133" s="18">
        <f>-0.08*M1133</f>
        <v>-3994.2520000000004</v>
      </c>
      <c r="O1133" s="16" t="s">
        <v>58</v>
      </c>
      <c r="P1133" s="16" t="s">
        <v>80</v>
      </c>
      <c r="Q1133" s="16">
        <v>2</v>
      </c>
      <c r="R1133" s="16" t="s">
        <v>80</v>
      </c>
    </row>
    <row r="1134" spans="1:18" x14ac:dyDescent="0.2">
      <c r="A1134" s="16" t="s">
        <v>1277</v>
      </c>
      <c r="B1134" s="29">
        <v>45796</v>
      </c>
      <c r="C1134" s="9" t="s">
        <v>41</v>
      </c>
      <c r="D1134" s="9" t="s">
        <v>154</v>
      </c>
      <c r="E1134" s="9" t="s">
        <v>61</v>
      </c>
      <c r="F1134" s="9" t="s">
        <v>8</v>
      </c>
      <c r="G1134" s="9" t="s">
        <v>67</v>
      </c>
      <c r="H1134" s="9" t="s">
        <v>68</v>
      </c>
      <c r="I1134" s="9" t="s">
        <v>57</v>
      </c>
      <c r="J1134" s="17">
        <v>1</v>
      </c>
      <c r="K1134" s="18">
        <v>46031</v>
      </c>
      <c r="L1134" s="19">
        <v>0.05</v>
      </c>
      <c r="M1134" s="18">
        <f t="shared" si="46"/>
        <v>43729.45</v>
      </c>
      <c r="N1134" s="18">
        <f>M1134*0.14</f>
        <v>6122.1230000000005</v>
      </c>
      <c r="O1134" s="16" t="s">
        <v>37</v>
      </c>
      <c r="P1134" s="16" t="s">
        <v>38</v>
      </c>
      <c r="Q1134" s="16">
        <v>3</v>
      </c>
      <c r="R1134" s="16" t="s">
        <v>39</v>
      </c>
    </row>
    <row r="1135" spans="1:18" x14ac:dyDescent="0.2">
      <c r="A1135" s="16" t="s">
        <v>1278</v>
      </c>
      <c r="B1135" s="29">
        <v>46014</v>
      </c>
      <c r="C1135" s="9" t="s">
        <v>46</v>
      </c>
      <c r="D1135" s="9" t="s">
        <v>107</v>
      </c>
      <c r="E1135" s="9" t="s">
        <v>108</v>
      </c>
      <c r="F1135" s="9" t="s">
        <v>10</v>
      </c>
      <c r="G1135" s="9" t="s">
        <v>121</v>
      </c>
      <c r="H1135" s="9" t="s">
        <v>122</v>
      </c>
      <c r="I1135" s="9" t="s">
        <v>64</v>
      </c>
      <c r="J1135" s="17">
        <v>1</v>
      </c>
      <c r="K1135" s="18">
        <v>5496</v>
      </c>
      <c r="L1135" s="19">
        <v>0.05</v>
      </c>
      <c r="M1135" s="18">
        <f t="shared" ref="M1135:M1166" si="47">J1135*K1135*(1-L1135)</f>
        <v>5221.2</v>
      </c>
      <c r="N1135" s="18">
        <f>M1135*0.25</f>
        <v>1305.3</v>
      </c>
      <c r="O1135" s="16" t="s">
        <v>44</v>
      </c>
      <c r="P1135" s="16" t="s">
        <v>38</v>
      </c>
      <c r="Q1135" s="16">
        <v>4</v>
      </c>
      <c r="R1135" s="16" t="s">
        <v>39</v>
      </c>
    </row>
    <row r="1136" spans="1:18" x14ac:dyDescent="0.2">
      <c r="A1136" s="16" t="s">
        <v>1279</v>
      </c>
      <c r="B1136" s="29">
        <v>45958</v>
      </c>
      <c r="C1136" s="9" t="s">
        <v>118</v>
      </c>
      <c r="D1136" s="9" t="s">
        <v>150</v>
      </c>
      <c r="E1136" s="9" t="s">
        <v>151</v>
      </c>
      <c r="F1136" s="9" t="s">
        <v>10</v>
      </c>
      <c r="G1136" s="9" t="s">
        <v>168</v>
      </c>
      <c r="H1136" s="9" t="s">
        <v>169</v>
      </c>
      <c r="I1136" s="9" t="s">
        <v>73</v>
      </c>
      <c r="J1136" s="17">
        <v>1</v>
      </c>
      <c r="K1136" s="18">
        <v>2278</v>
      </c>
      <c r="L1136" s="19">
        <v>0</v>
      </c>
      <c r="M1136" s="18">
        <f t="shared" si="47"/>
        <v>2278</v>
      </c>
      <c r="N1136" s="18">
        <f>M1136*0.12</f>
        <v>273.36</v>
      </c>
      <c r="O1136" s="16" t="s">
        <v>58</v>
      </c>
      <c r="P1136" s="16" t="s">
        <v>38</v>
      </c>
      <c r="Q1136" s="16">
        <v>4</v>
      </c>
      <c r="R1136" s="16" t="s">
        <v>39</v>
      </c>
    </row>
    <row r="1137" spans="1:18" x14ac:dyDescent="0.2">
      <c r="A1137" s="16" t="s">
        <v>1280</v>
      </c>
      <c r="B1137" s="29">
        <v>45986</v>
      </c>
      <c r="C1137" s="9" t="s">
        <v>156</v>
      </c>
      <c r="D1137" s="9" t="s">
        <v>47</v>
      </c>
      <c r="E1137" s="9" t="s">
        <v>48</v>
      </c>
      <c r="F1137" s="9" t="s">
        <v>11</v>
      </c>
      <c r="G1137" s="9" t="s">
        <v>135</v>
      </c>
      <c r="H1137" s="9" t="s">
        <v>136</v>
      </c>
      <c r="I1137" s="9" t="s">
        <v>79</v>
      </c>
      <c r="J1137" s="17">
        <v>1</v>
      </c>
      <c r="K1137" s="18">
        <v>697</v>
      </c>
      <c r="L1137" s="19">
        <v>0.15</v>
      </c>
      <c r="M1137" s="18">
        <f t="shared" si="47"/>
        <v>592.44999999999993</v>
      </c>
      <c r="N1137" s="18">
        <f>M1137*0.24</f>
        <v>142.18799999999999</v>
      </c>
      <c r="O1137" s="16" t="s">
        <v>91</v>
      </c>
      <c r="P1137" s="16" t="s">
        <v>38</v>
      </c>
      <c r="Q1137" s="16">
        <v>4</v>
      </c>
      <c r="R1137" s="16" t="s">
        <v>39</v>
      </c>
    </row>
    <row r="1138" spans="1:18" x14ac:dyDescent="0.2">
      <c r="A1138" s="16" t="s">
        <v>1281</v>
      </c>
      <c r="B1138" s="29">
        <v>45989</v>
      </c>
      <c r="C1138" s="9" t="s">
        <v>148</v>
      </c>
      <c r="D1138" s="9" t="s">
        <v>71</v>
      </c>
      <c r="E1138" s="9" t="s">
        <v>72</v>
      </c>
      <c r="F1138" s="9" t="s">
        <v>8</v>
      </c>
      <c r="G1138" s="9" t="s">
        <v>67</v>
      </c>
      <c r="H1138" s="9" t="s">
        <v>68</v>
      </c>
      <c r="I1138" s="9" t="s">
        <v>36</v>
      </c>
      <c r="J1138" s="17">
        <v>1</v>
      </c>
      <c r="K1138" s="18">
        <v>9437</v>
      </c>
      <c r="L1138" s="19">
        <v>0</v>
      </c>
      <c r="M1138" s="18">
        <f t="shared" si="47"/>
        <v>9437</v>
      </c>
      <c r="N1138" s="18">
        <f>M1138*0.13</f>
        <v>1226.81</v>
      </c>
      <c r="O1138" s="16" t="s">
        <v>69</v>
      </c>
      <c r="P1138" s="16" t="s">
        <v>38</v>
      </c>
      <c r="Q1138" s="16">
        <v>3</v>
      </c>
      <c r="R1138" s="16" t="s">
        <v>39</v>
      </c>
    </row>
    <row r="1139" spans="1:18" x14ac:dyDescent="0.2">
      <c r="A1139" s="16" t="s">
        <v>1282</v>
      </c>
      <c r="B1139" s="29">
        <v>45701</v>
      </c>
      <c r="C1139" s="9" t="s">
        <v>41</v>
      </c>
      <c r="D1139" s="9" t="s">
        <v>75</v>
      </c>
      <c r="E1139" s="9" t="s">
        <v>76</v>
      </c>
      <c r="F1139" s="9" t="s">
        <v>8</v>
      </c>
      <c r="G1139" s="9" t="s">
        <v>34</v>
      </c>
      <c r="H1139" s="9" t="s">
        <v>35</v>
      </c>
      <c r="I1139" s="9" t="s">
        <v>36</v>
      </c>
      <c r="J1139" s="17">
        <v>1</v>
      </c>
      <c r="K1139" s="18">
        <v>45122</v>
      </c>
      <c r="L1139" s="19">
        <v>0</v>
      </c>
      <c r="M1139" s="18">
        <f t="shared" si="47"/>
        <v>45122</v>
      </c>
      <c r="N1139" s="18">
        <f>M1139*0.16</f>
        <v>7219.52</v>
      </c>
      <c r="O1139" s="16" t="s">
        <v>44</v>
      </c>
      <c r="P1139" s="16" t="s">
        <v>38</v>
      </c>
      <c r="Q1139" s="16">
        <v>5</v>
      </c>
      <c r="R1139" s="16" t="s">
        <v>39</v>
      </c>
    </row>
    <row r="1140" spans="1:18" x14ac:dyDescent="0.2">
      <c r="A1140" s="16" t="s">
        <v>1283</v>
      </c>
      <c r="B1140" s="29">
        <v>45899</v>
      </c>
      <c r="C1140" s="9" t="s">
        <v>54</v>
      </c>
      <c r="D1140" s="9" t="s">
        <v>107</v>
      </c>
      <c r="E1140" s="9" t="s">
        <v>108</v>
      </c>
      <c r="F1140" s="9" t="s">
        <v>8</v>
      </c>
      <c r="G1140" s="9" t="s">
        <v>139</v>
      </c>
      <c r="H1140" s="9" t="s">
        <v>140</v>
      </c>
      <c r="I1140" s="9" t="s">
        <v>36</v>
      </c>
      <c r="J1140" s="17">
        <v>1</v>
      </c>
      <c r="K1140" s="18">
        <v>55680</v>
      </c>
      <c r="L1140" s="19">
        <v>0.1</v>
      </c>
      <c r="M1140" s="18">
        <f t="shared" si="47"/>
        <v>50112</v>
      </c>
      <c r="N1140" s="18">
        <f>M1140*0.2</f>
        <v>10022.400000000001</v>
      </c>
      <c r="O1140" s="16" t="s">
        <v>37</v>
      </c>
      <c r="P1140" s="16" t="s">
        <v>38</v>
      </c>
      <c r="Q1140" s="16">
        <v>5</v>
      </c>
      <c r="R1140" s="16" t="s">
        <v>39</v>
      </c>
    </row>
    <row r="1141" spans="1:18" x14ac:dyDescent="0.2">
      <c r="A1141" s="16" t="s">
        <v>1284</v>
      </c>
      <c r="B1141" s="29">
        <v>45731</v>
      </c>
      <c r="C1141" s="9" t="s">
        <v>112</v>
      </c>
      <c r="D1141" s="9" t="s">
        <v>75</v>
      </c>
      <c r="E1141" s="9" t="s">
        <v>76</v>
      </c>
      <c r="F1141" s="9" t="s">
        <v>11</v>
      </c>
      <c r="G1141" s="9" t="s">
        <v>77</v>
      </c>
      <c r="H1141" s="9" t="s">
        <v>78</v>
      </c>
      <c r="I1141" s="9" t="s">
        <v>79</v>
      </c>
      <c r="J1141" s="17">
        <v>4</v>
      </c>
      <c r="K1141" s="18">
        <v>316</v>
      </c>
      <c r="L1141" s="19">
        <v>0.1</v>
      </c>
      <c r="M1141" s="18">
        <f t="shared" si="47"/>
        <v>1137.6000000000001</v>
      </c>
      <c r="N1141" s="18">
        <f>M1141*0.16</f>
        <v>182.01600000000002</v>
      </c>
      <c r="O1141" s="16" t="s">
        <v>44</v>
      </c>
      <c r="P1141" s="16" t="s">
        <v>38</v>
      </c>
      <c r="Q1141" s="16">
        <v>4</v>
      </c>
      <c r="R1141" s="16" t="s">
        <v>39</v>
      </c>
    </row>
    <row r="1142" spans="1:18" x14ac:dyDescent="0.2">
      <c r="A1142" s="16" t="s">
        <v>1285</v>
      </c>
      <c r="B1142" s="29">
        <v>45883</v>
      </c>
      <c r="C1142" s="9" t="s">
        <v>167</v>
      </c>
      <c r="D1142" s="9" t="s">
        <v>83</v>
      </c>
      <c r="E1142" s="9" t="s">
        <v>84</v>
      </c>
      <c r="F1142" s="9" t="s">
        <v>8</v>
      </c>
      <c r="G1142" s="9" t="s">
        <v>34</v>
      </c>
      <c r="H1142" s="9" t="s">
        <v>35</v>
      </c>
      <c r="I1142" s="9" t="s">
        <v>57</v>
      </c>
      <c r="J1142" s="17">
        <v>1</v>
      </c>
      <c r="K1142" s="18">
        <v>61766</v>
      </c>
      <c r="L1142" s="19">
        <v>0</v>
      </c>
      <c r="M1142" s="18">
        <f t="shared" si="47"/>
        <v>61766</v>
      </c>
      <c r="N1142" s="18">
        <f>M1142*0.26</f>
        <v>16059.16</v>
      </c>
      <c r="O1142" s="16" t="s">
        <v>69</v>
      </c>
      <c r="P1142" s="16" t="s">
        <v>38</v>
      </c>
      <c r="Q1142" s="16">
        <v>4</v>
      </c>
      <c r="R1142" s="16" t="s">
        <v>39</v>
      </c>
    </row>
    <row r="1143" spans="1:18" x14ac:dyDescent="0.2">
      <c r="A1143" s="16" t="s">
        <v>1286</v>
      </c>
      <c r="B1143" s="29">
        <v>45965</v>
      </c>
      <c r="C1143" s="9" t="s">
        <v>112</v>
      </c>
      <c r="D1143" s="9" t="s">
        <v>119</v>
      </c>
      <c r="E1143" s="9" t="s">
        <v>120</v>
      </c>
      <c r="F1143" s="9" t="s">
        <v>8</v>
      </c>
      <c r="G1143" s="9" t="s">
        <v>126</v>
      </c>
      <c r="H1143" s="9" t="s">
        <v>127</v>
      </c>
      <c r="I1143" s="9" t="s">
        <v>36</v>
      </c>
      <c r="J1143" s="17">
        <v>2</v>
      </c>
      <c r="K1143" s="18">
        <v>2736</v>
      </c>
      <c r="L1143" s="19">
        <v>0</v>
      </c>
      <c r="M1143" s="18">
        <f t="shared" si="47"/>
        <v>5472</v>
      </c>
      <c r="N1143" s="18">
        <f>M1143*0.1</f>
        <v>547.20000000000005</v>
      </c>
      <c r="O1143" s="16" t="s">
        <v>37</v>
      </c>
      <c r="P1143" s="16" t="s">
        <v>38</v>
      </c>
      <c r="Q1143" s="16">
        <v>5</v>
      </c>
      <c r="R1143" s="16" t="s">
        <v>39</v>
      </c>
    </row>
    <row r="1144" spans="1:18" x14ac:dyDescent="0.2">
      <c r="A1144" s="16" t="s">
        <v>1287</v>
      </c>
      <c r="B1144" s="29">
        <v>45978</v>
      </c>
      <c r="C1144" s="9" t="s">
        <v>112</v>
      </c>
      <c r="D1144" s="9" t="s">
        <v>75</v>
      </c>
      <c r="E1144" s="9" t="s">
        <v>76</v>
      </c>
      <c r="F1144" s="9" t="s">
        <v>10</v>
      </c>
      <c r="G1144" s="9" t="s">
        <v>224</v>
      </c>
      <c r="H1144" s="9" t="s">
        <v>131</v>
      </c>
      <c r="I1144" s="9" t="s">
        <v>64</v>
      </c>
      <c r="J1144" s="17">
        <v>1</v>
      </c>
      <c r="K1144" s="18">
        <v>4861</v>
      </c>
      <c r="L1144" s="19">
        <v>0.1</v>
      </c>
      <c r="M1144" s="18">
        <f t="shared" si="47"/>
        <v>4374.9000000000005</v>
      </c>
      <c r="N1144" s="18">
        <f>M1144*0.12</f>
        <v>524.98800000000006</v>
      </c>
      <c r="O1144" s="16" t="s">
        <v>69</v>
      </c>
      <c r="P1144" s="16" t="s">
        <v>38</v>
      </c>
      <c r="Q1144" s="16">
        <v>4</v>
      </c>
      <c r="R1144" s="16" t="s">
        <v>39</v>
      </c>
    </row>
    <row r="1145" spans="1:18" x14ac:dyDescent="0.2">
      <c r="A1145" s="16" t="s">
        <v>1288</v>
      </c>
      <c r="B1145" s="29">
        <v>45740</v>
      </c>
      <c r="C1145" s="9" t="s">
        <v>52</v>
      </c>
      <c r="D1145" s="9" t="s">
        <v>107</v>
      </c>
      <c r="E1145" s="9" t="s">
        <v>108</v>
      </c>
      <c r="F1145" s="9" t="s">
        <v>10</v>
      </c>
      <c r="G1145" s="9" t="s">
        <v>121</v>
      </c>
      <c r="H1145" s="9" t="s">
        <v>122</v>
      </c>
      <c r="I1145" s="9" t="s">
        <v>73</v>
      </c>
      <c r="J1145" s="17">
        <v>2</v>
      </c>
      <c r="K1145" s="18">
        <v>3446</v>
      </c>
      <c r="L1145" s="19">
        <v>0</v>
      </c>
      <c r="M1145" s="18">
        <f t="shared" si="47"/>
        <v>6892</v>
      </c>
      <c r="N1145" s="18">
        <f>M1145*0.25</f>
        <v>1723</v>
      </c>
      <c r="O1145" s="16" t="s">
        <v>58</v>
      </c>
      <c r="P1145" s="16" t="s">
        <v>38</v>
      </c>
      <c r="Q1145" s="16">
        <v>5</v>
      </c>
      <c r="R1145" s="16" t="s">
        <v>39</v>
      </c>
    </row>
    <row r="1146" spans="1:18" x14ac:dyDescent="0.2">
      <c r="A1146" s="16" t="s">
        <v>1289</v>
      </c>
      <c r="B1146" s="29">
        <v>45873</v>
      </c>
      <c r="C1146" s="9" t="s">
        <v>118</v>
      </c>
      <c r="D1146" s="9" t="s">
        <v>150</v>
      </c>
      <c r="E1146" s="9" t="s">
        <v>151</v>
      </c>
      <c r="F1146" s="9" t="s">
        <v>9</v>
      </c>
      <c r="G1146" s="9" t="s">
        <v>93</v>
      </c>
      <c r="H1146" s="9" t="s">
        <v>94</v>
      </c>
      <c r="I1146" s="9" t="s">
        <v>95</v>
      </c>
      <c r="J1146" s="17">
        <v>1</v>
      </c>
      <c r="K1146" s="18">
        <v>2984</v>
      </c>
      <c r="L1146" s="19">
        <v>0.05</v>
      </c>
      <c r="M1146" s="18">
        <f t="shared" si="47"/>
        <v>2834.7999999999997</v>
      </c>
      <c r="N1146" s="18">
        <f>M1146*0.19</f>
        <v>538.61199999999997</v>
      </c>
      <c r="O1146" s="16" t="s">
        <v>58</v>
      </c>
      <c r="P1146" s="16" t="s">
        <v>38</v>
      </c>
      <c r="Q1146" s="16">
        <v>3</v>
      </c>
      <c r="R1146" s="16" t="s">
        <v>39</v>
      </c>
    </row>
    <row r="1147" spans="1:18" x14ac:dyDescent="0.2">
      <c r="A1147" s="16" t="s">
        <v>1290</v>
      </c>
      <c r="B1147" s="29">
        <v>45995</v>
      </c>
      <c r="C1147" s="9" t="s">
        <v>129</v>
      </c>
      <c r="D1147" s="9" t="s">
        <v>55</v>
      </c>
      <c r="E1147" s="9" t="s">
        <v>56</v>
      </c>
      <c r="F1147" s="9" t="s">
        <v>8</v>
      </c>
      <c r="G1147" s="9" t="s">
        <v>262</v>
      </c>
      <c r="H1147" s="9" t="s">
        <v>263</v>
      </c>
      <c r="I1147" s="9" t="s">
        <v>57</v>
      </c>
      <c r="J1147" s="17">
        <v>2</v>
      </c>
      <c r="K1147" s="18">
        <v>45324</v>
      </c>
      <c r="L1147" s="19">
        <v>0</v>
      </c>
      <c r="M1147" s="18">
        <f t="shared" si="47"/>
        <v>90648</v>
      </c>
      <c r="N1147" s="18">
        <f>M1147*0.1</f>
        <v>9064.8000000000011</v>
      </c>
      <c r="O1147" s="16" t="s">
        <v>44</v>
      </c>
      <c r="P1147" s="16" t="s">
        <v>38</v>
      </c>
      <c r="Q1147" s="16">
        <v>3</v>
      </c>
      <c r="R1147" s="16" t="s">
        <v>39</v>
      </c>
    </row>
    <row r="1148" spans="1:18" x14ac:dyDescent="0.2">
      <c r="A1148" s="16" t="s">
        <v>1291</v>
      </c>
      <c r="B1148" s="29">
        <v>45757</v>
      </c>
      <c r="C1148" s="9" t="s">
        <v>148</v>
      </c>
      <c r="D1148" s="9" t="s">
        <v>150</v>
      </c>
      <c r="E1148" s="9" t="s">
        <v>151</v>
      </c>
      <c r="F1148" s="9" t="s">
        <v>10</v>
      </c>
      <c r="G1148" s="9" t="s">
        <v>121</v>
      </c>
      <c r="H1148" s="9" t="s">
        <v>122</v>
      </c>
      <c r="I1148" s="9" t="s">
        <v>64</v>
      </c>
      <c r="J1148" s="17">
        <v>1</v>
      </c>
      <c r="K1148" s="18">
        <v>1655</v>
      </c>
      <c r="L1148" s="19">
        <v>0</v>
      </c>
      <c r="M1148" s="18">
        <f t="shared" si="47"/>
        <v>1655</v>
      </c>
      <c r="N1148" s="18">
        <f>M1148*0.24</f>
        <v>397.2</v>
      </c>
      <c r="O1148" s="16" t="s">
        <v>91</v>
      </c>
      <c r="P1148" s="16" t="s">
        <v>38</v>
      </c>
      <c r="Q1148" s="16">
        <v>4</v>
      </c>
      <c r="R1148" s="16" t="s">
        <v>39</v>
      </c>
    </row>
    <row r="1149" spans="1:18" x14ac:dyDescent="0.2">
      <c r="A1149" s="16" t="s">
        <v>1292</v>
      </c>
      <c r="B1149" s="29">
        <v>45783</v>
      </c>
      <c r="C1149" s="9" t="s">
        <v>97</v>
      </c>
      <c r="D1149" s="9" t="s">
        <v>47</v>
      </c>
      <c r="E1149" s="9" t="s">
        <v>48</v>
      </c>
      <c r="F1149" s="9" t="s">
        <v>8</v>
      </c>
      <c r="G1149" s="9" t="s">
        <v>139</v>
      </c>
      <c r="H1149" s="9" t="s">
        <v>140</v>
      </c>
      <c r="I1149" s="9" t="s">
        <v>57</v>
      </c>
      <c r="J1149" s="17">
        <v>2</v>
      </c>
      <c r="K1149" s="18">
        <v>58492</v>
      </c>
      <c r="L1149" s="19">
        <v>0</v>
      </c>
      <c r="M1149" s="18">
        <f t="shared" si="47"/>
        <v>116984</v>
      </c>
      <c r="N1149" s="18">
        <f>M1149*0.11</f>
        <v>12868.24</v>
      </c>
      <c r="O1149" s="16" t="s">
        <v>58</v>
      </c>
      <c r="P1149" s="16" t="s">
        <v>38</v>
      </c>
      <c r="Q1149" s="16">
        <v>3</v>
      </c>
      <c r="R1149" s="16" t="s">
        <v>39</v>
      </c>
    </row>
    <row r="1150" spans="1:18" x14ac:dyDescent="0.2">
      <c r="A1150" s="16" t="s">
        <v>1293</v>
      </c>
      <c r="B1150" s="29">
        <v>46071</v>
      </c>
      <c r="C1150" s="9" t="s">
        <v>159</v>
      </c>
      <c r="D1150" s="9" t="s">
        <v>101</v>
      </c>
      <c r="E1150" s="9" t="s">
        <v>102</v>
      </c>
      <c r="F1150" s="9" t="s">
        <v>10</v>
      </c>
      <c r="G1150" s="9" t="s">
        <v>224</v>
      </c>
      <c r="H1150" s="9" t="s">
        <v>131</v>
      </c>
      <c r="I1150" s="9" t="s">
        <v>73</v>
      </c>
      <c r="J1150" s="17">
        <v>1</v>
      </c>
      <c r="K1150" s="18">
        <v>1788</v>
      </c>
      <c r="L1150" s="19">
        <v>0.05</v>
      </c>
      <c r="M1150" s="18">
        <f t="shared" si="47"/>
        <v>1698.6</v>
      </c>
      <c r="N1150" s="18">
        <f>M1150*0.16</f>
        <v>271.77600000000001</v>
      </c>
      <c r="O1150" s="16" t="s">
        <v>91</v>
      </c>
      <c r="P1150" s="16" t="s">
        <v>38</v>
      </c>
      <c r="Q1150" s="16">
        <v>3</v>
      </c>
      <c r="R1150" s="16" t="s">
        <v>39</v>
      </c>
    </row>
    <row r="1151" spans="1:18" x14ac:dyDescent="0.2">
      <c r="A1151" s="16" t="s">
        <v>1294</v>
      </c>
      <c r="B1151" s="29">
        <v>45943</v>
      </c>
      <c r="C1151" s="9" t="s">
        <v>118</v>
      </c>
      <c r="D1151" s="9" t="s">
        <v>107</v>
      </c>
      <c r="E1151" s="9" t="s">
        <v>108</v>
      </c>
      <c r="F1151" s="9" t="s">
        <v>8</v>
      </c>
      <c r="G1151" s="9" t="s">
        <v>126</v>
      </c>
      <c r="H1151" s="9" t="s">
        <v>127</v>
      </c>
      <c r="I1151" s="9" t="s">
        <v>36</v>
      </c>
      <c r="J1151" s="17">
        <v>1</v>
      </c>
      <c r="K1151" s="18">
        <v>60435</v>
      </c>
      <c r="L1151" s="19">
        <v>0.15</v>
      </c>
      <c r="M1151" s="18">
        <f t="shared" si="47"/>
        <v>51369.75</v>
      </c>
      <c r="N1151" s="18">
        <f>M1151*0.14</f>
        <v>7191.7650000000003</v>
      </c>
      <c r="O1151" s="16" t="s">
        <v>91</v>
      </c>
      <c r="P1151" s="16" t="s">
        <v>38</v>
      </c>
      <c r="Q1151" s="16">
        <v>4</v>
      </c>
      <c r="R1151" s="16" t="s">
        <v>39</v>
      </c>
    </row>
    <row r="1152" spans="1:18" x14ac:dyDescent="0.2">
      <c r="A1152" s="16" t="s">
        <v>1295</v>
      </c>
      <c r="B1152" s="29">
        <v>45998</v>
      </c>
      <c r="C1152" s="9" t="s">
        <v>129</v>
      </c>
      <c r="D1152" s="9" t="s">
        <v>99</v>
      </c>
      <c r="E1152" s="9" t="s">
        <v>99</v>
      </c>
      <c r="F1152" s="9" t="s">
        <v>9</v>
      </c>
      <c r="G1152" s="9" t="s">
        <v>161</v>
      </c>
      <c r="H1152" s="9" t="s">
        <v>162</v>
      </c>
      <c r="I1152" s="9" t="s">
        <v>79</v>
      </c>
      <c r="J1152" s="17">
        <v>1</v>
      </c>
      <c r="K1152" s="18">
        <v>2266</v>
      </c>
      <c r="L1152" s="19">
        <v>0.05</v>
      </c>
      <c r="M1152" s="18">
        <f t="shared" si="47"/>
        <v>2152.6999999999998</v>
      </c>
      <c r="N1152" s="18">
        <f>M1152*0.2</f>
        <v>430.53999999999996</v>
      </c>
      <c r="O1152" s="16" t="s">
        <v>44</v>
      </c>
      <c r="P1152" s="16" t="s">
        <v>38</v>
      </c>
      <c r="Q1152" s="16">
        <v>5</v>
      </c>
      <c r="R1152" s="16" t="s">
        <v>39</v>
      </c>
    </row>
    <row r="1153" spans="1:18" x14ac:dyDescent="0.2">
      <c r="A1153" s="16" t="s">
        <v>1296</v>
      </c>
      <c r="B1153" s="29">
        <v>45700</v>
      </c>
      <c r="C1153" s="9" t="s">
        <v>52</v>
      </c>
      <c r="D1153" s="9" t="s">
        <v>83</v>
      </c>
      <c r="E1153" s="9" t="s">
        <v>84</v>
      </c>
      <c r="F1153" s="9" t="s">
        <v>11</v>
      </c>
      <c r="G1153" s="9" t="s">
        <v>135</v>
      </c>
      <c r="H1153" s="9" t="s">
        <v>136</v>
      </c>
      <c r="I1153" s="9" t="s">
        <v>79</v>
      </c>
      <c r="J1153" s="17">
        <v>1</v>
      </c>
      <c r="K1153" s="18">
        <v>211</v>
      </c>
      <c r="L1153" s="19">
        <v>0.2</v>
      </c>
      <c r="M1153" s="18">
        <f t="shared" si="47"/>
        <v>168.8</v>
      </c>
      <c r="N1153" s="18">
        <f>M1153*0.19</f>
        <v>32.072000000000003</v>
      </c>
      <c r="O1153" s="16" t="s">
        <v>37</v>
      </c>
      <c r="P1153" s="16" t="s">
        <v>38</v>
      </c>
      <c r="Q1153" s="16">
        <v>4</v>
      </c>
      <c r="R1153" s="16" t="s">
        <v>39</v>
      </c>
    </row>
    <row r="1154" spans="1:18" x14ac:dyDescent="0.2">
      <c r="A1154" s="16" t="s">
        <v>1297</v>
      </c>
      <c r="B1154" s="29">
        <v>45850</v>
      </c>
      <c r="C1154" s="9" t="s">
        <v>129</v>
      </c>
      <c r="D1154" s="9" t="s">
        <v>119</v>
      </c>
      <c r="E1154" s="9" t="s">
        <v>120</v>
      </c>
      <c r="F1154" s="9" t="s">
        <v>10</v>
      </c>
      <c r="G1154" s="9" t="s">
        <v>184</v>
      </c>
      <c r="H1154" s="9" t="s">
        <v>185</v>
      </c>
      <c r="I1154" s="9" t="s">
        <v>73</v>
      </c>
      <c r="J1154" s="17">
        <v>1</v>
      </c>
      <c r="K1154" s="18">
        <v>1696</v>
      </c>
      <c r="L1154" s="19">
        <v>0.1</v>
      </c>
      <c r="M1154" s="18">
        <f t="shared" si="47"/>
        <v>1526.4</v>
      </c>
      <c r="N1154" s="18">
        <f>M1154*0.2</f>
        <v>305.28000000000003</v>
      </c>
      <c r="O1154" s="16" t="s">
        <v>37</v>
      </c>
      <c r="P1154" s="16" t="s">
        <v>38</v>
      </c>
      <c r="Q1154" s="16">
        <v>4</v>
      </c>
      <c r="R1154" s="16" t="s">
        <v>39</v>
      </c>
    </row>
    <row r="1155" spans="1:18" x14ac:dyDescent="0.2">
      <c r="A1155" s="16" t="s">
        <v>1298</v>
      </c>
      <c r="B1155" s="29">
        <v>45827</v>
      </c>
      <c r="C1155" s="9" t="s">
        <v>125</v>
      </c>
      <c r="D1155" s="9" t="s">
        <v>75</v>
      </c>
      <c r="E1155" s="9" t="s">
        <v>76</v>
      </c>
      <c r="F1155" s="9" t="s">
        <v>10</v>
      </c>
      <c r="G1155" s="9" t="s">
        <v>89</v>
      </c>
      <c r="H1155" s="9" t="s">
        <v>90</v>
      </c>
      <c r="I1155" s="9" t="s">
        <v>73</v>
      </c>
      <c r="J1155" s="17">
        <v>1</v>
      </c>
      <c r="K1155" s="18">
        <v>5406</v>
      </c>
      <c r="L1155" s="19">
        <v>0</v>
      </c>
      <c r="M1155" s="18">
        <f t="shared" si="47"/>
        <v>5406</v>
      </c>
      <c r="N1155" s="18">
        <f>M1155*0.22</f>
        <v>1189.32</v>
      </c>
      <c r="O1155" s="16" t="s">
        <v>69</v>
      </c>
      <c r="P1155" s="16" t="s">
        <v>38</v>
      </c>
      <c r="Q1155" s="16">
        <v>3</v>
      </c>
      <c r="R1155" s="16" t="s">
        <v>39</v>
      </c>
    </row>
    <row r="1156" spans="1:18" x14ac:dyDescent="0.2">
      <c r="A1156" s="16" t="s">
        <v>1299</v>
      </c>
      <c r="B1156" s="29">
        <v>45899</v>
      </c>
      <c r="C1156" s="9" t="s">
        <v>46</v>
      </c>
      <c r="D1156" s="9" t="s">
        <v>119</v>
      </c>
      <c r="E1156" s="9" t="s">
        <v>120</v>
      </c>
      <c r="F1156" s="9" t="s">
        <v>11</v>
      </c>
      <c r="G1156" s="9" t="s">
        <v>42</v>
      </c>
      <c r="H1156" s="9" t="s">
        <v>43</v>
      </c>
      <c r="I1156" s="9" t="s">
        <v>79</v>
      </c>
      <c r="J1156" s="17">
        <v>1</v>
      </c>
      <c r="K1156" s="18">
        <v>808</v>
      </c>
      <c r="L1156" s="19">
        <v>0.15</v>
      </c>
      <c r="M1156" s="18">
        <f t="shared" si="47"/>
        <v>686.8</v>
      </c>
      <c r="N1156" s="18">
        <f>M1156*0.23</f>
        <v>157.964</v>
      </c>
      <c r="O1156" s="16" t="s">
        <v>69</v>
      </c>
      <c r="P1156" s="16" t="s">
        <v>38</v>
      </c>
      <c r="Q1156" s="16">
        <v>3</v>
      </c>
      <c r="R1156" s="16" t="s">
        <v>39</v>
      </c>
    </row>
    <row r="1157" spans="1:18" x14ac:dyDescent="0.2">
      <c r="A1157" s="16" t="s">
        <v>1300</v>
      </c>
      <c r="B1157" s="29">
        <v>45698</v>
      </c>
      <c r="C1157" s="9" t="s">
        <v>183</v>
      </c>
      <c r="D1157" s="9" t="s">
        <v>71</v>
      </c>
      <c r="E1157" s="9" t="s">
        <v>72</v>
      </c>
      <c r="F1157" s="9" t="s">
        <v>8</v>
      </c>
      <c r="G1157" s="9" t="s">
        <v>49</v>
      </c>
      <c r="H1157" s="9" t="s">
        <v>50</v>
      </c>
      <c r="I1157" s="9" t="s">
        <v>57</v>
      </c>
      <c r="J1157" s="17">
        <v>1</v>
      </c>
      <c r="K1157" s="18">
        <v>56986</v>
      </c>
      <c r="L1157" s="19">
        <v>0.15</v>
      </c>
      <c r="M1157" s="18">
        <f t="shared" si="47"/>
        <v>48438.1</v>
      </c>
      <c r="N1157" s="18">
        <f>M1157*0.22</f>
        <v>10656.382</v>
      </c>
      <c r="O1157" s="16" t="s">
        <v>37</v>
      </c>
      <c r="P1157" s="16" t="s">
        <v>38</v>
      </c>
      <c r="Q1157" s="16">
        <v>3</v>
      </c>
      <c r="R1157" s="16" t="s">
        <v>39</v>
      </c>
    </row>
    <row r="1158" spans="1:18" x14ac:dyDescent="0.2">
      <c r="A1158" s="16" t="s">
        <v>1301</v>
      </c>
      <c r="B1158" s="29">
        <v>45798</v>
      </c>
      <c r="C1158" s="9" t="s">
        <v>165</v>
      </c>
      <c r="D1158" s="9" t="s">
        <v>113</v>
      </c>
      <c r="E1158" s="9" t="s">
        <v>114</v>
      </c>
      <c r="F1158" s="9" t="s">
        <v>9</v>
      </c>
      <c r="G1158" s="9" t="s">
        <v>176</v>
      </c>
      <c r="H1158" s="9" t="s">
        <v>177</v>
      </c>
      <c r="I1158" s="9" t="s">
        <v>95</v>
      </c>
      <c r="J1158" s="17">
        <v>3</v>
      </c>
      <c r="K1158" s="18">
        <v>4019</v>
      </c>
      <c r="L1158" s="19">
        <v>0.1</v>
      </c>
      <c r="M1158" s="18">
        <f t="shared" si="47"/>
        <v>10851.300000000001</v>
      </c>
      <c r="N1158" s="18">
        <f>M1158*0.12</f>
        <v>1302.1560000000002</v>
      </c>
      <c r="O1158" s="16" t="s">
        <v>69</v>
      </c>
      <c r="P1158" s="16" t="s">
        <v>38</v>
      </c>
      <c r="Q1158" s="16">
        <v>3</v>
      </c>
      <c r="R1158" s="16" t="s">
        <v>39</v>
      </c>
    </row>
    <row r="1159" spans="1:18" x14ac:dyDescent="0.2">
      <c r="A1159" s="16" t="s">
        <v>1302</v>
      </c>
      <c r="B1159" s="29">
        <v>45925</v>
      </c>
      <c r="C1159" s="9" t="s">
        <v>180</v>
      </c>
      <c r="D1159" s="9" t="s">
        <v>32</v>
      </c>
      <c r="E1159" s="9" t="s">
        <v>33</v>
      </c>
      <c r="F1159" s="9" t="s">
        <v>10</v>
      </c>
      <c r="G1159" s="9" t="s">
        <v>184</v>
      </c>
      <c r="H1159" s="9" t="s">
        <v>185</v>
      </c>
      <c r="I1159" s="9" t="s">
        <v>73</v>
      </c>
      <c r="J1159" s="17">
        <v>1</v>
      </c>
      <c r="K1159" s="18">
        <v>1907</v>
      </c>
      <c r="L1159" s="19">
        <v>0.15</v>
      </c>
      <c r="M1159" s="18">
        <f t="shared" si="47"/>
        <v>1620.95</v>
      </c>
      <c r="N1159" s="18">
        <f>M1159*0.23</f>
        <v>372.81850000000003</v>
      </c>
      <c r="O1159" s="16" t="s">
        <v>44</v>
      </c>
      <c r="P1159" s="16" t="s">
        <v>38</v>
      </c>
      <c r="Q1159" s="16">
        <v>3</v>
      </c>
      <c r="R1159" s="16" t="s">
        <v>39</v>
      </c>
    </row>
    <row r="1160" spans="1:18" x14ac:dyDescent="0.2">
      <c r="A1160" s="16" t="s">
        <v>1303</v>
      </c>
      <c r="B1160" s="29">
        <v>45842</v>
      </c>
      <c r="C1160" s="9" t="s">
        <v>97</v>
      </c>
      <c r="D1160" s="9" t="s">
        <v>60</v>
      </c>
      <c r="E1160" s="9" t="s">
        <v>61</v>
      </c>
      <c r="F1160" s="9" t="s">
        <v>11</v>
      </c>
      <c r="G1160" s="9" t="s">
        <v>42</v>
      </c>
      <c r="H1160" s="9" t="s">
        <v>43</v>
      </c>
      <c r="I1160" s="9" t="s">
        <v>79</v>
      </c>
      <c r="J1160" s="17">
        <v>2</v>
      </c>
      <c r="K1160" s="18">
        <v>1644</v>
      </c>
      <c r="L1160" s="19">
        <v>0</v>
      </c>
      <c r="M1160" s="18">
        <f t="shared" si="47"/>
        <v>3288</v>
      </c>
      <c r="N1160" s="18">
        <f>M1160*0.13</f>
        <v>427.44</v>
      </c>
      <c r="O1160" s="16" t="s">
        <v>91</v>
      </c>
      <c r="P1160" s="16" t="s">
        <v>38</v>
      </c>
      <c r="Q1160" s="16">
        <v>3</v>
      </c>
      <c r="R1160" s="16" t="s">
        <v>39</v>
      </c>
    </row>
    <row r="1161" spans="1:18" x14ac:dyDescent="0.2">
      <c r="A1161" s="16" t="s">
        <v>1304</v>
      </c>
      <c r="B1161" s="29">
        <v>46047</v>
      </c>
      <c r="C1161" s="9" t="s">
        <v>148</v>
      </c>
      <c r="D1161" s="9" t="s">
        <v>32</v>
      </c>
      <c r="E1161" s="9" t="s">
        <v>33</v>
      </c>
      <c r="F1161" s="9" t="s">
        <v>11</v>
      </c>
      <c r="G1161" s="9" t="s">
        <v>77</v>
      </c>
      <c r="H1161" s="9" t="s">
        <v>78</v>
      </c>
      <c r="I1161" s="9" t="s">
        <v>79</v>
      </c>
      <c r="J1161" s="17">
        <v>1</v>
      </c>
      <c r="K1161" s="18">
        <v>2202</v>
      </c>
      <c r="L1161" s="19">
        <v>0</v>
      </c>
      <c r="M1161" s="18">
        <f t="shared" si="47"/>
        <v>2202</v>
      </c>
      <c r="N1161" s="18">
        <f>M1161*0.25</f>
        <v>550.5</v>
      </c>
      <c r="O1161" s="16" t="s">
        <v>58</v>
      </c>
      <c r="P1161" s="16" t="s">
        <v>38</v>
      </c>
      <c r="Q1161" s="16">
        <v>4</v>
      </c>
      <c r="R1161" s="16" t="s">
        <v>39</v>
      </c>
    </row>
    <row r="1162" spans="1:18" x14ac:dyDescent="0.2">
      <c r="A1162" s="16" t="s">
        <v>1305</v>
      </c>
      <c r="B1162" s="29">
        <v>45750</v>
      </c>
      <c r="C1162" s="9" t="s">
        <v>118</v>
      </c>
      <c r="D1162" s="9" t="s">
        <v>55</v>
      </c>
      <c r="E1162" s="9" t="s">
        <v>56</v>
      </c>
      <c r="F1162" s="9" t="s">
        <v>8</v>
      </c>
      <c r="G1162" s="9" t="s">
        <v>126</v>
      </c>
      <c r="H1162" s="9" t="s">
        <v>127</v>
      </c>
      <c r="I1162" s="9" t="s">
        <v>36</v>
      </c>
      <c r="J1162" s="17">
        <v>3</v>
      </c>
      <c r="K1162" s="18">
        <v>37713</v>
      </c>
      <c r="L1162" s="19">
        <v>0.15</v>
      </c>
      <c r="M1162" s="18">
        <f t="shared" si="47"/>
        <v>96168.15</v>
      </c>
      <c r="N1162" s="18">
        <f>M1162*0.22</f>
        <v>21156.992999999999</v>
      </c>
      <c r="O1162" s="16" t="s">
        <v>44</v>
      </c>
      <c r="P1162" s="16" t="s">
        <v>38</v>
      </c>
      <c r="Q1162" s="16">
        <v>3</v>
      </c>
      <c r="R1162" s="16" t="s">
        <v>39</v>
      </c>
    </row>
    <row r="1163" spans="1:18" x14ac:dyDescent="0.2">
      <c r="A1163" s="16" t="s">
        <v>1306</v>
      </c>
      <c r="B1163" s="29">
        <v>46048</v>
      </c>
      <c r="C1163" s="9" t="s">
        <v>54</v>
      </c>
      <c r="D1163" s="9" t="s">
        <v>101</v>
      </c>
      <c r="E1163" s="9" t="s">
        <v>102</v>
      </c>
      <c r="F1163" s="9" t="s">
        <v>10</v>
      </c>
      <c r="G1163" s="9" t="s">
        <v>121</v>
      </c>
      <c r="H1163" s="9" t="s">
        <v>122</v>
      </c>
      <c r="I1163" s="9" t="s">
        <v>64</v>
      </c>
      <c r="J1163" s="17">
        <v>1</v>
      </c>
      <c r="K1163" s="18">
        <v>4847</v>
      </c>
      <c r="L1163" s="19">
        <v>0</v>
      </c>
      <c r="M1163" s="18">
        <f t="shared" si="47"/>
        <v>4847</v>
      </c>
      <c r="N1163" s="18">
        <f>M1163*0.1</f>
        <v>484.70000000000005</v>
      </c>
      <c r="O1163" s="16" t="s">
        <v>69</v>
      </c>
      <c r="P1163" s="16" t="s">
        <v>38</v>
      </c>
      <c r="Q1163" s="16">
        <v>4</v>
      </c>
      <c r="R1163" s="16" t="s">
        <v>39</v>
      </c>
    </row>
    <row r="1164" spans="1:18" x14ac:dyDescent="0.2">
      <c r="A1164" s="16" t="s">
        <v>1307</v>
      </c>
      <c r="B1164" s="29">
        <v>46097</v>
      </c>
      <c r="C1164" s="9" t="s">
        <v>125</v>
      </c>
      <c r="D1164" s="9" t="s">
        <v>107</v>
      </c>
      <c r="E1164" s="9" t="s">
        <v>108</v>
      </c>
      <c r="F1164" s="9" t="s">
        <v>10</v>
      </c>
      <c r="G1164" s="9" t="s">
        <v>168</v>
      </c>
      <c r="H1164" s="9" t="s">
        <v>169</v>
      </c>
      <c r="I1164" s="9" t="s">
        <v>73</v>
      </c>
      <c r="J1164" s="17">
        <v>2</v>
      </c>
      <c r="K1164" s="18">
        <v>468</v>
      </c>
      <c r="L1164" s="19">
        <v>0.1</v>
      </c>
      <c r="M1164" s="18">
        <f t="shared" si="47"/>
        <v>842.4</v>
      </c>
      <c r="N1164" s="18">
        <f>M1164*0.13</f>
        <v>109.512</v>
      </c>
      <c r="O1164" s="16" t="s">
        <v>37</v>
      </c>
      <c r="P1164" s="16" t="s">
        <v>38</v>
      </c>
      <c r="Q1164" s="16">
        <v>3</v>
      </c>
      <c r="R1164" s="16" t="s">
        <v>39</v>
      </c>
    </row>
    <row r="1165" spans="1:18" x14ac:dyDescent="0.2">
      <c r="A1165" s="16" t="s">
        <v>1308</v>
      </c>
      <c r="B1165" s="29">
        <v>45917</v>
      </c>
      <c r="C1165" s="9" t="s">
        <v>41</v>
      </c>
      <c r="D1165" s="9" t="s">
        <v>107</v>
      </c>
      <c r="E1165" s="9" t="s">
        <v>108</v>
      </c>
      <c r="F1165" s="9" t="s">
        <v>9</v>
      </c>
      <c r="G1165" s="9" t="s">
        <v>103</v>
      </c>
      <c r="H1165" s="9" t="s">
        <v>104</v>
      </c>
      <c r="I1165" s="9" t="s">
        <v>95</v>
      </c>
      <c r="J1165" s="17">
        <v>1</v>
      </c>
      <c r="K1165" s="18">
        <v>3459</v>
      </c>
      <c r="L1165" s="19">
        <v>0.05</v>
      </c>
      <c r="M1165" s="18">
        <f t="shared" si="47"/>
        <v>3286.0499999999997</v>
      </c>
      <c r="N1165" s="18">
        <f>M1165*0.24</f>
        <v>788.65199999999993</v>
      </c>
      <c r="O1165" s="16" t="s">
        <v>44</v>
      </c>
      <c r="P1165" s="16" t="s">
        <v>38</v>
      </c>
      <c r="Q1165" s="16">
        <v>3</v>
      </c>
      <c r="R1165" s="16" t="s">
        <v>39</v>
      </c>
    </row>
    <row r="1166" spans="1:18" x14ac:dyDescent="0.2">
      <c r="A1166" s="16" t="s">
        <v>1309</v>
      </c>
      <c r="B1166" s="29">
        <v>46076</v>
      </c>
      <c r="C1166" s="9" t="s">
        <v>46</v>
      </c>
      <c r="D1166" s="9" t="s">
        <v>99</v>
      </c>
      <c r="E1166" s="9" t="s">
        <v>99</v>
      </c>
      <c r="F1166" s="9" t="s">
        <v>8</v>
      </c>
      <c r="G1166" s="9" t="s">
        <v>49</v>
      </c>
      <c r="H1166" s="9" t="s">
        <v>50</v>
      </c>
      <c r="I1166" s="9" t="s">
        <v>57</v>
      </c>
      <c r="J1166" s="17">
        <v>1</v>
      </c>
      <c r="K1166" s="18">
        <v>45774</v>
      </c>
      <c r="L1166" s="19">
        <v>0.15</v>
      </c>
      <c r="M1166" s="18">
        <f t="shared" si="47"/>
        <v>38907.9</v>
      </c>
      <c r="N1166" s="18">
        <f>M1166*0.19</f>
        <v>7392.5010000000002</v>
      </c>
      <c r="O1166" s="16" t="s">
        <v>91</v>
      </c>
      <c r="P1166" s="16" t="s">
        <v>38</v>
      </c>
      <c r="Q1166" s="16">
        <v>4</v>
      </c>
      <c r="R1166" s="16" t="s">
        <v>39</v>
      </c>
    </row>
    <row r="1167" spans="1:18" x14ac:dyDescent="0.2">
      <c r="A1167" s="16" t="s">
        <v>1310</v>
      </c>
      <c r="B1167" s="29">
        <v>45722</v>
      </c>
      <c r="C1167" s="9" t="s">
        <v>159</v>
      </c>
      <c r="D1167" s="9" t="s">
        <v>55</v>
      </c>
      <c r="E1167" s="9" t="s">
        <v>56</v>
      </c>
      <c r="F1167" s="9" t="s">
        <v>11</v>
      </c>
      <c r="G1167" s="9" t="s">
        <v>77</v>
      </c>
      <c r="H1167" s="9" t="s">
        <v>78</v>
      </c>
      <c r="I1167" s="9" t="s">
        <v>79</v>
      </c>
      <c r="J1167" s="17">
        <v>1</v>
      </c>
      <c r="K1167" s="18">
        <v>847</v>
      </c>
      <c r="L1167" s="19">
        <v>0</v>
      </c>
      <c r="M1167" s="18">
        <f t="shared" ref="M1167:M1198" si="48">J1167*K1167*(1-L1167)</f>
        <v>847</v>
      </c>
      <c r="N1167" s="18">
        <f>M1167*0.15</f>
        <v>127.05</v>
      </c>
      <c r="O1167" s="16" t="s">
        <v>44</v>
      </c>
      <c r="P1167" s="16" t="s">
        <v>38</v>
      </c>
      <c r="Q1167" s="16">
        <v>3</v>
      </c>
      <c r="R1167" s="16" t="s">
        <v>39</v>
      </c>
    </row>
    <row r="1168" spans="1:18" x14ac:dyDescent="0.2">
      <c r="A1168" s="16" t="s">
        <v>1311</v>
      </c>
      <c r="B1168" s="29">
        <v>46023</v>
      </c>
      <c r="C1168" s="9" t="s">
        <v>125</v>
      </c>
      <c r="D1168" s="9" t="s">
        <v>113</v>
      </c>
      <c r="E1168" s="9" t="s">
        <v>114</v>
      </c>
      <c r="F1168" s="9" t="s">
        <v>8</v>
      </c>
      <c r="G1168" s="9" t="s">
        <v>126</v>
      </c>
      <c r="H1168" s="9" t="s">
        <v>127</v>
      </c>
      <c r="I1168" s="9" t="s">
        <v>36</v>
      </c>
      <c r="J1168" s="17">
        <v>1</v>
      </c>
      <c r="K1168" s="18">
        <v>55129</v>
      </c>
      <c r="L1168" s="19">
        <v>0</v>
      </c>
      <c r="M1168" s="18">
        <f t="shared" si="48"/>
        <v>55129</v>
      </c>
      <c r="N1168" s="18">
        <f>M1168*0.13</f>
        <v>7166.77</v>
      </c>
      <c r="O1168" s="16" t="s">
        <v>58</v>
      </c>
      <c r="P1168" s="16" t="s">
        <v>38</v>
      </c>
      <c r="Q1168" s="16">
        <v>4</v>
      </c>
      <c r="R1168" s="16" t="s">
        <v>39</v>
      </c>
    </row>
    <row r="1169" spans="1:18" x14ac:dyDescent="0.2">
      <c r="A1169" s="16" t="s">
        <v>1312</v>
      </c>
      <c r="B1169" s="29">
        <v>45937</v>
      </c>
      <c r="C1169" s="9" t="s">
        <v>146</v>
      </c>
      <c r="D1169" s="9" t="s">
        <v>71</v>
      </c>
      <c r="E1169" s="9" t="s">
        <v>72</v>
      </c>
      <c r="F1169" s="9" t="s">
        <v>10</v>
      </c>
      <c r="G1169" s="9" t="s">
        <v>62</v>
      </c>
      <c r="H1169" s="9" t="s">
        <v>63</v>
      </c>
      <c r="I1169" s="9" t="s">
        <v>73</v>
      </c>
      <c r="J1169" s="17">
        <v>1</v>
      </c>
      <c r="K1169" s="18">
        <v>5946</v>
      </c>
      <c r="L1169" s="19">
        <v>0.05</v>
      </c>
      <c r="M1169" s="18">
        <f t="shared" si="48"/>
        <v>5648.7</v>
      </c>
      <c r="N1169" s="18">
        <f>M1169*0.19</f>
        <v>1073.2529999999999</v>
      </c>
      <c r="O1169" s="16" t="s">
        <v>37</v>
      </c>
      <c r="P1169" s="16" t="s">
        <v>38</v>
      </c>
      <c r="Q1169" s="16">
        <v>5</v>
      </c>
      <c r="R1169" s="16" t="s">
        <v>39</v>
      </c>
    </row>
    <row r="1170" spans="1:18" x14ac:dyDescent="0.2">
      <c r="A1170" s="16" t="s">
        <v>1313</v>
      </c>
      <c r="B1170" s="29">
        <v>45949</v>
      </c>
      <c r="C1170" s="9" t="s">
        <v>125</v>
      </c>
      <c r="D1170" s="9" t="s">
        <v>87</v>
      </c>
      <c r="E1170" s="9" t="s">
        <v>88</v>
      </c>
      <c r="F1170" s="9" t="s">
        <v>10</v>
      </c>
      <c r="G1170" s="9" t="s">
        <v>89</v>
      </c>
      <c r="H1170" s="9" t="s">
        <v>90</v>
      </c>
      <c r="I1170" s="9" t="s">
        <v>73</v>
      </c>
      <c r="J1170" s="17">
        <v>1</v>
      </c>
      <c r="K1170" s="18">
        <v>1251</v>
      </c>
      <c r="L1170" s="19">
        <v>0.05</v>
      </c>
      <c r="M1170" s="18">
        <f t="shared" si="48"/>
        <v>1188.45</v>
      </c>
      <c r="N1170" s="18">
        <f>M1170*0.23</f>
        <v>273.34350000000001</v>
      </c>
      <c r="O1170" s="16" t="s">
        <v>44</v>
      </c>
      <c r="P1170" s="16" t="s">
        <v>242</v>
      </c>
      <c r="Q1170" s="16">
        <v>3</v>
      </c>
      <c r="R1170" s="16" t="s">
        <v>39</v>
      </c>
    </row>
    <row r="1171" spans="1:18" x14ac:dyDescent="0.2">
      <c r="A1171" s="16" t="s">
        <v>1314</v>
      </c>
      <c r="B1171" s="29">
        <v>45695</v>
      </c>
      <c r="C1171" s="9" t="s">
        <v>82</v>
      </c>
      <c r="D1171" s="9" t="s">
        <v>119</v>
      </c>
      <c r="E1171" s="9" t="s">
        <v>120</v>
      </c>
      <c r="F1171" s="9" t="s">
        <v>8</v>
      </c>
      <c r="G1171" s="9" t="s">
        <v>34</v>
      </c>
      <c r="H1171" s="9" t="s">
        <v>35</v>
      </c>
      <c r="I1171" s="9" t="s">
        <v>57</v>
      </c>
      <c r="J1171" s="17">
        <v>2</v>
      </c>
      <c r="K1171" s="18">
        <v>56254</v>
      </c>
      <c r="L1171" s="19">
        <v>0</v>
      </c>
      <c r="M1171" s="18">
        <f t="shared" si="48"/>
        <v>112508</v>
      </c>
      <c r="N1171" s="18">
        <f>M1171*0.14</f>
        <v>15751.12</v>
      </c>
      <c r="O1171" s="16" t="s">
        <v>69</v>
      </c>
      <c r="P1171" s="16" t="s">
        <v>38</v>
      </c>
      <c r="Q1171" s="16">
        <v>5</v>
      </c>
      <c r="R1171" s="16" t="s">
        <v>39</v>
      </c>
    </row>
    <row r="1172" spans="1:18" x14ac:dyDescent="0.2">
      <c r="A1172" s="16" t="s">
        <v>1315</v>
      </c>
      <c r="B1172" s="29">
        <v>45922</v>
      </c>
      <c r="C1172" s="9" t="s">
        <v>125</v>
      </c>
      <c r="D1172" s="9" t="s">
        <v>55</v>
      </c>
      <c r="E1172" s="9" t="s">
        <v>56</v>
      </c>
      <c r="F1172" s="9" t="s">
        <v>10</v>
      </c>
      <c r="G1172" s="9" t="s">
        <v>121</v>
      </c>
      <c r="H1172" s="9" t="s">
        <v>122</v>
      </c>
      <c r="I1172" s="9" t="s">
        <v>73</v>
      </c>
      <c r="J1172" s="17">
        <v>2</v>
      </c>
      <c r="K1172" s="18">
        <v>4244</v>
      </c>
      <c r="L1172" s="19">
        <v>0</v>
      </c>
      <c r="M1172" s="18">
        <f t="shared" si="48"/>
        <v>8488</v>
      </c>
      <c r="N1172" s="18">
        <f>M1172*0.23</f>
        <v>1952.24</v>
      </c>
      <c r="O1172" s="16" t="s">
        <v>37</v>
      </c>
      <c r="P1172" s="16" t="s">
        <v>38</v>
      </c>
      <c r="Q1172" s="16">
        <v>3</v>
      </c>
      <c r="R1172" s="16" t="s">
        <v>39</v>
      </c>
    </row>
    <row r="1173" spans="1:18" x14ac:dyDescent="0.2">
      <c r="A1173" s="16" t="s">
        <v>1316</v>
      </c>
      <c r="B1173" s="29">
        <v>46000</v>
      </c>
      <c r="C1173" s="9" t="s">
        <v>143</v>
      </c>
      <c r="D1173" s="9" t="s">
        <v>55</v>
      </c>
      <c r="E1173" s="9" t="s">
        <v>56</v>
      </c>
      <c r="F1173" s="9" t="s">
        <v>10</v>
      </c>
      <c r="G1173" s="9" t="s">
        <v>89</v>
      </c>
      <c r="H1173" s="9" t="s">
        <v>90</v>
      </c>
      <c r="I1173" s="9" t="s">
        <v>73</v>
      </c>
      <c r="J1173" s="17">
        <v>2</v>
      </c>
      <c r="K1173" s="18">
        <v>3879</v>
      </c>
      <c r="L1173" s="19">
        <v>0.05</v>
      </c>
      <c r="M1173" s="18">
        <f t="shared" si="48"/>
        <v>7370.0999999999995</v>
      </c>
      <c r="N1173" s="18">
        <f>M1173*0.16</f>
        <v>1179.2159999999999</v>
      </c>
      <c r="O1173" s="16" t="s">
        <v>91</v>
      </c>
      <c r="P1173" s="16" t="s">
        <v>38</v>
      </c>
      <c r="Q1173" s="16">
        <v>5</v>
      </c>
      <c r="R1173" s="16" t="s">
        <v>39</v>
      </c>
    </row>
    <row r="1174" spans="1:18" x14ac:dyDescent="0.2">
      <c r="A1174" s="16" t="s">
        <v>1317</v>
      </c>
      <c r="B1174" s="29">
        <v>45849</v>
      </c>
      <c r="C1174" s="9" t="s">
        <v>159</v>
      </c>
      <c r="D1174" s="9" t="s">
        <v>99</v>
      </c>
      <c r="E1174" s="9" t="s">
        <v>99</v>
      </c>
      <c r="F1174" s="9" t="s">
        <v>8</v>
      </c>
      <c r="G1174" s="9" t="s">
        <v>34</v>
      </c>
      <c r="H1174" s="9" t="s">
        <v>35</v>
      </c>
      <c r="I1174" s="9" t="s">
        <v>36</v>
      </c>
      <c r="J1174" s="17">
        <v>1</v>
      </c>
      <c r="K1174" s="18">
        <v>43250</v>
      </c>
      <c r="L1174" s="19">
        <v>0.15</v>
      </c>
      <c r="M1174" s="18">
        <f t="shared" si="48"/>
        <v>36762.5</v>
      </c>
      <c r="N1174" s="18">
        <f>M1174*0.17</f>
        <v>6249.625</v>
      </c>
      <c r="O1174" s="16" t="s">
        <v>91</v>
      </c>
      <c r="P1174" s="16" t="s">
        <v>38</v>
      </c>
      <c r="Q1174" s="16">
        <v>3</v>
      </c>
      <c r="R1174" s="16" t="s">
        <v>39</v>
      </c>
    </row>
    <row r="1175" spans="1:18" x14ac:dyDescent="0.2">
      <c r="A1175" s="16" t="s">
        <v>1318</v>
      </c>
      <c r="B1175" s="29">
        <v>45909</v>
      </c>
      <c r="C1175" s="9" t="s">
        <v>41</v>
      </c>
      <c r="D1175" s="9" t="s">
        <v>60</v>
      </c>
      <c r="E1175" s="9" t="s">
        <v>61</v>
      </c>
      <c r="F1175" s="9" t="s">
        <v>8</v>
      </c>
      <c r="G1175" s="9" t="s">
        <v>34</v>
      </c>
      <c r="H1175" s="9" t="s">
        <v>35</v>
      </c>
      <c r="I1175" s="9" t="s">
        <v>36</v>
      </c>
      <c r="J1175" s="17">
        <v>3</v>
      </c>
      <c r="K1175" s="18">
        <v>59987</v>
      </c>
      <c r="L1175" s="19">
        <v>0.1</v>
      </c>
      <c r="M1175" s="18">
        <f t="shared" si="48"/>
        <v>161964.9</v>
      </c>
      <c r="N1175" s="18">
        <f>M1175*0.18</f>
        <v>29153.681999999997</v>
      </c>
      <c r="O1175" s="16" t="s">
        <v>37</v>
      </c>
      <c r="P1175" s="16" t="s">
        <v>38</v>
      </c>
      <c r="Q1175" s="16">
        <v>3</v>
      </c>
      <c r="R1175" s="16" t="s">
        <v>39</v>
      </c>
    </row>
    <row r="1176" spans="1:18" x14ac:dyDescent="0.2">
      <c r="A1176" s="16" t="s">
        <v>1319</v>
      </c>
      <c r="B1176" s="29">
        <v>45839</v>
      </c>
      <c r="C1176" s="9" t="s">
        <v>46</v>
      </c>
      <c r="D1176" s="9" t="s">
        <v>60</v>
      </c>
      <c r="E1176" s="9" t="s">
        <v>61</v>
      </c>
      <c r="F1176" s="9" t="s">
        <v>8</v>
      </c>
      <c r="G1176" s="9" t="s">
        <v>139</v>
      </c>
      <c r="H1176" s="9" t="s">
        <v>140</v>
      </c>
      <c r="I1176" s="9" t="s">
        <v>36</v>
      </c>
      <c r="J1176" s="17">
        <v>1</v>
      </c>
      <c r="K1176" s="18">
        <v>41484</v>
      </c>
      <c r="L1176" s="19">
        <v>0.05</v>
      </c>
      <c r="M1176" s="18">
        <f t="shared" si="48"/>
        <v>39409.799999999996</v>
      </c>
      <c r="N1176" s="18">
        <f>M1176*0.17</f>
        <v>6699.6660000000002</v>
      </c>
      <c r="O1176" s="16" t="s">
        <v>69</v>
      </c>
      <c r="P1176" s="16" t="s">
        <v>38</v>
      </c>
      <c r="Q1176" s="16">
        <v>5</v>
      </c>
      <c r="R1176" s="16" t="s">
        <v>39</v>
      </c>
    </row>
    <row r="1177" spans="1:18" x14ac:dyDescent="0.2">
      <c r="A1177" s="16" t="s">
        <v>1320</v>
      </c>
      <c r="B1177" s="29">
        <v>45770</v>
      </c>
      <c r="C1177" s="9" t="s">
        <v>112</v>
      </c>
      <c r="D1177" s="9" t="s">
        <v>154</v>
      </c>
      <c r="E1177" s="9" t="s">
        <v>61</v>
      </c>
      <c r="F1177" s="9" t="s">
        <v>9</v>
      </c>
      <c r="G1177" s="9" t="s">
        <v>93</v>
      </c>
      <c r="H1177" s="9" t="s">
        <v>94</v>
      </c>
      <c r="I1177" s="9" t="s">
        <v>79</v>
      </c>
      <c r="J1177" s="17">
        <v>1</v>
      </c>
      <c r="K1177" s="18">
        <v>1440</v>
      </c>
      <c r="L1177" s="19">
        <v>0.15</v>
      </c>
      <c r="M1177" s="18">
        <f t="shared" si="48"/>
        <v>1224</v>
      </c>
      <c r="N1177" s="18">
        <f>M1177*0.25</f>
        <v>306</v>
      </c>
      <c r="O1177" s="16" t="s">
        <v>58</v>
      </c>
      <c r="P1177" s="16" t="s">
        <v>38</v>
      </c>
      <c r="Q1177" s="16">
        <v>4</v>
      </c>
      <c r="R1177" s="16" t="s">
        <v>39</v>
      </c>
    </row>
    <row r="1178" spans="1:18" x14ac:dyDescent="0.2">
      <c r="A1178" s="16" t="s">
        <v>1321</v>
      </c>
      <c r="B1178" s="29">
        <v>45829</v>
      </c>
      <c r="C1178" s="9" t="s">
        <v>138</v>
      </c>
      <c r="D1178" s="9" t="s">
        <v>107</v>
      </c>
      <c r="E1178" s="9" t="s">
        <v>108</v>
      </c>
      <c r="F1178" s="9" t="s">
        <v>9</v>
      </c>
      <c r="G1178" s="9" t="s">
        <v>173</v>
      </c>
      <c r="H1178" s="9" t="s">
        <v>174</v>
      </c>
      <c r="I1178" s="9" t="s">
        <v>95</v>
      </c>
      <c r="J1178" s="17">
        <v>3</v>
      </c>
      <c r="K1178" s="18">
        <v>3187</v>
      </c>
      <c r="L1178" s="19">
        <v>0.15</v>
      </c>
      <c r="M1178" s="18">
        <f t="shared" si="48"/>
        <v>8126.8499999999995</v>
      </c>
      <c r="N1178" s="18">
        <f>M1178*0.14</f>
        <v>1137.759</v>
      </c>
      <c r="O1178" s="16" t="s">
        <v>37</v>
      </c>
      <c r="P1178" s="16" t="s">
        <v>38</v>
      </c>
      <c r="Q1178" s="16">
        <v>4</v>
      </c>
      <c r="R1178" s="16" t="s">
        <v>39</v>
      </c>
    </row>
    <row r="1179" spans="1:18" x14ac:dyDescent="0.2">
      <c r="A1179" s="16" t="s">
        <v>1322</v>
      </c>
      <c r="B1179" s="29">
        <v>45720</v>
      </c>
      <c r="C1179" s="9" t="s">
        <v>118</v>
      </c>
      <c r="D1179" s="9" t="s">
        <v>154</v>
      </c>
      <c r="E1179" s="9" t="s">
        <v>61</v>
      </c>
      <c r="F1179" s="9" t="s">
        <v>8</v>
      </c>
      <c r="G1179" s="9" t="s">
        <v>126</v>
      </c>
      <c r="H1179" s="9" t="s">
        <v>127</v>
      </c>
      <c r="I1179" s="9" t="s">
        <v>57</v>
      </c>
      <c r="J1179" s="17">
        <v>1</v>
      </c>
      <c r="K1179" s="18">
        <v>6575</v>
      </c>
      <c r="L1179" s="19">
        <v>0.1</v>
      </c>
      <c r="M1179" s="18">
        <f t="shared" si="48"/>
        <v>5917.5</v>
      </c>
      <c r="N1179" s="18">
        <f>M1179*0.24</f>
        <v>1420.2</v>
      </c>
      <c r="O1179" s="16" t="s">
        <v>37</v>
      </c>
      <c r="P1179" s="16" t="s">
        <v>38</v>
      </c>
      <c r="Q1179" s="16">
        <v>5</v>
      </c>
      <c r="R1179" s="16" t="s">
        <v>39</v>
      </c>
    </row>
    <row r="1180" spans="1:18" x14ac:dyDescent="0.2">
      <c r="A1180" s="16" t="s">
        <v>1323</v>
      </c>
      <c r="B1180" s="29">
        <v>45915</v>
      </c>
      <c r="C1180" s="9" t="s">
        <v>143</v>
      </c>
      <c r="D1180" s="9" t="s">
        <v>107</v>
      </c>
      <c r="E1180" s="9" t="s">
        <v>108</v>
      </c>
      <c r="F1180" s="9" t="s">
        <v>9</v>
      </c>
      <c r="G1180" s="9" t="s">
        <v>93</v>
      </c>
      <c r="H1180" s="9" t="s">
        <v>94</v>
      </c>
      <c r="I1180" s="9" t="s">
        <v>79</v>
      </c>
      <c r="J1180" s="17">
        <v>1</v>
      </c>
      <c r="K1180" s="18">
        <v>1016</v>
      </c>
      <c r="L1180" s="19">
        <v>0.1</v>
      </c>
      <c r="M1180" s="18">
        <f t="shared" si="48"/>
        <v>914.4</v>
      </c>
      <c r="N1180" s="18">
        <f>M1180*0.25</f>
        <v>228.6</v>
      </c>
      <c r="O1180" s="16" t="s">
        <v>91</v>
      </c>
      <c r="P1180" s="16" t="s">
        <v>242</v>
      </c>
      <c r="Q1180" s="16">
        <v>5</v>
      </c>
      <c r="R1180" s="16" t="s">
        <v>39</v>
      </c>
    </row>
    <row r="1181" spans="1:18" x14ac:dyDescent="0.2">
      <c r="A1181" s="16" t="s">
        <v>1324</v>
      </c>
      <c r="B1181" s="29">
        <v>45826</v>
      </c>
      <c r="C1181" s="9" t="s">
        <v>118</v>
      </c>
      <c r="D1181" s="9" t="s">
        <v>99</v>
      </c>
      <c r="E1181" s="9" t="s">
        <v>99</v>
      </c>
      <c r="F1181" s="9" t="s">
        <v>10</v>
      </c>
      <c r="G1181" s="9" t="s">
        <v>184</v>
      </c>
      <c r="H1181" s="9" t="s">
        <v>185</v>
      </c>
      <c r="I1181" s="9" t="s">
        <v>73</v>
      </c>
      <c r="J1181" s="17">
        <v>1</v>
      </c>
      <c r="K1181" s="18">
        <v>4597</v>
      </c>
      <c r="L1181" s="19">
        <v>0.05</v>
      </c>
      <c r="M1181" s="18">
        <f t="shared" si="48"/>
        <v>4367.1499999999996</v>
      </c>
      <c r="N1181" s="18">
        <f>M1181*0.1</f>
        <v>436.71499999999997</v>
      </c>
      <c r="O1181" s="16" t="s">
        <v>91</v>
      </c>
      <c r="P1181" s="16" t="s">
        <v>38</v>
      </c>
      <c r="Q1181" s="16">
        <v>5</v>
      </c>
      <c r="R1181" s="16" t="s">
        <v>39</v>
      </c>
    </row>
    <row r="1182" spans="1:18" x14ac:dyDescent="0.2">
      <c r="A1182" s="16" t="s">
        <v>1325</v>
      </c>
      <c r="B1182" s="29">
        <v>45921</v>
      </c>
      <c r="C1182" s="9" t="s">
        <v>46</v>
      </c>
      <c r="D1182" s="9" t="s">
        <v>32</v>
      </c>
      <c r="E1182" s="9" t="s">
        <v>33</v>
      </c>
      <c r="F1182" s="9" t="s">
        <v>10</v>
      </c>
      <c r="G1182" s="9" t="s">
        <v>62</v>
      </c>
      <c r="H1182" s="9" t="s">
        <v>63</v>
      </c>
      <c r="I1182" s="9" t="s">
        <v>73</v>
      </c>
      <c r="J1182" s="17">
        <v>3</v>
      </c>
      <c r="K1182" s="18">
        <v>1869</v>
      </c>
      <c r="L1182" s="19">
        <v>0.05</v>
      </c>
      <c r="M1182" s="18">
        <f t="shared" si="48"/>
        <v>5326.65</v>
      </c>
      <c r="N1182" s="18">
        <f>M1182*0.22</f>
        <v>1171.8629999999998</v>
      </c>
      <c r="O1182" s="16" t="s">
        <v>91</v>
      </c>
      <c r="P1182" s="16" t="s">
        <v>38</v>
      </c>
      <c r="Q1182" s="16">
        <v>5</v>
      </c>
      <c r="R1182" s="16" t="s">
        <v>39</v>
      </c>
    </row>
    <row r="1183" spans="1:18" x14ac:dyDescent="0.2">
      <c r="A1183" s="16" t="s">
        <v>1326</v>
      </c>
      <c r="B1183" s="29">
        <v>46094</v>
      </c>
      <c r="C1183" s="9" t="s">
        <v>41</v>
      </c>
      <c r="D1183" s="9" t="s">
        <v>101</v>
      </c>
      <c r="E1183" s="9" t="s">
        <v>102</v>
      </c>
      <c r="F1183" s="9" t="s">
        <v>10</v>
      </c>
      <c r="G1183" s="9" t="s">
        <v>184</v>
      </c>
      <c r="H1183" s="9" t="s">
        <v>185</v>
      </c>
      <c r="I1183" s="9" t="s">
        <v>73</v>
      </c>
      <c r="J1183" s="17">
        <v>1</v>
      </c>
      <c r="K1183" s="18">
        <v>1954</v>
      </c>
      <c r="L1183" s="19">
        <v>0.05</v>
      </c>
      <c r="M1183" s="18">
        <f t="shared" si="48"/>
        <v>1856.3</v>
      </c>
      <c r="N1183" s="18">
        <f>M1183*0.22</f>
        <v>408.38599999999997</v>
      </c>
      <c r="O1183" s="16" t="s">
        <v>44</v>
      </c>
      <c r="P1183" s="16" t="s">
        <v>38</v>
      </c>
      <c r="Q1183" s="16">
        <v>3</v>
      </c>
      <c r="R1183" s="16" t="s">
        <v>39</v>
      </c>
    </row>
    <row r="1184" spans="1:18" x14ac:dyDescent="0.2">
      <c r="A1184" s="16" t="s">
        <v>1327</v>
      </c>
      <c r="B1184" s="29">
        <v>45922</v>
      </c>
      <c r="C1184" s="9" t="s">
        <v>156</v>
      </c>
      <c r="D1184" s="9" t="s">
        <v>47</v>
      </c>
      <c r="E1184" s="9" t="s">
        <v>48</v>
      </c>
      <c r="F1184" s="9" t="s">
        <v>11</v>
      </c>
      <c r="G1184" s="9" t="s">
        <v>42</v>
      </c>
      <c r="H1184" s="9" t="s">
        <v>43</v>
      </c>
      <c r="I1184" s="9" t="s">
        <v>36</v>
      </c>
      <c r="J1184" s="17">
        <v>1</v>
      </c>
      <c r="K1184" s="18">
        <v>1737</v>
      </c>
      <c r="L1184" s="19">
        <v>0</v>
      </c>
      <c r="M1184" s="18">
        <f t="shared" si="48"/>
        <v>1737</v>
      </c>
      <c r="N1184" s="18">
        <f>M1184*0.25</f>
        <v>434.25</v>
      </c>
      <c r="O1184" s="16" t="s">
        <v>91</v>
      </c>
      <c r="P1184" s="16" t="s">
        <v>38</v>
      </c>
      <c r="Q1184" s="16">
        <v>3</v>
      </c>
      <c r="R1184" s="16" t="s">
        <v>39</v>
      </c>
    </row>
    <row r="1185" spans="1:18" x14ac:dyDescent="0.2">
      <c r="A1185" s="16" t="s">
        <v>1328</v>
      </c>
      <c r="B1185" s="29">
        <v>45675</v>
      </c>
      <c r="C1185" s="9" t="s">
        <v>148</v>
      </c>
      <c r="D1185" s="9" t="s">
        <v>113</v>
      </c>
      <c r="E1185" s="9" t="s">
        <v>114</v>
      </c>
      <c r="F1185" s="9" t="s">
        <v>9</v>
      </c>
      <c r="G1185" s="9" t="s">
        <v>217</v>
      </c>
      <c r="H1185" s="9" t="s">
        <v>218</v>
      </c>
      <c r="I1185" s="9" t="s">
        <v>95</v>
      </c>
      <c r="J1185" s="17">
        <v>2</v>
      </c>
      <c r="K1185" s="18">
        <v>2601</v>
      </c>
      <c r="L1185" s="19">
        <v>0.05</v>
      </c>
      <c r="M1185" s="18">
        <f t="shared" si="48"/>
        <v>4941.8999999999996</v>
      </c>
      <c r="N1185" s="18">
        <f>M1185*0.2</f>
        <v>988.38</v>
      </c>
      <c r="O1185" s="16" t="s">
        <v>69</v>
      </c>
      <c r="P1185" s="16" t="s">
        <v>38</v>
      </c>
      <c r="Q1185" s="16">
        <v>4</v>
      </c>
      <c r="R1185" s="16" t="s">
        <v>39</v>
      </c>
    </row>
    <row r="1186" spans="1:18" x14ac:dyDescent="0.2">
      <c r="A1186" s="16" t="s">
        <v>1329</v>
      </c>
      <c r="B1186" s="29">
        <v>45872</v>
      </c>
      <c r="C1186" s="9" t="s">
        <v>226</v>
      </c>
      <c r="D1186" s="9" t="s">
        <v>75</v>
      </c>
      <c r="E1186" s="9" t="s">
        <v>76</v>
      </c>
      <c r="F1186" s="9" t="s">
        <v>8</v>
      </c>
      <c r="G1186" s="9" t="s">
        <v>262</v>
      </c>
      <c r="H1186" s="9" t="s">
        <v>263</v>
      </c>
      <c r="I1186" s="9" t="s">
        <v>57</v>
      </c>
      <c r="J1186" s="17">
        <v>2</v>
      </c>
      <c r="K1186" s="18">
        <v>17717</v>
      </c>
      <c r="L1186" s="19">
        <v>0.05</v>
      </c>
      <c r="M1186" s="18">
        <f t="shared" si="48"/>
        <v>33662.299999999996</v>
      </c>
      <c r="N1186" s="18">
        <f>M1186*0.23</f>
        <v>7742.3289999999997</v>
      </c>
      <c r="O1186" s="16" t="s">
        <v>44</v>
      </c>
      <c r="P1186" s="16" t="s">
        <v>38</v>
      </c>
      <c r="Q1186" s="16">
        <v>4</v>
      </c>
      <c r="R1186" s="16" t="s">
        <v>39</v>
      </c>
    </row>
    <row r="1187" spans="1:18" x14ac:dyDescent="0.2">
      <c r="A1187" s="16" t="s">
        <v>1330</v>
      </c>
      <c r="B1187" s="29">
        <v>45730</v>
      </c>
      <c r="C1187" s="9" t="s">
        <v>86</v>
      </c>
      <c r="D1187" s="9" t="s">
        <v>99</v>
      </c>
      <c r="E1187" s="9" t="s">
        <v>99</v>
      </c>
      <c r="F1187" s="9" t="s">
        <v>8</v>
      </c>
      <c r="G1187" s="9" t="s">
        <v>67</v>
      </c>
      <c r="H1187" s="9" t="s">
        <v>68</v>
      </c>
      <c r="I1187" s="9" t="s">
        <v>57</v>
      </c>
      <c r="J1187" s="17">
        <v>4</v>
      </c>
      <c r="K1187" s="18">
        <v>43173</v>
      </c>
      <c r="L1187" s="19">
        <v>0.2</v>
      </c>
      <c r="M1187" s="18">
        <f t="shared" si="48"/>
        <v>138153.60000000001</v>
      </c>
      <c r="N1187" s="18">
        <f>M1187*0.24</f>
        <v>33156.864000000001</v>
      </c>
      <c r="O1187" s="16" t="s">
        <v>37</v>
      </c>
      <c r="P1187" s="16" t="s">
        <v>38</v>
      </c>
      <c r="Q1187" s="16">
        <v>4</v>
      </c>
      <c r="R1187" s="16" t="s">
        <v>39</v>
      </c>
    </row>
    <row r="1188" spans="1:18" x14ac:dyDescent="0.2">
      <c r="A1188" s="16" t="s">
        <v>1331</v>
      </c>
      <c r="B1188" s="29">
        <v>45999</v>
      </c>
      <c r="C1188" s="9" t="s">
        <v>129</v>
      </c>
      <c r="D1188" s="9" t="s">
        <v>154</v>
      </c>
      <c r="E1188" s="9" t="s">
        <v>61</v>
      </c>
      <c r="F1188" s="9" t="s">
        <v>8</v>
      </c>
      <c r="G1188" s="9" t="s">
        <v>139</v>
      </c>
      <c r="H1188" s="9" t="s">
        <v>140</v>
      </c>
      <c r="I1188" s="9" t="s">
        <v>36</v>
      </c>
      <c r="J1188" s="17">
        <v>1</v>
      </c>
      <c r="K1188" s="18">
        <v>47666</v>
      </c>
      <c r="L1188" s="19">
        <v>0.1</v>
      </c>
      <c r="M1188" s="18">
        <f t="shared" si="48"/>
        <v>42899.4</v>
      </c>
      <c r="N1188" s="18">
        <f>M1188*0.11</f>
        <v>4718.9340000000002</v>
      </c>
      <c r="O1188" s="16" t="s">
        <v>58</v>
      </c>
      <c r="P1188" s="16" t="s">
        <v>38</v>
      </c>
      <c r="Q1188" s="16">
        <v>4</v>
      </c>
      <c r="R1188" s="16" t="s">
        <v>39</v>
      </c>
    </row>
    <row r="1189" spans="1:18" x14ac:dyDescent="0.2">
      <c r="A1189" s="16" t="s">
        <v>1332</v>
      </c>
      <c r="B1189" s="29">
        <v>45793</v>
      </c>
      <c r="C1189" s="9" t="s">
        <v>118</v>
      </c>
      <c r="D1189" s="9" t="s">
        <v>83</v>
      </c>
      <c r="E1189" s="9" t="s">
        <v>84</v>
      </c>
      <c r="F1189" s="9" t="s">
        <v>9</v>
      </c>
      <c r="G1189" s="9" t="s">
        <v>176</v>
      </c>
      <c r="H1189" s="9" t="s">
        <v>177</v>
      </c>
      <c r="I1189" s="9" t="s">
        <v>79</v>
      </c>
      <c r="J1189" s="17">
        <v>1</v>
      </c>
      <c r="K1189" s="18">
        <v>3401</v>
      </c>
      <c r="L1189" s="19">
        <v>0</v>
      </c>
      <c r="M1189" s="18">
        <f t="shared" si="48"/>
        <v>3401</v>
      </c>
      <c r="N1189" s="18">
        <f>M1189*0.24</f>
        <v>816.24</v>
      </c>
      <c r="O1189" s="16" t="s">
        <v>69</v>
      </c>
      <c r="P1189" s="16" t="s">
        <v>38</v>
      </c>
      <c r="Q1189" s="16">
        <v>3</v>
      </c>
      <c r="R1189" s="16" t="s">
        <v>39</v>
      </c>
    </row>
    <row r="1190" spans="1:18" x14ac:dyDescent="0.2">
      <c r="A1190" s="16" t="s">
        <v>1333</v>
      </c>
      <c r="B1190" s="29">
        <v>46105</v>
      </c>
      <c r="C1190" s="9" t="s">
        <v>146</v>
      </c>
      <c r="D1190" s="9" t="s">
        <v>71</v>
      </c>
      <c r="E1190" s="9" t="s">
        <v>72</v>
      </c>
      <c r="F1190" s="9" t="s">
        <v>11</v>
      </c>
      <c r="G1190" s="9" t="s">
        <v>115</v>
      </c>
      <c r="H1190" s="9" t="s">
        <v>116</v>
      </c>
      <c r="I1190" s="9" t="s">
        <v>79</v>
      </c>
      <c r="J1190" s="17">
        <v>2</v>
      </c>
      <c r="K1190" s="18">
        <v>1843</v>
      </c>
      <c r="L1190" s="19">
        <v>0</v>
      </c>
      <c r="M1190" s="18">
        <f t="shared" si="48"/>
        <v>3686</v>
      </c>
      <c r="N1190" s="18">
        <f>M1190*0.17</f>
        <v>626.62</v>
      </c>
      <c r="O1190" s="16" t="s">
        <v>37</v>
      </c>
      <c r="P1190" s="16" t="s">
        <v>38</v>
      </c>
      <c r="Q1190" s="16">
        <v>5</v>
      </c>
      <c r="R1190" s="16" t="s">
        <v>39</v>
      </c>
    </row>
    <row r="1191" spans="1:18" x14ac:dyDescent="0.2">
      <c r="A1191" s="16" t="s">
        <v>1334</v>
      </c>
      <c r="B1191" s="29">
        <v>45840</v>
      </c>
      <c r="C1191" s="9" t="s">
        <v>129</v>
      </c>
      <c r="D1191" s="9" t="s">
        <v>87</v>
      </c>
      <c r="E1191" s="9" t="s">
        <v>88</v>
      </c>
      <c r="F1191" s="9" t="s">
        <v>8</v>
      </c>
      <c r="G1191" s="9" t="s">
        <v>34</v>
      </c>
      <c r="H1191" s="9" t="s">
        <v>35</v>
      </c>
      <c r="I1191" s="9" t="s">
        <v>36</v>
      </c>
      <c r="J1191" s="17">
        <v>3</v>
      </c>
      <c r="K1191" s="18">
        <v>15481</v>
      </c>
      <c r="L1191" s="19">
        <v>0</v>
      </c>
      <c r="M1191" s="18">
        <f t="shared" si="48"/>
        <v>46443</v>
      </c>
      <c r="N1191" s="18">
        <f>M1191*0.12</f>
        <v>5573.16</v>
      </c>
      <c r="O1191" s="16" t="s">
        <v>37</v>
      </c>
      <c r="P1191" s="16" t="s">
        <v>38</v>
      </c>
      <c r="Q1191" s="16">
        <v>5</v>
      </c>
      <c r="R1191" s="16" t="s">
        <v>39</v>
      </c>
    </row>
    <row r="1192" spans="1:18" x14ac:dyDescent="0.2">
      <c r="A1192" s="16" t="s">
        <v>1335</v>
      </c>
      <c r="B1192" s="29">
        <v>45938</v>
      </c>
      <c r="C1192" s="9" t="s">
        <v>112</v>
      </c>
      <c r="D1192" s="9" t="s">
        <v>150</v>
      </c>
      <c r="E1192" s="9" t="s">
        <v>151</v>
      </c>
      <c r="F1192" s="9" t="s">
        <v>11</v>
      </c>
      <c r="G1192" s="9" t="s">
        <v>42</v>
      </c>
      <c r="H1192" s="9" t="s">
        <v>43</v>
      </c>
      <c r="I1192" s="9" t="s">
        <v>79</v>
      </c>
      <c r="J1192" s="17">
        <v>1</v>
      </c>
      <c r="K1192" s="18">
        <v>299</v>
      </c>
      <c r="L1192" s="19">
        <v>0.15</v>
      </c>
      <c r="M1192" s="18">
        <f t="shared" si="48"/>
        <v>254.15</v>
      </c>
      <c r="N1192" s="18">
        <f>M1192*0.11</f>
        <v>27.956500000000002</v>
      </c>
      <c r="O1192" s="16" t="s">
        <v>58</v>
      </c>
      <c r="P1192" s="16" t="s">
        <v>38</v>
      </c>
      <c r="Q1192" s="16">
        <v>5</v>
      </c>
      <c r="R1192" s="16" t="s">
        <v>39</v>
      </c>
    </row>
    <row r="1193" spans="1:18" x14ac:dyDescent="0.2">
      <c r="A1193" s="16" t="s">
        <v>1336</v>
      </c>
      <c r="B1193" s="29">
        <v>46052</v>
      </c>
      <c r="C1193" s="9" t="s">
        <v>86</v>
      </c>
      <c r="D1193" s="9" t="s">
        <v>101</v>
      </c>
      <c r="E1193" s="9" t="s">
        <v>102</v>
      </c>
      <c r="F1193" s="9" t="s">
        <v>8</v>
      </c>
      <c r="G1193" s="9" t="s">
        <v>139</v>
      </c>
      <c r="H1193" s="9" t="s">
        <v>140</v>
      </c>
      <c r="I1193" s="9" t="s">
        <v>57</v>
      </c>
      <c r="J1193" s="17">
        <v>1</v>
      </c>
      <c r="K1193" s="18">
        <v>57963</v>
      </c>
      <c r="L1193" s="19">
        <v>0</v>
      </c>
      <c r="M1193" s="18">
        <f t="shared" si="48"/>
        <v>57963</v>
      </c>
      <c r="N1193" s="18">
        <f>M1193*0.22</f>
        <v>12751.86</v>
      </c>
      <c r="O1193" s="16" t="s">
        <v>69</v>
      </c>
      <c r="P1193" s="16" t="s">
        <v>38</v>
      </c>
      <c r="Q1193" s="16">
        <v>5</v>
      </c>
      <c r="R1193" s="16" t="s">
        <v>39</v>
      </c>
    </row>
    <row r="1194" spans="1:18" x14ac:dyDescent="0.2">
      <c r="A1194" s="16" t="s">
        <v>1337</v>
      </c>
      <c r="B1194" s="29">
        <v>45815</v>
      </c>
      <c r="C1194" s="9" t="s">
        <v>146</v>
      </c>
      <c r="D1194" s="9" t="s">
        <v>47</v>
      </c>
      <c r="E1194" s="9" t="s">
        <v>48</v>
      </c>
      <c r="F1194" s="9" t="s">
        <v>10</v>
      </c>
      <c r="G1194" s="9" t="s">
        <v>121</v>
      </c>
      <c r="H1194" s="9" t="s">
        <v>122</v>
      </c>
      <c r="I1194" s="9" t="s">
        <v>64</v>
      </c>
      <c r="J1194" s="17">
        <v>1</v>
      </c>
      <c r="K1194" s="18">
        <v>1759</v>
      </c>
      <c r="L1194" s="19">
        <v>0</v>
      </c>
      <c r="M1194" s="18">
        <f t="shared" si="48"/>
        <v>1759</v>
      </c>
      <c r="N1194" s="18">
        <f>M1194*0.2</f>
        <v>351.8</v>
      </c>
      <c r="O1194" s="16" t="s">
        <v>37</v>
      </c>
      <c r="P1194" s="16" t="s">
        <v>38</v>
      </c>
      <c r="Q1194" s="16">
        <v>3</v>
      </c>
      <c r="R1194" s="16" t="s">
        <v>39</v>
      </c>
    </row>
    <row r="1195" spans="1:18" x14ac:dyDescent="0.2">
      <c r="A1195" s="16" t="s">
        <v>1338</v>
      </c>
      <c r="B1195" s="29">
        <v>46050</v>
      </c>
      <c r="C1195" s="9" t="s">
        <v>138</v>
      </c>
      <c r="D1195" s="9" t="s">
        <v>101</v>
      </c>
      <c r="E1195" s="9" t="s">
        <v>102</v>
      </c>
      <c r="F1195" s="9" t="s">
        <v>9</v>
      </c>
      <c r="G1195" s="9" t="s">
        <v>161</v>
      </c>
      <c r="H1195" s="9" t="s">
        <v>162</v>
      </c>
      <c r="I1195" s="9" t="s">
        <v>95</v>
      </c>
      <c r="J1195" s="17">
        <v>1</v>
      </c>
      <c r="K1195" s="18">
        <v>3005</v>
      </c>
      <c r="L1195" s="19">
        <v>0</v>
      </c>
      <c r="M1195" s="18">
        <f t="shared" si="48"/>
        <v>3005</v>
      </c>
      <c r="N1195" s="18">
        <f>M1195*0.1</f>
        <v>300.5</v>
      </c>
      <c r="O1195" s="16" t="s">
        <v>91</v>
      </c>
      <c r="P1195" s="16" t="s">
        <v>38</v>
      </c>
      <c r="Q1195" s="16">
        <v>3</v>
      </c>
      <c r="R1195" s="16" t="s">
        <v>39</v>
      </c>
    </row>
    <row r="1196" spans="1:18" x14ac:dyDescent="0.2">
      <c r="A1196" s="16" t="s">
        <v>1339</v>
      </c>
      <c r="B1196" s="29">
        <v>45957</v>
      </c>
      <c r="C1196" s="9" t="s">
        <v>125</v>
      </c>
      <c r="D1196" s="9" t="s">
        <v>119</v>
      </c>
      <c r="E1196" s="9" t="s">
        <v>120</v>
      </c>
      <c r="F1196" s="9" t="s">
        <v>11</v>
      </c>
      <c r="G1196" s="9" t="s">
        <v>130</v>
      </c>
      <c r="H1196" s="9" t="s">
        <v>131</v>
      </c>
      <c r="I1196" s="9" t="s">
        <v>36</v>
      </c>
      <c r="J1196" s="17">
        <v>1</v>
      </c>
      <c r="K1196" s="18">
        <v>1900</v>
      </c>
      <c r="L1196" s="19">
        <v>0.15</v>
      </c>
      <c r="M1196" s="18">
        <f t="shared" si="48"/>
        <v>1615</v>
      </c>
      <c r="N1196" s="18">
        <f>M1196*0.13</f>
        <v>209.95000000000002</v>
      </c>
      <c r="O1196" s="16" t="s">
        <v>69</v>
      </c>
      <c r="P1196" s="16" t="s">
        <v>38</v>
      </c>
      <c r="Q1196" s="16">
        <v>5</v>
      </c>
      <c r="R1196" s="16" t="s">
        <v>39</v>
      </c>
    </row>
    <row r="1197" spans="1:18" x14ac:dyDescent="0.2">
      <c r="A1197" s="16" t="s">
        <v>1340</v>
      </c>
      <c r="B1197" s="29">
        <v>45746</v>
      </c>
      <c r="C1197" s="9" t="s">
        <v>54</v>
      </c>
      <c r="D1197" s="9" t="s">
        <v>99</v>
      </c>
      <c r="E1197" s="9" t="s">
        <v>99</v>
      </c>
      <c r="F1197" s="9" t="s">
        <v>10</v>
      </c>
      <c r="G1197" s="9" t="s">
        <v>89</v>
      </c>
      <c r="H1197" s="9" t="s">
        <v>90</v>
      </c>
      <c r="I1197" s="9" t="s">
        <v>73</v>
      </c>
      <c r="J1197" s="17">
        <v>2</v>
      </c>
      <c r="K1197" s="18">
        <v>1051</v>
      </c>
      <c r="L1197" s="19">
        <v>0.2</v>
      </c>
      <c r="M1197" s="18">
        <f t="shared" si="48"/>
        <v>1681.6000000000001</v>
      </c>
      <c r="N1197" s="18">
        <f>M1197*0.18</f>
        <v>302.68799999999999</v>
      </c>
      <c r="O1197" s="16" t="s">
        <v>58</v>
      </c>
      <c r="P1197" s="16" t="s">
        <v>38</v>
      </c>
      <c r="Q1197" s="16">
        <v>3</v>
      </c>
      <c r="R1197" s="16" t="s">
        <v>39</v>
      </c>
    </row>
    <row r="1198" spans="1:18" x14ac:dyDescent="0.2">
      <c r="A1198" s="16" t="s">
        <v>1341</v>
      </c>
      <c r="B1198" s="29">
        <v>45990</v>
      </c>
      <c r="C1198" s="9" t="s">
        <v>118</v>
      </c>
      <c r="D1198" s="9" t="s">
        <v>119</v>
      </c>
      <c r="E1198" s="9" t="s">
        <v>120</v>
      </c>
      <c r="F1198" s="9" t="s">
        <v>8</v>
      </c>
      <c r="G1198" s="9" t="s">
        <v>262</v>
      </c>
      <c r="H1198" s="9" t="s">
        <v>263</v>
      </c>
      <c r="I1198" s="9" t="s">
        <v>57</v>
      </c>
      <c r="J1198" s="17">
        <v>2</v>
      </c>
      <c r="K1198" s="18">
        <v>1993</v>
      </c>
      <c r="L1198" s="19">
        <v>0</v>
      </c>
      <c r="M1198" s="18">
        <f t="shared" si="48"/>
        <v>3986</v>
      </c>
      <c r="N1198" s="18">
        <f>M1198*0.25</f>
        <v>996.5</v>
      </c>
      <c r="O1198" s="16" t="s">
        <v>37</v>
      </c>
      <c r="P1198" s="16" t="s">
        <v>38</v>
      </c>
      <c r="Q1198" s="16">
        <v>5</v>
      </c>
      <c r="R1198" s="16" t="s">
        <v>39</v>
      </c>
    </row>
    <row r="1199" spans="1:18" x14ac:dyDescent="0.2">
      <c r="A1199" s="16" t="s">
        <v>1342</v>
      </c>
      <c r="B1199" s="29">
        <v>46073</v>
      </c>
      <c r="C1199" s="9" t="s">
        <v>41</v>
      </c>
      <c r="D1199" s="9" t="s">
        <v>55</v>
      </c>
      <c r="E1199" s="9" t="s">
        <v>56</v>
      </c>
      <c r="F1199" s="9" t="s">
        <v>11</v>
      </c>
      <c r="G1199" s="9" t="s">
        <v>42</v>
      </c>
      <c r="H1199" s="9" t="s">
        <v>43</v>
      </c>
      <c r="I1199" s="9" t="s">
        <v>79</v>
      </c>
      <c r="J1199" s="17">
        <v>1</v>
      </c>
      <c r="K1199" s="18">
        <v>1676</v>
      </c>
      <c r="L1199" s="19">
        <v>0.05</v>
      </c>
      <c r="M1199" s="18">
        <f t="shared" ref="M1199:M1213" si="49">J1199*K1199*(1-L1199)</f>
        <v>1592.1999999999998</v>
      </c>
      <c r="N1199" s="18">
        <f>M1199*0.25</f>
        <v>398.04999999999995</v>
      </c>
      <c r="O1199" s="16" t="s">
        <v>44</v>
      </c>
      <c r="P1199" s="16" t="s">
        <v>38</v>
      </c>
      <c r="Q1199" s="16">
        <v>5</v>
      </c>
      <c r="R1199" s="16" t="s">
        <v>39</v>
      </c>
    </row>
    <row r="1200" spans="1:18" x14ac:dyDescent="0.2">
      <c r="A1200" s="16" t="s">
        <v>1343</v>
      </c>
      <c r="B1200" s="29">
        <v>46097</v>
      </c>
      <c r="C1200" s="9" t="s">
        <v>66</v>
      </c>
      <c r="D1200" s="9" t="s">
        <v>75</v>
      </c>
      <c r="E1200" s="9" t="s">
        <v>76</v>
      </c>
      <c r="F1200" s="9" t="s">
        <v>11</v>
      </c>
      <c r="G1200" s="9" t="s">
        <v>135</v>
      </c>
      <c r="H1200" s="9" t="s">
        <v>136</v>
      </c>
      <c r="I1200" s="9" t="s">
        <v>79</v>
      </c>
      <c r="J1200" s="17">
        <v>1</v>
      </c>
      <c r="K1200" s="18">
        <v>1956</v>
      </c>
      <c r="L1200" s="19">
        <v>0.15</v>
      </c>
      <c r="M1200" s="18">
        <f t="shared" si="49"/>
        <v>1662.6</v>
      </c>
      <c r="N1200" s="18">
        <f>M1200*0.15</f>
        <v>249.39</v>
      </c>
      <c r="O1200" s="16" t="s">
        <v>58</v>
      </c>
      <c r="P1200" s="16" t="s">
        <v>38</v>
      </c>
      <c r="Q1200" s="16">
        <v>4</v>
      </c>
      <c r="R1200" s="16" t="s">
        <v>39</v>
      </c>
    </row>
    <row r="1201" spans="1:18" x14ac:dyDescent="0.2">
      <c r="A1201" s="16" t="s">
        <v>1344</v>
      </c>
      <c r="B1201" s="29">
        <v>45818</v>
      </c>
      <c r="C1201" s="9" t="s">
        <v>82</v>
      </c>
      <c r="D1201" s="9" t="s">
        <v>119</v>
      </c>
      <c r="E1201" s="9" t="s">
        <v>120</v>
      </c>
      <c r="F1201" s="9" t="s">
        <v>9</v>
      </c>
      <c r="G1201" s="9" t="s">
        <v>176</v>
      </c>
      <c r="H1201" s="9" t="s">
        <v>177</v>
      </c>
      <c r="I1201" s="9" t="s">
        <v>79</v>
      </c>
      <c r="J1201" s="17">
        <v>1</v>
      </c>
      <c r="K1201" s="18">
        <v>3828</v>
      </c>
      <c r="L1201" s="19">
        <v>0</v>
      </c>
      <c r="M1201" s="18">
        <f t="shared" si="49"/>
        <v>3828</v>
      </c>
      <c r="N1201" s="18">
        <f>M1201*0.13</f>
        <v>497.64000000000004</v>
      </c>
      <c r="O1201" s="16" t="s">
        <v>37</v>
      </c>
      <c r="P1201" s="16" t="s">
        <v>38</v>
      </c>
      <c r="Q1201" s="16">
        <v>5</v>
      </c>
      <c r="R1201" s="16" t="s">
        <v>39</v>
      </c>
    </row>
    <row r="1202" spans="1:18" x14ac:dyDescent="0.2">
      <c r="A1202" s="16" t="s">
        <v>1345</v>
      </c>
      <c r="B1202" s="29">
        <v>46033</v>
      </c>
      <c r="C1202" s="9" t="s">
        <v>167</v>
      </c>
      <c r="D1202" s="9" t="s">
        <v>107</v>
      </c>
      <c r="E1202" s="9" t="s">
        <v>108</v>
      </c>
      <c r="F1202" s="9" t="s">
        <v>11</v>
      </c>
      <c r="G1202" s="9" t="s">
        <v>130</v>
      </c>
      <c r="H1202" s="9" t="s">
        <v>131</v>
      </c>
      <c r="I1202" s="9" t="s">
        <v>36</v>
      </c>
      <c r="J1202" s="17">
        <v>1</v>
      </c>
      <c r="K1202" s="18">
        <v>1993</v>
      </c>
      <c r="L1202" s="19">
        <v>0</v>
      </c>
      <c r="M1202" s="18">
        <f t="shared" si="49"/>
        <v>1993</v>
      </c>
      <c r="N1202" s="18">
        <f>M1202*0.13</f>
        <v>259.09000000000003</v>
      </c>
      <c r="O1202" s="16" t="s">
        <v>44</v>
      </c>
      <c r="P1202" s="16" t="s">
        <v>38</v>
      </c>
      <c r="Q1202" s="16">
        <v>5</v>
      </c>
      <c r="R1202" s="16" t="s">
        <v>39</v>
      </c>
    </row>
    <row r="1203" spans="1:18" x14ac:dyDescent="0.2">
      <c r="A1203" s="16" t="s">
        <v>1346</v>
      </c>
      <c r="B1203" s="29">
        <v>45778</v>
      </c>
      <c r="C1203" s="9" t="s">
        <v>146</v>
      </c>
      <c r="D1203" s="9" t="s">
        <v>60</v>
      </c>
      <c r="E1203" s="9" t="s">
        <v>61</v>
      </c>
      <c r="F1203" s="9" t="s">
        <v>11</v>
      </c>
      <c r="G1203" s="9" t="s">
        <v>115</v>
      </c>
      <c r="H1203" s="9" t="s">
        <v>116</v>
      </c>
      <c r="I1203" s="9" t="s">
        <v>36</v>
      </c>
      <c r="J1203" s="17">
        <v>1</v>
      </c>
      <c r="K1203" s="18">
        <v>320</v>
      </c>
      <c r="L1203" s="19">
        <v>0.05</v>
      </c>
      <c r="M1203" s="18">
        <f t="shared" si="49"/>
        <v>304</v>
      </c>
      <c r="N1203" s="18">
        <f>-0.08*M1203</f>
        <v>-24.32</v>
      </c>
      <c r="O1203" s="16" t="s">
        <v>44</v>
      </c>
      <c r="P1203" s="16" t="s">
        <v>80</v>
      </c>
      <c r="Q1203" s="16">
        <v>1</v>
      </c>
      <c r="R1203" s="16" t="s">
        <v>80</v>
      </c>
    </row>
    <row r="1204" spans="1:18" x14ac:dyDescent="0.2">
      <c r="A1204" s="16" t="s">
        <v>1347</v>
      </c>
      <c r="B1204" s="29">
        <v>46013</v>
      </c>
      <c r="C1204" s="9" t="s">
        <v>129</v>
      </c>
      <c r="D1204" s="9" t="s">
        <v>101</v>
      </c>
      <c r="E1204" s="9" t="s">
        <v>102</v>
      </c>
      <c r="F1204" s="9" t="s">
        <v>11</v>
      </c>
      <c r="G1204" s="9" t="s">
        <v>135</v>
      </c>
      <c r="H1204" s="9" t="s">
        <v>136</v>
      </c>
      <c r="I1204" s="9" t="s">
        <v>79</v>
      </c>
      <c r="J1204" s="17">
        <v>2</v>
      </c>
      <c r="K1204" s="18">
        <v>1529</v>
      </c>
      <c r="L1204" s="19">
        <v>0.2</v>
      </c>
      <c r="M1204" s="18">
        <f t="shared" si="49"/>
        <v>2446.4</v>
      </c>
      <c r="N1204" s="18">
        <f>M1204*0.23</f>
        <v>562.67200000000003</v>
      </c>
      <c r="O1204" s="16" t="s">
        <v>44</v>
      </c>
      <c r="P1204" s="16" t="s">
        <v>38</v>
      </c>
      <c r="Q1204" s="16">
        <v>4</v>
      </c>
      <c r="R1204" s="16" t="s">
        <v>39</v>
      </c>
    </row>
    <row r="1205" spans="1:18" x14ac:dyDescent="0.2">
      <c r="A1205" s="16" t="s">
        <v>1348</v>
      </c>
      <c r="B1205" s="29">
        <v>45967</v>
      </c>
      <c r="C1205" s="9" t="s">
        <v>156</v>
      </c>
      <c r="D1205" s="9" t="s">
        <v>107</v>
      </c>
      <c r="E1205" s="9" t="s">
        <v>108</v>
      </c>
      <c r="F1205" s="9" t="s">
        <v>9</v>
      </c>
      <c r="G1205" s="9" t="s">
        <v>173</v>
      </c>
      <c r="H1205" s="9" t="s">
        <v>174</v>
      </c>
      <c r="I1205" s="9" t="s">
        <v>95</v>
      </c>
      <c r="J1205" s="17">
        <v>2</v>
      </c>
      <c r="K1205" s="18">
        <v>404</v>
      </c>
      <c r="L1205" s="19">
        <v>0.05</v>
      </c>
      <c r="M1205" s="18">
        <f t="shared" si="49"/>
        <v>767.59999999999991</v>
      </c>
      <c r="N1205" s="18">
        <f>M1205*0.21</f>
        <v>161.19599999999997</v>
      </c>
      <c r="O1205" s="16" t="s">
        <v>44</v>
      </c>
      <c r="P1205" s="16" t="s">
        <v>38</v>
      </c>
      <c r="Q1205" s="16">
        <v>4</v>
      </c>
      <c r="R1205" s="16" t="s">
        <v>39</v>
      </c>
    </row>
    <row r="1206" spans="1:18" x14ac:dyDescent="0.2">
      <c r="A1206" s="16" t="s">
        <v>1349</v>
      </c>
      <c r="B1206" s="29">
        <v>45908</v>
      </c>
      <c r="C1206" s="9" t="s">
        <v>183</v>
      </c>
      <c r="D1206" s="9" t="s">
        <v>107</v>
      </c>
      <c r="E1206" s="9" t="s">
        <v>108</v>
      </c>
      <c r="F1206" s="9" t="s">
        <v>10</v>
      </c>
      <c r="G1206" s="9" t="s">
        <v>121</v>
      </c>
      <c r="H1206" s="9" t="s">
        <v>122</v>
      </c>
      <c r="I1206" s="9" t="s">
        <v>73</v>
      </c>
      <c r="J1206" s="17">
        <v>2</v>
      </c>
      <c r="K1206" s="18">
        <v>833</v>
      </c>
      <c r="L1206" s="19">
        <v>0.05</v>
      </c>
      <c r="M1206" s="18">
        <f t="shared" si="49"/>
        <v>1582.6999999999998</v>
      </c>
      <c r="N1206" s="18">
        <f>M1206*0.25</f>
        <v>395.67499999999995</v>
      </c>
      <c r="O1206" s="16" t="s">
        <v>44</v>
      </c>
      <c r="P1206" s="16" t="s">
        <v>38</v>
      </c>
      <c r="Q1206" s="16">
        <v>4</v>
      </c>
      <c r="R1206" s="16" t="s">
        <v>39</v>
      </c>
    </row>
    <row r="1207" spans="1:18" x14ac:dyDescent="0.2">
      <c r="A1207" s="16" t="s">
        <v>1350</v>
      </c>
      <c r="B1207" s="29">
        <v>45772</v>
      </c>
      <c r="C1207" s="9" t="s">
        <v>143</v>
      </c>
      <c r="D1207" s="9" t="s">
        <v>55</v>
      </c>
      <c r="E1207" s="9" t="s">
        <v>56</v>
      </c>
      <c r="F1207" s="9" t="s">
        <v>8</v>
      </c>
      <c r="G1207" s="9" t="s">
        <v>139</v>
      </c>
      <c r="H1207" s="9" t="s">
        <v>140</v>
      </c>
      <c r="I1207" s="9" t="s">
        <v>57</v>
      </c>
      <c r="J1207" s="17">
        <v>1</v>
      </c>
      <c r="K1207" s="18">
        <v>59406</v>
      </c>
      <c r="L1207" s="19">
        <v>0</v>
      </c>
      <c r="M1207" s="18">
        <f t="shared" si="49"/>
        <v>59406</v>
      </c>
      <c r="N1207" s="18">
        <f>M1207*0.16</f>
        <v>9504.9600000000009</v>
      </c>
      <c r="O1207" s="16" t="s">
        <v>37</v>
      </c>
      <c r="P1207" s="16" t="s">
        <v>38</v>
      </c>
      <c r="Q1207" s="16">
        <v>4</v>
      </c>
      <c r="R1207" s="16" t="s">
        <v>39</v>
      </c>
    </row>
    <row r="1208" spans="1:18" x14ac:dyDescent="0.2">
      <c r="A1208" s="16" t="s">
        <v>1351</v>
      </c>
      <c r="B1208" s="29">
        <v>45851</v>
      </c>
      <c r="C1208" s="9" t="s">
        <v>183</v>
      </c>
      <c r="D1208" s="9" t="s">
        <v>87</v>
      </c>
      <c r="E1208" s="9" t="s">
        <v>88</v>
      </c>
      <c r="F1208" s="9" t="s">
        <v>10</v>
      </c>
      <c r="G1208" s="9" t="s">
        <v>184</v>
      </c>
      <c r="H1208" s="9" t="s">
        <v>185</v>
      </c>
      <c r="I1208" s="9" t="s">
        <v>73</v>
      </c>
      <c r="J1208" s="17">
        <v>4</v>
      </c>
      <c r="K1208" s="18">
        <v>5640</v>
      </c>
      <c r="L1208" s="19">
        <v>0.05</v>
      </c>
      <c r="M1208" s="18">
        <f t="shared" si="49"/>
        <v>21432</v>
      </c>
      <c r="N1208" s="18">
        <f>M1208*0.13</f>
        <v>2786.1600000000003</v>
      </c>
      <c r="O1208" s="16" t="s">
        <v>37</v>
      </c>
      <c r="P1208" s="16" t="s">
        <v>38</v>
      </c>
      <c r="Q1208" s="16">
        <v>4</v>
      </c>
      <c r="R1208" s="16" t="s">
        <v>39</v>
      </c>
    </row>
    <row r="1209" spans="1:18" x14ac:dyDescent="0.2">
      <c r="A1209" s="16" t="s">
        <v>1352</v>
      </c>
      <c r="B1209" s="29">
        <v>46074</v>
      </c>
      <c r="C1209" s="9" t="s">
        <v>226</v>
      </c>
      <c r="D1209" s="9" t="s">
        <v>47</v>
      </c>
      <c r="E1209" s="9" t="s">
        <v>48</v>
      </c>
      <c r="F1209" s="9" t="s">
        <v>8</v>
      </c>
      <c r="G1209" s="9" t="s">
        <v>262</v>
      </c>
      <c r="H1209" s="9" t="s">
        <v>263</v>
      </c>
      <c r="I1209" s="9" t="s">
        <v>57</v>
      </c>
      <c r="J1209" s="17">
        <v>1</v>
      </c>
      <c r="K1209" s="18">
        <v>60027</v>
      </c>
      <c r="L1209" s="19">
        <v>0.1</v>
      </c>
      <c r="M1209" s="18">
        <f t="shared" si="49"/>
        <v>54024.3</v>
      </c>
      <c r="N1209" s="18">
        <f>M1209*0.12</f>
        <v>6482.9160000000002</v>
      </c>
      <c r="O1209" s="16" t="s">
        <v>44</v>
      </c>
      <c r="P1209" s="16" t="s">
        <v>38</v>
      </c>
      <c r="Q1209" s="16">
        <v>5</v>
      </c>
      <c r="R1209" s="16" t="s">
        <v>39</v>
      </c>
    </row>
    <row r="1210" spans="1:18" x14ac:dyDescent="0.2">
      <c r="A1210" s="16" t="s">
        <v>1353</v>
      </c>
      <c r="B1210" s="29">
        <v>46104</v>
      </c>
      <c r="C1210" s="9" t="s">
        <v>226</v>
      </c>
      <c r="D1210" s="9" t="s">
        <v>87</v>
      </c>
      <c r="E1210" s="9" t="s">
        <v>88</v>
      </c>
      <c r="F1210" s="9" t="s">
        <v>9</v>
      </c>
      <c r="G1210" s="9" t="s">
        <v>176</v>
      </c>
      <c r="H1210" s="9" t="s">
        <v>177</v>
      </c>
      <c r="I1210" s="9" t="s">
        <v>79</v>
      </c>
      <c r="J1210" s="17">
        <v>1</v>
      </c>
      <c r="K1210" s="18">
        <v>2623</v>
      </c>
      <c r="L1210" s="19">
        <v>0.1</v>
      </c>
      <c r="M1210" s="18">
        <f t="shared" si="49"/>
        <v>2360.7000000000003</v>
      </c>
      <c r="N1210" s="18">
        <f>M1210*0.2</f>
        <v>472.1400000000001</v>
      </c>
      <c r="O1210" s="16" t="s">
        <v>37</v>
      </c>
      <c r="P1210" s="16" t="s">
        <v>38</v>
      </c>
      <c r="Q1210" s="16">
        <v>3</v>
      </c>
      <c r="R1210" s="16" t="s">
        <v>39</v>
      </c>
    </row>
    <row r="1211" spans="1:18" x14ac:dyDescent="0.2">
      <c r="A1211" s="16" t="s">
        <v>1354</v>
      </c>
      <c r="B1211" s="29">
        <v>45972</v>
      </c>
      <c r="C1211" s="9" t="s">
        <v>165</v>
      </c>
      <c r="D1211" s="9" t="s">
        <v>113</v>
      </c>
      <c r="E1211" s="9" t="s">
        <v>114</v>
      </c>
      <c r="F1211" s="9" t="s">
        <v>8</v>
      </c>
      <c r="G1211" s="9" t="s">
        <v>67</v>
      </c>
      <c r="H1211" s="9" t="s">
        <v>68</v>
      </c>
      <c r="I1211" s="9" t="s">
        <v>36</v>
      </c>
      <c r="J1211" s="17">
        <v>1</v>
      </c>
      <c r="K1211" s="18">
        <v>41716</v>
      </c>
      <c r="L1211" s="19">
        <v>0</v>
      </c>
      <c r="M1211" s="18">
        <f t="shared" si="49"/>
        <v>41716</v>
      </c>
      <c r="N1211" s="18">
        <f>M1211*0.25</f>
        <v>10429</v>
      </c>
      <c r="O1211" s="16" t="s">
        <v>91</v>
      </c>
      <c r="P1211" s="16" t="s">
        <v>38</v>
      </c>
      <c r="Q1211" s="16">
        <v>5</v>
      </c>
      <c r="R1211" s="16" t="s">
        <v>39</v>
      </c>
    </row>
    <row r="1212" spans="1:18" x14ac:dyDescent="0.2">
      <c r="A1212" s="16" t="s">
        <v>1355</v>
      </c>
      <c r="B1212" s="29">
        <v>45694</v>
      </c>
      <c r="C1212" s="9" t="s">
        <v>165</v>
      </c>
      <c r="D1212" s="9" t="s">
        <v>99</v>
      </c>
      <c r="E1212" s="9" t="s">
        <v>99</v>
      </c>
      <c r="F1212" s="9" t="s">
        <v>10</v>
      </c>
      <c r="G1212" s="9" t="s">
        <v>121</v>
      </c>
      <c r="H1212" s="9" t="s">
        <v>122</v>
      </c>
      <c r="I1212" s="9" t="s">
        <v>73</v>
      </c>
      <c r="J1212" s="17">
        <v>1</v>
      </c>
      <c r="K1212" s="18">
        <v>3103</v>
      </c>
      <c r="L1212" s="19">
        <v>0.15</v>
      </c>
      <c r="M1212" s="18">
        <f t="shared" si="49"/>
        <v>2637.5499999999997</v>
      </c>
      <c r="N1212" s="18">
        <f>M1212*0.2</f>
        <v>527.51</v>
      </c>
      <c r="O1212" s="16" t="s">
        <v>69</v>
      </c>
      <c r="P1212" s="16" t="s">
        <v>38</v>
      </c>
      <c r="Q1212" s="16">
        <v>3</v>
      </c>
      <c r="R1212" s="16" t="s">
        <v>39</v>
      </c>
    </row>
    <row r="1213" spans="1:18" x14ac:dyDescent="0.2">
      <c r="A1213" s="16" t="s">
        <v>1356</v>
      </c>
      <c r="B1213" s="29">
        <v>45982</v>
      </c>
      <c r="C1213" s="9" t="s">
        <v>112</v>
      </c>
      <c r="D1213" s="9" t="s">
        <v>55</v>
      </c>
      <c r="E1213" s="9" t="s">
        <v>56</v>
      </c>
      <c r="F1213" s="9" t="s">
        <v>8</v>
      </c>
      <c r="G1213" s="9" t="s">
        <v>262</v>
      </c>
      <c r="H1213" s="9" t="s">
        <v>263</v>
      </c>
      <c r="I1213" s="9" t="s">
        <v>57</v>
      </c>
      <c r="J1213" s="17">
        <v>1</v>
      </c>
      <c r="K1213" s="18">
        <v>20823</v>
      </c>
      <c r="L1213" s="19">
        <v>0.05</v>
      </c>
      <c r="M1213" s="18">
        <f t="shared" si="49"/>
        <v>19781.849999999999</v>
      </c>
      <c r="N1213" s="18">
        <f>M1213*0.16</f>
        <v>3165.096</v>
      </c>
      <c r="O1213" s="16" t="s">
        <v>69</v>
      </c>
      <c r="P1213" s="16" t="s">
        <v>38</v>
      </c>
      <c r="Q1213" s="16">
        <v>4</v>
      </c>
      <c r="R1213" s="16" t="s">
        <v>39</v>
      </c>
    </row>
    <row r="1214" spans="1:18" x14ac:dyDescent="0.2">
      <c r="A1214" s="16" t="s">
        <v>1357</v>
      </c>
      <c r="B1214" s="29">
        <v>46058</v>
      </c>
      <c r="C1214" s="9" t="s">
        <v>118</v>
      </c>
      <c r="D1214" s="9" t="s">
        <v>101</v>
      </c>
      <c r="E1214" s="9" t="s">
        <v>102</v>
      </c>
      <c r="F1214" s="9" t="s">
        <v>10</v>
      </c>
      <c r="G1214" s="9" t="s">
        <v>168</v>
      </c>
      <c r="H1214" s="9" t="s">
        <v>169</v>
      </c>
      <c r="I1214" s="9" t="s">
        <v>73</v>
      </c>
      <c r="J1214" s="17">
        <v>3</v>
      </c>
      <c r="K1214" s="18">
        <v>4792</v>
      </c>
      <c r="L1214" s="19">
        <v>0.1</v>
      </c>
      <c r="M1214" s="18">
        <v>0</v>
      </c>
      <c r="N1214" s="18">
        <v>0</v>
      </c>
      <c r="O1214" s="16" t="s">
        <v>69</v>
      </c>
      <c r="P1214" s="16" t="s">
        <v>132</v>
      </c>
      <c r="Q1214" s="16"/>
      <c r="R1214" s="16" t="s">
        <v>133</v>
      </c>
    </row>
    <row r="1215" spans="1:18" x14ac:dyDescent="0.2">
      <c r="A1215" s="16" t="s">
        <v>1358</v>
      </c>
      <c r="B1215" s="29">
        <v>45841</v>
      </c>
      <c r="C1215" s="9" t="s">
        <v>112</v>
      </c>
      <c r="D1215" s="9" t="s">
        <v>154</v>
      </c>
      <c r="E1215" s="9" t="s">
        <v>61</v>
      </c>
      <c r="F1215" s="9" t="s">
        <v>10</v>
      </c>
      <c r="G1215" s="9" t="s">
        <v>89</v>
      </c>
      <c r="H1215" s="9" t="s">
        <v>90</v>
      </c>
      <c r="I1215" s="9" t="s">
        <v>73</v>
      </c>
      <c r="J1215" s="17">
        <v>2</v>
      </c>
      <c r="K1215" s="18">
        <v>2436</v>
      </c>
      <c r="L1215" s="19">
        <v>0.15</v>
      </c>
      <c r="M1215" s="18">
        <f t="shared" ref="M1215:M1229" si="50">J1215*K1215*(1-L1215)</f>
        <v>4141.2</v>
      </c>
      <c r="N1215" s="18">
        <f>M1215*0.16</f>
        <v>662.59199999999998</v>
      </c>
      <c r="O1215" s="16" t="s">
        <v>69</v>
      </c>
      <c r="P1215" s="16" t="s">
        <v>38</v>
      </c>
      <c r="Q1215" s="16">
        <v>5</v>
      </c>
      <c r="R1215" s="16" t="s">
        <v>39</v>
      </c>
    </row>
    <row r="1216" spans="1:18" x14ac:dyDescent="0.2">
      <c r="A1216" s="16" t="s">
        <v>1359</v>
      </c>
      <c r="B1216" s="29">
        <v>45998</v>
      </c>
      <c r="C1216" s="9" t="s">
        <v>31</v>
      </c>
      <c r="D1216" s="9" t="s">
        <v>60</v>
      </c>
      <c r="E1216" s="9" t="s">
        <v>61</v>
      </c>
      <c r="F1216" s="9" t="s">
        <v>9</v>
      </c>
      <c r="G1216" s="9" t="s">
        <v>93</v>
      </c>
      <c r="H1216" s="9" t="s">
        <v>94</v>
      </c>
      <c r="I1216" s="9" t="s">
        <v>79</v>
      </c>
      <c r="J1216" s="17">
        <v>1</v>
      </c>
      <c r="K1216" s="18">
        <v>2978</v>
      </c>
      <c r="L1216" s="19">
        <v>0.15</v>
      </c>
      <c r="M1216" s="18">
        <f t="shared" si="50"/>
        <v>2531.2999999999997</v>
      </c>
      <c r="N1216" s="18">
        <f>M1216*0.14</f>
        <v>354.38200000000001</v>
      </c>
      <c r="O1216" s="16" t="s">
        <v>69</v>
      </c>
      <c r="P1216" s="16" t="s">
        <v>242</v>
      </c>
      <c r="Q1216" s="16">
        <v>3</v>
      </c>
      <c r="R1216" s="16" t="s">
        <v>39</v>
      </c>
    </row>
    <row r="1217" spans="1:18" x14ac:dyDescent="0.2">
      <c r="A1217" s="16" t="s">
        <v>1360</v>
      </c>
      <c r="B1217" s="29">
        <v>45739</v>
      </c>
      <c r="C1217" s="9" t="s">
        <v>180</v>
      </c>
      <c r="D1217" s="9" t="s">
        <v>47</v>
      </c>
      <c r="E1217" s="9" t="s">
        <v>48</v>
      </c>
      <c r="F1217" s="9" t="s">
        <v>10</v>
      </c>
      <c r="G1217" s="9" t="s">
        <v>62</v>
      </c>
      <c r="H1217" s="9" t="s">
        <v>63</v>
      </c>
      <c r="I1217" s="9" t="s">
        <v>73</v>
      </c>
      <c r="J1217" s="17">
        <v>2</v>
      </c>
      <c r="K1217" s="18">
        <v>1826</v>
      </c>
      <c r="L1217" s="19">
        <v>0.1</v>
      </c>
      <c r="M1217" s="18">
        <f t="shared" si="50"/>
        <v>3286.8</v>
      </c>
      <c r="N1217" s="18">
        <f>M1217*0.25</f>
        <v>821.7</v>
      </c>
      <c r="O1217" s="16" t="s">
        <v>91</v>
      </c>
      <c r="P1217" s="16" t="s">
        <v>38</v>
      </c>
      <c r="Q1217" s="16">
        <v>4</v>
      </c>
      <c r="R1217" s="16" t="s">
        <v>39</v>
      </c>
    </row>
    <row r="1218" spans="1:18" x14ac:dyDescent="0.2">
      <c r="A1218" s="16" t="s">
        <v>1361</v>
      </c>
      <c r="B1218" s="29">
        <v>45681</v>
      </c>
      <c r="C1218" s="9" t="s">
        <v>112</v>
      </c>
      <c r="D1218" s="9" t="s">
        <v>99</v>
      </c>
      <c r="E1218" s="9" t="s">
        <v>99</v>
      </c>
      <c r="F1218" s="9" t="s">
        <v>9</v>
      </c>
      <c r="G1218" s="9" t="s">
        <v>217</v>
      </c>
      <c r="H1218" s="9" t="s">
        <v>218</v>
      </c>
      <c r="I1218" s="9" t="s">
        <v>79</v>
      </c>
      <c r="J1218" s="17">
        <v>2</v>
      </c>
      <c r="K1218" s="18">
        <v>3773</v>
      </c>
      <c r="L1218" s="19">
        <v>0.1</v>
      </c>
      <c r="M1218" s="18">
        <f t="shared" si="50"/>
        <v>6791.4000000000005</v>
      </c>
      <c r="N1218" s="18">
        <f>M1218*0.13</f>
        <v>882.88200000000006</v>
      </c>
      <c r="O1218" s="16" t="s">
        <v>91</v>
      </c>
      <c r="P1218" s="16" t="s">
        <v>38</v>
      </c>
      <c r="Q1218" s="16">
        <v>3</v>
      </c>
      <c r="R1218" s="16" t="s">
        <v>39</v>
      </c>
    </row>
    <row r="1219" spans="1:18" x14ac:dyDescent="0.2">
      <c r="A1219" s="16" t="s">
        <v>1362</v>
      </c>
      <c r="B1219" s="29">
        <v>45843</v>
      </c>
      <c r="C1219" s="9" t="s">
        <v>82</v>
      </c>
      <c r="D1219" s="9" t="s">
        <v>83</v>
      </c>
      <c r="E1219" s="9" t="s">
        <v>84</v>
      </c>
      <c r="F1219" s="9" t="s">
        <v>8</v>
      </c>
      <c r="G1219" s="9" t="s">
        <v>67</v>
      </c>
      <c r="H1219" s="9" t="s">
        <v>68</v>
      </c>
      <c r="I1219" s="9" t="s">
        <v>57</v>
      </c>
      <c r="J1219" s="17">
        <v>1</v>
      </c>
      <c r="K1219" s="18">
        <v>63829</v>
      </c>
      <c r="L1219" s="19">
        <v>0.05</v>
      </c>
      <c r="M1219" s="18">
        <f t="shared" si="50"/>
        <v>60637.549999999996</v>
      </c>
      <c r="N1219" s="18">
        <f>M1219*0.26</f>
        <v>15765.762999999999</v>
      </c>
      <c r="O1219" s="16" t="s">
        <v>44</v>
      </c>
      <c r="P1219" s="16" t="s">
        <v>38</v>
      </c>
      <c r="Q1219" s="16">
        <v>3</v>
      </c>
      <c r="R1219" s="16" t="s">
        <v>39</v>
      </c>
    </row>
    <row r="1220" spans="1:18" x14ac:dyDescent="0.2">
      <c r="A1220" s="16" t="s">
        <v>1363</v>
      </c>
      <c r="B1220" s="29">
        <v>45982</v>
      </c>
      <c r="C1220" s="9" t="s">
        <v>82</v>
      </c>
      <c r="D1220" s="9" t="s">
        <v>55</v>
      </c>
      <c r="E1220" s="9" t="s">
        <v>56</v>
      </c>
      <c r="F1220" s="9" t="s">
        <v>8</v>
      </c>
      <c r="G1220" s="9" t="s">
        <v>67</v>
      </c>
      <c r="H1220" s="9" t="s">
        <v>68</v>
      </c>
      <c r="I1220" s="9" t="s">
        <v>36</v>
      </c>
      <c r="J1220" s="17">
        <v>3</v>
      </c>
      <c r="K1220" s="18">
        <v>61298</v>
      </c>
      <c r="L1220" s="19">
        <v>0.15</v>
      </c>
      <c r="M1220" s="18">
        <f t="shared" si="50"/>
        <v>156309.9</v>
      </c>
      <c r="N1220" s="18">
        <f>M1220*0.17</f>
        <v>26572.683000000001</v>
      </c>
      <c r="O1220" s="16" t="s">
        <v>58</v>
      </c>
      <c r="P1220" s="16" t="s">
        <v>38</v>
      </c>
      <c r="Q1220" s="16">
        <v>5</v>
      </c>
      <c r="R1220" s="16" t="s">
        <v>39</v>
      </c>
    </row>
    <row r="1221" spans="1:18" x14ac:dyDescent="0.2">
      <c r="A1221" s="16" t="s">
        <v>1364</v>
      </c>
      <c r="B1221" s="29">
        <v>46071</v>
      </c>
      <c r="C1221" s="9" t="s">
        <v>226</v>
      </c>
      <c r="D1221" s="9" t="s">
        <v>71</v>
      </c>
      <c r="E1221" s="9" t="s">
        <v>72</v>
      </c>
      <c r="F1221" s="9" t="s">
        <v>9</v>
      </c>
      <c r="G1221" s="9" t="s">
        <v>103</v>
      </c>
      <c r="H1221" s="9" t="s">
        <v>104</v>
      </c>
      <c r="I1221" s="9" t="s">
        <v>79</v>
      </c>
      <c r="J1221" s="17">
        <v>2</v>
      </c>
      <c r="K1221" s="18">
        <v>1833</v>
      </c>
      <c r="L1221" s="19">
        <v>0.5</v>
      </c>
      <c r="M1221" s="18">
        <f t="shared" si="50"/>
        <v>1833</v>
      </c>
      <c r="N1221" s="18">
        <f>M1221*0.19</f>
        <v>348.27</v>
      </c>
      <c r="O1221" s="16" t="s">
        <v>44</v>
      </c>
      <c r="P1221" s="16" t="s">
        <v>242</v>
      </c>
      <c r="Q1221" s="16">
        <v>5</v>
      </c>
      <c r="R1221" s="16" t="s">
        <v>39</v>
      </c>
    </row>
    <row r="1222" spans="1:18" x14ac:dyDescent="0.2">
      <c r="A1222" s="16" t="s">
        <v>1365</v>
      </c>
      <c r="B1222" s="29">
        <v>45967</v>
      </c>
      <c r="C1222" s="9" t="s">
        <v>112</v>
      </c>
      <c r="D1222" s="9" t="s">
        <v>83</v>
      </c>
      <c r="E1222" s="9" t="s">
        <v>84</v>
      </c>
      <c r="F1222" s="9" t="s">
        <v>9</v>
      </c>
      <c r="G1222" s="9" t="s">
        <v>103</v>
      </c>
      <c r="H1222" s="9" t="s">
        <v>104</v>
      </c>
      <c r="I1222" s="9" t="s">
        <v>95</v>
      </c>
      <c r="J1222" s="17">
        <v>1</v>
      </c>
      <c r="K1222" s="18">
        <v>2243</v>
      </c>
      <c r="L1222" s="19">
        <v>0.35</v>
      </c>
      <c r="M1222" s="18">
        <f t="shared" si="50"/>
        <v>1457.95</v>
      </c>
      <c r="N1222" s="18">
        <f>M1222*0.11</f>
        <v>160.37450000000001</v>
      </c>
      <c r="O1222" s="16" t="s">
        <v>44</v>
      </c>
      <c r="P1222" s="16" t="s">
        <v>38</v>
      </c>
      <c r="Q1222" s="16">
        <v>5</v>
      </c>
      <c r="R1222" s="16" t="s">
        <v>39</v>
      </c>
    </row>
    <row r="1223" spans="1:18" x14ac:dyDescent="0.2">
      <c r="A1223" s="16" t="s">
        <v>1366</v>
      </c>
      <c r="B1223" s="29">
        <v>45970</v>
      </c>
      <c r="C1223" s="9" t="s">
        <v>165</v>
      </c>
      <c r="D1223" s="9" t="s">
        <v>71</v>
      </c>
      <c r="E1223" s="9" t="s">
        <v>72</v>
      </c>
      <c r="F1223" s="9" t="s">
        <v>8</v>
      </c>
      <c r="G1223" s="9" t="s">
        <v>262</v>
      </c>
      <c r="H1223" s="9" t="s">
        <v>263</v>
      </c>
      <c r="I1223" s="9" t="s">
        <v>36</v>
      </c>
      <c r="J1223" s="17">
        <v>2</v>
      </c>
      <c r="K1223" s="18">
        <v>29776</v>
      </c>
      <c r="L1223" s="19">
        <v>0.05</v>
      </c>
      <c r="M1223" s="18">
        <f t="shared" si="50"/>
        <v>56574.399999999994</v>
      </c>
      <c r="N1223" s="18">
        <f>M1223*0.15</f>
        <v>8486.159999999998</v>
      </c>
      <c r="O1223" s="16" t="s">
        <v>58</v>
      </c>
      <c r="P1223" s="16" t="s">
        <v>38</v>
      </c>
      <c r="Q1223" s="16">
        <v>4</v>
      </c>
      <c r="R1223" s="16" t="s">
        <v>39</v>
      </c>
    </row>
    <row r="1224" spans="1:18" x14ac:dyDescent="0.2">
      <c r="A1224" s="16" t="s">
        <v>1367</v>
      </c>
      <c r="B1224" s="29">
        <v>45850</v>
      </c>
      <c r="C1224" s="9" t="s">
        <v>82</v>
      </c>
      <c r="D1224" s="9" t="s">
        <v>107</v>
      </c>
      <c r="E1224" s="9" t="s">
        <v>108</v>
      </c>
      <c r="F1224" s="9" t="s">
        <v>9</v>
      </c>
      <c r="G1224" s="9" t="s">
        <v>103</v>
      </c>
      <c r="H1224" s="9" t="s">
        <v>104</v>
      </c>
      <c r="I1224" s="9" t="s">
        <v>95</v>
      </c>
      <c r="J1224" s="17">
        <v>1</v>
      </c>
      <c r="K1224" s="18">
        <v>2699</v>
      </c>
      <c r="L1224" s="19">
        <v>0.1</v>
      </c>
      <c r="M1224" s="18">
        <f t="shared" si="50"/>
        <v>2429.1</v>
      </c>
      <c r="N1224" s="18">
        <f>M1224*0.22</f>
        <v>534.40199999999993</v>
      </c>
      <c r="O1224" s="16" t="s">
        <v>91</v>
      </c>
      <c r="P1224" s="16" t="s">
        <v>38</v>
      </c>
      <c r="Q1224" s="16">
        <v>4</v>
      </c>
      <c r="R1224" s="16" t="s">
        <v>39</v>
      </c>
    </row>
    <row r="1225" spans="1:18" x14ac:dyDescent="0.2">
      <c r="A1225" s="16" t="s">
        <v>1368</v>
      </c>
      <c r="B1225" s="29">
        <v>46098</v>
      </c>
      <c r="C1225" s="9" t="s">
        <v>156</v>
      </c>
      <c r="D1225" s="9" t="s">
        <v>113</v>
      </c>
      <c r="E1225" s="9" t="s">
        <v>114</v>
      </c>
      <c r="F1225" s="9" t="s">
        <v>9</v>
      </c>
      <c r="G1225" s="9" t="s">
        <v>217</v>
      </c>
      <c r="H1225" s="9" t="s">
        <v>218</v>
      </c>
      <c r="I1225" s="9" t="s">
        <v>79</v>
      </c>
      <c r="J1225" s="17">
        <v>1</v>
      </c>
      <c r="K1225" s="18">
        <v>2338</v>
      </c>
      <c r="L1225" s="19">
        <v>0.1</v>
      </c>
      <c r="M1225" s="18">
        <f t="shared" si="50"/>
        <v>2104.2000000000003</v>
      </c>
      <c r="N1225" s="18">
        <f>M1225*0.18</f>
        <v>378.75600000000003</v>
      </c>
      <c r="O1225" s="16" t="s">
        <v>58</v>
      </c>
      <c r="P1225" s="16" t="s">
        <v>38</v>
      </c>
      <c r="Q1225" s="16">
        <v>3</v>
      </c>
      <c r="R1225" s="16" t="s">
        <v>39</v>
      </c>
    </row>
    <row r="1226" spans="1:18" x14ac:dyDescent="0.2">
      <c r="A1226" s="16" t="s">
        <v>1369</v>
      </c>
      <c r="B1226" s="29">
        <v>45997</v>
      </c>
      <c r="C1226" s="9" t="s">
        <v>156</v>
      </c>
      <c r="D1226" s="9" t="s">
        <v>150</v>
      </c>
      <c r="E1226" s="9" t="s">
        <v>151</v>
      </c>
      <c r="F1226" s="9" t="s">
        <v>8</v>
      </c>
      <c r="G1226" s="9" t="s">
        <v>262</v>
      </c>
      <c r="H1226" s="9" t="s">
        <v>263</v>
      </c>
      <c r="I1226" s="9" t="s">
        <v>57</v>
      </c>
      <c r="J1226" s="17">
        <v>1</v>
      </c>
      <c r="K1226" s="18">
        <v>4591</v>
      </c>
      <c r="L1226" s="19">
        <v>0.05</v>
      </c>
      <c r="M1226" s="18">
        <f t="shared" si="50"/>
        <v>4361.45</v>
      </c>
      <c r="N1226" s="18">
        <f>M1226*0.18</f>
        <v>785.06099999999992</v>
      </c>
      <c r="O1226" s="16" t="s">
        <v>58</v>
      </c>
      <c r="P1226" s="16" t="s">
        <v>38</v>
      </c>
      <c r="Q1226" s="16">
        <v>5</v>
      </c>
      <c r="R1226" s="16" t="s">
        <v>39</v>
      </c>
    </row>
    <row r="1227" spans="1:18" x14ac:dyDescent="0.2">
      <c r="A1227" s="16" t="s">
        <v>1370</v>
      </c>
      <c r="B1227" s="29">
        <v>45876</v>
      </c>
      <c r="C1227" s="9" t="s">
        <v>138</v>
      </c>
      <c r="D1227" s="9" t="s">
        <v>101</v>
      </c>
      <c r="E1227" s="9" t="s">
        <v>102</v>
      </c>
      <c r="F1227" s="9" t="s">
        <v>8</v>
      </c>
      <c r="G1227" s="9" t="s">
        <v>262</v>
      </c>
      <c r="H1227" s="9" t="s">
        <v>263</v>
      </c>
      <c r="I1227" s="9" t="s">
        <v>57</v>
      </c>
      <c r="J1227" s="17">
        <v>2</v>
      </c>
      <c r="K1227" s="18">
        <v>38027</v>
      </c>
      <c r="L1227" s="19">
        <v>0</v>
      </c>
      <c r="M1227" s="18">
        <f t="shared" si="50"/>
        <v>76054</v>
      </c>
      <c r="N1227" s="18">
        <f>M1227*0.11</f>
        <v>8365.94</v>
      </c>
      <c r="O1227" s="16" t="s">
        <v>91</v>
      </c>
      <c r="P1227" s="16" t="s">
        <v>38</v>
      </c>
      <c r="Q1227" s="16">
        <v>4</v>
      </c>
      <c r="R1227" s="16" t="s">
        <v>39</v>
      </c>
    </row>
    <row r="1228" spans="1:18" x14ac:dyDescent="0.2">
      <c r="A1228" s="16" t="s">
        <v>1371</v>
      </c>
      <c r="B1228" s="29">
        <v>45990</v>
      </c>
      <c r="C1228" s="9" t="s">
        <v>86</v>
      </c>
      <c r="D1228" s="9" t="s">
        <v>71</v>
      </c>
      <c r="E1228" s="9" t="s">
        <v>72</v>
      </c>
      <c r="F1228" s="9" t="s">
        <v>10</v>
      </c>
      <c r="G1228" s="9" t="s">
        <v>184</v>
      </c>
      <c r="H1228" s="9" t="s">
        <v>185</v>
      </c>
      <c r="I1228" s="9" t="s">
        <v>73</v>
      </c>
      <c r="J1228" s="17">
        <v>1</v>
      </c>
      <c r="K1228" s="18">
        <v>4937</v>
      </c>
      <c r="L1228" s="19">
        <v>0.1</v>
      </c>
      <c r="M1228" s="18">
        <f t="shared" si="50"/>
        <v>4443.3</v>
      </c>
      <c r="N1228" s="18">
        <f>M1228*0.11</f>
        <v>488.76300000000003</v>
      </c>
      <c r="O1228" s="16" t="s">
        <v>58</v>
      </c>
      <c r="P1228" s="16" t="s">
        <v>38</v>
      </c>
      <c r="Q1228" s="16">
        <v>4</v>
      </c>
      <c r="R1228" s="16" t="s">
        <v>39</v>
      </c>
    </row>
    <row r="1229" spans="1:18" x14ac:dyDescent="0.2">
      <c r="A1229" s="16" t="s">
        <v>1372</v>
      </c>
      <c r="B1229" s="29">
        <v>45684</v>
      </c>
      <c r="C1229" s="9" t="s">
        <v>125</v>
      </c>
      <c r="D1229" s="9" t="s">
        <v>113</v>
      </c>
      <c r="E1229" s="9" t="s">
        <v>114</v>
      </c>
      <c r="F1229" s="9" t="s">
        <v>11</v>
      </c>
      <c r="G1229" s="9" t="s">
        <v>130</v>
      </c>
      <c r="H1229" s="9" t="s">
        <v>131</v>
      </c>
      <c r="I1229" s="9" t="s">
        <v>36</v>
      </c>
      <c r="J1229" s="17">
        <v>1</v>
      </c>
      <c r="K1229" s="18">
        <v>1825</v>
      </c>
      <c r="L1229" s="19">
        <v>0.1</v>
      </c>
      <c r="M1229" s="18">
        <f t="shared" si="50"/>
        <v>1642.5</v>
      </c>
      <c r="N1229" s="18">
        <f>M1229*0.22</f>
        <v>361.35</v>
      </c>
      <c r="O1229" s="16" t="s">
        <v>91</v>
      </c>
      <c r="P1229" s="16" t="s">
        <v>38</v>
      </c>
      <c r="Q1229" s="16">
        <v>5</v>
      </c>
      <c r="R1229" s="16" t="s">
        <v>39</v>
      </c>
    </row>
    <row r="1230" spans="1:18" x14ac:dyDescent="0.2">
      <c r="A1230" s="16" t="s">
        <v>1373</v>
      </c>
      <c r="B1230" s="29">
        <v>45768</v>
      </c>
      <c r="C1230" s="9" t="s">
        <v>82</v>
      </c>
      <c r="D1230" s="9" t="s">
        <v>60</v>
      </c>
      <c r="E1230" s="9" t="s">
        <v>61</v>
      </c>
      <c r="F1230" s="9" t="s">
        <v>10</v>
      </c>
      <c r="G1230" s="9" t="s">
        <v>184</v>
      </c>
      <c r="H1230" s="9" t="s">
        <v>185</v>
      </c>
      <c r="I1230" s="9" t="s">
        <v>73</v>
      </c>
      <c r="J1230" s="17">
        <v>1</v>
      </c>
      <c r="K1230" s="18">
        <v>3315</v>
      </c>
      <c r="L1230" s="19">
        <v>0.1</v>
      </c>
      <c r="M1230" s="18">
        <v>0</v>
      </c>
      <c r="N1230" s="18">
        <v>0</v>
      </c>
      <c r="O1230" s="16" t="s">
        <v>37</v>
      </c>
      <c r="P1230" s="16" t="s">
        <v>132</v>
      </c>
      <c r="Q1230" s="16"/>
      <c r="R1230" s="16" t="s">
        <v>133</v>
      </c>
    </row>
    <row r="1231" spans="1:18" x14ac:dyDescent="0.2">
      <c r="A1231" s="16" t="s">
        <v>1374</v>
      </c>
      <c r="B1231" s="29">
        <v>45875</v>
      </c>
      <c r="C1231" s="9" t="s">
        <v>129</v>
      </c>
      <c r="D1231" s="9" t="s">
        <v>119</v>
      </c>
      <c r="E1231" s="9" t="s">
        <v>120</v>
      </c>
      <c r="F1231" s="9" t="s">
        <v>9</v>
      </c>
      <c r="G1231" s="9" t="s">
        <v>176</v>
      </c>
      <c r="H1231" s="9" t="s">
        <v>177</v>
      </c>
      <c r="I1231" s="9" t="s">
        <v>79</v>
      </c>
      <c r="J1231" s="17">
        <v>1</v>
      </c>
      <c r="K1231" s="18">
        <v>3333</v>
      </c>
      <c r="L1231" s="19">
        <v>0.05</v>
      </c>
      <c r="M1231" s="18">
        <f t="shared" ref="M1231:M1245" si="51">J1231*K1231*(1-L1231)</f>
        <v>3166.35</v>
      </c>
      <c r="N1231" s="18">
        <f>M1231*0.24</f>
        <v>759.92399999999998</v>
      </c>
      <c r="O1231" s="16" t="s">
        <v>91</v>
      </c>
      <c r="P1231" s="16" t="s">
        <v>38</v>
      </c>
      <c r="Q1231" s="16">
        <v>3</v>
      </c>
      <c r="R1231" s="16" t="s">
        <v>39</v>
      </c>
    </row>
    <row r="1232" spans="1:18" x14ac:dyDescent="0.2">
      <c r="A1232" s="16" t="s">
        <v>1375</v>
      </c>
      <c r="B1232" s="29">
        <v>46095</v>
      </c>
      <c r="C1232" s="9" t="s">
        <v>31</v>
      </c>
      <c r="D1232" s="9" t="s">
        <v>55</v>
      </c>
      <c r="E1232" s="9" t="s">
        <v>56</v>
      </c>
      <c r="F1232" s="9" t="s">
        <v>11</v>
      </c>
      <c r="G1232" s="9" t="s">
        <v>130</v>
      </c>
      <c r="H1232" s="9" t="s">
        <v>131</v>
      </c>
      <c r="I1232" s="9" t="s">
        <v>36</v>
      </c>
      <c r="J1232" s="17">
        <v>1</v>
      </c>
      <c r="K1232" s="18">
        <v>1887</v>
      </c>
      <c r="L1232" s="19">
        <v>0</v>
      </c>
      <c r="M1232" s="18">
        <f t="shared" si="51"/>
        <v>1887</v>
      </c>
      <c r="N1232" s="18">
        <f>M1232*0.13</f>
        <v>245.31</v>
      </c>
      <c r="O1232" s="16" t="s">
        <v>69</v>
      </c>
      <c r="P1232" s="16" t="s">
        <v>38</v>
      </c>
      <c r="Q1232" s="16">
        <v>5</v>
      </c>
      <c r="R1232" s="16" t="s">
        <v>39</v>
      </c>
    </row>
    <row r="1233" spans="1:18" x14ac:dyDescent="0.2">
      <c r="A1233" s="16" t="s">
        <v>1376</v>
      </c>
      <c r="B1233" s="29">
        <v>45982</v>
      </c>
      <c r="C1233" s="9" t="s">
        <v>167</v>
      </c>
      <c r="D1233" s="9" t="s">
        <v>119</v>
      </c>
      <c r="E1233" s="9" t="s">
        <v>120</v>
      </c>
      <c r="F1233" s="9" t="s">
        <v>10</v>
      </c>
      <c r="G1233" s="9" t="s">
        <v>89</v>
      </c>
      <c r="H1233" s="9" t="s">
        <v>90</v>
      </c>
      <c r="I1233" s="9" t="s">
        <v>64</v>
      </c>
      <c r="J1233" s="17">
        <v>1</v>
      </c>
      <c r="K1233" s="18">
        <v>4449</v>
      </c>
      <c r="L1233" s="19">
        <v>0.15</v>
      </c>
      <c r="M1233" s="18">
        <f t="shared" si="51"/>
        <v>3781.65</v>
      </c>
      <c r="N1233" s="18">
        <f>M1233*0.12</f>
        <v>453.798</v>
      </c>
      <c r="O1233" s="16" t="s">
        <v>37</v>
      </c>
      <c r="P1233" s="16" t="s">
        <v>38</v>
      </c>
      <c r="Q1233" s="16">
        <v>3</v>
      </c>
      <c r="R1233" s="16" t="s">
        <v>39</v>
      </c>
    </row>
    <row r="1234" spans="1:18" x14ac:dyDescent="0.2">
      <c r="A1234" s="16" t="s">
        <v>1377</v>
      </c>
      <c r="B1234" s="29">
        <v>46091</v>
      </c>
      <c r="C1234" s="9" t="s">
        <v>52</v>
      </c>
      <c r="D1234" s="9" t="s">
        <v>99</v>
      </c>
      <c r="E1234" s="9" t="s">
        <v>99</v>
      </c>
      <c r="F1234" s="9" t="s">
        <v>10</v>
      </c>
      <c r="G1234" s="9" t="s">
        <v>121</v>
      </c>
      <c r="H1234" s="9" t="s">
        <v>122</v>
      </c>
      <c r="I1234" s="9" t="s">
        <v>64</v>
      </c>
      <c r="J1234" s="17">
        <v>2</v>
      </c>
      <c r="K1234" s="18">
        <v>4925</v>
      </c>
      <c r="L1234" s="19">
        <v>0</v>
      </c>
      <c r="M1234" s="18">
        <f t="shared" si="51"/>
        <v>9850</v>
      </c>
      <c r="N1234" s="18">
        <f>M1234*0.21</f>
        <v>2068.5</v>
      </c>
      <c r="O1234" s="16" t="s">
        <v>44</v>
      </c>
      <c r="P1234" s="16" t="s">
        <v>38</v>
      </c>
      <c r="Q1234" s="16">
        <v>5</v>
      </c>
      <c r="R1234" s="16" t="s">
        <v>39</v>
      </c>
    </row>
    <row r="1235" spans="1:18" x14ac:dyDescent="0.2">
      <c r="A1235" s="16" t="s">
        <v>1378</v>
      </c>
      <c r="B1235" s="29">
        <v>45710</v>
      </c>
      <c r="C1235" s="9" t="s">
        <v>66</v>
      </c>
      <c r="D1235" s="9" t="s">
        <v>71</v>
      </c>
      <c r="E1235" s="9" t="s">
        <v>72</v>
      </c>
      <c r="F1235" s="9" t="s">
        <v>9</v>
      </c>
      <c r="G1235" s="9" t="s">
        <v>103</v>
      </c>
      <c r="H1235" s="9" t="s">
        <v>104</v>
      </c>
      <c r="I1235" s="9" t="s">
        <v>95</v>
      </c>
      <c r="J1235" s="17">
        <v>3</v>
      </c>
      <c r="K1235" s="18">
        <v>4044</v>
      </c>
      <c r="L1235" s="19">
        <v>0.15</v>
      </c>
      <c r="M1235" s="18">
        <f t="shared" si="51"/>
        <v>10312.199999999999</v>
      </c>
      <c r="N1235" s="18">
        <f>M1235*0.2</f>
        <v>2062.44</v>
      </c>
      <c r="O1235" s="16" t="s">
        <v>91</v>
      </c>
      <c r="P1235" s="16" t="s">
        <v>38</v>
      </c>
      <c r="Q1235" s="16">
        <v>5</v>
      </c>
      <c r="R1235" s="16" t="s">
        <v>39</v>
      </c>
    </row>
    <row r="1236" spans="1:18" x14ac:dyDescent="0.2">
      <c r="A1236" s="16" t="s">
        <v>1379</v>
      </c>
      <c r="B1236" s="29">
        <v>45705</v>
      </c>
      <c r="C1236" s="9" t="s">
        <v>31</v>
      </c>
      <c r="D1236" s="9" t="s">
        <v>154</v>
      </c>
      <c r="E1236" s="9" t="s">
        <v>61</v>
      </c>
      <c r="F1236" s="9" t="s">
        <v>11</v>
      </c>
      <c r="G1236" s="9" t="s">
        <v>42</v>
      </c>
      <c r="H1236" s="9" t="s">
        <v>43</v>
      </c>
      <c r="I1236" s="9" t="s">
        <v>36</v>
      </c>
      <c r="J1236" s="17">
        <v>1</v>
      </c>
      <c r="K1236" s="18">
        <v>1692</v>
      </c>
      <c r="L1236" s="19">
        <v>0.05</v>
      </c>
      <c r="M1236" s="18">
        <f t="shared" si="51"/>
        <v>1607.3999999999999</v>
      </c>
      <c r="N1236" s="18">
        <f>M1236*0.16</f>
        <v>257.18399999999997</v>
      </c>
      <c r="O1236" s="16" t="s">
        <v>69</v>
      </c>
      <c r="P1236" s="16" t="s">
        <v>38</v>
      </c>
      <c r="Q1236" s="16">
        <v>4</v>
      </c>
      <c r="R1236" s="16" t="s">
        <v>39</v>
      </c>
    </row>
    <row r="1237" spans="1:18" x14ac:dyDescent="0.2">
      <c r="A1237" s="16" t="s">
        <v>1380</v>
      </c>
      <c r="B1237" s="29">
        <v>46088</v>
      </c>
      <c r="C1237" s="9" t="s">
        <v>52</v>
      </c>
      <c r="D1237" s="9" t="s">
        <v>99</v>
      </c>
      <c r="E1237" s="9" t="s">
        <v>99</v>
      </c>
      <c r="F1237" s="9" t="s">
        <v>11</v>
      </c>
      <c r="G1237" s="9" t="s">
        <v>42</v>
      </c>
      <c r="H1237" s="9" t="s">
        <v>43</v>
      </c>
      <c r="I1237" s="9" t="s">
        <v>36</v>
      </c>
      <c r="J1237" s="17">
        <v>1</v>
      </c>
      <c r="K1237" s="18">
        <v>2177</v>
      </c>
      <c r="L1237" s="19">
        <v>0.15</v>
      </c>
      <c r="M1237" s="18">
        <f t="shared" si="51"/>
        <v>1850.45</v>
      </c>
      <c r="N1237" s="18">
        <f>M1237*0.25</f>
        <v>462.61250000000001</v>
      </c>
      <c r="O1237" s="16" t="s">
        <v>91</v>
      </c>
      <c r="P1237" s="16" t="s">
        <v>38</v>
      </c>
      <c r="Q1237" s="16">
        <v>4</v>
      </c>
      <c r="R1237" s="16" t="s">
        <v>39</v>
      </c>
    </row>
    <row r="1238" spans="1:18" x14ac:dyDescent="0.2">
      <c r="A1238" s="16" t="s">
        <v>1381</v>
      </c>
      <c r="B1238" s="29">
        <v>45998</v>
      </c>
      <c r="C1238" s="9" t="s">
        <v>167</v>
      </c>
      <c r="D1238" s="9" t="s">
        <v>107</v>
      </c>
      <c r="E1238" s="9" t="s">
        <v>108</v>
      </c>
      <c r="F1238" s="9" t="s">
        <v>11</v>
      </c>
      <c r="G1238" s="9" t="s">
        <v>42</v>
      </c>
      <c r="H1238" s="9" t="s">
        <v>43</v>
      </c>
      <c r="I1238" s="9" t="s">
        <v>36</v>
      </c>
      <c r="J1238" s="17">
        <v>2</v>
      </c>
      <c r="K1238" s="18">
        <v>1689</v>
      </c>
      <c r="L1238" s="19">
        <v>0.05</v>
      </c>
      <c r="M1238" s="18">
        <f t="shared" si="51"/>
        <v>3209.1</v>
      </c>
      <c r="N1238" s="18">
        <f>M1238*0.13</f>
        <v>417.18299999999999</v>
      </c>
      <c r="O1238" s="16" t="s">
        <v>58</v>
      </c>
      <c r="P1238" s="16" t="s">
        <v>38</v>
      </c>
      <c r="Q1238" s="16">
        <v>4</v>
      </c>
      <c r="R1238" s="16" t="s">
        <v>39</v>
      </c>
    </row>
    <row r="1239" spans="1:18" x14ac:dyDescent="0.2">
      <c r="A1239" s="16" t="s">
        <v>1382</v>
      </c>
      <c r="B1239" s="29">
        <v>45750</v>
      </c>
      <c r="C1239" s="9" t="s">
        <v>97</v>
      </c>
      <c r="D1239" s="9" t="s">
        <v>154</v>
      </c>
      <c r="E1239" s="9" t="s">
        <v>61</v>
      </c>
      <c r="F1239" s="9" t="s">
        <v>10</v>
      </c>
      <c r="G1239" s="9" t="s">
        <v>224</v>
      </c>
      <c r="H1239" s="9" t="s">
        <v>131</v>
      </c>
      <c r="I1239" s="9" t="s">
        <v>73</v>
      </c>
      <c r="J1239" s="17">
        <v>5</v>
      </c>
      <c r="K1239" s="18">
        <v>5246</v>
      </c>
      <c r="L1239" s="19">
        <v>0</v>
      </c>
      <c r="M1239" s="18">
        <f t="shared" si="51"/>
        <v>26230</v>
      </c>
      <c r="N1239" s="18">
        <f>M1239*0.12</f>
        <v>3147.6</v>
      </c>
      <c r="O1239" s="16" t="s">
        <v>37</v>
      </c>
      <c r="P1239" s="16" t="s">
        <v>38</v>
      </c>
      <c r="Q1239" s="16">
        <v>3</v>
      </c>
      <c r="R1239" s="16" t="s">
        <v>39</v>
      </c>
    </row>
    <row r="1240" spans="1:18" x14ac:dyDescent="0.2">
      <c r="A1240" s="16" t="s">
        <v>1383</v>
      </c>
      <c r="B1240" s="29">
        <v>45865</v>
      </c>
      <c r="C1240" s="9" t="s">
        <v>112</v>
      </c>
      <c r="D1240" s="9" t="s">
        <v>99</v>
      </c>
      <c r="E1240" s="9" t="s">
        <v>99</v>
      </c>
      <c r="F1240" s="9" t="s">
        <v>11</v>
      </c>
      <c r="G1240" s="9" t="s">
        <v>115</v>
      </c>
      <c r="H1240" s="9" t="s">
        <v>116</v>
      </c>
      <c r="I1240" s="9" t="s">
        <v>36</v>
      </c>
      <c r="J1240" s="17">
        <v>5</v>
      </c>
      <c r="K1240" s="18">
        <v>1815</v>
      </c>
      <c r="L1240" s="19">
        <v>0.1</v>
      </c>
      <c r="M1240" s="18">
        <f t="shared" si="51"/>
        <v>8167.5</v>
      </c>
      <c r="N1240" s="18">
        <f>M1240*0.21</f>
        <v>1715.175</v>
      </c>
      <c r="O1240" s="16" t="s">
        <v>44</v>
      </c>
      <c r="P1240" s="16" t="s">
        <v>38</v>
      </c>
      <c r="Q1240" s="16">
        <v>3</v>
      </c>
      <c r="R1240" s="16" t="s">
        <v>39</v>
      </c>
    </row>
    <row r="1241" spans="1:18" x14ac:dyDescent="0.2">
      <c r="A1241" s="16" t="s">
        <v>1384</v>
      </c>
      <c r="B1241" s="29">
        <v>45925</v>
      </c>
      <c r="C1241" s="9" t="s">
        <v>106</v>
      </c>
      <c r="D1241" s="9" t="s">
        <v>107</v>
      </c>
      <c r="E1241" s="9" t="s">
        <v>108</v>
      </c>
      <c r="F1241" s="9" t="s">
        <v>11</v>
      </c>
      <c r="G1241" s="9" t="s">
        <v>135</v>
      </c>
      <c r="H1241" s="9" t="s">
        <v>136</v>
      </c>
      <c r="I1241" s="9" t="s">
        <v>79</v>
      </c>
      <c r="J1241" s="17">
        <v>1</v>
      </c>
      <c r="K1241" s="18">
        <v>447</v>
      </c>
      <c r="L1241" s="19">
        <v>0.05</v>
      </c>
      <c r="M1241" s="18">
        <f t="shared" si="51"/>
        <v>424.65</v>
      </c>
      <c r="N1241" s="18">
        <f>M1241*0.18</f>
        <v>76.436999999999998</v>
      </c>
      <c r="O1241" s="16" t="s">
        <v>44</v>
      </c>
      <c r="P1241" s="16" t="s">
        <v>38</v>
      </c>
      <c r="Q1241" s="16">
        <v>4</v>
      </c>
      <c r="R1241" s="16" t="s">
        <v>39</v>
      </c>
    </row>
    <row r="1242" spans="1:18" x14ac:dyDescent="0.2">
      <c r="A1242" s="16" t="s">
        <v>1385</v>
      </c>
      <c r="B1242" s="29">
        <v>45929</v>
      </c>
      <c r="C1242" s="9" t="s">
        <v>97</v>
      </c>
      <c r="D1242" s="9" t="s">
        <v>55</v>
      </c>
      <c r="E1242" s="9" t="s">
        <v>56</v>
      </c>
      <c r="F1242" s="9" t="s">
        <v>9</v>
      </c>
      <c r="G1242" s="9" t="s">
        <v>93</v>
      </c>
      <c r="H1242" s="9" t="s">
        <v>94</v>
      </c>
      <c r="I1242" s="9" t="s">
        <v>95</v>
      </c>
      <c r="J1242" s="17">
        <v>1</v>
      </c>
      <c r="K1242" s="18">
        <v>816</v>
      </c>
      <c r="L1242" s="19">
        <v>0</v>
      </c>
      <c r="M1242" s="18">
        <f t="shared" si="51"/>
        <v>816</v>
      </c>
      <c r="N1242" s="18">
        <f>M1242*0.16</f>
        <v>130.56</v>
      </c>
      <c r="O1242" s="16" t="s">
        <v>37</v>
      </c>
      <c r="P1242" s="16" t="s">
        <v>38</v>
      </c>
      <c r="Q1242" s="16">
        <v>3</v>
      </c>
      <c r="R1242" s="16" t="s">
        <v>39</v>
      </c>
    </row>
    <row r="1243" spans="1:18" x14ac:dyDescent="0.2">
      <c r="A1243" s="16" t="s">
        <v>1386</v>
      </c>
      <c r="B1243" s="29">
        <v>45896</v>
      </c>
      <c r="C1243" s="9" t="s">
        <v>31</v>
      </c>
      <c r="D1243" s="9" t="s">
        <v>87</v>
      </c>
      <c r="E1243" s="9" t="s">
        <v>88</v>
      </c>
      <c r="F1243" s="9" t="s">
        <v>11</v>
      </c>
      <c r="G1243" s="9" t="s">
        <v>115</v>
      </c>
      <c r="H1243" s="9" t="s">
        <v>116</v>
      </c>
      <c r="I1243" s="9" t="s">
        <v>79</v>
      </c>
      <c r="J1243" s="17">
        <v>1</v>
      </c>
      <c r="K1243" s="18">
        <v>959</v>
      </c>
      <c r="L1243" s="19">
        <v>0.05</v>
      </c>
      <c r="M1243" s="18">
        <f t="shared" si="51"/>
        <v>911.05</v>
      </c>
      <c r="N1243" s="18">
        <f>M1243*0.13</f>
        <v>118.4365</v>
      </c>
      <c r="O1243" s="16" t="s">
        <v>44</v>
      </c>
      <c r="P1243" s="16" t="s">
        <v>38</v>
      </c>
      <c r="Q1243" s="16">
        <v>3</v>
      </c>
      <c r="R1243" s="16" t="s">
        <v>39</v>
      </c>
    </row>
    <row r="1244" spans="1:18" x14ac:dyDescent="0.2">
      <c r="A1244" s="16" t="s">
        <v>1387</v>
      </c>
      <c r="B1244" s="29">
        <v>45783</v>
      </c>
      <c r="C1244" s="9" t="s">
        <v>138</v>
      </c>
      <c r="D1244" s="9" t="s">
        <v>113</v>
      </c>
      <c r="E1244" s="9" t="s">
        <v>114</v>
      </c>
      <c r="F1244" s="9" t="s">
        <v>8</v>
      </c>
      <c r="G1244" s="9" t="s">
        <v>126</v>
      </c>
      <c r="H1244" s="9" t="s">
        <v>127</v>
      </c>
      <c r="I1244" s="9" t="s">
        <v>57</v>
      </c>
      <c r="J1244" s="17">
        <v>1</v>
      </c>
      <c r="K1244" s="18">
        <v>45911</v>
      </c>
      <c r="L1244" s="19">
        <v>0.2</v>
      </c>
      <c r="M1244" s="18">
        <f t="shared" si="51"/>
        <v>36728.800000000003</v>
      </c>
      <c r="N1244" s="18">
        <f>M1244*0.21</f>
        <v>7713.0480000000007</v>
      </c>
      <c r="O1244" s="16" t="s">
        <v>58</v>
      </c>
      <c r="P1244" s="16" t="s">
        <v>38</v>
      </c>
      <c r="Q1244" s="16">
        <v>5</v>
      </c>
      <c r="R1244" s="16" t="s">
        <v>39</v>
      </c>
    </row>
    <row r="1245" spans="1:18" x14ac:dyDescent="0.2">
      <c r="A1245" s="16" t="s">
        <v>1388</v>
      </c>
      <c r="B1245" s="29">
        <v>45830</v>
      </c>
      <c r="C1245" s="9" t="s">
        <v>165</v>
      </c>
      <c r="D1245" s="9" t="s">
        <v>75</v>
      </c>
      <c r="E1245" s="9" t="s">
        <v>76</v>
      </c>
      <c r="F1245" s="9" t="s">
        <v>11</v>
      </c>
      <c r="G1245" s="9" t="s">
        <v>130</v>
      </c>
      <c r="H1245" s="9" t="s">
        <v>131</v>
      </c>
      <c r="I1245" s="9" t="s">
        <v>79</v>
      </c>
      <c r="J1245" s="17">
        <v>2</v>
      </c>
      <c r="K1245" s="18">
        <v>1636</v>
      </c>
      <c r="L1245" s="19">
        <v>0.1</v>
      </c>
      <c r="M1245" s="18">
        <f t="shared" si="51"/>
        <v>2944.8</v>
      </c>
      <c r="N1245" s="18">
        <f>M1245*0.15</f>
        <v>441.72</v>
      </c>
      <c r="O1245" s="16" t="s">
        <v>44</v>
      </c>
      <c r="P1245" s="16" t="s">
        <v>38</v>
      </c>
      <c r="Q1245" s="16">
        <v>3</v>
      </c>
      <c r="R1245" s="16" t="s">
        <v>39</v>
      </c>
    </row>
    <row r="1246" spans="1:18" x14ac:dyDescent="0.2">
      <c r="A1246" s="16" t="s">
        <v>1389</v>
      </c>
      <c r="B1246" s="29">
        <v>46086</v>
      </c>
      <c r="C1246" s="9" t="s">
        <v>180</v>
      </c>
      <c r="D1246" s="9" t="s">
        <v>71</v>
      </c>
      <c r="E1246" s="9" t="s">
        <v>72</v>
      </c>
      <c r="F1246" s="9" t="s">
        <v>11</v>
      </c>
      <c r="G1246" s="9" t="s">
        <v>135</v>
      </c>
      <c r="H1246" s="9" t="s">
        <v>136</v>
      </c>
      <c r="I1246" s="9" t="s">
        <v>36</v>
      </c>
      <c r="J1246" s="17">
        <v>3</v>
      </c>
      <c r="K1246" s="18">
        <v>456</v>
      </c>
      <c r="L1246" s="19">
        <v>0.2</v>
      </c>
      <c r="M1246" s="18">
        <v>0</v>
      </c>
      <c r="N1246" s="18">
        <v>0</v>
      </c>
      <c r="O1246" s="16" t="s">
        <v>44</v>
      </c>
      <c r="P1246" s="16" t="s">
        <v>132</v>
      </c>
      <c r="Q1246" s="16"/>
      <c r="R1246" s="16" t="s">
        <v>133</v>
      </c>
    </row>
    <row r="1247" spans="1:18" x14ac:dyDescent="0.2">
      <c r="A1247" s="16" t="s">
        <v>1390</v>
      </c>
      <c r="B1247" s="29">
        <v>45786</v>
      </c>
      <c r="C1247" s="9" t="s">
        <v>183</v>
      </c>
      <c r="D1247" s="9" t="s">
        <v>32</v>
      </c>
      <c r="E1247" s="9" t="s">
        <v>33</v>
      </c>
      <c r="F1247" s="9" t="s">
        <v>9</v>
      </c>
      <c r="G1247" s="9" t="s">
        <v>173</v>
      </c>
      <c r="H1247" s="9" t="s">
        <v>174</v>
      </c>
      <c r="I1247" s="9" t="s">
        <v>79</v>
      </c>
      <c r="J1247" s="17">
        <v>3</v>
      </c>
      <c r="K1247" s="18">
        <v>4330</v>
      </c>
      <c r="L1247" s="19">
        <v>0.1</v>
      </c>
      <c r="M1247" s="18">
        <f t="shared" ref="M1247:M1261" si="52">J1247*K1247*(1-L1247)</f>
        <v>11691</v>
      </c>
      <c r="N1247" s="18">
        <f>M1247*0.2</f>
        <v>2338.2000000000003</v>
      </c>
      <c r="O1247" s="16" t="s">
        <v>91</v>
      </c>
      <c r="P1247" s="16" t="s">
        <v>38</v>
      </c>
      <c r="Q1247" s="16">
        <v>5</v>
      </c>
      <c r="R1247" s="16" t="s">
        <v>39</v>
      </c>
    </row>
    <row r="1248" spans="1:18" x14ac:dyDescent="0.2">
      <c r="A1248" s="16" t="s">
        <v>1391</v>
      </c>
      <c r="B1248" s="29">
        <v>45766</v>
      </c>
      <c r="C1248" s="9" t="s">
        <v>118</v>
      </c>
      <c r="D1248" s="9" t="s">
        <v>75</v>
      </c>
      <c r="E1248" s="9" t="s">
        <v>76</v>
      </c>
      <c r="F1248" s="9" t="s">
        <v>10</v>
      </c>
      <c r="G1248" s="9" t="s">
        <v>121</v>
      </c>
      <c r="H1248" s="9" t="s">
        <v>122</v>
      </c>
      <c r="I1248" s="9" t="s">
        <v>64</v>
      </c>
      <c r="J1248" s="17">
        <v>1</v>
      </c>
      <c r="K1248" s="18">
        <v>4512</v>
      </c>
      <c r="L1248" s="19">
        <v>0.2</v>
      </c>
      <c r="M1248" s="18">
        <f t="shared" si="52"/>
        <v>3609.6000000000004</v>
      </c>
      <c r="N1248" s="18">
        <f>M1248*0.13</f>
        <v>469.24800000000005</v>
      </c>
      <c r="O1248" s="16" t="s">
        <v>58</v>
      </c>
      <c r="P1248" s="16" t="s">
        <v>38</v>
      </c>
      <c r="Q1248" s="16">
        <v>5</v>
      </c>
      <c r="R1248" s="16" t="s">
        <v>39</v>
      </c>
    </row>
    <row r="1249" spans="1:18" x14ac:dyDescent="0.2">
      <c r="A1249" s="16" t="s">
        <v>1392</v>
      </c>
      <c r="B1249" s="29">
        <v>45721</v>
      </c>
      <c r="C1249" s="9" t="s">
        <v>46</v>
      </c>
      <c r="D1249" s="9" t="s">
        <v>154</v>
      </c>
      <c r="E1249" s="9" t="s">
        <v>61</v>
      </c>
      <c r="F1249" s="9" t="s">
        <v>8</v>
      </c>
      <c r="G1249" s="9" t="s">
        <v>34</v>
      </c>
      <c r="H1249" s="9" t="s">
        <v>35</v>
      </c>
      <c r="I1249" s="9" t="s">
        <v>36</v>
      </c>
      <c r="J1249" s="17">
        <v>1</v>
      </c>
      <c r="K1249" s="18">
        <v>38033</v>
      </c>
      <c r="L1249" s="19">
        <v>0.2</v>
      </c>
      <c r="M1249" s="18">
        <f t="shared" si="52"/>
        <v>30426.400000000001</v>
      </c>
      <c r="N1249" s="18">
        <f>M1249*0.18</f>
        <v>5476.7520000000004</v>
      </c>
      <c r="O1249" s="16" t="s">
        <v>58</v>
      </c>
      <c r="P1249" s="16" t="s">
        <v>38</v>
      </c>
      <c r="Q1249" s="16">
        <v>3</v>
      </c>
      <c r="R1249" s="16" t="s">
        <v>39</v>
      </c>
    </row>
    <row r="1250" spans="1:18" x14ac:dyDescent="0.2">
      <c r="A1250" s="16" t="s">
        <v>1393</v>
      </c>
      <c r="B1250" s="29">
        <v>45660</v>
      </c>
      <c r="C1250" s="9" t="s">
        <v>146</v>
      </c>
      <c r="D1250" s="9" t="s">
        <v>150</v>
      </c>
      <c r="E1250" s="9" t="s">
        <v>151</v>
      </c>
      <c r="F1250" s="9" t="s">
        <v>9</v>
      </c>
      <c r="G1250" s="9" t="s">
        <v>176</v>
      </c>
      <c r="H1250" s="9" t="s">
        <v>177</v>
      </c>
      <c r="I1250" s="9" t="s">
        <v>95</v>
      </c>
      <c r="J1250" s="17">
        <v>2</v>
      </c>
      <c r="K1250" s="18">
        <v>761</v>
      </c>
      <c r="L1250" s="19">
        <v>0.1</v>
      </c>
      <c r="M1250" s="18">
        <f t="shared" si="52"/>
        <v>1369.8</v>
      </c>
      <c r="N1250" s="18">
        <f>M1250*0.23</f>
        <v>315.05400000000003</v>
      </c>
      <c r="O1250" s="16" t="s">
        <v>91</v>
      </c>
      <c r="P1250" s="16" t="s">
        <v>38</v>
      </c>
      <c r="Q1250" s="16">
        <v>4</v>
      </c>
      <c r="R1250" s="16" t="s">
        <v>39</v>
      </c>
    </row>
    <row r="1251" spans="1:18" x14ac:dyDescent="0.2">
      <c r="A1251" s="16" t="s">
        <v>1394</v>
      </c>
      <c r="B1251" s="29">
        <v>45676</v>
      </c>
      <c r="C1251" s="9" t="s">
        <v>41</v>
      </c>
      <c r="D1251" s="9" t="s">
        <v>107</v>
      </c>
      <c r="E1251" s="9" t="s">
        <v>108</v>
      </c>
      <c r="F1251" s="9" t="s">
        <v>9</v>
      </c>
      <c r="G1251" s="9" t="s">
        <v>103</v>
      </c>
      <c r="H1251" s="9" t="s">
        <v>104</v>
      </c>
      <c r="I1251" s="9" t="s">
        <v>79</v>
      </c>
      <c r="J1251" s="17">
        <v>1</v>
      </c>
      <c r="K1251" s="18">
        <v>3678</v>
      </c>
      <c r="L1251" s="19">
        <v>0</v>
      </c>
      <c r="M1251" s="18">
        <f t="shared" si="52"/>
        <v>3678</v>
      </c>
      <c r="N1251" s="18">
        <f>M1251*0.18</f>
        <v>662.04</v>
      </c>
      <c r="O1251" s="16" t="s">
        <v>58</v>
      </c>
      <c r="P1251" s="16" t="s">
        <v>38</v>
      </c>
      <c r="Q1251" s="16">
        <v>5</v>
      </c>
      <c r="R1251" s="16" t="s">
        <v>39</v>
      </c>
    </row>
    <row r="1252" spans="1:18" x14ac:dyDescent="0.2">
      <c r="A1252" s="16" t="s">
        <v>1395</v>
      </c>
      <c r="B1252" s="29">
        <v>45835</v>
      </c>
      <c r="C1252" s="9" t="s">
        <v>146</v>
      </c>
      <c r="D1252" s="9" t="s">
        <v>32</v>
      </c>
      <c r="E1252" s="9" t="s">
        <v>33</v>
      </c>
      <c r="F1252" s="9" t="s">
        <v>11</v>
      </c>
      <c r="G1252" s="9" t="s">
        <v>135</v>
      </c>
      <c r="H1252" s="9" t="s">
        <v>136</v>
      </c>
      <c r="I1252" s="9" t="s">
        <v>36</v>
      </c>
      <c r="J1252" s="17">
        <v>2</v>
      </c>
      <c r="K1252" s="18">
        <v>2392</v>
      </c>
      <c r="L1252" s="19">
        <v>0.05</v>
      </c>
      <c r="M1252" s="18">
        <f t="shared" si="52"/>
        <v>4544.8</v>
      </c>
      <c r="N1252" s="18">
        <f>M1252*0.21</f>
        <v>954.40800000000002</v>
      </c>
      <c r="O1252" s="16" t="s">
        <v>58</v>
      </c>
      <c r="P1252" s="16" t="s">
        <v>38</v>
      </c>
      <c r="Q1252" s="16">
        <v>4</v>
      </c>
      <c r="R1252" s="16" t="s">
        <v>39</v>
      </c>
    </row>
    <row r="1253" spans="1:18" x14ac:dyDescent="0.2">
      <c r="A1253" s="16" t="s">
        <v>1396</v>
      </c>
      <c r="B1253" s="29">
        <v>45808</v>
      </c>
      <c r="C1253" s="9" t="s">
        <v>159</v>
      </c>
      <c r="D1253" s="9" t="s">
        <v>75</v>
      </c>
      <c r="E1253" s="9" t="s">
        <v>76</v>
      </c>
      <c r="F1253" s="9" t="s">
        <v>11</v>
      </c>
      <c r="G1253" s="9" t="s">
        <v>115</v>
      </c>
      <c r="H1253" s="9" t="s">
        <v>116</v>
      </c>
      <c r="I1253" s="9" t="s">
        <v>36</v>
      </c>
      <c r="J1253" s="17">
        <v>1</v>
      </c>
      <c r="K1253" s="18">
        <v>365</v>
      </c>
      <c r="L1253" s="19">
        <v>0.05</v>
      </c>
      <c r="M1253" s="18">
        <f t="shared" si="52"/>
        <v>346.75</v>
      </c>
      <c r="N1253" s="18">
        <f>M1253*0.17</f>
        <v>58.947500000000005</v>
      </c>
      <c r="O1253" s="16" t="s">
        <v>44</v>
      </c>
      <c r="P1253" s="16" t="s">
        <v>38</v>
      </c>
      <c r="Q1253" s="16">
        <v>4</v>
      </c>
      <c r="R1253" s="16" t="s">
        <v>39</v>
      </c>
    </row>
    <row r="1254" spans="1:18" x14ac:dyDescent="0.2">
      <c r="A1254" s="16" t="s">
        <v>1397</v>
      </c>
      <c r="B1254" s="29">
        <v>45986</v>
      </c>
      <c r="C1254" s="9" t="s">
        <v>165</v>
      </c>
      <c r="D1254" s="9" t="s">
        <v>83</v>
      </c>
      <c r="E1254" s="9" t="s">
        <v>84</v>
      </c>
      <c r="F1254" s="9" t="s">
        <v>9</v>
      </c>
      <c r="G1254" s="9" t="s">
        <v>93</v>
      </c>
      <c r="H1254" s="9" t="s">
        <v>94</v>
      </c>
      <c r="I1254" s="9" t="s">
        <v>95</v>
      </c>
      <c r="J1254" s="17">
        <v>2</v>
      </c>
      <c r="K1254" s="18">
        <v>1154</v>
      </c>
      <c r="L1254" s="19">
        <v>0.1</v>
      </c>
      <c r="M1254" s="18">
        <f t="shared" si="52"/>
        <v>2077.2000000000003</v>
      </c>
      <c r="N1254" s="18">
        <f>M1254*0.22</f>
        <v>456.98400000000004</v>
      </c>
      <c r="O1254" s="16" t="s">
        <v>69</v>
      </c>
      <c r="P1254" s="16" t="s">
        <v>38</v>
      </c>
      <c r="Q1254" s="16">
        <v>4</v>
      </c>
      <c r="R1254" s="16" t="s">
        <v>39</v>
      </c>
    </row>
    <row r="1255" spans="1:18" x14ac:dyDescent="0.2">
      <c r="A1255" s="16" t="s">
        <v>1398</v>
      </c>
      <c r="B1255" s="29">
        <v>46001</v>
      </c>
      <c r="C1255" s="9" t="s">
        <v>112</v>
      </c>
      <c r="D1255" s="9" t="s">
        <v>83</v>
      </c>
      <c r="E1255" s="9" t="s">
        <v>84</v>
      </c>
      <c r="F1255" s="9" t="s">
        <v>10</v>
      </c>
      <c r="G1255" s="9" t="s">
        <v>184</v>
      </c>
      <c r="H1255" s="9" t="s">
        <v>185</v>
      </c>
      <c r="I1255" s="9" t="s">
        <v>64</v>
      </c>
      <c r="J1255" s="17">
        <v>1</v>
      </c>
      <c r="K1255" s="18">
        <v>3614</v>
      </c>
      <c r="L1255" s="19">
        <v>0.2</v>
      </c>
      <c r="M1255" s="18">
        <f t="shared" si="52"/>
        <v>2891.2000000000003</v>
      </c>
      <c r="N1255" s="18">
        <f>M1255*0.2</f>
        <v>578.24000000000012</v>
      </c>
      <c r="O1255" s="16" t="s">
        <v>44</v>
      </c>
      <c r="P1255" s="16" t="s">
        <v>38</v>
      </c>
      <c r="Q1255" s="16">
        <v>3</v>
      </c>
      <c r="R1255" s="16" t="s">
        <v>39</v>
      </c>
    </row>
    <row r="1256" spans="1:18" x14ac:dyDescent="0.2">
      <c r="A1256" s="16" t="s">
        <v>1399</v>
      </c>
      <c r="B1256" s="29">
        <v>46019</v>
      </c>
      <c r="C1256" s="9" t="s">
        <v>156</v>
      </c>
      <c r="D1256" s="9" t="s">
        <v>101</v>
      </c>
      <c r="E1256" s="9" t="s">
        <v>102</v>
      </c>
      <c r="F1256" s="9" t="s">
        <v>8</v>
      </c>
      <c r="G1256" s="9" t="s">
        <v>262</v>
      </c>
      <c r="H1256" s="9" t="s">
        <v>263</v>
      </c>
      <c r="I1256" s="9" t="s">
        <v>36</v>
      </c>
      <c r="J1256" s="17">
        <v>1</v>
      </c>
      <c r="K1256" s="18">
        <v>25570</v>
      </c>
      <c r="L1256" s="19">
        <v>0</v>
      </c>
      <c r="M1256" s="18">
        <f t="shared" si="52"/>
        <v>25570</v>
      </c>
      <c r="N1256" s="18">
        <f>M1256*0.13</f>
        <v>3324.1</v>
      </c>
      <c r="O1256" s="16" t="s">
        <v>69</v>
      </c>
      <c r="P1256" s="16" t="s">
        <v>38</v>
      </c>
      <c r="Q1256" s="16">
        <v>3</v>
      </c>
      <c r="R1256" s="16" t="s">
        <v>39</v>
      </c>
    </row>
    <row r="1257" spans="1:18" x14ac:dyDescent="0.2">
      <c r="A1257" s="16" t="s">
        <v>1400</v>
      </c>
      <c r="B1257" s="29">
        <v>46010</v>
      </c>
      <c r="C1257" s="9" t="s">
        <v>86</v>
      </c>
      <c r="D1257" s="9" t="s">
        <v>71</v>
      </c>
      <c r="E1257" s="9" t="s">
        <v>72</v>
      </c>
      <c r="F1257" s="9" t="s">
        <v>9</v>
      </c>
      <c r="G1257" s="9" t="s">
        <v>217</v>
      </c>
      <c r="H1257" s="9" t="s">
        <v>218</v>
      </c>
      <c r="I1257" s="9" t="s">
        <v>95</v>
      </c>
      <c r="J1257" s="17">
        <v>1</v>
      </c>
      <c r="K1257" s="18">
        <v>1045</v>
      </c>
      <c r="L1257" s="19">
        <v>0</v>
      </c>
      <c r="M1257" s="18">
        <f t="shared" si="52"/>
        <v>1045</v>
      </c>
      <c r="N1257" s="18">
        <f>M1257*0.12</f>
        <v>125.39999999999999</v>
      </c>
      <c r="O1257" s="16" t="s">
        <v>69</v>
      </c>
      <c r="P1257" s="16" t="s">
        <v>38</v>
      </c>
      <c r="Q1257" s="16">
        <v>4</v>
      </c>
      <c r="R1257" s="16" t="s">
        <v>39</v>
      </c>
    </row>
    <row r="1258" spans="1:18" x14ac:dyDescent="0.2">
      <c r="A1258" s="16" t="s">
        <v>1401</v>
      </c>
      <c r="B1258" s="29">
        <v>45873</v>
      </c>
      <c r="C1258" s="9" t="s">
        <v>180</v>
      </c>
      <c r="D1258" s="9" t="s">
        <v>55</v>
      </c>
      <c r="E1258" s="9" t="s">
        <v>56</v>
      </c>
      <c r="F1258" s="9" t="s">
        <v>9</v>
      </c>
      <c r="G1258" s="9" t="s">
        <v>176</v>
      </c>
      <c r="H1258" s="9" t="s">
        <v>177</v>
      </c>
      <c r="I1258" s="9" t="s">
        <v>79</v>
      </c>
      <c r="J1258" s="17">
        <v>1</v>
      </c>
      <c r="K1258" s="18">
        <v>2035</v>
      </c>
      <c r="L1258" s="19">
        <v>0.15</v>
      </c>
      <c r="M1258" s="18">
        <f t="shared" si="52"/>
        <v>1729.75</v>
      </c>
      <c r="N1258" s="18">
        <f>M1258*0.18</f>
        <v>311.35499999999996</v>
      </c>
      <c r="O1258" s="16" t="s">
        <v>37</v>
      </c>
      <c r="P1258" s="16" t="s">
        <v>38</v>
      </c>
      <c r="Q1258" s="16">
        <v>3</v>
      </c>
      <c r="R1258" s="16" t="s">
        <v>39</v>
      </c>
    </row>
    <row r="1259" spans="1:18" x14ac:dyDescent="0.2">
      <c r="A1259" s="16" t="s">
        <v>1402</v>
      </c>
      <c r="B1259" s="29">
        <v>45760</v>
      </c>
      <c r="C1259" s="9" t="s">
        <v>106</v>
      </c>
      <c r="D1259" s="9" t="s">
        <v>150</v>
      </c>
      <c r="E1259" s="9" t="s">
        <v>151</v>
      </c>
      <c r="F1259" s="9" t="s">
        <v>10</v>
      </c>
      <c r="G1259" s="9" t="s">
        <v>224</v>
      </c>
      <c r="H1259" s="9" t="s">
        <v>131</v>
      </c>
      <c r="I1259" s="9" t="s">
        <v>73</v>
      </c>
      <c r="J1259" s="17">
        <v>2</v>
      </c>
      <c r="K1259" s="18">
        <v>5637</v>
      </c>
      <c r="L1259" s="19">
        <v>0.05</v>
      </c>
      <c r="M1259" s="18">
        <f t="shared" si="52"/>
        <v>10710.3</v>
      </c>
      <c r="N1259" s="18">
        <f>M1259*0.26</f>
        <v>2784.6779999999999</v>
      </c>
      <c r="O1259" s="16" t="s">
        <v>58</v>
      </c>
      <c r="P1259" s="16" t="s">
        <v>38</v>
      </c>
      <c r="Q1259" s="16">
        <v>4</v>
      </c>
      <c r="R1259" s="16" t="s">
        <v>39</v>
      </c>
    </row>
    <row r="1260" spans="1:18" x14ac:dyDescent="0.2">
      <c r="A1260" s="16" t="s">
        <v>1403</v>
      </c>
      <c r="B1260" s="29">
        <v>45973</v>
      </c>
      <c r="C1260" s="9" t="s">
        <v>125</v>
      </c>
      <c r="D1260" s="9" t="s">
        <v>150</v>
      </c>
      <c r="E1260" s="9" t="s">
        <v>151</v>
      </c>
      <c r="F1260" s="9" t="s">
        <v>9</v>
      </c>
      <c r="G1260" s="9" t="s">
        <v>173</v>
      </c>
      <c r="H1260" s="9" t="s">
        <v>174</v>
      </c>
      <c r="I1260" s="9" t="s">
        <v>95</v>
      </c>
      <c r="J1260" s="17">
        <v>3</v>
      </c>
      <c r="K1260" s="18">
        <v>4073</v>
      </c>
      <c r="L1260" s="19">
        <v>0.1</v>
      </c>
      <c r="M1260" s="18">
        <f t="shared" si="52"/>
        <v>10997.1</v>
      </c>
      <c r="N1260" s="18">
        <f>M1260*0.21</f>
        <v>2309.3910000000001</v>
      </c>
      <c r="O1260" s="16" t="s">
        <v>37</v>
      </c>
      <c r="P1260" s="16" t="s">
        <v>38</v>
      </c>
      <c r="Q1260" s="16">
        <v>3</v>
      </c>
      <c r="R1260" s="16" t="s">
        <v>39</v>
      </c>
    </row>
    <row r="1261" spans="1:18" x14ac:dyDescent="0.2">
      <c r="A1261" s="16" t="s">
        <v>1404</v>
      </c>
      <c r="B1261" s="29">
        <v>45684</v>
      </c>
      <c r="C1261" s="9" t="s">
        <v>148</v>
      </c>
      <c r="D1261" s="9" t="s">
        <v>113</v>
      </c>
      <c r="E1261" s="9" t="s">
        <v>114</v>
      </c>
      <c r="F1261" s="9" t="s">
        <v>8</v>
      </c>
      <c r="G1261" s="9" t="s">
        <v>126</v>
      </c>
      <c r="H1261" s="9" t="s">
        <v>127</v>
      </c>
      <c r="I1261" s="9" t="s">
        <v>36</v>
      </c>
      <c r="J1261" s="17">
        <v>1</v>
      </c>
      <c r="K1261" s="18">
        <v>20506</v>
      </c>
      <c r="L1261" s="19">
        <v>0.15</v>
      </c>
      <c r="M1261" s="18">
        <f t="shared" si="52"/>
        <v>17430.099999999999</v>
      </c>
      <c r="N1261" s="18">
        <f>M1261*0.1</f>
        <v>1743.01</v>
      </c>
      <c r="O1261" s="16" t="s">
        <v>58</v>
      </c>
      <c r="P1261" s="16" t="s">
        <v>38</v>
      </c>
      <c r="Q1261" s="16">
        <v>5</v>
      </c>
      <c r="R1261" s="16" t="s">
        <v>39</v>
      </c>
    </row>
    <row r="1262" spans="1:18" x14ac:dyDescent="0.2">
      <c r="A1262" s="16" t="s">
        <v>1405</v>
      </c>
      <c r="B1262" s="29">
        <v>46089</v>
      </c>
      <c r="C1262" s="9" t="s">
        <v>112</v>
      </c>
      <c r="D1262" s="9" t="s">
        <v>99</v>
      </c>
      <c r="E1262" s="9" t="s">
        <v>99</v>
      </c>
      <c r="F1262" s="9" t="s">
        <v>11</v>
      </c>
      <c r="G1262" s="9" t="s">
        <v>135</v>
      </c>
      <c r="H1262" s="9" t="s">
        <v>136</v>
      </c>
      <c r="I1262" s="9" t="s">
        <v>79</v>
      </c>
      <c r="J1262" s="17">
        <v>2</v>
      </c>
      <c r="K1262" s="18">
        <v>1556</v>
      </c>
      <c r="L1262" s="19">
        <v>0</v>
      </c>
      <c r="M1262" s="18">
        <v>0</v>
      </c>
      <c r="N1262" s="18">
        <v>0</v>
      </c>
      <c r="O1262" s="16" t="s">
        <v>58</v>
      </c>
      <c r="P1262" s="16" t="s">
        <v>132</v>
      </c>
      <c r="Q1262" s="16"/>
      <c r="R1262" s="16" t="s">
        <v>133</v>
      </c>
    </row>
    <row r="1263" spans="1:18" x14ac:dyDescent="0.2">
      <c r="A1263" s="16" t="s">
        <v>1406</v>
      </c>
      <c r="B1263" s="29">
        <v>45665</v>
      </c>
      <c r="C1263" s="9" t="s">
        <v>159</v>
      </c>
      <c r="D1263" s="9" t="s">
        <v>71</v>
      </c>
      <c r="E1263" s="9" t="s">
        <v>72</v>
      </c>
      <c r="F1263" s="9" t="s">
        <v>8</v>
      </c>
      <c r="G1263" s="9" t="s">
        <v>34</v>
      </c>
      <c r="H1263" s="9" t="s">
        <v>35</v>
      </c>
      <c r="I1263" s="9" t="s">
        <v>36</v>
      </c>
      <c r="J1263" s="17">
        <v>2</v>
      </c>
      <c r="K1263" s="18">
        <v>44610</v>
      </c>
      <c r="L1263" s="19">
        <v>0.05</v>
      </c>
      <c r="M1263" s="18">
        <f t="shared" ref="M1263:M1282" si="53">J1263*K1263*(1-L1263)</f>
        <v>84759</v>
      </c>
      <c r="N1263" s="18">
        <f>M1263*0.19</f>
        <v>16104.210000000001</v>
      </c>
      <c r="O1263" s="16" t="s">
        <v>44</v>
      </c>
      <c r="P1263" s="16" t="s">
        <v>38</v>
      </c>
      <c r="Q1263" s="16">
        <v>3</v>
      </c>
      <c r="R1263" s="16" t="s">
        <v>39</v>
      </c>
    </row>
    <row r="1264" spans="1:18" x14ac:dyDescent="0.2">
      <c r="A1264" s="16" t="s">
        <v>1407</v>
      </c>
      <c r="B1264" s="29">
        <v>45845</v>
      </c>
      <c r="C1264" s="9" t="s">
        <v>125</v>
      </c>
      <c r="D1264" s="9" t="s">
        <v>154</v>
      </c>
      <c r="E1264" s="9" t="s">
        <v>61</v>
      </c>
      <c r="F1264" s="9" t="s">
        <v>9</v>
      </c>
      <c r="G1264" s="9" t="s">
        <v>161</v>
      </c>
      <c r="H1264" s="9" t="s">
        <v>162</v>
      </c>
      <c r="I1264" s="9" t="s">
        <v>79</v>
      </c>
      <c r="J1264" s="17">
        <v>2</v>
      </c>
      <c r="K1264" s="18">
        <v>2667</v>
      </c>
      <c r="L1264" s="19">
        <v>0</v>
      </c>
      <c r="M1264" s="18">
        <f t="shared" si="53"/>
        <v>5334</v>
      </c>
      <c r="N1264" s="18">
        <f>-0.08*M1264</f>
        <v>-426.72</v>
      </c>
      <c r="O1264" s="16" t="s">
        <v>91</v>
      </c>
      <c r="P1264" s="16" t="s">
        <v>80</v>
      </c>
      <c r="Q1264" s="16">
        <v>2</v>
      </c>
      <c r="R1264" s="16" t="s">
        <v>80</v>
      </c>
    </row>
    <row r="1265" spans="1:18" x14ac:dyDescent="0.2">
      <c r="A1265" s="16" t="s">
        <v>1408</v>
      </c>
      <c r="B1265" s="29">
        <v>45810</v>
      </c>
      <c r="C1265" s="9" t="s">
        <v>183</v>
      </c>
      <c r="D1265" s="9" t="s">
        <v>47</v>
      </c>
      <c r="E1265" s="9" t="s">
        <v>48</v>
      </c>
      <c r="F1265" s="9" t="s">
        <v>10</v>
      </c>
      <c r="G1265" s="9" t="s">
        <v>168</v>
      </c>
      <c r="H1265" s="9" t="s">
        <v>169</v>
      </c>
      <c r="I1265" s="9" t="s">
        <v>73</v>
      </c>
      <c r="J1265" s="17">
        <v>2</v>
      </c>
      <c r="K1265" s="18">
        <v>1674</v>
      </c>
      <c r="L1265" s="19">
        <v>0</v>
      </c>
      <c r="M1265" s="18">
        <f t="shared" si="53"/>
        <v>3348</v>
      </c>
      <c r="N1265" s="18">
        <f>M1265*0.22</f>
        <v>736.56000000000006</v>
      </c>
      <c r="O1265" s="16" t="s">
        <v>44</v>
      </c>
      <c r="P1265" s="16" t="s">
        <v>38</v>
      </c>
      <c r="Q1265" s="16">
        <v>5</v>
      </c>
      <c r="R1265" s="16" t="s">
        <v>39</v>
      </c>
    </row>
    <row r="1266" spans="1:18" x14ac:dyDescent="0.2">
      <c r="A1266" s="16" t="s">
        <v>1409</v>
      </c>
      <c r="B1266" s="29">
        <v>45680</v>
      </c>
      <c r="C1266" s="9" t="s">
        <v>138</v>
      </c>
      <c r="D1266" s="9" t="s">
        <v>83</v>
      </c>
      <c r="E1266" s="9" t="s">
        <v>84</v>
      </c>
      <c r="F1266" s="9" t="s">
        <v>8</v>
      </c>
      <c r="G1266" s="9" t="s">
        <v>139</v>
      </c>
      <c r="H1266" s="9" t="s">
        <v>140</v>
      </c>
      <c r="I1266" s="9" t="s">
        <v>57</v>
      </c>
      <c r="J1266" s="17">
        <v>1</v>
      </c>
      <c r="K1266" s="18">
        <v>34402</v>
      </c>
      <c r="L1266" s="19">
        <v>0.05</v>
      </c>
      <c r="M1266" s="18">
        <f t="shared" si="53"/>
        <v>32681.899999999998</v>
      </c>
      <c r="N1266" s="18">
        <f>M1266*0.26</f>
        <v>8497.2939999999999</v>
      </c>
      <c r="O1266" s="16" t="s">
        <v>58</v>
      </c>
      <c r="P1266" s="16" t="s">
        <v>38</v>
      </c>
      <c r="Q1266" s="16">
        <v>5</v>
      </c>
      <c r="R1266" s="16" t="s">
        <v>39</v>
      </c>
    </row>
    <row r="1267" spans="1:18" x14ac:dyDescent="0.2">
      <c r="A1267" s="16" t="s">
        <v>1410</v>
      </c>
      <c r="B1267" s="29">
        <v>45778</v>
      </c>
      <c r="C1267" s="9" t="s">
        <v>52</v>
      </c>
      <c r="D1267" s="9" t="s">
        <v>99</v>
      </c>
      <c r="E1267" s="9" t="s">
        <v>99</v>
      </c>
      <c r="F1267" s="9" t="s">
        <v>11</v>
      </c>
      <c r="G1267" s="9" t="s">
        <v>135</v>
      </c>
      <c r="H1267" s="9" t="s">
        <v>136</v>
      </c>
      <c r="I1267" s="9" t="s">
        <v>36</v>
      </c>
      <c r="J1267" s="17">
        <v>2</v>
      </c>
      <c r="K1267" s="18">
        <v>1144</v>
      </c>
      <c r="L1267" s="19">
        <v>0.15</v>
      </c>
      <c r="M1267" s="18">
        <f t="shared" si="53"/>
        <v>1944.8</v>
      </c>
      <c r="N1267" s="18">
        <f>M1267*0.23</f>
        <v>447.30400000000003</v>
      </c>
      <c r="O1267" s="16" t="s">
        <v>58</v>
      </c>
      <c r="P1267" s="16" t="s">
        <v>38</v>
      </c>
      <c r="Q1267" s="16">
        <v>5</v>
      </c>
      <c r="R1267" s="16" t="s">
        <v>39</v>
      </c>
    </row>
    <row r="1268" spans="1:18" x14ac:dyDescent="0.2">
      <c r="A1268" s="16" t="s">
        <v>1411</v>
      </c>
      <c r="B1268" s="29">
        <v>45854</v>
      </c>
      <c r="C1268" s="9" t="s">
        <v>125</v>
      </c>
      <c r="D1268" s="9" t="s">
        <v>99</v>
      </c>
      <c r="E1268" s="9" t="s">
        <v>99</v>
      </c>
      <c r="F1268" s="9" t="s">
        <v>10</v>
      </c>
      <c r="G1268" s="9" t="s">
        <v>224</v>
      </c>
      <c r="H1268" s="9" t="s">
        <v>131</v>
      </c>
      <c r="I1268" s="9" t="s">
        <v>73</v>
      </c>
      <c r="J1268" s="17">
        <v>1</v>
      </c>
      <c r="K1268" s="18">
        <v>4861</v>
      </c>
      <c r="L1268" s="19">
        <v>0</v>
      </c>
      <c r="M1268" s="18">
        <f t="shared" si="53"/>
        <v>4861</v>
      </c>
      <c r="N1268" s="18">
        <f>M1268*0.15</f>
        <v>729.15</v>
      </c>
      <c r="O1268" s="16" t="s">
        <v>69</v>
      </c>
      <c r="P1268" s="16" t="s">
        <v>38</v>
      </c>
      <c r="Q1268" s="16">
        <v>5</v>
      </c>
      <c r="R1268" s="16" t="s">
        <v>39</v>
      </c>
    </row>
    <row r="1269" spans="1:18" x14ac:dyDescent="0.2">
      <c r="A1269" s="16" t="s">
        <v>1412</v>
      </c>
      <c r="B1269" s="29">
        <v>45881</v>
      </c>
      <c r="C1269" s="9" t="s">
        <v>97</v>
      </c>
      <c r="D1269" s="9" t="s">
        <v>119</v>
      </c>
      <c r="E1269" s="9" t="s">
        <v>120</v>
      </c>
      <c r="F1269" s="9" t="s">
        <v>11</v>
      </c>
      <c r="G1269" s="9" t="s">
        <v>42</v>
      </c>
      <c r="H1269" s="9" t="s">
        <v>43</v>
      </c>
      <c r="I1269" s="9" t="s">
        <v>79</v>
      </c>
      <c r="J1269" s="17">
        <v>3</v>
      </c>
      <c r="K1269" s="18">
        <v>1951</v>
      </c>
      <c r="L1269" s="19">
        <v>0.15</v>
      </c>
      <c r="M1269" s="18">
        <f t="shared" si="53"/>
        <v>4975.05</v>
      </c>
      <c r="N1269" s="18">
        <f>M1269*0.21</f>
        <v>1044.7605000000001</v>
      </c>
      <c r="O1269" s="16" t="s">
        <v>44</v>
      </c>
      <c r="P1269" s="16" t="s">
        <v>38</v>
      </c>
      <c r="Q1269" s="16">
        <v>4</v>
      </c>
      <c r="R1269" s="16" t="s">
        <v>39</v>
      </c>
    </row>
    <row r="1270" spans="1:18" x14ac:dyDescent="0.2">
      <c r="A1270" s="16" t="s">
        <v>1413</v>
      </c>
      <c r="B1270" s="29">
        <v>45919</v>
      </c>
      <c r="C1270" s="9" t="s">
        <v>180</v>
      </c>
      <c r="D1270" s="9" t="s">
        <v>99</v>
      </c>
      <c r="E1270" s="9" t="s">
        <v>99</v>
      </c>
      <c r="F1270" s="9" t="s">
        <v>8</v>
      </c>
      <c r="G1270" s="9" t="s">
        <v>34</v>
      </c>
      <c r="H1270" s="9" t="s">
        <v>35</v>
      </c>
      <c r="I1270" s="9" t="s">
        <v>36</v>
      </c>
      <c r="J1270" s="17">
        <v>2</v>
      </c>
      <c r="K1270" s="18">
        <v>23176</v>
      </c>
      <c r="L1270" s="19">
        <v>0</v>
      </c>
      <c r="M1270" s="18">
        <f t="shared" si="53"/>
        <v>46352</v>
      </c>
      <c r="N1270" s="18">
        <f>M1270*0.2</f>
        <v>9270.4</v>
      </c>
      <c r="O1270" s="16" t="s">
        <v>58</v>
      </c>
      <c r="P1270" s="16" t="s">
        <v>38</v>
      </c>
      <c r="Q1270" s="16">
        <v>3</v>
      </c>
      <c r="R1270" s="16" t="s">
        <v>39</v>
      </c>
    </row>
    <row r="1271" spans="1:18" x14ac:dyDescent="0.2">
      <c r="A1271" s="16" t="s">
        <v>1414</v>
      </c>
      <c r="B1271" s="29">
        <v>45814</v>
      </c>
      <c r="C1271" s="9" t="s">
        <v>146</v>
      </c>
      <c r="D1271" s="9" t="s">
        <v>113</v>
      </c>
      <c r="E1271" s="9" t="s">
        <v>114</v>
      </c>
      <c r="F1271" s="9" t="s">
        <v>8</v>
      </c>
      <c r="G1271" s="9" t="s">
        <v>34</v>
      </c>
      <c r="H1271" s="9" t="s">
        <v>35</v>
      </c>
      <c r="I1271" s="9" t="s">
        <v>57</v>
      </c>
      <c r="J1271" s="17">
        <v>1</v>
      </c>
      <c r="K1271" s="18">
        <v>25032</v>
      </c>
      <c r="L1271" s="19">
        <v>0.2</v>
      </c>
      <c r="M1271" s="18">
        <f t="shared" si="53"/>
        <v>20025.600000000002</v>
      </c>
      <c r="N1271" s="18">
        <f>M1271*0.22</f>
        <v>4405.6320000000005</v>
      </c>
      <c r="O1271" s="16" t="s">
        <v>58</v>
      </c>
      <c r="P1271" s="16" t="s">
        <v>38</v>
      </c>
      <c r="Q1271" s="16">
        <v>4</v>
      </c>
      <c r="R1271" s="16" t="s">
        <v>39</v>
      </c>
    </row>
    <row r="1272" spans="1:18" x14ac:dyDescent="0.2">
      <c r="A1272" s="16" t="s">
        <v>1415</v>
      </c>
      <c r="B1272" s="29">
        <v>45845</v>
      </c>
      <c r="C1272" s="9" t="s">
        <v>112</v>
      </c>
      <c r="D1272" s="9" t="s">
        <v>107</v>
      </c>
      <c r="E1272" s="9" t="s">
        <v>108</v>
      </c>
      <c r="F1272" s="9" t="s">
        <v>11</v>
      </c>
      <c r="G1272" s="9" t="s">
        <v>42</v>
      </c>
      <c r="H1272" s="9" t="s">
        <v>43</v>
      </c>
      <c r="I1272" s="9" t="s">
        <v>36</v>
      </c>
      <c r="J1272" s="17">
        <v>1</v>
      </c>
      <c r="K1272" s="18">
        <v>1780</v>
      </c>
      <c r="L1272" s="19">
        <v>0.1</v>
      </c>
      <c r="M1272" s="18">
        <f t="shared" si="53"/>
        <v>1602</v>
      </c>
      <c r="N1272" s="18">
        <f>M1272*0.1</f>
        <v>160.20000000000002</v>
      </c>
      <c r="O1272" s="16" t="s">
        <v>91</v>
      </c>
      <c r="P1272" s="16" t="s">
        <v>38</v>
      </c>
      <c r="Q1272" s="16">
        <v>4</v>
      </c>
      <c r="R1272" s="16" t="s">
        <v>39</v>
      </c>
    </row>
    <row r="1273" spans="1:18" x14ac:dyDescent="0.2">
      <c r="A1273" s="16" t="s">
        <v>1416</v>
      </c>
      <c r="B1273" s="29">
        <v>46026</v>
      </c>
      <c r="C1273" s="9" t="s">
        <v>31</v>
      </c>
      <c r="D1273" s="9" t="s">
        <v>71</v>
      </c>
      <c r="E1273" s="9" t="s">
        <v>72</v>
      </c>
      <c r="F1273" s="9" t="s">
        <v>9</v>
      </c>
      <c r="G1273" s="9" t="s">
        <v>173</v>
      </c>
      <c r="H1273" s="9" t="s">
        <v>174</v>
      </c>
      <c r="I1273" s="9" t="s">
        <v>95</v>
      </c>
      <c r="J1273" s="17">
        <v>2</v>
      </c>
      <c r="K1273" s="18">
        <v>695</v>
      </c>
      <c r="L1273" s="19">
        <v>0.1</v>
      </c>
      <c r="M1273" s="18">
        <f t="shared" si="53"/>
        <v>1251</v>
      </c>
      <c r="N1273" s="18">
        <f>M1273*0.2</f>
        <v>250.20000000000002</v>
      </c>
      <c r="O1273" s="16" t="s">
        <v>44</v>
      </c>
      <c r="P1273" s="16" t="s">
        <v>242</v>
      </c>
      <c r="Q1273" s="16">
        <v>3</v>
      </c>
      <c r="R1273" s="16" t="s">
        <v>39</v>
      </c>
    </row>
    <row r="1274" spans="1:18" x14ac:dyDescent="0.2">
      <c r="A1274" s="16" t="s">
        <v>1417</v>
      </c>
      <c r="B1274" s="29">
        <v>45741</v>
      </c>
      <c r="C1274" s="9" t="s">
        <v>54</v>
      </c>
      <c r="D1274" s="9" t="s">
        <v>75</v>
      </c>
      <c r="E1274" s="9" t="s">
        <v>76</v>
      </c>
      <c r="F1274" s="9" t="s">
        <v>11</v>
      </c>
      <c r="G1274" s="9" t="s">
        <v>135</v>
      </c>
      <c r="H1274" s="9" t="s">
        <v>136</v>
      </c>
      <c r="I1274" s="9" t="s">
        <v>79</v>
      </c>
      <c r="J1274" s="17">
        <v>1</v>
      </c>
      <c r="K1274" s="18">
        <v>1840</v>
      </c>
      <c r="L1274" s="19">
        <v>0.15</v>
      </c>
      <c r="M1274" s="18">
        <f t="shared" si="53"/>
        <v>1564</v>
      </c>
      <c r="N1274" s="18">
        <f>M1274*0.21</f>
        <v>328.44</v>
      </c>
      <c r="O1274" s="16" t="s">
        <v>37</v>
      </c>
      <c r="P1274" s="16" t="s">
        <v>38</v>
      </c>
      <c r="Q1274" s="16">
        <v>4</v>
      </c>
      <c r="R1274" s="16" t="s">
        <v>39</v>
      </c>
    </row>
    <row r="1275" spans="1:18" x14ac:dyDescent="0.2">
      <c r="A1275" s="16" t="s">
        <v>1418</v>
      </c>
      <c r="B1275" s="29">
        <v>45954</v>
      </c>
      <c r="C1275" s="9" t="s">
        <v>146</v>
      </c>
      <c r="D1275" s="9" t="s">
        <v>55</v>
      </c>
      <c r="E1275" s="9" t="s">
        <v>56</v>
      </c>
      <c r="F1275" s="9" t="s">
        <v>10</v>
      </c>
      <c r="G1275" s="9" t="s">
        <v>62</v>
      </c>
      <c r="H1275" s="9" t="s">
        <v>63</v>
      </c>
      <c r="I1275" s="9" t="s">
        <v>64</v>
      </c>
      <c r="J1275" s="17">
        <v>3</v>
      </c>
      <c r="K1275" s="18">
        <v>735</v>
      </c>
      <c r="L1275" s="19">
        <v>0.15</v>
      </c>
      <c r="M1275" s="18">
        <f t="shared" si="53"/>
        <v>1874.25</v>
      </c>
      <c r="N1275" s="18">
        <f>-0.08*M1275</f>
        <v>-149.94</v>
      </c>
      <c r="O1275" s="16" t="s">
        <v>69</v>
      </c>
      <c r="P1275" s="16" t="s">
        <v>80</v>
      </c>
      <c r="Q1275" s="16">
        <v>1</v>
      </c>
      <c r="R1275" s="16" t="s">
        <v>80</v>
      </c>
    </row>
    <row r="1276" spans="1:18" x14ac:dyDescent="0.2">
      <c r="A1276" s="16" t="s">
        <v>1419</v>
      </c>
      <c r="B1276" s="29">
        <v>46096</v>
      </c>
      <c r="C1276" s="9" t="s">
        <v>46</v>
      </c>
      <c r="D1276" s="9" t="s">
        <v>119</v>
      </c>
      <c r="E1276" s="9" t="s">
        <v>120</v>
      </c>
      <c r="F1276" s="9" t="s">
        <v>11</v>
      </c>
      <c r="G1276" s="9" t="s">
        <v>115</v>
      </c>
      <c r="H1276" s="9" t="s">
        <v>116</v>
      </c>
      <c r="I1276" s="9" t="s">
        <v>79</v>
      </c>
      <c r="J1276" s="17">
        <v>1</v>
      </c>
      <c r="K1276" s="18">
        <v>2339</v>
      </c>
      <c r="L1276" s="19">
        <v>0.1</v>
      </c>
      <c r="M1276" s="18">
        <f t="shared" si="53"/>
        <v>2105.1</v>
      </c>
      <c r="N1276" s="18">
        <f>M1276*0.18</f>
        <v>378.91799999999995</v>
      </c>
      <c r="O1276" s="16" t="s">
        <v>91</v>
      </c>
      <c r="P1276" s="16" t="s">
        <v>38</v>
      </c>
      <c r="Q1276" s="16">
        <v>4</v>
      </c>
      <c r="R1276" s="16" t="s">
        <v>39</v>
      </c>
    </row>
    <row r="1277" spans="1:18" x14ac:dyDescent="0.2">
      <c r="A1277" s="16" t="s">
        <v>1420</v>
      </c>
      <c r="B1277" s="29">
        <v>46041</v>
      </c>
      <c r="C1277" s="9" t="s">
        <v>66</v>
      </c>
      <c r="D1277" s="9" t="s">
        <v>107</v>
      </c>
      <c r="E1277" s="9" t="s">
        <v>108</v>
      </c>
      <c r="F1277" s="9" t="s">
        <v>10</v>
      </c>
      <c r="G1277" s="9" t="s">
        <v>62</v>
      </c>
      <c r="H1277" s="9" t="s">
        <v>63</v>
      </c>
      <c r="I1277" s="9" t="s">
        <v>64</v>
      </c>
      <c r="J1277" s="17">
        <v>2</v>
      </c>
      <c r="K1277" s="18">
        <v>4226</v>
      </c>
      <c r="L1277" s="19">
        <v>0.15</v>
      </c>
      <c r="M1277" s="18">
        <f t="shared" si="53"/>
        <v>7184.2</v>
      </c>
      <c r="N1277" s="18">
        <f>-0.08*M1277</f>
        <v>-574.73599999999999</v>
      </c>
      <c r="O1277" s="16" t="s">
        <v>91</v>
      </c>
      <c r="P1277" s="16" t="s">
        <v>80</v>
      </c>
      <c r="Q1277" s="16">
        <v>2</v>
      </c>
      <c r="R1277" s="16" t="s">
        <v>80</v>
      </c>
    </row>
    <row r="1278" spans="1:18" x14ac:dyDescent="0.2">
      <c r="A1278" s="16" t="s">
        <v>1421</v>
      </c>
      <c r="B1278" s="29">
        <v>46036</v>
      </c>
      <c r="C1278" s="9" t="s">
        <v>66</v>
      </c>
      <c r="D1278" s="9" t="s">
        <v>71</v>
      </c>
      <c r="E1278" s="9" t="s">
        <v>72</v>
      </c>
      <c r="F1278" s="9" t="s">
        <v>9</v>
      </c>
      <c r="G1278" s="9" t="s">
        <v>161</v>
      </c>
      <c r="H1278" s="9" t="s">
        <v>162</v>
      </c>
      <c r="I1278" s="9" t="s">
        <v>79</v>
      </c>
      <c r="J1278" s="17">
        <v>1</v>
      </c>
      <c r="K1278" s="18">
        <v>4355</v>
      </c>
      <c r="L1278" s="19">
        <v>0</v>
      </c>
      <c r="M1278" s="18">
        <f t="shared" si="53"/>
        <v>4355</v>
      </c>
      <c r="N1278" s="18">
        <f>M1278*0.15</f>
        <v>653.25</v>
      </c>
      <c r="O1278" s="16" t="s">
        <v>91</v>
      </c>
      <c r="P1278" s="16" t="s">
        <v>38</v>
      </c>
      <c r="Q1278" s="16">
        <v>5</v>
      </c>
      <c r="R1278" s="16" t="s">
        <v>39</v>
      </c>
    </row>
    <row r="1279" spans="1:18" x14ac:dyDescent="0.2">
      <c r="A1279" s="16" t="s">
        <v>1422</v>
      </c>
      <c r="B1279" s="29">
        <v>46067</v>
      </c>
      <c r="C1279" s="9" t="s">
        <v>138</v>
      </c>
      <c r="D1279" s="9" t="s">
        <v>60</v>
      </c>
      <c r="E1279" s="9" t="s">
        <v>61</v>
      </c>
      <c r="F1279" s="9" t="s">
        <v>10</v>
      </c>
      <c r="G1279" s="9" t="s">
        <v>224</v>
      </c>
      <c r="H1279" s="9" t="s">
        <v>131</v>
      </c>
      <c r="I1279" s="9" t="s">
        <v>64</v>
      </c>
      <c r="J1279" s="17">
        <v>1</v>
      </c>
      <c r="K1279" s="18">
        <v>2913</v>
      </c>
      <c r="L1279" s="19">
        <v>0.15</v>
      </c>
      <c r="M1279" s="18">
        <f t="shared" si="53"/>
        <v>2476.0499999999997</v>
      </c>
      <c r="N1279" s="18">
        <f>M1279*0.12</f>
        <v>297.12599999999998</v>
      </c>
      <c r="O1279" s="16" t="s">
        <v>69</v>
      </c>
      <c r="P1279" s="16" t="s">
        <v>38</v>
      </c>
      <c r="Q1279" s="16">
        <v>5</v>
      </c>
      <c r="R1279" s="16" t="s">
        <v>39</v>
      </c>
    </row>
    <row r="1280" spans="1:18" x14ac:dyDescent="0.2">
      <c r="A1280" s="16" t="s">
        <v>1423</v>
      </c>
      <c r="B1280" s="29">
        <v>46076</v>
      </c>
      <c r="C1280" s="9" t="s">
        <v>138</v>
      </c>
      <c r="D1280" s="9" t="s">
        <v>113</v>
      </c>
      <c r="E1280" s="9" t="s">
        <v>114</v>
      </c>
      <c r="F1280" s="9" t="s">
        <v>9</v>
      </c>
      <c r="G1280" s="9" t="s">
        <v>217</v>
      </c>
      <c r="H1280" s="9" t="s">
        <v>218</v>
      </c>
      <c r="I1280" s="9" t="s">
        <v>95</v>
      </c>
      <c r="J1280" s="17">
        <v>2</v>
      </c>
      <c r="K1280" s="18">
        <v>899</v>
      </c>
      <c r="L1280" s="19">
        <v>0.1</v>
      </c>
      <c r="M1280" s="18">
        <f t="shared" si="53"/>
        <v>1618.2</v>
      </c>
      <c r="N1280" s="18">
        <f>M1280*0.1</f>
        <v>161.82000000000002</v>
      </c>
      <c r="O1280" s="16" t="s">
        <v>91</v>
      </c>
      <c r="P1280" s="16" t="s">
        <v>38</v>
      </c>
      <c r="Q1280" s="16">
        <v>5</v>
      </c>
      <c r="R1280" s="16" t="s">
        <v>39</v>
      </c>
    </row>
    <row r="1281" spans="1:18" x14ac:dyDescent="0.2">
      <c r="A1281" s="16" t="s">
        <v>1424</v>
      </c>
      <c r="B1281" s="29">
        <v>46056</v>
      </c>
      <c r="C1281" s="9" t="s">
        <v>138</v>
      </c>
      <c r="D1281" s="9" t="s">
        <v>113</v>
      </c>
      <c r="E1281" s="9" t="s">
        <v>114</v>
      </c>
      <c r="F1281" s="9" t="s">
        <v>11</v>
      </c>
      <c r="G1281" s="9" t="s">
        <v>42</v>
      </c>
      <c r="H1281" s="9" t="s">
        <v>43</v>
      </c>
      <c r="I1281" s="9" t="s">
        <v>79</v>
      </c>
      <c r="J1281" s="17">
        <v>1</v>
      </c>
      <c r="K1281" s="18">
        <v>2060</v>
      </c>
      <c r="L1281" s="19">
        <v>0.05</v>
      </c>
      <c r="M1281" s="18">
        <f t="shared" si="53"/>
        <v>1957</v>
      </c>
      <c r="N1281" s="18">
        <f>-0.08*M1281</f>
        <v>-156.56</v>
      </c>
      <c r="O1281" s="16" t="s">
        <v>69</v>
      </c>
      <c r="P1281" s="16" t="s">
        <v>80</v>
      </c>
      <c r="Q1281" s="16">
        <v>1</v>
      </c>
      <c r="R1281" s="16" t="s">
        <v>80</v>
      </c>
    </row>
    <row r="1282" spans="1:18" x14ac:dyDescent="0.2">
      <c r="A1282" s="16" t="s">
        <v>1425</v>
      </c>
      <c r="B1282" s="29">
        <v>45844</v>
      </c>
      <c r="C1282" s="9" t="s">
        <v>165</v>
      </c>
      <c r="D1282" s="9" t="s">
        <v>75</v>
      </c>
      <c r="E1282" s="9" t="s">
        <v>76</v>
      </c>
      <c r="F1282" s="9" t="s">
        <v>10</v>
      </c>
      <c r="G1282" s="9" t="s">
        <v>224</v>
      </c>
      <c r="H1282" s="9" t="s">
        <v>131</v>
      </c>
      <c r="I1282" s="9" t="s">
        <v>64</v>
      </c>
      <c r="J1282" s="17">
        <v>2</v>
      </c>
      <c r="K1282" s="18">
        <v>5937</v>
      </c>
      <c r="L1282" s="19">
        <v>0.15</v>
      </c>
      <c r="M1282" s="18">
        <f t="shared" si="53"/>
        <v>10092.9</v>
      </c>
      <c r="N1282" s="18">
        <f>M1282*0.25</f>
        <v>2523.2249999999999</v>
      </c>
      <c r="O1282" s="16" t="s">
        <v>58</v>
      </c>
      <c r="P1282" s="16" t="s">
        <v>38</v>
      </c>
      <c r="Q1282" s="16">
        <v>5</v>
      </c>
      <c r="R1282" s="16" t="s">
        <v>39</v>
      </c>
    </row>
    <row r="1283" spans="1:18" x14ac:dyDescent="0.2">
      <c r="A1283" s="16" t="s">
        <v>1426</v>
      </c>
      <c r="B1283" s="29">
        <v>45773</v>
      </c>
      <c r="C1283" s="9" t="s">
        <v>97</v>
      </c>
      <c r="D1283" s="9" t="s">
        <v>154</v>
      </c>
      <c r="E1283" s="9" t="s">
        <v>61</v>
      </c>
      <c r="F1283" s="9" t="s">
        <v>11</v>
      </c>
      <c r="G1283" s="9" t="s">
        <v>130</v>
      </c>
      <c r="H1283" s="9" t="s">
        <v>131</v>
      </c>
      <c r="I1283" s="9" t="s">
        <v>36</v>
      </c>
      <c r="J1283" s="17">
        <v>1</v>
      </c>
      <c r="K1283" s="18">
        <v>1390</v>
      </c>
      <c r="L1283" s="19">
        <v>0.15</v>
      </c>
      <c r="M1283" s="18">
        <v>0</v>
      </c>
      <c r="N1283" s="18">
        <v>0</v>
      </c>
      <c r="O1283" s="16" t="s">
        <v>37</v>
      </c>
      <c r="P1283" s="16" t="s">
        <v>132</v>
      </c>
      <c r="Q1283" s="16"/>
      <c r="R1283" s="16" t="s">
        <v>133</v>
      </c>
    </row>
    <row r="1284" spans="1:18" x14ac:dyDescent="0.2">
      <c r="A1284" s="16" t="s">
        <v>1427</v>
      </c>
      <c r="B1284" s="29">
        <v>45891</v>
      </c>
      <c r="C1284" s="9" t="s">
        <v>138</v>
      </c>
      <c r="D1284" s="9" t="s">
        <v>83</v>
      </c>
      <c r="E1284" s="9" t="s">
        <v>84</v>
      </c>
      <c r="F1284" s="9" t="s">
        <v>11</v>
      </c>
      <c r="G1284" s="9" t="s">
        <v>77</v>
      </c>
      <c r="H1284" s="9" t="s">
        <v>78</v>
      </c>
      <c r="I1284" s="9" t="s">
        <v>36</v>
      </c>
      <c r="J1284" s="17">
        <v>1</v>
      </c>
      <c r="K1284" s="18">
        <v>1112</v>
      </c>
      <c r="L1284" s="19">
        <v>0.05</v>
      </c>
      <c r="M1284" s="18">
        <f t="shared" ref="M1284:M1296" si="54">J1284*K1284*(1-L1284)</f>
        <v>1056.3999999999999</v>
      </c>
      <c r="N1284" s="18">
        <f>M1284*0.26</f>
        <v>274.66399999999999</v>
      </c>
      <c r="O1284" s="16" t="s">
        <v>91</v>
      </c>
      <c r="P1284" s="16" t="s">
        <v>38</v>
      </c>
      <c r="Q1284" s="16">
        <v>3</v>
      </c>
      <c r="R1284" s="16" t="s">
        <v>39</v>
      </c>
    </row>
    <row r="1285" spans="1:18" x14ac:dyDescent="0.2">
      <c r="A1285" s="16" t="s">
        <v>1428</v>
      </c>
      <c r="B1285" s="29">
        <v>45937</v>
      </c>
      <c r="C1285" s="9" t="s">
        <v>54</v>
      </c>
      <c r="D1285" s="9" t="s">
        <v>87</v>
      </c>
      <c r="E1285" s="9" t="s">
        <v>88</v>
      </c>
      <c r="F1285" s="9" t="s">
        <v>11</v>
      </c>
      <c r="G1285" s="9" t="s">
        <v>130</v>
      </c>
      <c r="H1285" s="9" t="s">
        <v>131</v>
      </c>
      <c r="I1285" s="9" t="s">
        <v>36</v>
      </c>
      <c r="J1285" s="17">
        <v>1</v>
      </c>
      <c r="K1285" s="18">
        <v>534</v>
      </c>
      <c r="L1285" s="19">
        <v>0</v>
      </c>
      <c r="M1285" s="18">
        <f t="shared" si="54"/>
        <v>534</v>
      </c>
      <c r="N1285" s="18">
        <f>M1285*0.12</f>
        <v>64.08</v>
      </c>
      <c r="O1285" s="16" t="s">
        <v>44</v>
      </c>
      <c r="P1285" s="16" t="s">
        <v>38</v>
      </c>
      <c r="Q1285" s="16">
        <v>4</v>
      </c>
      <c r="R1285" s="16" t="s">
        <v>39</v>
      </c>
    </row>
    <row r="1286" spans="1:18" x14ac:dyDescent="0.2">
      <c r="A1286" s="16" t="s">
        <v>1429</v>
      </c>
      <c r="B1286" s="29">
        <v>45781</v>
      </c>
      <c r="C1286" s="9" t="s">
        <v>180</v>
      </c>
      <c r="D1286" s="9" t="s">
        <v>99</v>
      </c>
      <c r="E1286" s="9" t="s">
        <v>99</v>
      </c>
      <c r="F1286" s="9" t="s">
        <v>8</v>
      </c>
      <c r="G1286" s="9" t="s">
        <v>67</v>
      </c>
      <c r="H1286" s="9" t="s">
        <v>68</v>
      </c>
      <c r="I1286" s="9" t="s">
        <v>57</v>
      </c>
      <c r="J1286" s="17">
        <v>2</v>
      </c>
      <c r="K1286" s="18">
        <v>60379</v>
      </c>
      <c r="L1286" s="19">
        <v>0.1</v>
      </c>
      <c r="M1286" s="18">
        <f t="shared" si="54"/>
        <v>108682.2</v>
      </c>
      <c r="N1286" s="18">
        <f>M1286*0.23</f>
        <v>24996.905999999999</v>
      </c>
      <c r="O1286" s="16" t="s">
        <v>58</v>
      </c>
      <c r="P1286" s="16" t="s">
        <v>38</v>
      </c>
      <c r="Q1286" s="16">
        <v>5</v>
      </c>
      <c r="R1286" s="16" t="s">
        <v>39</v>
      </c>
    </row>
    <row r="1287" spans="1:18" x14ac:dyDescent="0.2">
      <c r="A1287" s="16" t="s">
        <v>1430</v>
      </c>
      <c r="B1287" s="29">
        <v>45879</v>
      </c>
      <c r="C1287" s="9" t="s">
        <v>46</v>
      </c>
      <c r="D1287" s="9" t="s">
        <v>101</v>
      </c>
      <c r="E1287" s="9" t="s">
        <v>102</v>
      </c>
      <c r="F1287" s="9" t="s">
        <v>8</v>
      </c>
      <c r="G1287" s="9" t="s">
        <v>49</v>
      </c>
      <c r="H1287" s="9" t="s">
        <v>50</v>
      </c>
      <c r="I1287" s="9" t="s">
        <v>36</v>
      </c>
      <c r="J1287" s="17">
        <v>1</v>
      </c>
      <c r="K1287" s="18">
        <v>54186</v>
      </c>
      <c r="L1287" s="19">
        <v>0.15</v>
      </c>
      <c r="M1287" s="18">
        <f t="shared" si="54"/>
        <v>46058.1</v>
      </c>
      <c r="N1287" s="18">
        <f>M1287*0.22</f>
        <v>10132.781999999999</v>
      </c>
      <c r="O1287" s="16" t="s">
        <v>69</v>
      </c>
      <c r="P1287" s="16" t="s">
        <v>38</v>
      </c>
      <c r="Q1287" s="16">
        <v>3</v>
      </c>
      <c r="R1287" s="16" t="s">
        <v>39</v>
      </c>
    </row>
    <row r="1288" spans="1:18" x14ac:dyDescent="0.2">
      <c r="A1288" s="16" t="s">
        <v>1431</v>
      </c>
      <c r="B1288" s="29">
        <v>45723</v>
      </c>
      <c r="C1288" s="9" t="s">
        <v>97</v>
      </c>
      <c r="D1288" s="9" t="s">
        <v>119</v>
      </c>
      <c r="E1288" s="9" t="s">
        <v>120</v>
      </c>
      <c r="F1288" s="9" t="s">
        <v>11</v>
      </c>
      <c r="G1288" s="9" t="s">
        <v>115</v>
      </c>
      <c r="H1288" s="9" t="s">
        <v>116</v>
      </c>
      <c r="I1288" s="9" t="s">
        <v>79</v>
      </c>
      <c r="J1288" s="17">
        <v>2</v>
      </c>
      <c r="K1288" s="18">
        <v>1816</v>
      </c>
      <c r="L1288" s="19">
        <v>0</v>
      </c>
      <c r="M1288" s="18">
        <f t="shared" si="54"/>
        <v>3632</v>
      </c>
      <c r="N1288" s="18">
        <f>M1288*0.26</f>
        <v>944.32</v>
      </c>
      <c r="O1288" s="16" t="s">
        <v>58</v>
      </c>
      <c r="P1288" s="16" t="s">
        <v>38</v>
      </c>
      <c r="Q1288" s="16">
        <v>3</v>
      </c>
      <c r="R1288" s="16" t="s">
        <v>39</v>
      </c>
    </row>
    <row r="1289" spans="1:18" x14ac:dyDescent="0.2">
      <c r="A1289" s="16" t="s">
        <v>1432</v>
      </c>
      <c r="B1289" s="29">
        <v>45792</v>
      </c>
      <c r="C1289" s="9" t="s">
        <v>66</v>
      </c>
      <c r="D1289" s="9" t="s">
        <v>99</v>
      </c>
      <c r="E1289" s="9" t="s">
        <v>99</v>
      </c>
      <c r="F1289" s="9" t="s">
        <v>9</v>
      </c>
      <c r="G1289" s="9" t="s">
        <v>103</v>
      </c>
      <c r="H1289" s="9" t="s">
        <v>104</v>
      </c>
      <c r="I1289" s="9" t="s">
        <v>95</v>
      </c>
      <c r="J1289" s="17">
        <v>1</v>
      </c>
      <c r="K1289" s="18">
        <v>711</v>
      </c>
      <c r="L1289" s="19">
        <v>0</v>
      </c>
      <c r="M1289" s="18">
        <f t="shared" si="54"/>
        <v>711</v>
      </c>
      <c r="N1289" s="18">
        <f>M1289*0.18</f>
        <v>127.97999999999999</v>
      </c>
      <c r="O1289" s="16" t="s">
        <v>91</v>
      </c>
      <c r="P1289" s="16" t="s">
        <v>38</v>
      </c>
      <c r="Q1289" s="16">
        <v>4</v>
      </c>
      <c r="R1289" s="16" t="s">
        <v>39</v>
      </c>
    </row>
    <row r="1290" spans="1:18" x14ac:dyDescent="0.2">
      <c r="A1290" s="16" t="s">
        <v>1433</v>
      </c>
      <c r="B1290" s="29">
        <v>45783</v>
      </c>
      <c r="C1290" s="9" t="s">
        <v>31</v>
      </c>
      <c r="D1290" s="9" t="s">
        <v>83</v>
      </c>
      <c r="E1290" s="9" t="s">
        <v>84</v>
      </c>
      <c r="F1290" s="9" t="s">
        <v>9</v>
      </c>
      <c r="G1290" s="9" t="s">
        <v>103</v>
      </c>
      <c r="H1290" s="9" t="s">
        <v>104</v>
      </c>
      <c r="I1290" s="9" t="s">
        <v>95</v>
      </c>
      <c r="J1290" s="17">
        <v>4</v>
      </c>
      <c r="K1290" s="18">
        <v>2654</v>
      </c>
      <c r="L1290" s="19">
        <v>0.2</v>
      </c>
      <c r="M1290" s="18">
        <f t="shared" si="54"/>
        <v>8492.8000000000011</v>
      </c>
      <c r="N1290" s="18">
        <f>M1290*0.21</f>
        <v>1783.4880000000001</v>
      </c>
      <c r="O1290" s="16" t="s">
        <v>91</v>
      </c>
      <c r="P1290" s="16" t="s">
        <v>38</v>
      </c>
      <c r="Q1290" s="16">
        <v>5</v>
      </c>
      <c r="R1290" s="16" t="s">
        <v>39</v>
      </c>
    </row>
    <row r="1291" spans="1:18" x14ac:dyDescent="0.2">
      <c r="A1291" s="16" t="s">
        <v>1434</v>
      </c>
      <c r="B1291" s="29">
        <v>45908</v>
      </c>
      <c r="C1291" s="9" t="s">
        <v>159</v>
      </c>
      <c r="D1291" s="9" t="s">
        <v>99</v>
      </c>
      <c r="E1291" s="9" t="s">
        <v>99</v>
      </c>
      <c r="F1291" s="9" t="s">
        <v>9</v>
      </c>
      <c r="G1291" s="9" t="s">
        <v>103</v>
      </c>
      <c r="H1291" s="9" t="s">
        <v>104</v>
      </c>
      <c r="I1291" s="9" t="s">
        <v>79</v>
      </c>
      <c r="J1291" s="17">
        <v>1</v>
      </c>
      <c r="K1291" s="18">
        <v>4487</v>
      </c>
      <c r="L1291" s="19">
        <v>0.2</v>
      </c>
      <c r="M1291" s="18">
        <f t="shared" si="54"/>
        <v>3589.6000000000004</v>
      </c>
      <c r="N1291" s="18">
        <f>M1291*0.25</f>
        <v>897.40000000000009</v>
      </c>
      <c r="O1291" s="16" t="s">
        <v>37</v>
      </c>
      <c r="P1291" s="16" t="s">
        <v>38</v>
      </c>
      <c r="Q1291" s="16">
        <v>5</v>
      </c>
      <c r="R1291" s="16" t="s">
        <v>39</v>
      </c>
    </row>
    <row r="1292" spans="1:18" x14ac:dyDescent="0.2">
      <c r="A1292" s="16" t="s">
        <v>1435</v>
      </c>
      <c r="B1292" s="29">
        <v>46024</v>
      </c>
      <c r="C1292" s="9" t="s">
        <v>125</v>
      </c>
      <c r="D1292" s="9" t="s">
        <v>99</v>
      </c>
      <c r="E1292" s="9" t="s">
        <v>99</v>
      </c>
      <c r="F1292" s="9" t="s">
        <v>9</v>
      </c>
      <c r="G1292" s="9" t="s">
        <v>176</v>
      </c>
      <c r="H1292" s="9" t="s">
        <v>177</v>
      </c>
      <c r="I1292" s="9" t="s">
        <v>95</v>
      </c>
      <c r="J1292" s="17">
        <v>1</v>
      </c>
      <c r="K1292" s="18">
        <v>1596</v>
      </c>
      <c r="L1292" s="19">
        <v>0.5</v>
      </c>
      <c r="M1292" s="18">
        <f t="shared" si="54"/>
        <v>798</v>
      </c>
      <c r="N1292" s="18">
        <f>M1292*0.21</f>
        <v>167.57999999999998</v>
      </c>
      <c r="O1292" s="16" t="s">
        <v>44</v>
      </c>
      <c r="P1292" s="16" t="s">
        <v>38</v>
      </c>
      <c r="Q1292" s="16">
        <v>3</v>
      </c>
      <c r="R1292" s="16" t="s">
        <v>39</v>
      </c>
    </row>
    <row r="1293" spans="1:18" x14ac:dyDescent="0.2">
      <c r="A1293" s="16" t="s">
        <v>1436</v>
      </c>
      <c r="B1293" s="29">
        <v>45954</v>
      </c>
      <c r="C1293" s="9" t="s">
        <v>66</v>
      </c>
      <c r="D1293" s="9" t="s">
        <v>87</v>
      </c>
      <c r="E1293" s="9" t="s">
        <v>88</v>
      </c>
      <c r="F1293" s="9" t="s">
        <v>8</v>
      </c>
      <c r="G1293" s="9" t="s">
        <v>34</v>
      </c>
      <c r="H1293" s="9" t="s">
        <v>35</v>
      </c>
      <c r="I1293" s="9" t="s">
        <v>36</v>
      </c>
      <c r="J1293" s="17">
        <v>1</v>
      </c>
      <c r="K1293" s="18">
        <v>17385</v>
      </c>
      <c r="L1293" s="19">
        <v>0.1</v>
      </c>
      <c r="M1293" s="18">
        <f t="shared" si="54"/>
        <v>15646.5</v>
      </c>
      <c r="N1293" s="18">
        <f>M1293*0.22</f>
        <v>3442.23</v>
      </c>
      <c r="O1293" s="16" t="s">
        <v>58</v>
      </c>
      <c r="P1293" s="16" t="s">
        <v>38</v>
      </c>
      <c r="Q1293" s="16">
        <v>4</v>
      </c>
      <c r="R1293" s="16" t="s">
        <v>39</v>
      </c>
    </row>
    <row r="1294" spans="1:18" x14ac:dyDescent="0.2">
      <c r="A1294" s="16" t="s">
        <v>1437</v>
      </c>
      <c r="B1294" s="29">
        <v>45980</v>
      </c>
      <c r="C1294" s="9" t="s">
        <v>159</v>
      </c>
      <c r="D1294" s="9" t="s">
        <v>113</v>
      </c>
      <c r="E1294" s="9" t="s">
        <v>114</v>
      </c>
      <c r="F1294" s="9" t="s">
        <v>11</v>
      </c>
      <c r="G1294" s="9" t="s">
        <v>115</v>
      </c>
      <c r="H1294" s="9" t="s">
        <v>116</v>
      </c>
      <c r="I1294" s="9" t="s">
        <v>36</v>
      </c>
      <c r="J1294" s="17">
        <v>2</v>
      </c>
      <c r="K1294" s="18">
        <v>371</v>
      </c>
      <c r="L1294" s="19">
        <v>0.05</v>
      </c>
      <c r="M1294" s="18">
        <f t="shared" si="54"/>
        <v>704.9</v>
      </c>
      <c r="N1294" s="18">
        <f>M1294*0.2</f>
        <v>140.97999999999999</v>
      </c>
      <c r="O1294" s="16" t="s">
        <v>91</v>
      </c>
      <c r="P1294" s="16" t="s">
        <v>38</v>
      </c>
      <c r="Q1294" s="16">
        <v>5</v>
      </c>
      <c r="R1294" s="16" t="s">
        <v>39</v>
      </c>
    </row>
    <row r="1295" spans="1:18" x14ac:dyDescent="0.2">
      <c r="A1295" s="16" t="s">
        <v>1438</v>
      </c>
      <c r="B1295" s="29">
        <v>45849</v>
      </c>
      <c r="C1295" s="9" t="s">
        <v>82</v>
      </c>
      <c r="D1295" s="9" t="s">
        <v>101</v>
      </c>
      <c r="E1295" s="9" t="s">
        <v>102</v>
      </c>
      <c r="F1295" s="9" t="s">
        <v>11</v>
      </c>
      <c r="G1295" s="9" t="s">
        <v>115</v>
      </c>
      <c r="H1295" s="9" t="s">
        <v>116</v>
      </c>
      <c r="I1295" s="9" t="s">
        <v>79</v>
      </c>
      <c r="J1295" s="17">
        <v>2</v>
      </c>
      <c r="K1295" s="18">
        <v>1639</v>
      </c>
      <c r="L1295" s="19">
        <v>0.1</v>
      </c>
      <c r="M1295" s="18">
        <f t="shared" si="54"/>
        <v>2950.2000000000003</v>
      </c>
      <c r="N1295" s="18">
        <f>M1295*0.18</f>
        <v>531.03600000000006</v>
      </c>
      <c r="O1295" s="16" t="s">
        <v>91</v>
      </c>
      <c r="P1295" s="16" t="s">
        <v>38</v>
      </c>
      <c r="Q1295" s="16">
        <v>5</v>
      </c>
      <c r="R1295" s="16" t="s">
        <v>39</v>
      </c>
    </row>
    <row r="1296" spans="1:18" x14ac:dyDescent="0.2">
      <c r="A1296" s="16" t="s">
        <v>1439</v>
      </c>
      <c r="B1296" s="29">
        <v>45856</v>
      </c>
      <c r="C1296" s="9" t="s">
        <v>82</v>
      </c>
      <c r="D1296" s="9" t="s">
        <v>83</v>
      </c>
      <c r="E1296" s="9" t="s">
        <v>84</v>
      </c>
      <c r="F1296" s="9" t="s">
        <v>9</v>
      </c>
      <c r="G1296" s="9" t="s">
        <v>176</v>
      </c>
      <c r="H1296" s="9" t="s">
        <v>177</v>
      </c>
      <c r="I1296" s="9" t="s">
        <v>79</v>
      </c>
      <c r="J1296" s="17">
        <v>5</v>
      </c>
      <c r="K1296" s="18">
        <v>855</v>
      </c>
      <c r="L1296" s="19">
        <v>0.2</v>
      </c>
      <c r="M1296" s="18">
        <f t="shared" si="54"/>
        <v>3420</v>
      </c>
      <c r="N1296" s="18">
        <f>M1296*0.25</f>
        <v>855</v>
      </c>
      <c r="O1296" s="16" t="s">
        <v>37</v>
      </c>
      <c r="P1296" s="16" t="s">
        <v>38</v>
      </c>
      <c r="Q1296" s="16">
        <v>4</v>
      </c>
      <c r="R1296" s="16" t="s">
        <v>39</v>
      </c>
    </row>
    <row r="1297" spans="1:18" x14ac:dyDescent="0.2">
      <c r="A1297" s="16" t="s">
        <v>1440</v>
      </c>
      <c r="B1297" s="29">
        <v>46041</v>
      </c>
      <c r="C1297" s="9" t="s">
        <v>31</v>
      </c>
      <c r="D1297" s="9" t="s">
        <v>119</v>
      </c>
      <c r="E1297" s="9" t="s">
        <v>120</v>
      </c>
      <c r="F1297" s="9" t="s">
        <v>9</v>
      </c>
      <c r="G1297" s="9" t="s">
        <v>217</v>
      </c>
      <c r="H1297" s="9" t="s">
        <v>218</v>
      </c>
      <c r="I1297" s="9" t="s">
        <v>79</v>
      </c>
      <c r="J1297" s="17">
        <v>1</v>
      </c>
      <c r="K1297" s="18">
        <v>3115</v>
      </c>
      <c r="L1297" s="19">
        <v>0.15</v>
      </c>
      <c r="M1297" s="18">
        <v>0</v>
      </c>
      <c r="N1297" s="18">
        <v>0</v>
      </c>
      <c r="O1297" s="16" t="s">
        <v>58</v>
      </c>
      <c r="P1297" s="16" t="s">
        <v>132</v>
      </c>
      <c r="Q1297" s="16"/>
      <c r="R1297" s="16" t="s">
        <v>133</v>
      </c>
    </row>
    <row r="1298" spans="1:18" x14ac:dyDescent="0.2">
      <c r="A1298" s="16" t="s">
        <v>1441</v>
      </c>
      <c r="B1298" s="29">
        <v>46012</v>
      </c>
      <c r="C1298" s="9" t="s">
        <v>46</v>
      </c>
      <c r="D1298" s="9" t="s">
        <v>75</v>
      </c>
      <c r="E1298" s="9" t="s">
        <v>76</v>
      </c>
      <c r="F1298" s="9" t="s">
        <v>10</v>
      </c>
      <c r="G1298" s="9" t="s">
        <v>121</v>
      </c>
      <c r="H1298" s="9" t="s">
        <v>122</v>
      </c>
      <c r="I1298" s="9" t="s">
        <v>73</v>
      </c>
      <c r="J1298" s="17">
        <v>1</v>
      </c>
      <c r="K1298" s="18">
        <v>1539</v>
      </c>
      <c r="L1298" s="19">
        <v>0</v>
      </c>
      <c r="M1298" s="18">
        <f>J1298*K1298*(1-L1298)</f>
        <v>1539</v>
      </c>
      <c r="N1298" s="18">
        <f>M1298*0.18</f>
        <v>277.02</v>
      </c>
      <c r="O1298" s="16" t="s">
        <v>44</v>
      </c>
      <c r="P1298" s="16" t="s">
        <v>38</v>
      </c>
      <c r="Q1298" s="16">
        <v>4</v>
      </c>
      <c r="R1298" s="16" t="s">
        <v>39</v>
      </c>
    </row>
    <row r="1299" spans="1:18" x14ac:dyDescent="0.2">
      <c r="A1299" s="16" t="s">
        <v>1442</v>
      </c>
      <c r="B1299" s="29">
        <v>45683</v>
      </c>
      <c r="C1299" s="9" t="s">
        <v>125</v>
      </c>
      <c r="D1299" s="9" t="s">
        <v>55</v>
      </c>
      <c r="E1299" s="9" t="s">
        <v>56</v>
      </c>
      <c r="F1299" s="9" t="s">
        <v>10</v>
      </c>
      <c r="G1299" s="9" t="s">
        <v>224</v>
      </c>
      <c r="H1299" s="9" t="s">
        <v>131</v>
      </c>
      <c r="I1299" s="9" t="s">
        <v>73</v>
      </c>
      <c r="J1299" s="17">
        <v>1</v>
      </c>
      <c r="K1299" s="18">
        <v>1918</v>
      </c>
      <c r="L1299" s="19">
        <v>0.2</v>
      </c>
      <c r="M1299" s="18">
        <f>J1299*K1299*(1-L1299)</f>
        <v>1534.4</v>
      </c>
      <c r="N1299" s="18">
        <f>M1299*0.17</f>
        <v>260.84800000000001</v>
      </c>
      <c r="O1299" s="16" t="s">
        <v>58</v>
      </c>
      <c r="P1299" s="16" t="s">
        <v>38</v>
      </c>
      <c r="Q1299" s="16">
        <v>3</v>
      </c>
      <c r="R1299" s="16" t="s">
        <v>39</v>
      </c>
    </row>
    <row r="1300" spans="1:18" x14ac:dyDescent="0.2">
      <c r="A1300" s="16" t="s">
        <v>1443</v>
      </c>
      <c r="B1300" s="29">
        <v>45694</v>
      </c>
      <c r="C1300" s="9" t="s">
        <v>41</v>
      </c>
      <c r="D1300" s="9" t="s">
        <v>32</v>
      </c>
      <c r="E1300" s="9" t="s">
        <v>33</v>
      </c>
      <c r="F1300" s="9" t="s">
        <v>10</v>
      </c>
      <c r="G1300" s="9" t="s">
        <v>224</v>
      </c>
      <c r="H1300" s="9" t="s">
        <v>131</v>
      </c>
      <c r="I1300" s="9" t="s">
        <v>64</v>
      </c>
      <c r="J1300" s="17">
        <v>2</v>
      </c>
      <c r="K1300" s="18">
        <v>5502</v>
      </c>
      <c r="L1300" s="19">
        <v>0.1</v>
      </c>
      <c r="M1300" s="18">
        <f>J1300*K1300*(1-L1300)</f>
        <v>9903.6</v>
      </c>
      <c r="N1300" s="18">
        <f>M1300*0.22</f>
        <v>2178.7919999999999</v>
      </c>
      <c r="O1300" s="16" t="s">
        <v>69</v>
      </c>
      <c r="P1300" s="16" t="s">
        <v>38</v>
      </c>
      <c r="Q1300" s="16">
        <v>3</v>
      </c>
      <c r="R1300" s="16" t="s">
        <v>39</v>
      </c>
    </row>
    <row r="1301" spans="1:18" x14ac:dyDescent="0.2">
      <c r="A1301" s="16" t="s">
        <v>1444</v>
      </c>
      <c r="B1301" s="29">
        <v>46046</v>
      </c>
      <c r="C1301" s="9" t="s">
        <v>129</v>
      </c>
      <c r="D1301" s="9" t="s">
        <v>119</v>
      </c>
      <c r="E1301" s="9" t="s">
        <v>120</v>
      </c>
      <c r="F1301" s="9" t="s">
        <v>9</v>
      </c>
      <c r="G1301" s="9" t="s">
        <v>176</v>
      </c>
      <c r="H1301" s="9" t="s">
        <v>177</v>
      </c>
      <c r="I1301" s="9" t="s">
        <v>95</v>
      </c>
      <c r="J1301" s="17">
        <v>2</v>
      </c>
      <c r="K1301" s="18">
        <v>3595</v>
      </c>
      <c r="L1301" s="19">
        <v>0</v>
      </c>
      <c r="M1301" s="18">
        <v>0</v>
      </c>
      <c r="N1301" s="18">
        <v>0</v>
      </c>
      <c r="O1301" s="16" t="s">
        <v>91</v>
      </c>
      <c r="P1301" s="16" t="s">
        <v>132</v>
      </c>
      <c r="Q1301" s="16"/>
      <c r="R1301" s="16" t="s">
        <v>133</v>
      </c>
    </row>
    <row r="1302" spans="1:18" x14ac:dyDescent="0.2">
      <c r="A1302" s="16" t="s">
        <v>1445</v>
      </c>
      <c r="B1302" s="29">
        <v>45814</v>
      </c>
      <c r="C1302" s="9" t="s">
        <v>167</v>
      </c>
      <c r="D1302" s="9" t="s">
        <v>107</v>
      </c>
      <c r="E1302" s="9" t="s">
        <v>108</v>
      </c>
      <c r="F1302" s="9" t="s">
        <v>10</v>
      </c>
      <c r="G1302" s="9" t="s">
        <v>224</v>
      </c>
      <c r="H1302" s="9" t="s">
        <v>131</v>
      </c>
      <c r="I1302" s="9" t="s">
        <v>73</v>
      </c>
      <c r="J1302" s="17">
        <v>1</v>
      </c>
      <c r="K1302" s="18">
        <v>3638</v>
      </c>
      <c r="L1302" s="19">
        <v>0.05</v>
      </c>
      <c r="M1302" s="18">
        <f t="shared" ref="M1302:M1333" si="55">J1302*K1302*(1-L1302)</f>
        <v>3456.1</v>
      </c>
      <c r="N1302" s="18">
        <f>M1302*0.23</f>
        <v>794.90300000000002</v>
      </c>
      <c r="O1302" s="16" t="s">
        <v>91</v>
      </c>
      <c r="P1302" s="16" t="s">
        <v>38</v>
      </c>
      <c r="Q1302" s="16">
        <v>5</v>
      </c>
      <c r="R1302" s="16" t="s">
        <v>39</v>
      </c>
    </row>
    <row r="1303" spans="1:18" x14ac:dyDescent="0.2">
      <c r="A1303" s="16" t="s">
        <v>1446</v>
      </c>
      <c r="B1303" s="29">
        <v>46029</v>
      </c>
      <c r="C1303" s="9" t="s">
        <v>46</v>
      </c>
      <c r="D1303" s="9" t="s">
        <v>47</v>
      </c>
      <c r="E1303" s="9" t="s">
        <v>48</v>
      </c>
      <c r="F1303" s="9" t="s">
        <v>10</v>
      </c>
      <c r="G1303" s="9" t="s">
        <v>121</v>
      </c>
      <c r="H1303" s="9" t="s">
        <v>122</v>
      </c>
      <c r="I1303" s="9" t="s">
        <v>64</v>
      </c>
      <c r="J1303" s="17">
        <v>1</v>
      </c>
      <c r="K1303" s="18">
        <v>3597</v>
      </c>
      <c r="L1303" s="19">
        <v>0.05</v>
      </c>
      <c r="M1303" s="18">
        <f t="shared" si="55"/>
        <v>3417.1499999999996</v>
      </c>
      <c r="N1303" s="18">
        <f>M1303*0.12</f>
        <v>410.05799999999994</v>
      </c>
      <c r="O1303" s="16" t="s">
        <v>58</v>
      </c>
      <c r="P1303" s="16" t="s">
        <v>38</v>
      </c>
      <c r="Q1303" s="16">
        <v>4</v>
      </c>
      <c r="R1303" s="16" t="s">
        <v>39</v>
      </c>
    </row>
    <row r="1304" spans="1:18" x14ac:dyDescent="0.2">
      <c r="A1304" s="16" t="s">
        <v>1447</v>
      </c>
      <c r="B1304" s="29">
        <v>45779</v>
      </c>
      <c r="C1304" s="9" t="s">
        <v>86</v>
      </c>
      <c r="D1304" s="9" t="s">
        <v>71</v>
      </c>
      <c r="E1304" s="9" t="s">
        <v>72</v>
      </c>
      <c r="F1304" s="9" t="s">
        <v>8</v>
      </c>
      <c r="G1304" s="9" t="s">
        <v>49</v>
      </c>
      <c r="H1304" s="9" t="s">
        <v>50</v>
      </c>
      <c r="I1304" s="9" t="s">
        <v>36</v>
      </c>
      <c r="J1304" s="17">
        <v>1</v>
      </c>
      <c r="K1304" s="18">
        <v>40527</v>
      </c>
      <c r="L1304" s="19">
        <v>0</v>
      </c>
      <c r="M1304" s="18">
        <f t="shared" si="55"/>
        <v>40527</v>
      </c>
      <c r="N1304" s="18">
        <f>M1304*0.2</f>
        <v>8105.4000000000005</v>
      </c>
      <c r="O1304" s="16" t="s">
        <v>69</v>
      </c>
      <c r="P1304" s="16" t="s">
        <v>38</v>
      </c>
      <c r="Q1304" s="16">
        <v>3</v>
      </c>
      <c r="R1304" s="16" t="s">
        <v>39</v>
      </c>
    </row>
    <row r="1305" spans="1:18" x14ac:dyDescent="0.2">
      <c r="A1305" s="16" t="s">
        <v>1448</v>
      </c>
      <c r="B1305" s="29">
        <v>45762</v>
      </c>
      <c r="C1305" s="9" t="s">
        <v>52</v>
      </c>
      <c r="D1305" s="9" t="s">
        <v>60</v>
      </c>
      <c r="E1305" s="9" t="s">
        <v>61</v>
      </c>
      <c r="F1305" s="9" t="s">
        <v>8</v>
      </c>
      <c r="G1305" s="9" t="s">
        <v>67</v>
      </c>
      <c r="H1305" s="9" t="s">
        <v>68</v>
      </c>
      <c r="I1305" s="9" t="s">
        <v>36</v>
      </c>
      <c r="J1305" s="17">
        <v>1</v>
      </c>
      <c r="K1305" s="18">
        <v>33142</v>
      </c>
      <c r="L1305" s="19">
        <v>0</v>
      </c>
      <c r="M1305" s="18">
        <f t="shared" si="55"/>
        <v>33142</v>
      </c>
      <c r="N1305" s="18">
        <f>M1305*0.1</f>
        <v>3314.2000000000003</v>
      </c>
      <c r="O1305" s="16" t="s">
        <v>37</v>
      </c>
      <c r="P1305" s="16" t="s">
        <v>38</v>
      </c>
      <c r="Q1305" s="16">
        <v>4</v>
      </c>
      <c r="R1305" s="16" t="s">
        <v>39</v>
      </c>
    </row>
    <row r="1306" spans="1:18" x14ac:dyDescent="0.2">
      <c r="A1306" s="16" t="s">
        <v>1449</v>
      </c>
      <c r="B1306" s="29">
        <v>45827</v>
      </c>
      <c r="C1306" s="9" t="s">
        <v>143</v>
      </c>
      <c r="D1306" s="9" t="s">
        <v>150</v>
      </c>
      <c r="E1306" s="9" t="s">
        <v>151</v>
      </c>
      <c r="F1306" s="9" t="s">
        <v>11</v>
      </c>
      <c r="G1306" s="9" t="s">
        <v>42</v>
      </c>
      <c r="H1306" s="9" t="s">
        <v>43</v>
      </c>
      <c r="I1306" s="9" t="s">
        <v>79</v>
      </c>
      <c r="J1306" s="17">
        <v>2</v>
      </c>
      <c r="K1306" s="18">
        <v>766</v>
      </c>
      <c r="L1306" s="19">
        <v>0.15</v>
      </c>
      <c r="M1306" s="18">
        <f t="shared" si="55"/>
        <v>1302.2</v>
      </c>
      <c r="N1306" s="18">
        <f>M1306*0.13</f>
        <v>169.286</v>
      </c>
      <c r="O1306" s="16" t="s">
        <v>44</v>
      </c>
      <c r="P1306" s="16" t="s">
        <v>38</v>
      </c>
      <c r="Q1306" s="16">
        <v>5</v>
      </c>
      <c r="R1306" s="16" t="s">
        <v>39</v>
      </c>
    </row>
    <row r="1307" spans="1:18" x14ac:dyDescent="0.2">
      <c r="A1307" s="16" t="s">
        <v>1450</v>
      </c>
      <c r="B1307" s="29">
        <v>45724</v>
      </c>
      <c r="C1307" s="9" t="s">
        <v>129</v>
      </c>
      <c r="D1307" s="9" t="s">
        <v>150</v>
      </c>
      <c r="E1307" s="9" t="s">
        <v>151</v>
      </c>
      <c r="F1307" s="9" t="s">
        <v>9</v>
      </c>
      <c r="G1307" s="9" t="s">
        <v>161</v>
      </c>
      <c r="H1307" s="9" t="s">
        <v>162</v>
      </c>
      <c r="I1307" s="9" t="s">
        <v>95</v>
      </c>
      <c r="J1307" s="17">
        <v>2</v>
      </c>
      <c r="K1307" s="18">
        <v>3333</v>
      </c>
      <c r="L1307" s="19">
        <v>0.05</v>
      </c>
      <c r="M1307" s="18">
        <f t="shared" si="55"/>
        <v>6332.7</v>
      </c>
      <c r="N1307" s="18">
        <f>M1307*0.11</f>
        <v>696.59699999999998</v>
      </c>
      <c r="O1307" s="16" t="s">
        <v>69</v>
      </c>
      <c r="P1307" s="16" t="s">
        <v>38</v>
      </c>
      <c r="Q1307" s="16">
        <v>4</v>
      </c>
      <c r="R1307" s="16" t="s">
        <v>39</v>
      </c>
    </row>
    <row r="1308" spans="1:18" x14ac:dyDescent="0.2">
      <c r="A1308" s="16" t="s">
        <v>1451</v>
      </c>
      <c r="B1308" s="29">
        <v>45744</v>
      </c>
      <c r="C1308" s="9" t="s">
        <v>46</v>
      </c>
      <c r="D1308" s="9" t="s">
        <v>101</v>
      </c>
      <c r="E1308" s="9" t="s">
        <v>102</v>
      </c>
      <c r="F1308" s="9" t="s">
        <v>9</v>
      </c>
      <c r="G1308" s="9" t="s">
        <v>161</v>
      </c>
      <c r="H1308" s="9" t="s">
        <v>162</v>
      </c>
      <c r="I1308" s="9" t="s">
        <v>79</v>
      </c>
      <c r="J1308" s="17">
        <v>1</v>
      </c>
      <c r="K1308" s="18">
        <v>530</v>
      </c>
      <c r="L1308" s="19">
        <v>0.05</v>
      </c>
      <c r="M1308" s="18">
        <f t="shared" si="55"/>
        <v>503.5</v>
      </c>
      <c r="N1308" s="18">
        <f>M1308*0.23</f>
        <v>115.80500000000001</v>
      </c>
      <c r="O1308" s="16" t="s">
        <v>69</v>
      </c>
      <c r="P1308" s="16" t="s">
        <v>38</v>
      </c>
      <c r="Q1308" s="16">
        <v>3</v>
      </c>
      <c r="R1308" s="16" t="s">
        <v>39</v>
      </c>
    </row>
    <row r="1309" spans="1:18" x14ac:dyDescent="0.2">
      <c r="A1309" s="16" t="s">
        <v>1452</v>
      </c>
      <c r="B1309" s="29">
        <v>46005</v>
      </c>
      <c r="C1309" s="9" t="s">
        <v>118</v>
      </c>
      <c r="D1309" s="9" t="s">
        <v>83</v>
      </c>
      <c r="E1309" s="9" t="s">
        <v>84</v>
      </c>
      <c r="F1309" s="9" t="s">
        <v>9</v>
      </c>
      <c r="G1309" s="9" t="s">
        <v>103</v>
      </c>
      <c r="H1309" s="9" t="s">
        <v>104</v>
      </c>
      <c r="I1309" s="9" t="s">
        <v>79</v>
      </c>
      <c r="J1309" s="17">
        <v>2</v>
      </c>
      <c r="K1309" s="18">
        <v>3575</v>
      </c>
      <c r="L1309" s="19">
        <v>0.15</v>
      </c>
      <c r="M1309" s="18">
        <f t="shared" si="55"/>
        <v>6077.5</v>
      </c>
      <c r="N1309" s="18">
        <f>M1309*0.13</f>
        <v>790.07500000000005</v>
      </c>
      <c r="O1309" s="16" t="s">
        <v>91</v>
      </c>
      <c r="P1309" s="16" t="s">
        <v>38</v>
      </c>
      <c r="Q1309" s="16">
        <v>4</v>
      </c>
      <c r="R1309" s="16" t="s">
        <v>39</v>
      </c>
    </row>
    <row r="1310" spans="1:18" x14ac:dyDescent="0.2">
      <c r="A1310" s="16" t="s">
        <v>1453</v>
      </c>
      <c r="B1310" s="29">
        <v>45831</v>
      </c>
      <c r="C1310" s="9" t="s">
        <v>156</v>
      </c>
      <c r="D1310" s="9" t="s">
        <v>60</v>
      </c>
      <c r="E1310" s="9" t="s">
        <v>61</v>
      </c>
      <c r="F1310" s="9" t="s">
        <v>10</v>
      </c>
      <c r="G1310" s="9" t="s">
        <v>224</v>
      </c>
      <c r="H1310" s="9" t="s">
        <v>131</v>
      </c>
      <c r="I1310" s="9" t="s">
        <v>73</v>
      </c>
      <c r="J1310" s="17">
        <v>1</v>
      </c>
      <c r="K1310" s="18">
        <v>3244</v>
      </c>
      <c r="L1310" s="19">
        <v>0.2</v>
      </c>
      <c r="M1310" s="18">
        <f t="shared" si="55"/>
        <v>2595.2000000000003</v>
      </c>
      <c r="N1310" s="18">
        <f>M1310*0.11</f>
        <v>285.47200000000004</v>
      </c>
      <c r="O1310" s="16" t="s">
        <v>44</v>
      </c>
      <c r="P1310" s="16" t="s">
        <v>38</v>
      </c>
      <c r="Q1310" s="16">
        <v>3</v>
      </c>
      <c r="R1310" s="16" t="s">
        <v>39</v>
      </c>
    </row>
    <row r="1311" spans="1:18" x14ac:dyDescent="0.2">
      <c r="A1311" s="16" t="s">
        <v>1454</v>
      </c>
      <c r="B1311" s="29">
        <v>46068</v>
      </c>
      <c r="C1311" s="9" t="s">
        <v>156</v>
      </c>
      <c r="D1311" s="9" t="s">
        <v>32</v>
      </c>
      <c r="E1311" s="9" t="s">
        <v>33</v>
      </c>
      <c r="F1311" s="9" t="s">
        <v>9</v>
      </c>
      <c r="G1311" s="9" t="s">
        <v>103</v>
      </c>
      <c r="H1311" s="9" t="s">
        <v>104</v>
      </c>
      <c r="I1311" s="9" t="s">
        <v>79</v>
      </c>
      <c r="J1311" s="17">
        <v>1</v>
      </c>
      <c r="K1311" s="18">
        <v>1400</v>
      </c>
      <c r="L1311" s="19">
        <v>0.05</v>
      </c>
      <c r="M1311" s="18">
        <f t="shared" si="55"/>
        <v>1330</v>
      </c>
      <c r="N1311" s="18">
        <f>M1311*0.25</f>
        <v>332.5</v>
      </c>
      <c r="O1311" s="16" t="s">
        <v>69</v>
      </c>
      <c r="P1311" s="16" t="s">
        <v>38</v>
      </c>
      <c r="Q1311" s="16">
        <v>3</v>
      </c>
      <c r="R1311" s="16" t="s">
        <v>39</v>
      </c>
    </row>
    <row r="1312" spans="1:18" x14ac:dyDescent="0.2">
      <c r="A1312" s="16" t="s">
        <v>1455</v>
      </c>
      <c r="B1312" s="29">
        <v>45746</v>
      </c>
      <c r="C1312" s="9" t="s">
        <v>118</v>
      </c>
      <c r="D1312" s="9" t="s">
        <v>32</v>
      </c>
      <c r="E1312" s="9" t="s">
        <v>33</v>
      </c>
      <c r="F1312" s="9" t="s">
        <v>10</v>
      </c>
      <c r="G1312" s="9" t="s">
        <v>89</v>
      </c>
      <c r="H1312" s="9" t="s">
        <v>90</v>
      </c>
      <c r="I1312" s="9" t="s">
        <v>73</v>
      </c>
      <c r="J1312" s="17">
        <v>1</v>
      </c>
      <c r="K1312" s="18">
        <v>5157</v>
      </c>
      <c r="L1312" s="19">
        <v>0</v>
      </c>
      <c r="M1312" s="18">
        <f t="shared" si="55"/>
        <v>5157</v>
      </c>
      <c r="N1312" s="18">
        <f>M1312*0.24</f>
        <v>1237.68</v>
      </c>
      <c r="O1312" s="16" t="s">
        <v>69</v>
      </c>
      <c r="P1312" s="16" t="s">
        <v>38</v>
      </c>
      <c r="Q1312" s="16">
        <v>5</v>
      </c>
      <c r="R1312" s="16" t="s">
        <v>39</v>
      </c>
    </row>
    <row r="1313" spans="1:18" x14ac:dyDescent="0.2">
      <c r="A1313" s="16" t="s">
        <v>1456</v>
      </c>
      <c r="B1313" s="29">
        <v>45981</v>
      </c>
      <c r="C1313" s="9" t="s">
        <v>148</v>
      </c>
      <c r="D1313" s="9" t="s">
        <v>55</v>
      </c>
      <c r="E1313" s="9" t="s">
        <v>56</v>
      </c>
      <c r="F1313" s="9" t="s">
        <v>9</v>
      </c>
      <c r="G1313" s="9" t="s">
        <v>217</v>
      </c>
      <c r="H1313" s="9" t="s">
        <v>218</v>
      </c>
      <c r="I1313" s="9" t="s">
        <v>95</v>
      </c>
      <c r="J1313" s="17">
        <v>1</v>
      </c>
      <c r="K1313" s="18">
        <v>3732</v>
      </c>
      <c r="L1313" s="19">
        <v>0</v>
      </c>
      <c r="M1313" s="18">
        <f t="shared" si="55"/>
        <v>3732</v>
      </c>
      <c r="N1313" s="18">
        <f>M1313*0.24</f>
        <v>895.68</v>
      </c>
      <c r="O1313" s="16" t="s">
        <v>91</v>
      </c>
      <c r="P1313" s="16" t="s">
        <v>38</v>
      </c>
      <c r="Q1313" s="16">
        <v>5</v>
      </c>
      <c r="R1313" s="16" t="s">
        <v>39</v>
      </c>
    </row>
    <row r="1314" spans="1:18" x14ac:dyDescent="0.2">
      <c r="A1314" s="16" t="s">
        <v>1457</v>
      </c>
      <c r="B1314" s="29">
        <v>46050</v>
      </c>
      <c r="C1314" s="9" t="s">
        <v>183</v>
      </c>
      <c r="D1314" s="9" t="s">
        <v>47</v>
      </c>
      <c r="E1314" s="9" t="s">
        <v>48</v>
      </c>
      <c r="F1314" s="9" t="s">
        <v>9</v>
      </c>
      <c r="G1314" s="9" t="s">
        <v>176</v>
      </c>
      <c r="H1314" s="9" t="s">
        <v>177</v>
      </c>
      <c r="I1314" s="9" t="s">
        <v>79</v>
      </c>
      <c r="J1314" s="17">
        <v>1</v>
      </c>
      <c r="K1314" s="18">
        <v>3269</v>
      </c>
      <c r="L1314" s="19">
        <v>0.05</v>
      </c>
      <c r="M1314" s="18">
        <f t="shared" si="55"/>
        <v>3105.5499999999997</v>
      </c>
      <c r="N1314" s="18">
        <f>M1314*0.1</f>
        <v>310.55500000000001</v>
      </c>
      <c r="O1314" s="16" t="s">
        <v>69</v>
      </c>
      <c r="P1314" s="16" t="s">
        <v>38</v>
      </c>
      <c r="Q1314" s="16">
        <v>5</v>
      </c>
      <c r="R1314" s="16" t="s">
        <v>39</v>
      </c>
    </row>
    <row r="1315" spans="1:18" x14ac:dyDescent="0.2">
      <c r="A1315" s="16" t="s">
        <v>1458</v>
      </c>
      <c r="B1315" s="29">
        <v>45767</v>
      </c>
      <c r="C1315" s="9" t="s">
        <v>138</v>
      </c>
      <c r="D1315" s="9" t="s">
        <v>71</v>
      </c>
      <c r="E1315" s="9" t="s">
        <v>72</v>
      </c>
      <c r="F1315" s="9" t="s">
        <v>11</v>
      </c>
      <c r="G1315" s="9" t="s">
        <v>115</v>
      </c>
      <c r="H1315" s="9" t="s">
        <v>116</v>
      </c>
      <c r="I1315" s="9" t="s">
        <v>36</v>
      </c>
      <c r="J1315" s="17">
        <v>2</v>
      </c>
      <c r="K1315" s="18">
        <v>642</v>
      </c>
      <c r="L1315" s="19">
        <v>0</v>
      </c>
      <c r="M1315" s="18">
        <f t="shared" si="55"/>
        <v>1284</v>
      </c>
      <c r="N1315" s="18">
        <f>M1315*0.21</f>
        <v>269.64</v>
      </c>
      <c r="O1315" s="16" t="s">
        <v>44</v>
      </c>
      <c r="P1315" s="16" t="s">
        <v>38</v>
      </c>
      <c r="Q1315" s="16">
        <v>3</v>
      </c>
      <c r="R1315" s="16" t="s">
        <v>39</v>
      </c>
    </row>
    <row r="1316" spans="1:18" x14ac:dyDescent="0.2">
      <c r="A1316" s="16" t="s">
        <v>1459</v>
      </c>
      <c r="B1316" s="29">
        <v>45666</v>
      </c>
      <c r="C1316" s="9" t="s">
        <v>118</v>
      </c>
      <c r="D1316" s="9" t="s">
        <v>101</v>
      </c>
      <c r="E1316" s="9" t="s">
        <v>102</v>
      </c>
      <c r="F1316" s="9" t="s">
        <v>11</v>
      </c>
      <c r="G1316" s="9" t="s">
        <v>115</v>
      </c>
      <c r="H1316" s="9" t="s">
        <v>116</v>
      </c>
      <c r="I1316" s="9" t="s">
        <v>36</v>
      </c>
      <c r="J1316" s="17">
        <v>2</v>
      </c>
      <c r="K1316" s="18">
        <v>2298</v>
      </c>
      <c r="L1316" s="19">
        <v>0.05</v>
      </c>
      <c r="M1316" s="18">
        <f t="shared" si="55"/>
        <v>4366.2</v>
      </c>
      <c r="N1316" s="18">
        <f>M1316*0.23</f>
        <v>1004.226</v>
      </c>
      <c r="O1316" s="16" t="s">
        <v>69</v>
      </c>
      <c r="P1316" s="16" t="s">
        <v>38</v>
      </c>
      <c r="Q1316" s="16">
        <v>4</v>
      </c>
      <c r="R1316" s="16" t="s">
        <v>39</v>
      </c>
    </row>
    <row r="1317" spans="1:18" x14ac:dyDescent="0.2">
      <c r="A1317" s="16" t="s">
        <v>1460</v>
      </c>
      <c r="B1317" s="29">
        <v>45975</v>
      </c>
      <c r="C1317" s="9" t="s">
        <v>54</v>
      </c>
      <c r="D1317" s="9" t="s">
        <v>99</v>
      </c>
      <c r="E1317" s="9" t="s">
        <v>99</v>
      </c>
      <c r="F1317" s="9" t="s">
        <v>10</v>
      </c>
      <c r="G1317" s="9" t="s">
        <v>184</v>
      </c>
      <c r="H1317" s="9" t="s">
        <v>185</v>
      </c>
      <c r="I1317" s="9" t="s">
        <v>73</v>
      </c>
      <c r="J1317" s="17">
        <v>1</v>
      </c>
      <c r="K1317" s="18">
        <v>3641</v>
      </c>
      <c r="L1317" s="19">
        <v>0.1</v>
      </c>
      <c r="M1317" s="18">
        <f t="shared" si="55"/>
        <v>3276.9</v>
      </c>
      <c r="N1317" s="18">
        <f>M1317*0.25</f>
        <v>819.22500000000002</v>
      </c>
      <c r="O1317" s="16" t="s">
        <v>91</v>
      </c>
      <c r="P1317" s="16" t="s">
        <v>38</v>
      </c>
      <c r="Q1317" s="16">
        <v>5</v>
      </c>
      <c r="R1317" s="16" t="s">
        <v>39</v>
      </c>
    </row>
    <row r="1318" spans="1:18" x14ac:dyDescent="0.2">
      <c r="A1318" s="16" t="s">
        <v>1461</v>
      </c>
      <c r="B1318" s="29">
        <v>46001</v>
      </c>
      <c r="C1318" s="9" t="s">
        <v>143</v>
      </c>
      <c r="D1318" s="9" t="s">
        <v>113</v>
      </c>
      <c r="E1318" s="9" t="s">
        <v>114</v>
      </c>
      <c r="F1318" s="9" t="s">
        <v>8</v>
      </c>
      <c r="G1318" s="9" t="s">
        <v>262</v>
      </c>
      <c r="H1318" s="9" t="s">
        <v>263</v>
      </c>
      <c r="I1318" s="9" t="s">
        <v>36</v>
      </c>
      <c r="J1318" s="17">
        <v>1</v>
      </c>
      <c r="K1318" s="18">
        <v>21535</v>
      </c>
      <c r="L1318" s="19">
        <v>0.05</v>
      </c>
      <c r="M1318" s="18">
        <f t="shared" si="55"/>
        <v>20458.25</v>
      </c>
      <c r="N1318" s="18">
        <f>M1318*0.14</f>
        <v>2864.1550000000002</v>
      </c>
      <c r="O1318" s="16" t="s">
        <v>37</v>
      </c>
      <c r="P1318" s="16" t="s">
        <v>38</v>
      </c>
      <c r="Q1318" s="16">
        <v>5</v>
      </c>
      <c r="R1318" s="16" t="s">
        <v>39</v>
      </c>
    </row>
    <row r="1319" spans="1:18" x14ac:dyDescent="0.2">
      <c r="A1319" s="16" t="s">
        <v>1462</v>
      </c>
      <c r="B1319" s="29">
        <v>45894</v>
      </c>
      <c r="C1319" s="9" t="s">
        <v>143</v>
      </c>
      <c r="D1319" s="9" t="s">
        <v>119</v>
      </c>
      <c r="E1319" s="9" t="s">
        <v>120</v>
      </c>
      <c r="F1319" s="9" t="s">
        <v>9</v>
      </c>
      <c r="G1319" s="9" t="s">
        <v>176</v>
      </c>
      <c r="H1319" s="9" t="s">
        <v>177</v>
      </c>
      <c r="I1319" s="9" t="s">
        <v>79</v>
      </c>
      <c r="J1319" s="17">
        <v>1</v>
      </c>
      <c r="K1319" s="18">
        <v>4428</v>
      </c>
      <c r="L1319" s="19">
        <v>0.1</v>
      </c>
      <c r="M1319" s="18">
        <f t="shared" si="55"/>
        <v>3985.2000000000003</v>
      </c>
      <c r="N1319" s="18">
        <f>M1319*0.12</f>
        <v>478.22399999999999</v>
      </c>
      <c r="O1319" s="16" t="s">
        <v>58</v>
      </c>
      <c r="P1319" s="16" t="s">
        <v>38</v>
      </c>
      <c r="Q1319" s="16">
        <v>3</v>
      </c>
      <c r="R1319" s="16" t="s">
        <v>39</v>
      </c>
    </row>
    <row r="1320" spans="1:18" x14ac:dyDescent="0.2">
      <c r="A1320" s="16" t="s">
        <v>1463</v>
      </c>
      <c r="B1320" s="29">
        <v>45873</v>
      </c>
      <c r="C1320" s="9" t="s">
        <v>31</v>
      </c>
      <c r="D1320" s="9" t="s">
        <v>32</v>
      </c>
      <c r="E1320" s="9" t="s">
        <v>33</v>
      </c>
      <c r="F1320" s="9" t="s">
        <v>9</v>
      </c>
      <c r="G1320" s="9" t="s">
        <v>217</v>
      </c>
      <c r="H1320" s="9" t="s">
        <v>218</v>
      </c>
      <c r="I1320" s="9" t="s">
        <v>79</v>
      </c>
      <c r="J1320" s="17">
        <v>1</v>
      </c>
      <c r="K1320" s="18">
        <v>3754</v>
      </c>
      <c r="L1320" s="19">
        <v>0.05</v>
      </c>
      <c r="M1320" s="18">
        <f t="shared" si="55"/>
        <v>3566.2999999999997</v>
      </c>
      <c r="N1320" s="18">
        <f>M1320*0.18</f>
        <v>641.93399999999997</v>
      </c>
      <c r="O1320" s="16" t="s">
        <v>69</v>
      </c>
      <c r="P1320" s="16" t="s">
        <v>38</v>
      </c>
      <c r="Q1320" s="16">
        <v>4</v>
      </c>
      <c r="R1320" s="16" t="s">
        <v>39</v>
      </c>
    </row>
    <row r="1321" spans="1:18" x14ac:dyDescent="0.2">
      <c r="A1321" s="16" t="s">
        <v>1464</v>
      </c>
      <c r="B1321" s="29">
        <v>45723</v>
      </c>
      <c r="C1321" s="9" t="s">
        <v>148</v>
      </c>
      <c r="D1321" s="9" t="s">
        <v>99</v>
      </c>
      <c r="E1321" s="9" t="s">
        <v>99</v>
      </c>
      <c r="F1321" s="9" t="s">
        <v>9</v>
      </c>
      <c r="G1321" s="9" t="s">
        <v>161</v>
      </c>
      <c r="H1321" s="9" t="s">
        <v>162</v>
      </c>
      <c r="I1321" s="9" t="s">
        <v>95</v>
      </c>
      <c r="J1321" s="17">
        <v>1</v>
      </c>
      <c r="K1321" s="18">
        <v>1856</v>
      </c>
      <c r="L1321" s="19">
        <v>0</v>
      </c>
      <c r="M1321" s="18">
        <f t="shared" si="55"/>
        <v>1856</v>
      </c>
      <c r="N1321" s="18">
        <f>M1321*0.21</f>
        <v>389.76</v>
      </c>
      <c r="O1321" s="16" t="s">
        <v>91</v>
      </c>
      <c r="P1321" s="16" t="s">
        <v>242</v>
      </c>
      <c r="Q1321" s="16">
        <v>5</v>
      </c>
      <c r="R1321" s="16" t="s">
        <v>39</v>
      </c>
    </row>
    <row r="1322" spans="1:18" x14ac:dyDescent="0.2">
      <c r="A1322" s="16" t="s">
        <v>1465</v>
      </c>
      <c r="B1322" s="29">
        <v>45886</v>
      </c>
      <c r="C1322" s="9" t="s">
        <v>82</v>
      </c>
      <c r="D1322" s="9" t="s">
        <v>47</v>
      </c>
      <c r="E1322" s="9" t="s">
        <v>48</v>
      </c>
      <c r="F1322" s="9" t="s">
        <v>10</v>
      </c>
      <c r="G1322" s="9" t="s">
        <v>168</v>
      </c>
      <c r="H1322" s="9" t="s">
        <v>169</v>
      </c>
      <c r="I1322" s="9" t="s">
        <v>64</v>
      </c>
      <c r="J1322" s="17">
        <v>1</v>
      </c>
      <c r="K1322" s="18">
        <v>3283</v>
      </c>
      <c r="L1322" s="19">
        <v>0.05</v>
      </c>
      <c r="M1322" s="18">
        <f t="shared" si="55"/>
        <v>3118.85</v>
      </c>
      <c r="N1322" s="18">
        <f>M1322*0.25</f>
        <v>779.71249999999998</v>
      </c>
      <c r="O1322" s="16" t="s">
        <v>58</v>
      </c>
      <c r="P1322" s="16" t="s">
        <v>38</v>
      </c>
      <c r="Q1322" s="16">
        <v>4</v>
      </c>
      <c r="R1322" s="16" t="s">
        <v>39</v>
      </c>
    </row>
    <row r="1323" spans="1:18" x14ac:dyDescent="0.2">
      <c r="A1323" s="16" t="s">
        <v>1466</v>
      </c>
      <c r="B1323" s="29">
        <v>45918</v>
      </c>
      <c r="C1323" s="9" t="s">
        <v>106</v>
      </c>
      <c r="D1323" s="9" t="s">
        <v>99</v>
      </c>
      <c r="E1323" s="9" t="s">
        <v>99</v>
      </c>
      <c r="F1323" s="9" t="s">
        <v>8</v>
      </c>
      <c r="G1323" s="9" t="s">
        <v>262</v>
      </c>
      <c r="H1323" s="9" t="s">
        <v>263</v>
      </c>
      <c r="I1323" s="9" t="s">
        <v>36</v>
      </c>
      <c r="J1323" s="17">
        <v>2</v>
      </c>
      <c r="K1323" s="18">
        <v>42838</v>
      </c>
      <c r="L1323" s="19">
        <v>0.05</v>
      </c>
      <c r="M1323" s="18">
        <f t="shared" si="55"/>
        <v>81392.2</v>
      </c>
      <c r="N1323" s="18">
        <f>M1323*0.21</f>
        <v>17092.361999999997</v>
      </c>
      <c r="O1323" s="16" t="s">
        <v>44</v>
      </c>
      <c r="P1323" s="16" t="s">
        <v>38</v>
      </c>
      <c r="Q1323" s="16">
        <v>3</v>
      </c>
      <c r="R1323" s="16" t="s">
        <v>39</v>
      </c>
    </row>
    <row r="1324" spans="1:18" x14ac:dyDescent="0.2">
      <c r="A1324" s="16" t="s">
        <v>1467</v>
      </c>
      <c r="B1324" s="29">
        <v>45909</v>
      </c>
      <c r="C1324" s="9" t="s">
        <v>159</v>
      </c>
      <c r="D1324" s="9" t="s">
        <v>107</v>
      </c>
      <c r="E1324" s="9" t="s">
        <v>108</v>
      </c>
      <c r="F1324" s="9" t="s">
        <v>8</v>
      </c>
      <c r="G1324" s="9" t="s">
        <v>67</v>
      </c>
      <c r="H1324" s="9" t="s">
        <v>68</v>
      </c>
      <c r="I1324" s="9" t="s">
        <v>36</v>
      </c>
      <c r="J1324" s="17">
        <v>4</v>
      </c>
      <c r="K1324" s="18">
        <v>24781</v>
      </c>
      <c r="L1324" s="19">
        <v>0</v>
      </c>
      <c r="M1324" s="18">
        <f t="shared" si="55"/>
        <v>99124</v>
      </c>
      <c r="N1324" s="18">
        <f>M1324*0.22</f>
        <v>21807.279999999999</v>
      </c>
      <c r="O1324" s="16" t="s">
        <v>69</v>
      </c>
      <c r="P1324" s="16" t="s">
        <v>242</v>
      </c>
      <c r="Q1324" s="16">
        <v>4</v>
      </c>
      <c r="R1324" s="16" t="s">
        <v>39</v>
      </c>
    </row>
    <row r="1325" spans="1:18" x14ac:dyDescent="0.2">
      <c r="A1325" s="16" t="s">
        <v>1468</v>
      </c>
      <c r="B1325" s="29">
        <v>46089</v>
      </c>
      <c r="C1325" s="9" t="s">
        <v>125</v>
      </c>
      <c r="D1325" s="9" t="s">
        <v>150</v>
      </c>
      <c r="E1325" s="9" t="s">
        <v>151</v>
      </c>
      <c r="F1325" s="9" t="s">
        <v>8</v>
      </c>
      <c r="G1325" s="9" t="s">
        <v>139</v>
      </c>
      <c r="H1325" s="9" t="s">
        <v>140</v>
      </c>
      <c r="I1325" s="9" t="s">
        <v>57</v>
      </c>
      <c r="J1325" s="17">
        <v>1</v>
      </c>
      <c r="K1325" s="18">
        <v>47000</v>
      </c>
      <c r="L1325" s="19">
        <v>0.1</v>
      </c>
      <c r="M1325" s="18">
        <f t="shared" si="55"/>
        <v>42300</v>
      </c>
      <c r="N1325" s="18">
        <f>M1325*0.19</f>
        <v>8037</v>
      </c>
      <c r="O1325" s="16" t="s">
        <v>91</v>
      </c>
      <c r="P1325" s="16" t="s">
        <v>38</v>
      </c>
      <c r="Q1325" s="16">
        <v>5</v>
      </c>
      <c r="R1325" s="16" t="s">
        <v>39</v>
      </c>
    </row>
    <row r="1326" spans="1:18" x14ac:dyDescent="0.2">
      <c r="A1326" s="16" t="s">
        <v>1469</v>
      </c>
      <c r="B1326" s="29">
        <v>45793</v>
      </c>
      <c r="C1326" s="9" t="s">
        <v>54</v>
      </c>
      <c r="D1326" s="9" t="s">
        <v>83</v>
      </c>
      <c r="E1326" s="9" t="s">
        <v>84</v>
      </c>
      <c r="F1326" s="9" t="s">
        <v>10</v>
      </c>
      <c r="G1326" s="9" t="s">
        <v>89</v>
      </c>
      <c r="H1326" s="9" t="s">
        <v>90</v>
      </c>
      <c r="I1326" s="9" t="s">
        <v>73</v>
      </c>
      <c r="J1326" s="17">
        <v>1</v>
      </c>
      <c r="K1326" s="18">
        <v>1990</v>
      </c>
      <c r="L1326" s="19">
        <v>0.1</v>
      </c>
      <c r="M1326" s="18">
        <f t="shared" si="55"/>
        <v>1791</v>
      </c>
      <c r="N1326" s="18">
        <f>M1326*0.14</f>
        <v>250.74000000000004</v>
      </c>
      <c r="O1326" s="16" t="s">
        <v>44</v>
      </c>
      <c r="P1326" s="16" t="s">
        <v>38</v>
      </c>
      <c r="Q1326" s="16">
        <v>3</v>
      </c>
      <c r="R1326" s="16" t="s">
        <v>39</v>
      </c>
    </row>
    <row r="1327" spans="1:18" x14ac:dyDescent="0.2">
      <c r="A1327" s="16" t="s">
        <v>1470</v>
      </c>
      <c r="B1327" s="29">
        <v>45681</v>
      </c>
      <c r="C1327" s="9" t="s">
        <v>31</v>
      </c>
      <c r="D1327" s="9" t="s">
        <v>107</v>
      </c>
      <c r="E1327" s="9" t="s">
        <v>108</v>
      </c>
      <c r="F1327" s="9" t="s">
        <v>8</v>
      </c>
      <c r="G1327" s="9" t="s">
        <v>139</v>
      </c>
      <c r="H1327" s="9" t="s">
        <v>140</v>
      </c>
      <c r="I1327" s="9" t="s">
        <v>36</v>
      </c>
      <c r="J1327" s="17">
        <v>1</v>
      </c>
      <c r="K1327" s="18">
        <v>34497</v>
      </c>
      <c r="L1327" s="19">
        <v>0.2</v>
      </c>
      <c r="M1327" s="18">
        <f t="shared" si="55"/>
        <v>27597.600000000002</v>
      </c>
      <c r="N1327" s="18">
        <f>M1327*0.14</f>
        <v>3863.6640000000007</v>
      </c>
      <c r="O1327" s="16" t="s">
        <v>58</v>
      </c>
      <c r="P1327" s="16" t="s">
        <v>38</v>
      </c>
      <c r="Q1327" s="16">
        <v>5</v>
      </c>
      <c r="R1327" s="16" t="s">
        <v>39</v>
      </c>
    </row>
    <row r="1328" spans="1:18" x14ac:dyDescent="0.2">
      <c r="A1328" s="16" t="s">
        <v>1471</v>
      </c>
      <c r="B1328" s="29">
        <v>45792</v>
      </c>
      <c r="C1328" s="9" t="s">
        <v>106</v>
      </c>
      <c r="D1328" s="9" t="s">
        <v>101</v>
      </c>
      <c r="E1328" s="9" t="s">
        <v>102</v>
      </c>
      <c r="F1328" s="9" t="s">
        <v>10</v>
      </c>
      <c r="G1328" s="9" t="s">
        <v>184</v>
      </c>
      <c r="H1328" s="9" t="s">
        <v>185</v>
      </c>
      <c r="I1328" s="9" t="s">
        <v>73</v>
      </c>
      <c r="J1328" s="17">
        <v>1</v>
      </c>
      <c r="K1328" s="18">
        <v>2157</v>
      </c>
      <c r="L1328" s="19">
        <v>0.35</v>
      </c>
      <c r="M1328" s="18">
        <f t="shared" si="55"/>
        <v>1402.05</v>
      </c>
      <c r="N1328" s="18">
        <f>M1328*0.22</f>
        <v>308.45099999999996</v>
      </c>
      <c r="O1328" s="16" t="s">
        <v>69</v>
      </c>
      <c r="P1328" s="16" t="s">
        <v>38</v>
      </c>
      <c r="Q1328" s="16">
        <v>5</v>
      </c>
      <c r="R1328" s="16" t="s">
        <v>39</v>
      </c>
    </row>
    <row r="1329" spans="1:18" x14ac:dyDescent="0.2">
      <c r="A1329" s="16" t="s">
        <v>1472</v>
      </c>
      <c r="B1329" s="29">
        <v>45958</v>
      </c>
      <c r="C1329" s="9" t="s">
        <v>156</v>
      </c>
      <c r="D1329" s="9" t="s">
        <v>113</v>
      </c>
      <c r="E1329" s="9" t="s">
        <v>114</v>
      </c>
      <c r="F1329" s="9" t="s">
        <v>11</v>
      </c>
      <c r="G1329" s="9" t="s">
        <v>135</v>
      </c>
      <c r="H1329" s="9" t="s">
        <v>136</v>
      </c>
      <c r="I1329" s="9" t="s">
        <v>36</v>
      </c>
      <c r="J1329" s="17">
        <v>1</v>
      </c>
      <c r="K1329" s="18">
        <v>600</v>
      </c>
      <c r="L1329" s="19">
        <v>0</v>
      </c>
      <c r="M1329" s="18">
        <f t="shared" si="55"/>
        <v>600</v>
      </c>
      <c r="N1329" s="18">
        <f>M1329*0.2</f>
        <v>120</v>
      </c>
      <c r="O1329" s="16" t="s">
        <v>44</v>
      </c>
      <c r="P1329" s="16" t="s">
        <v>38</v>
      </c>
      <c r="Q1329" s="16">
        <v>4</v>
      </c>
      <c r="R1329" s="16" t="s">
        <v>39</v>
      </c>
    </row>
    <row r="1330" spans="1:18" x14ac:dyDescent="0.2">
      <c r="A1330" s="16" t="s">
        <v>1473</v>
      </c>
      <c r="B1330" s="29">
        <v>45983</v>
      </c>
      <c r="C1330" s="9" t="s">
        <v>54</v>
      </c>
      <c r="D1330" s="9" t="s">
        <v>154</v>
      </c>
      <c r="E1330" s="9" t="s">
        <v>61</v>
      </c>
      <c r="F1330" s="9" t="s">
        <v>10</v>
      </c>
      <c r="G1330" s="9" t="s">
        <v>89</v>
      </c>
      <c r="H1330" s="9" t="s">
        <v>90</v>
      </c>
      <c r="I1330" s="9" t="s">
        <v>73</v>
      </c>
      <c r="J1330" s="17">
        <v>2</v>
      </c>
      <c r="K1330" s="18">
        <v>4947</v>
      </c>
      <c r="L1330" s="19">
        <v>0</v>
      </c>
      <c r="M1330" s="18">
        <f t="shared" si="55"/>
        <v>9894</v>
      </c>
      <c r="N1330" s="18">
        <f>M1330*0.21</f>
        <v>2077.7399999999998</v>
      </c>
      <c r="O1330" s="16" t="s">
        <v>69</v>
      </c>
      <c r="P1330" s="16" t="s">
        <v>38</v>
      </c>
      <c r="Q1330" s="16">
        <v>5</v>
      </c>
      <c r="R1330" s="16" t="s">
        <v>39</v>
      </c>
    </row>
    <row r="1331" spans="1:18" x14ac:dyDescent="0.2">
      <c r="A1331" s="16" t="s">
        <v>1474</v>
      </c>
      <c r="B1331" s="29">
        <v>45830</v>
      </c>
      <c r="C1331" s="9" t="s">
        <v>183</v>
      </c>
      <c r="D1331" s="9" t="s">
        <v>75</v>
      </c>
      <c r="E1331" s="9" t="s">
        <v>76</v>
      </c>
      <c r="F1331" s="9" t="s">
        <v>8</v>
      </c>
      <c r="G1331" s="9" t="s">
        <v>67</v>
      </c>
      <c r="H1331" s="9" t="s">
        <v>68</v>
      </c>
      <c r="I1331" s="9" t="s">
        <v>36</v>
      </c>
      <c r="J1331" s="17">
        <v>1</v>
      </c>
      <c r="K1331" s="18">
        <v>24268</v>
      </c>
      <c r="L1331" s="19">
        <v>0.05</v>
      </c>
      <c r="M1331" s="18">
        <f t="shared" si="55"/>
        <v>23054.6</v>
      </c>
      <c r="N1331" s="18">
        <f>M1331*0.14</f>
        <v>3227.6440000000002</v>
      </c>
      <c r="O1331" s="16" t="s">
        <v>69</v>
      </c>
      <c r="P1331" s="16" t="s">
        <v>38</v>
      </c>
      <c r="Q1331" s="16">
        <v>4</v>
      </c>
      <c r="R1331" s="16" t="s">
        <v>39</v>
      </c>
    </row>
    <row r="1332" spans="1:18" x14ac:dyDescent="0.2">
      <c r="A1332" s="16" t="s">
        <v>1475</v>
      </c>
      <c r="B1332" s="29">
        <v>45907</v>
      </c>
      <c r="C1332" s="9" t="s">
        <v>118</v>
      </c>
      <c r="D1332" s="9" t="s">
        <v>119</v>
      </c>
      <c r="E1332" s="9" t="s">
        <v>120</v>
      </c>
      <c r="F1332" s="9" t="s">
        <v>10</v>
      </c>
      <c r="G1332" s="9" t="s">
        <v>62</v>
      </c>
      <c r="H1332" s="9" t="s">
        <v>63</v>
      </c>
      <c r="I1332" s="9" t="s">
        <v>64</v>
      </c>
      <c r="J1332" s="17">
        <v>1</v>
      </c>
      <c r="K1332" s="18">
        <v>327</v>
      </c>
      <c r="L1332" s="19">
        <v>0.35</v>
      </c>
      <c r="M1332" s="18">
        <f t="shared" si="55"/>
        <v>212.55</v>
      </c>
      <c r="N1332" s="18">
        <f>M1332*0.21</f>
        <v>44.6355</v>
      </c>
      <c r="O1332" s="16" t="s">
        <v>37</v>
      </c>
      <c r="P1332" s="16" t="s">
        <v>38</v>
      </c>
      <c r="Q1332" s="16">
        <v>4</v>
      </c>
      <c r="R1332" s="16" t="s">
        <v>39</v>
      </c>
    </row>
    <row r="1333" spans="1:18" x14ac:dyDescent="0.2">
      <c r="A1333" s="16" t="s">
        <v>1476</v>
      </c>
      <c r="B1333" s="29">
        <v>46052</v>
      </c>
      <c r="C1333" s="9" t="s">
        <v>226</v>
      </c>
      <c r="D1333" s="9" t="s">
        <v>119</v>
      </c>
      <c r="E1333" s="9" t="s">
        <v>120</v>
      </c>
      <c r="F1333" s="9" t="s">
        <v>11</v>
      </c>
      <c r="G1333" s="9" t="s">
        <v>115</v>
      </c>
      <c r="H1333" s="9" t="s">
        <v>116</v>
      </c>
      <c r="I1333" s="9" t="s">
        <v>79</v>
      </c>
      <c r="J1333" s="17">
        <v>1</v>
      </c>
      <c r="K1333" s="18">
        <v>2114</v>
      </c>
      <c r="L1333" s="19">
        <v>0.15</v>
      </c>
      <c r="M1333" s="18">
        <f t="shared" si="55"/>
        <v>1796.8999999999999</v>
      </c>
      <c r="N1333" s="18">
        <f>M1333*0.23</f>
        <v>413.28699999999998</v>
      </c>
      <c r="O1333" s="16" t="s">
        <v>69</v>
      </c>
      <c r="P1333" s="16" t="s">
        <v>38</v>
      </c>
      <c r="Q1333" s="16">
        <v>4</v>
      </c>
      <c r="R1333" s="16" t="s">
        <v>39</v>
      </c>
    </row>
    <row r="1334" spans="1:18" x14ac:dyDescent="0.2">
      <c r="A1334" s="16" t="s">
        <v>1477</v>
      </c>
      <c r="B1334" s="29">
        <v>45751</v>
      </c>
      <c r="C1334" s="9" t="s">
        <v>146</v>
      </c>
      <c r="D1334" s="9" t="s">
        <v>83</v>
      </c>
      <c r="E1334" s="9" t="s">
        <v>84</v>
      </c>
      <c r="F1334" s="9" t="s">
        <v>11</v>
      </c>
      <c r="G1334" s="9" t="s">
        <v>135</v>
      </c>
      <c r="H1334" s="9" t="s">
        <v>136</v>
      </c>
      <c r="I1334" s="9" t="s">
        <v>79</v>
      </c>
      <c r="J1334" s="17">
        <v>2</v>
      </c>
      <c r="K1334" s="18">
        <v>1863</v>
      </c>
      <c r="L1334" s="19">
        <v>0.15</v>
      </c>
      <c r="M1334" s="18">
        <f t="shared" ref="M1334:M1365" si="56">J1334*K1334*(1-L1334)</f>
        <v>3167.1</v>
      </c>
      <c r="N1334" s="18">
        <f>M1334*0.18</f>
        <v>570.07799999999997</v>
      </c>
      <c r="O1334" s="16" t="s">
        <v>44</v>
      </c>
      <c r="P1334" s="16" t="s">
        <v>38</v>
      </c>
      <c r="Q1334" s="16">
        <v>3</v>
      </c>
      <c r="R1334" s="16" t="s">
        <v>39</v>
      </c>
    </row>
    <row r="1335" spans="1:18" x14ac:dyDescent="0.2">
      <c r="A1335" s="16" t="s">
        <v>1478</v>
      </c>
      <c r="B1335" s="29">
        <v>45818</v>
      </c>
      <c r="C1335" s="9" t="s">
        <v>226</v>
      </c>
      <c r="D1335" s="9" t="s">
        <v>60</v>
      </c>
      <c r="E1335" s="9" t="s">
        <v>61</v>
      </c>
      <c r="F1335" s="9" t="s">
        <v>9</v>
      </c>
      <c r="G1335" s="9" t="s">
        <v>161</v>
      </c>
      <c r="H1335" s="9" t="s">
        <v>162</v>
      </c>
      <c r="I1335" s="9" t="s">
        <v>79</v>
      </c>
      <c r="J1335" s="17">
        <v>2</v>
      </c>
      <c r="K1335" s="18">
        <v>4003</v>
      </c>
      <c r="L1335" s="19">
        <v>0.15</v>
      </c>
      <c r="M1335" s="18">
        <f t="shared" si="56"/>
        <v>6805.0999999999995</v>
      </c>
      <c r="N1335" s="18">
        <f>M1335*0.17</f>
        <v>1156.867</v>
      </c>
      <c r="O1335" s="16" t="s">
        <v>91</v>
      </c>
      <c r="P1335" s="16" t="s">
        <v>38</v>
      </c>
      <c r="Q1335" s="16">
        <v>4</v>
      </c>
      <c r="R1335" s="16" t="s">
        <v>39</v>
      </c>
    </row>
    <row r="1336" spans="1:18" x14ac:dyDescent="0.2">
      <c r="A1336" s="16" t="s">
        <v>1479</v>
      </c>
      <c r="B1336" s="29">
        <v>45903</v>
      </c>
      <c r="C1336" s="9" t="s">
        <v>167</v>
      </c>
      <c r="D1336" s="9" t="s">
        <v>75</v>
      </c>
      <c r="E1336" s="9" t="s">
        <v>76</v>
      </c>
      <c r="F1336" s="9" t="s">
        <v>10</v>
      </c>
      <c r="G1336" s="9" t="s">
        <v>121</v>
      </c>
      <c r="H1336" s="9" t="s">
        <v>122</v>
      </c>
      <c r="I1336" s="9" t="s">
        <v>64</v>
      </c>
      <c r="J1336" s="17">
        <v>4</v>
      </c>
      <c r="K1336" s="18">
        <v>5092</v>
      </c>
      <c r="L1336" s="19">
        <v>0.05</v>
      </c>
      <c r="M1336" s="18">
        <f t="shared" si="56"/>
        <v>19349.599999999999</v>
      </c>
      <c r="N1336" s="18">
        <f>M1336*0.25</f>
        <v>4837.3999999999996</v>
      </c>
      <c r="O1336" s="16" t="s">
        <v>37</v>
      </c>
      <c r="P1336" s="16" t="s">
        <v>242</v>
      </c>
      <c r="Q1336" s="16">
        <v>4</v>
      </c>
      <c r="R1336" s="16" t="s">
        <v>39</v>
      </c>
    </row>
    <row r="1337" spans="1:18" x14ac:dyDescent="0.2">
      <c r="A1337" s="16" t="s">
        <v>1480</v>
      </c>
      <c r="B1337" s="29">
        <v>45731</v>
      </c>
      <c r="C1337" s="9" t="s">
        <v>112</v>
      </c>
      <c r="D1337" s="9" t="s">
        <v>71</v>
      </c>
      <c r="E1337" s="9" t="s">
        <v>72</v>
      </c>
      <c r="F1337" s="9" t="s">
        <v>10</v>
      </c>
      <c r="G1337" s="9" t="s">
        <v>89</v>
      </c>
      <c r="H1337" s="9" t="s">
        <v>90</v>
      </c>
      <c r="I1337" s="9" t="s">
        <v>64</v>
      </c>
      <c r="J1337" s="17">
        <v>4</v>
      </c>
      <c r="K1337" s="18">
        <v>5694</v>
      </c>
      <c r="L1337" s="19">
        <v>0.5</v>
      </c>
      <c r="M1337" s="18">
        <f t="shared" si="56"/>
        <v>11388</v>
      </c>
      <c r="N1337" s="18">
        <f>M1337*0.13</f>
        <v>1480.44</v>
      </c>
      <c r="O1337" s="16" t="s">
        <v>58</v>
      </c>
      <c r="P1337" s="16" t="s">
        <v>38</v>
      </c>
      <c r="Q1337" s="16">
        <v>5</v>
      </c>
      <c r="R1337" s="16" t="s">
        <v>39</v>
      </c>
    </row>
    <row r="1338" spans="1:18" x14ac:dyDescent="0.2">
      <c r="A1338" s="16" t="s">
        <v>1481</v>
      </c>
      <c r="B1338" s="29">
        <v>45663</v>
      </c>
      <c r="C1338" s="9" t="s">
        <v>82</v>
      </c>
      <c r="D1338" s="9" t="s">
        <v>87</v>
      </c>
      <c r="E1338" s="9" t="s">
        <v>88</v>
      </c>
      <c r="F1338" s="9" t="s">
        <v>8</v>
      </c>
      <c r="G1338" s="9" t="s">
        <v>49</v>
      </c>
      <c r="H1338" s="9" t="s">
        <v>50</v>
      </c>
      <c r="I1338" s="9" t="s">
        <v>57</v>
      </c>
      <c r="J1338" s="17">
        <v>1</v>
      </c>
      <c r="K1338" s="18">
        <v>59177</v>
      </c>
      <c r="L1338" s="19">
        <v>0</v>
      </c>
      <c r="M1338" s="18">
        <f t="shared" si="56"/>
        <v>59177</v>
      </c>
      <c r="N1338" s="18">
        <f>M1338*0.18</f>
        <v>10651.859999999999</v>
      </c>
      <c r="O1338" s="16" t="s">
        <v>91</v>
      </c>
      <c r="P1338" s="16" t="s">
        <v>38</v>
      </c>
      <c r="Q1338" s="16">
        <v>4</v>
      </c>
      <c r="R1338" s="16" t="s">
        <v>39</v>
      </c>
    </row>
    <row r="1339" spans="1:18" x14ac:dyDescent="0.2">
      <c r="A1339" s="16" t="s">
        <v>1482</v>
      </c>
      <c r="B1339" s="29">
        <v>45935</v>
      </c>
      <c r="C1339" s="9" t="s">
        <v>31</v>
      </c>
      <c r="D1339" s="9" t="s">
        <v>101</v>
      </c>
      <c r="E1339" s="9" t="s">
        <v>102</v>
      </c>
      <c r="F1339" s="9" t="s">
        <v>10</v>
      </c>
      <c r="G1339" s="9" t="s">
        <v>89</v>
      </c>
      <c r="H1339" s="9" t="s">
        <v>90</v>
      </c>
      <c r="I1339" s="9" t="s">
        <v>64</v>
      </c>
      <c r="J1339" s="17">
        <v>2</v>
      </c>
      <c r="K1339" s="18">
        <v>2065</v>
      </c>
      <c r="L1339" s="19">
        <v>0.2</v>
      </c>
      <c r="M1339" s="18">
        <f t="shared" si="56"/>
        <v>3304</v>
      </c>
      <c r="N1339" s="18">
        <f>M1339*0.16</f>
        <v>528.64</v>
      </c>
      <c r="O1339" s="16" t="s">
        <v>91</v>
      </c>
      <c r="P1339" s="16" t="s">
        <v>38</v>
      </c>
      <c r="Q1339" s="16">
        <v>4</v>
      </c>
      <c r="R1339" s="16" t="s">
        <v>39</v>
      </c>
    </row>
    <row r="1340" spans="1:18" x14ac:dyDescent="0.2">
      <c r="A1340" s="16" t="s">
        <v>1483</v>
      </c>
      <c r="B1340" s="29">
        <v>45868</v>
      </c>
      <c r="C1340" s="9" t="s">
        <v>106</v>
      </c>
      <c r="D1340" s="9" t="s">
        <v>150</v>
      </c>
      <c r="E1340" s="9" t="s">
        <v>151</v>
      </c>
      <c r="F1340" s="9" t="s">
        <v>10</v>
      </c>
      <c r="G1340" s="9" t="s">
        <v>121</v>
      </c>
      <c r="H1340" s="9" t="s">
        <v>122</v>
      </c>
      <c r="I1340" s="9" t="s">
        <v>64</v>
      </c>
      <c r="J1340" s="17">
        <v>1</v>
      </c>
      <c r="K1340" s="18">
        <v>1470</v>
      </c>
      <c r="L1340" s="19">
        <v>0</v>
      </c>
      <c r="M1340" s="18">
        <f t="shared" si="56"/>
        <v>1470</v>
      </c>
      <c r="N1340" s="18">
        <f>M1340*0.2</f>
        <v>294</v>
      </c>
      <c r="O1340" s="16" t="s">
        <v>58</v>
      </c>
      <c r="P1340" s="16" t="s">
        <v>38</v>
      </c>
      <c r="Q1340" s="16">
        <v>5</v>
      </c>
      <c r="R1340" s="16" t="s">
        <v>39</v>
      </c>
    </row>
    <row r="1341" spans="1:18" x14ac:dyDescent="0.2">
      <c r="A1341" s="16" t="s">
        <v>1484</v>
      </c>
      <c r="B1341" s="29">
        <v>45773</v>
      </c>
      <c r="C1341" s="9" t="s">
        <v>106</v>
      </c>
      <c r="D1341" s="9" t="s">
        <v>32</v>
      </c>
      <c r="E1341" s="9" t="s">
        <v>33</v>
      </c>
      <c r="F1341" s="9" t="s">
        <v>8</v>
      </c>
      <c r="G1341" s="9" t="s">
        <v>67</v>
      </c>
      <c r="H1341" s="9" t="s">
        <v>68</v>
      </c>
      <c r="I1341" s="9" t="s">
        <v>36</v>
      </c>
      <c r="J1341" s="17">
        <v>1</v>
      </c>
      <c r="K1341" s="18">
        <v>4327</v>
      </c>
      <c r="L1341" s="19">
        <v>0.1</v>
      </c>
      <c r="M1341" s="18">
        <f t="shared" si="56"/>
        <v>3894.3</v>
      </c>
      <c r="N1341" s="18">
        <f>M1341*0.22</f>
        <v>856.74600000000009</v>
      </c>
      <c r="O1341" s="16" t="s">
        <v>44</v>
      </c>
      <c r="P1341" s="16" t="s">
        <v>38</v>
      </c>
      <c r="Q1341" s="16">
        <v>3</v>
      </c>
      <c r="R1341" s="16" t="s">
        <v>39</v>
      </c>
    </row>
    <row r="1342" spans="1:18" x14ac:dyDescent="0.2">
      <c r="A1342" s="16" t="s">
        <v>1485</v>
      </c>
      <c r="B1342" s="29">
        <v>45673</v>
      </c>
      <c r="C1342" s="9" t="s">
        <v>52</v>
      </c>
      <c r="D1342" s="9" t="s">
        <v>150</v>
      </c>
      <c r="E1342" s="9" t="s">
        <v>151</v>
      </c>
      <c r="F1342" s="9" t="s">
        <v>11</v>
      </c>
      <c r="G1342" s="9" t="s">
        <v>77</v>
      </c>
      <c r="H1342" s="9" t="s">
        <v>78</v>
      </c>
      <c r="I1342" s="9" t="s">
        <v>36</v>
      </c>
      <c r="J1342" s="17">
        <v>1</v>
      </c>
      <c r="K1342" s="18">
        <v>1978</v>
      </c>
      <c r="L1342" s="19">
        <v>0.05</v>
      </c>
      <c r="M1342" s="18">
        <f t="shared" si="56"/>
        <v>1879.1</v>
      </c>
      <c r="N1342" s="18">
        <f>M1342*0.13</f>
        <v>244.28299999999999</v>
      </c>
      <c r="O1342" s="16" t="s">
        <v>91</v>
      </c>
      <c r="P1342" s="16" t="s">
        <v>38</v>
      </c>
      <c r="Q1342" s="16">
        <v>4</v>
      </c>
      <c r="R1342" s="16" t="s">
        <v>39</v>
      </c>
    </row>
    <row r="1343" spans="1:18" x14ac:dyDescent="0.2">
      <c r="A1343" s="16" t="s">
        <v>1486</v>
      </c>
      <c r="B1343" s="29">
        <v>46069</v>
      </c>
      <c r="C1343" s="9" t="s">
        <v>143</v>
      </c>
      <c r="D1343" s="9" t="s">
        <v>75</v>
      </c>
      <c r="E1343" s="9" t="s">
        <v>76</v>
      </c>
      <c r="F1343" s="9" t="s">
        <v>10</v>
      </c>
      <c r="G1343" s="9" t="s">
        <v>62</v>
      </c>
      <c r="H1343" s="9" t="s">
        <v>63</v>
      </c>
      <c r="I1343" s="9" t="s">
        <v>73</v>
      </c>
      <c r="J1343" s="17">
        <v>1</v>
      </c>
      <c r="K1343" s="18">
        <v>1908</v>
      </c>
      <c r="L1343" s="19">
        <v>0</v>
      </c>
      <c r="M1343" s="18">
        <f t="shared" si="56"/>
        <v>1908</v>
      </c>
      <c r="N1343" s="18">
        <f>M1343*0.11</f>
        <v>209.88</v>
      </c>
      <c r="O1343" s="16" t="s">
        <v>44</v>
      </c>
      <c r="P1343" s="16" t="s">
        <v>38</v>
      </c>
      <c r="Q1343" s="16">
        <v>4</v>
      </c>
      <c r="R1343" s="16" t="s">
        <v>39</v>
      </c>
    </row>
    <row r="1344" spans="1:18" x14ac:dyDescent="0.2">
      <c r="A1344" s="16" t="s">
        <v>1487</v>
      </c>
      <c r="B1344" s="29">
        <v>45795</v>
      </c>
      <c r="C1344" s="9" t="s">
        <v>143</v>
      </c>
      <c r="D1344" s="9" t="s">
        <v>83</v>
      </c>
      <c r="E1344" s="9" t="s">
        <v>84</v>
      </c>
      <c r="F1344" s="9" t="s">
        <v>8</v>
      </c>
      <c r="G1344" s="9" t="s">
        <v>139</v>
      </c>
      <c r="H1344" s="9" t="s">
        <v>140</v>
      </c>
      <c r="I1344" s="9" t="s">
        <v>57</v>
      </c>
      <c r="J1344" s="17">
        <v>1</v>
      </c>
      <c r="K1344" s="18">
        <v>51560</v>
      </c>
      <c r="L1344" s="19">
        <v>0</v>
      </c>
      <c r="M1344" s="18">
        <f t="shared" si="56"/>
        <v>51560</v>
      </c>
      <c r="N1344" s="18">
        <f>M1344*0.12</f>
        <v>6187.2</v>
      </c>
      <c r="O1344" s="16" t="s">
        <v>69</v>
      </c>
      <c r="P1344" s="16" t="s">
        <v>38</v>
      </c>
      <c r="Q1344" s="16">
        <v>4</v>
      </c>
      <c r="R1344" s="16" t="s">
        <v>39</v>
      </c>
    </row>
    <row r="1345" spans="1:18" x14ac:dyDescent="0.2">
      <c r="A1345" s="16" t="s">
        <v>1488</v>
      </c>
      <c r="B1345" s="29">
        <v>46053</v>
      </c>
      <c r="C1345" s="9" t="s">
        <v>183</v>
      </c>
      <c r="D1345" s="9" t="s">
        <v>99</v>
      </c>
      <c r="E1345" s="9" t="s">
        <v>99</v>
      </c>
      <c r="F1345" s="9" t="s">
        <v>11</v>
      </c>
      <c r="G1345" s="9" t="s">
        <v>135</v>
      </c>
      <c r="H1345" s="9" t="s">
        <v>136</v>
      </c>
      <c r="I1345" s="9" t="s">
        <v>79</v>
      </c>
      <c r="J1345" s="17">
        <v>1</v>
      </c>
      <c r="K1345" s="18">
        <v>2190</v>
      </c>
      <c r="L1345" s="19">
        <v>0</v>
      </c>
      <c r="M1345" s="18">
        <f t="shared" si="56"/>
        <v>2190</v>
      </c>
      <c r="N1345" s="18">
        <f>M1345*0.11</f>
        <v>240.9</v>
      </c>
      <c r="O1345" s="16" t="s">
        <v>91</v>
      </c>
      <c r="P1345" s="16" t="s">
        <v>38</v>
      </c>
      <c r="Q1345" s="16">
        <v>3</v>
      </c>
      <c r="R1345" s="16" t="s">
        <v>39</v>
      </c>
    </row>
    <row r="1346" spans="1:18" x14ac:dyDescent="0.2">
      <c r="A1346" s="16" t="s">
        <v>1489</v>
      </c>
      <c r="B1346" s="29">
        <v>45877</v>
      </c>
      <c r="C1346" s="9" t="s">
        <v>156</v>
      </c>
      <c r="D1346" s="9" t="s">
        <v>87</v>
      </c>
      <c r="E1346" s="9" t="s">
        <v>88</v>
      </c>
      <c r="F1346" s="9" t="s">
        <v>11</v>
      </c>
      <c r="G1346" s="9" t="s">
        <v>135</v>
      </c>
      <c r="H1346" s="9" t="s">
        <v>136</v>
      </c>
      <c r="I1346" s="9" t="s">
        <v>36</v>
      </c>
      <c r="J1346" s="17">
        <v>1</v>
      </c>
      <c r="K1346" s="18">
        <v>1156</v>
      </c>
      <c r="L1346" s="19">
        <v>0.1</v>
      </c>
      <c r="M1346" s="18">
        <f t="shared" si="56"/>
        <v>1040.4000000000001</v>
      </c>
      <c r="N1346" s="18">
        <f>M1346*0.14</f>
        <v>145.65600000000003</v>
      </c>
      <c r="O1346" s="16" t="s">
        <v>58</v>
      </c>
      <c r="P1346" s="16" t="s">
        <v>242</v>
      </c>
      <c r="Q1346" s="16">
        <v>3</v>
      </c>
      <c r="R1346" s="16" t="s">
        <v>39</v>
      </c>
    </row>
    <row r="1347" spans="1:18" x14ac:dyDescent="0.2">
      <c r="A1347" s="16" t="s">
        <v>1490</v>
      </c>
      <c r="B1347" s="29">
        <v>45754</v>
      </c>
      <c r="C1347" s="9" t="s">
        <v>52</v>
      </c>
      <c r="D1347" s="9" t="s">
        <v>60</v>
      </c>
      <c r="E1347" s="9" t="s">
        <v>61</v>
      </c>
      <c r="F1347" s="9" t="s">
        <v>9</v>
      </c>
      <c r="G1347" s="9" t="s">
        <v>176</v>
      </c>
      <c r="H1347" s="9" t="s">
        <v>177</v>
      </c>
      <c r="I1347" s="9" t="s">
        <v>79</v>
      </c>
      <c r="J1347" s="17">
        <v>1</v>
      </c>
      <c r="K1347" s="18">
        <v>3362</v>
      </c>
      <c r="L1347" s="19">
        <v>0.1</v>
      </c>
      <c r="M1347" s="18">
        <f t="shared" si="56"/>
        <v>3025.8</v>
      </c>
      <c r="N1347" s="18">
        <f>M1347*0.23</f>
        <v>695.93400000000008</v>
      </c>
      <c r="O1347" s="16" t="s">
        <v>44</v>
      </c>
      <c r="P1347" s="16" t="s">
        <v>38</v>
      </c>
      <c r="Q1347" s="16">
        <v>3</v>
      </c>
      <c r="R1347" s="16" t="s">
        <v>39</v>
      </c>
    </row>
    <row r="1348" spans="1:18" x14ac:dyDescent="0.2">
      <c r="A1348" s="16" t="s">
        <v>1491</v>
      </c>
      <c r="B1348" s="29">
        <v>45682</v>
      </c>
      <c r="C1348" s="9" t="s">
        <v>129</v>
      </c>
      <c r="D1348" s="9" t="s">
        <v>75</v>
      </c>
      <c r="E1348" s="9" t="s">
        <v>76</v>
      </c>
      <c r="F1348" s="9" t="s">
        <v>10</v>
      </c>
      <c r="G1348" s="9" t="s">
        <v>62</v>
      </c>
      <c r="H1348" s="9" t="s">
        <v>63</v>
      </c>
      <c r="I1348" s="9" t="s">
        <v>64</v>
      </c>
      <c r="J1348" s="17">
        <v>1</v>
      </c>
      <c r="K1348" s="18">
        <v>3915</v>
      </c>
      <c r="L1348" s="19">
        <v>0.15</v>
      </c>
      <c r="M1348" s="18">
        <f t="shared" si="56"/>
        <v>3327.75</v>
      </c>
      <c r="N1348" s="18">
        <f>M1348*0.24</f>
        <v>798.66</v>
      </c>
      <c r="O1348" s="16" t="s">
        <v>91</v>
      </c>
      <c r="P1348" s="16" t="s">
        <v>38</v>
      </c>
      <c r="Q1348" s="16">
        <v>5</v>
      </c>
      <c r="R1348" s="16" t="s">
        <v>39</v>
      </c>
    </row>
    <row r="1349" spans="1:18" x14ac:dyDescent="0.2">
      <c r="A1349" s="16" t="s">
        <v>1492</v>
      </c>
      <c r="B1349" s="29">
        <v>45760</v>
      </c>
      <c r="C1349" s="9" t="s">
        <v>167</v>
      </c>
      <c r="D1349" s="9" t="s">
        <v>87</v>
      </c>
      <c r="E1349" s="9" t="s">
        <v>88</v>
      </c>
      <c r="F1349" s="9" t="s">
        <v>11</v>
      </c>
      <c r="G1349" s="9" t="s">
        <v>115</v>
      </c>
      <c r="H1349" s="9" t="s">
        <v>116</v>
      </c>
      <c r="I1349" s="9" t="s">
        <v>36</v>
      </c>
      <c r="J1349" s="17">
        <v>1</v>
      </c>
      <c r="K1349" s="18">
        <v>1748</v>
      </c>
      <c r="L1349" s="19">
        <v>0.2</v>
      </c>
      <c r="M1349" s="18">
        <f t="shared" si="56"/>
        <v>1398.4</v>
      </c>
      <c r="N1349" s="18">
        <f>M1349*0.17</f>
        <v>237.72800000000004</v>
      </c>
      <c r="O1349" s="16" t="s">
        <v>69</v>
      </c>
      <c r="P1349" s="16" t="s">
        <v>38</v>
      </c>
      <c r="Q1349" s="16">
        <v>4</v>
      </c>
      <c r="R1349" s="16" t="s">
        <v>39</v>
      </c>
    </row>
    <row r="1350" spans="1:18" x14ac:dyDescent="0.2">
      <c r="A1350" s="16" t="s">
        <v>1493</v>
      </c>
      <c r="B1350" s="29">
        <v>45832</v>
      </c>
      <c r="C1350" s="9" t="s">
        <v>146</v>
      </c>
      <c r="D1350" s="9" t="s">
        <v>154</v>
      </c>
      <c r="E1350" s="9" t="s">
        <v>61</v>
      </c>
      <c r="F1350" s="9" t="s">
        <v>8</v>
      </c>
      <c r="G1350" s="9" t="s">
        <v>262</v>
      </c>
      <c r="H1350" s="9" t="s">
        <v>263</v>
      </c>
      <c r="I1350" s="9" t="s">
        <v>36</v>
      </c>
      <c r="J1350" s="17">
        <v>1</v>
      </c>
      <c r="K1350" s="18">
        <v>57152</v>
      </c>
      <c r="L1350" s="19">
        <v>0</v>
      </c>
      <c r="M1350" s="18">
        <f t="shared" si="56"/>
        <v>57152</v>
      </c>
      <c r="N1350" s="18">
        <f>M1350*0.16</f>
        <v>9144.32</v>
      </c>
      <c r="O1350" s="16" t="s">
        <v>91</v>
      </c>
      <c r="P1350" s="16" t="s">
        <v>38</v>
      </c>
      <c r="Q1350" s="16">
        <v>4</v>
      </c>
      <c r="R1350" s="16" t="s">
        <v>39</v>
      </c>
    </row>
    <row r="1351" spans="1:18" x14ac:dyDescent="0.2">
      <c r="A1351" s="16" t="s">
        <v>1494</v>
      </c>
      <c r="B1351" s="29">
        <v>45925</v>
      </c>
      <c r="C1351" s="9" t="s">
        <v>125</v>
      </c>
      <c r="D1351" s="9" t="s">
        <v>119</v>
      </c>
      <c r="E1351" s="9" t="s">
        <v>120</v>
      </c>
      <c r="F1351" s="9" t="s">
        <v>11</v>
      </c>
      <c r="G1351" s="9" t="s">
        <v>130</v>
      </c>
      <c r="H1351" s="9" t="s">
        <v>131</v>
      </c>
      <c r="I1351" s="9" t="s">
        <v>36</v>
      </c>
      <c r="J1351" s="17">
        <v>3</v>
      </c>
      <c r="K1351" s="18">
        <v>1786</v>
      </c>
      <c r="L1351" s="19">
        <v>0</v>
      </c>
      <c r="M1351" s="18">
        <f t="shared" si="56"/>
        <v>5358</v>
      </c>
      <c r="N1351" s="18">
        <f>M1351*0.18</f>
        <v>964.43999999999994</v>
      </c>
      <c r="O1351" s="16" t="s">
        <v>44</v>
      </c>
      <c r="P1351" s="16" t="s">
        <v>38</v>
      </c>
      <c r="Q1351" s="16">
        <v>3</v>
      </c>
      <c r="R1351" s="16" t="s">
        <v>39</v>
      </c>
    </row>
    <row r="1352" spans="1:18" x14ac:dyDescent="0.2">
      <c r="A1352" s="16" t="s">
        <v>1495</v>
      </c>
      <c r="B1352" s="29">
        <v>45730</v>
      </c>
      <c r="C1352" s="9" t="s">
        <v>146</v>
      </c>
      <c r="D1352" s="9" t="s">
        <v>32</v>
      </c>
      <c r="E1352" s="9" t="s">
        <v>33</v>
      </c>
      <c r="F1352" s="9" t="s">
        <v>8</v>
      </c>
      <c r="G1352" s="9" t="s">
        <v>126</v>
      </c>
      <c r="H1352" s="9" t="s">
        <v>127</v>
      </c>
      <c r="I1352" s="9" t="s">
        <v>57</v>
      </c>
      <c r="J1352" s="17">
        <v>1</v>
      </c>
      <c r="K1352" s="18">
        <v>37777</v>
      </c>
      <c r="L1352" s="19">
        <v>0.05</v>
      </c>
      <c r="M1352" s="18">
        <f t="shared" si="56"/>
        <v>35888.15</v>
      </c>
      <c r="N1352" s="18">
        <f>M1352*0.13</f>
        <v>4665.4594999999999</v>
      </c>
      <c r="O1352" s="16" t="s">
        <v>58</v>
      </c>
      <c r="P1352" s="16" t="s">
        <v>38</v>
      </c>
      <c r="Q1352" s="16">
        <v>5</v>
      </c>
      <c r="R1352" s="16" t="s">
        <v>39</v>
      </c>
    </row>
    <row r="1353" spans="1:18" x14ac:dyDescent="0.2">
      <c r="A1353" s="16" t="s">
        <v>1496</v>
      </c>
      <c r="B1353" s="29">
        <v>45707</v>
      </c>
      <c r="C1353" s="9" t="s">
        <v>156</v>
      </c>
      <c r="D1353" s="9" t="s">
        <v>99</v>
      </c>
      <c r="E1353" s="9" t="s">
        <v>99</v>
      </c>
      <c r="F1353" s="9" t="s">
        <v>8</v>
      </c>
      <c r="G1353" s="9" t="s">
        <v>34</v>
      </c>
      <c r="H1353" s="9" t="s">
        <v>35</v>
      </c>
      <c r="I1353" s="9" t="s">
        <v>36</v>
      </c>
      <c r="J1353" s="17">
        <v>1</v>
      </c>
      <c r="K1353" s="18">
        <v>21287</v>
      </c>
      <c r="L1353" s="19">
        <v>0</v>
      </c>
      <c r="M1353" s="18">
        <f t="shared" si="56"/>
        <v>21287</v>
      </c>
      <c r="N1353" s="18">
        <f>M1353*0.14</f>
        <v>2980.1800000000003</v>
      </c>
      <c r="O1353" s="16" t="s">
        <v>91</v>
      </c>
      <c r="P1353" s="16" t="s">
        <v>38</v>
      </c>
      <c r="Q1353" s="16">
        <v>3</v>
      </c>
      <c r="R1353" s="16" t="s">
        <v>39</v>
      </c>
    </row>
    <row r="1354" spans="1:18" x14ac:dyDescent="0.2">
      <c r="A1354" s="16" t="s">
        <v>1497</v>
      </c>
      <c r="B1354" s="29">
        <v>45727</v>
      </c>
      <c r="C1354" s="9" t="s">
        <v>86</v>
      </c>
      <c r="D1354" s="9" t="s">
        <v>150</v>
      </c>
      <c r="E1354" s="9" t="s">
        <v>151</v>
      </c>
      <c r="F1354" s="9" t="s">
        <v>8</v>
      </c>
      <c r="G1354" s="9" t="s">
        <v>262</v>
      </c>
      <c r="H1354" s="9" t="s">
        <v>263</v>
      </c>
      <c r="I1354" s="9" t="s">
        <v>57</v>
      </c>
      <c r="J1354" s="17">
        <v>1</v>
      </c>
      <c r="K1354" s="18">
        <v>58722</v>
      </c>
      <c r="L1354" s="19">
        <v>0.15</v>
      </c>
      <c r="M1354" s="18">
        <f t="shared" si="56"/>
        <v>49913.7</v>
      </c>
      <c r="N1354" s="18">
        <f>M1354*0.15</f>
        <v>7487.0549999999994</v>
      </c>
      <c r="O1354" s="16" t="s">
        <v>37</v>
      </c>
      <c r="P1354" s="16" t="s">
        <v>38</v>
      </c>
      <c r="Q1354" s="16">
        <v>5</v>
      </c>
      <c r="R1354" s="16" t="s">
        <v>39</v>
      </c>
    </row>
    <row r="1355" spans="1:18" x14ac:dyDescent="0.2">
      <c r="A1355" s="16" t="s">
        <v>1498</v>
      </c>
      <c r="B1355" s="29">
        <v>45994</v>
      </c>
      <c r="C1355" s="9" t="s">
        <v>31</v>
      </c>
      <c r="D1355" s="9" t="s">
        <v>113</v>
      </c>
      <c r="E1355" s="9" t="s">
        <v>114</v>
      </c>
      <c r="F1355" s="9" t="s">
        <v>9</v>
      </c>
      <c r="G1355" s="9" t="s">
        <v>217</v>
      </c>
      <c r="H1355" s="9" t="s">
        <v>218</v>
      </c>
      <c r="I1355" s="9" t="s">
        <v>95</v>
      </c>
      <c r="J1355" s="17">
        <v>1</v>
      </c>
      <c r="K1355" s="18">
        <v>3482</v>
      </c>
      <c r="L1355" s="19">
        <v>0.15</v>
      </c>
      <c r="M1355" s="18">
        <f t="shared" si="56"/>
        <v>2959.7</v>
      </c>
      <c r="N1355" s="18">
        <f>M1355*0.18</f>
        <v>532.74599999999998</v>
      </c>
      <c r="O1355" s="16" t="s">
        <v>69</v>
      </c>
      <c r="P1355" s="16" t="s">
        <v>38</v>
      </c>
      <c r="Q1355" s="16">
        <v>5</v>
      </c>
      <c r="R1355" s="16" t="s">
        <v>39</v>
      </c>
    </row>
    <row r="1356" spans="1:18" x14ac:dyDescent="0.2">
      <c r="A1356" s="16" t="s">
        <v>1499</v>
      </c>
      <c r="B1356" s="29">
        <v>45772</v>
      </c>
      <c r="C1356" s="9" t="s">
        <v>82</v>
      </c>
      <c r="D1356" s="9" t="s">
        <v>99</v>
      </c>
      <c r="E1356" s="9" t="s">
        <v>99</v>
      </c>
      <c r="F1356" s="9" t="s">
        <v>10</v>
      </c>
      <c r="G1356" s="9" t="s">
        <v>168</v>
      </c>
      <c r="H1356" s="9" t="s">
        <v>169</v>
      </c>
      <c r="I1356" s="9" t="s">
        <v>64</v>
      </c>
      <c r="J1356" s="17">
        <v>1</v>
      </c>
      <c r="K1356" s="18">
        <v>5603</v>
      </c>
      <c r="L1356" s="19">
        <v>0</v>
      </c>
      <c r="M1356" s="18">
        <f t="shared" si="56"/>
        <v>5603</v>
      </c>
      <c r="N1356" s="18">
        <f>M1356*0.16</f>
        <v>896.48</v>
      </c>
      <c r="O1356" s="16" t="s">
        <v>58</v>
      </c>
      <c r="P1356" s="16" t="s">
        <v>38</v>
      </c>
      <c r="Q1356" s="16">
        <v>4</v>
      </c>
      <c r="R1356" s="16" t="s">
        <v>39</v>
      </c>
    </row>
    <row r="1357" spans="1:18" x14ac:dyDescent="0.2">
      <c r="A1357" s="16" t="s">
        <v>1500</v>
      </c>
      <c r="B1357" s="29">
        <v>46097</v>
      </c>
      <c r="C1357" s="9" t="s">
        <v>112</v>
      </c>
      <c r="D1357" s="9" t="s">
        <v>60</v>
      </c>
      <c r="E1357" s="9" t="s">
        <v>61</v>
      </c>
      <c r="F1357" s="9" t="s">
        <v>11</v>
      </c>
      <c r="G1357" s="9" t="s">
        <v>42</v>
      </c>
      <c r="H1357" s="9" t="s">
        <v>43</v>
      </c>
      <c r="I1357" s="9" t="s">
        <v>79</v>
      </c>
      <c r="J1357" s="17">
        <v>2</v>
      </c>
      <c r="K1357" s="18">
        <v>468</v>
      </c>
      <c r="L1357" s="19">
        <v>0.1</v>
      </c>
      <c r="M1357" s="18">
        <f t="shared" si="56"/>
        <v>842.4</v>
      </c>
      <c r="N1357" s="18">
        <f>M1357*0.16</f>
        <v>134.78399999999999</v>
      </c>
      <c r="O1357" s="16" t="s">
        <v>58</v>
      </c>
      <c r="P1357" s="16" t="s">
        <v>38</v>
      </c>
      <c r="Q1357" s="16">
        <v>5</v>
      </c>
      <c r="R1357" s="16" t="s">
        <v>39</v>
      </c>
    </row>
    <row r="1358" spans="1:18" x14ac:dyDescent="0.2">
      <c r="A1358" s="16" t="s">
        <v>1501</v>
      </c>
      <c r="B1358" s="29">
        <v>45797</v>
      </c>
      <c r="C1358" s="9" t="s">
        <v>52</v>
      </c>
      <c r="D1358" s="9" t="s">
        <v>150</v>
      </c>
      <c r="E1358" s="9" t="s">
        <v>151</v>
      </c>
      <c r="F1358" s="9" t="s">
        <v>10</v>
      </c>
      <c r="G1358" s="9" t="s">
        <v>184</v>
      </c>
      <c r="H1358" s="9" t="s">
        <v>185</v>
      </c>
      <c r="I1358" s="9" t="s">
        <v>73</v>
      </c>
      <c r="J1358" s="17">
        <v>1</v>
      </c>
      <c r="K1358" s="18">
        <v>2886</v>
      </c>
      <c r="L1358" s="19">
        <v>0.1</v>
      </c>
      <c r="M1358" s="18">
        <f t="shared" si="56"/>
        <v>2597.4</v>
      </c>
      <c r="N1358" s="18">
        <f>M1358*0.14</f>
        <v>363.63600000000002</v>
      </c>
      <c r="O1358" s="16" t="s">
        <v>91</v>
      </c>
      <c r="P1358" s="16" t="s">
        <v>38</v>
      </c>
      <c r="Q1358" s="16">
        <v>5</v>
      </c>
      <c r="R1358" s="16" t="s">
        <v>39</v>
      </c>
    </row>
    <row r="1359" spans="1:18" x14ac:dyDescent="0.2">
      <c r="A1359" s="16" t="s">
        <v>1502</v>
      </c>
      <c r="B1359" s="29">
        <v>45671</v>
      </c>
      <c r="C1359" s="9" t="s">
        <v>148</v>
      </c>
      <c r="D1359" s="9" t="s">
        <v>99</v>
      </c>
      <c r="E1359" s="9" t="s">
        <v>99</v>
      </c>
      <c r="F1359" s="9" t="s">
        <v>8</v>
      </c>
      <c r="G1359" s="9" t="s">
        <v>126</v>
      </c>
      <c r="H1359" s="9" t="s">
        <v>127</v>
      </c>
      <c r="I1359" s="9" t="s">
        <v>57</v>
      </c>
      <c r="J1359" s="17">
        <v>1</v>
      </c>
      <c r="K1359" s="18">
        <v>11596</v>
      </c>
      <c r="L1359" s="19">
        <v>0</v>
      </c>
      <c r="M1359" s="18">
        <f t="shared" si="56"/>
        <v>11596</v>
      </c>
      <c r="N1359" s="18">
        <f>M1359*0.23</f>
        <v>2667.08</v>
      </c>
      <c r="O1359" s="16" t="s">
        <v>58</v>
      </c>
      <c r="P1359" s="16" t="s">
        <v>38</v>
      </c>
      <c r="Q1359" s="16">
        <v>3</v>
      </c>
      <c r="R1359" s="16" t="s">
        <v>39</v>
      </c>
    </row>
    <row r="1360" spans="1:18" x14ac:dyDescent="0.2">
      <c r="A1360" s="16" t="s">
        <v>1503</v>
      </c>
      <c r="B1360" s="29">
        <v>46090</v>
      </c>
      <c r="C1360" s="9" t="s">
        <v>52</v>
      </c>
      <c r="D1360" s="9" t="s">
        <v>154</v>
      </c>
      <c r="E1360" s="9" t="s">
        <v>61</v>
      </c>
      <c r="F1360" s="9" t="s">
        <v>8</v>
      </c>
      <c r="G1360" s="9" t="s">
        <v>139</v>
      </c>
      <c r="H1360" s="9" t="s">
        <v>140</v>
      </c>
      <c r="I1360" s="9" t="s">
        <v>36</v>
      </c>
      <c r="J1360" s="17">
        <v>2</v>
      </c>
      <c r="K1360" s="18">
        <v>56101</v>
      </c>
      <c r="L1360" s="19">
        <v>0.1</v>
      </c>
      <c r="M1360" s="18">
        <f t="shared" si="56"/>
        <v>100981.8</v>
      </c>
      <c r="N1360" s="18">
        <f>M1360*0.22</f>
        <v>22215.995999999999</v>
      </c>
      <c r="O1360" s="16" t="s">
        <v>91</v>
      </c>
      <c r="P1360" s="16" t="s">
        <v>38</v>
      </c>
      <c r="Q1360" s="16">
        <v>3</v>
      </c>
      <c r="R1360" s="16" t="s">
        <v>39</v>
      </c>
    </row>
    <row r="1361" spans="1:18" x14ac:dyDescent="0.2">
      <c r="A1361" s="16" t="s">
        <v>1504</v>
      </c>
      <c r="B1361" s="29">
        <v>45918</v>
      </c>
      <c r="C1361" s="9" t="s">
        <v>165</v>
      </c>
      <c r="D1361" s="9" t="s">
        <v>83</v>
      </c>
      <c r="E1361" s="9" t="s">
        <v>84</v>
      </c>
      <c r="F1361" s="9" t="s">
        <v>10</v>
      </c>
      <c r="G1361" s="9" t="s">
        <v>224</v>
      </c>
      <c r="H1361" s="9" t="s">
        <v>131</v>
      </c>
      <c r="I1361" s="9" t="s">
        <v>73</v>
      </c>
      <c r="J1361" s="17">
        <v>1</v>
      </c>
      <c r="K1361" s="18">
        <v>2320</v>
      </c>
      <c r="L1361" s="19">
        <v>0.15</v>
      </c>
      <c r="M1361" s="18">
        <f t="shared" si="56"/>
        <v>1972</v>
      </c>
      <c r="N1361" s="18">
        <f>M1361*0.13</f>
        <v>256.36</v>
      </c>
      <c r="O1361" s="16" t="s">
        <v>91</v>
      </c>
      <c r="P1361" s="16" t="s">
        <v>38</v>
      </c>
      <c r="Q1361" s="16">
        <v>4</v>
      </c>
      <c r="R1361" s="16" t="s">
        <v>39</v>
      </c>
    </row>
    <row r="1362" spans="1:18" x14ac:dyDescent="0.2">
      <c r="A1362" s="16" t="s">
        <v>1505</v>
      </c>
      <c r="B1362" s="29">
        <v>45761</v>
      </c>
      <c r="C1362" s="9" t="s">
        <v>54</v>
      </c>
      <c r="D1362" s="9" t="s">
        <v>47</v>
      </c>
      <c r="E1362" s="9" t="s">
        <v>48</v>
      </c>
      <c r="F1362" s="9" t="s">
        <v>11</v>
      </c>
      <c r="G1362" s="9" t="s">
        <v>115</v>
      </c>
      <c r="H1362" s="9" t="s">
        <v>116</v>
      </c>
      <c r="I1362" s="9" t="s">
        <v>79</v>
      </c>
      <c r="J1362" s="17">
        <v>2</v>
      </c>
      <c r="K1362" s="18">
        <v>2478</v>
      </c>
      <c r="L1362" s="19">
        <v>0</v>
      </c>
      <c r="M1362" s="18">
        <f t="shared" si="56"/>
        <v>4956</v>
      </c>
      <c r="N1362" s="18">
        <f>M1362*0.12</f>
        <v>594.72</v>
      </c>
      <c r="O1362" s="16" t="s">
        <v>37</v>
      </c>
      <c r="P1362" s="16" t="s">
        <v>38</v>
      </c>
      <c r="Q1362" s="16">
        <v>4</v>
      </c>
      <c r="R1362" s="16" t="s">
        <v>39</v>
      </c>
    </row>
    <row r="1363" spans="1:18" x14ac:dyDescent="0.2">
      <c r="A1363" s="16" t="s">
        <v>1506</v>
      </c>
      <c r="B1363" s="29">
        <v>45755</v>
      </c>
      <c r="C1363" s="9" t="s">
        <v>86</v>
      </c>
      <c r="D1363" s="9" t="s">
        <v>75</v>
      </c>
      <c r="E1363" s="9" t="s">
        <v>76</v>
      </c>
      <c r="F1363" s="9" t="s">
        <v>10</v>
      </c>
      <c r="G1363" s="9" t="s">
        <v>62</v>
      </c>
      <c r="H1363" s="9" t="s">
        <v>63</v>
      </c>
      <c r="I1363" s="9" t="s">
        <v>73</v>
      </c>
      <c r="J1363" s="17">
        <v>1</v>
      </c>
      <c r="K1363" s="18">
        <v>1549</v>
      </c>
      <c r="L1363" s="19">
        <v>0</v>
      </c>
      <c r="M1363" s="18">
        <f t="shared" si="56"/>
        <v>1549</v>
      </c>
      <c r="N1363" s="18">
        <f>M1363*0.15</f>
        <v>232.35</v>
      </c>
      <c r="O1363" s="16" t="s">
        <v>37</v>
      </c>
      <c r="P1363" s="16" t="s">
        <v>38</v>
      </c>
      <c r="Q1363" s="16">
        <v>4</v>
      </c>
      <c r="R1363" s="16" t="s">
        <v>39</v>
      </c>
    </row>
    <row r="1364" spans="1:18" x14ac:dyDescent="0.2">
      <c r="A1364" s="16" t="s">
        <v>1507</v>
      </c>
      <c r="B1364" s="29">
        <v>45794</v>
      </c>
      <c r="C1364" s="9" t="s">
        <v>146</v>
      </c>
      <c r="D1364" s="9" t="s">
        <v>150</v>
      </c>
      <c r="E1364" s="9" t="s">
        <v>151</v>
      </c>
      <c r="F1364" s="9" t="s">
        <v>10</v>
      </c>
      <c r="G1364" s="9" t="s">
        <v>184</v>
      </c>
      <c r="H1364" s="9" t="s">
        <v>185</v>
      </c>
      <c r="I1364" s="9" t="s">
        <v>73</v>
      </c>
      <c r="J1364" s="17">
        <v>1</v>
      </c>
      <c r="K1364" s="18">
        <v>304</v>
      </c>
      <c r="L1364" s="19">
        <v>0.15</v>
      </c>
      <c r="M1364" s="18">
        <f t="shared" si="56"/>
        <v>258.39999999999998</v>
      </c>
      <c r="N1364" s="18">
        <f>M1364*0.11</f>
        <v>28.423999999999996</v>
      </c>
      <c r="O1364" s="16" t="s">
        <v>91</v>
      </c>
      <c r="P1364" s="16" t="s">
        <v>38</v>
      </c>
      <c r="Q1364" s="16">
        <v>3</v>
      </c>
      <c r="R1364" s="16" t="s">
        <v>39</v>
      </c>
    </row>
    <row r="1365" spans="1:18" x14ac:dyDescent="0.2">
      <c r="A1365" s="16" t="s">
        <v>1508</v>
      </c>
      <c r="B1365" s="29">
        <v>45675</v>
      </c>
      <c r="C1365" s="9" t="s">
        <v>31</v>
      </c>
      <c r="D1365" s="9" t="s">
        <v>119</v>
      </c>
      <c r="E1365" s="9" t="s">
        <v>120</v>
      </c>
      <c r="F1365" s="9" t="s">
        <v>11</v>
      </c>
      <c r="G1365" s="9" t="s">
        <v>135</v>
      </c>
      <c r="H1365" s="9" t="s">
        <v>136</v>
      </c>
      <c r="I1365" s="9" t="s">
        <v>79</v>
      </c>
      <c r="J1365" s="17">
        <v>2</v>
      </c>
      <c r="K1365" s="18">
        <v>382</v>
      </c>
      <c r="L1365" s="19">
        <v>0.05</v>
      </c>
      <c r="M1365" s="18">
        <f t="shared" si="56"/>
        <v>725.8</v>
      </c>
      <c r="N1365" s="18">
        <f>M1365*0.16</f>
        <v>116.128</v>
      </c>
      <c r="O1365" s="16" t="s">
        <v>69</v>
      </c>
      <c r="P1365" s="16" t="s">
        <v>38</v>
      </c>
      <c r="Q1365" s="16">
        <v>4</v>
      </c>
      <c r="R1365" s="16" t="s">
        <v>39</v>
      </c>
    </row>
    <row r="1366" spans="1:18" x14ac:dyDescent="0.2">
      <c r="A1366" s="16" t="s">
        <v>1509</v>
      </c>
      <c r="B1366" s="29">
        <v>45909</v>
      </c>
      <c r="C1366" s="9" t="s">
        <v>148</v>
      </c>
      <c r="D1366" s="9" t="s">
        <v>71</v>
      </c>
      <c r="E1366" s="9" t="s">
        <v>72</v>
      </c>
      <c r="F1366" s="9" t="s">
        <v>11</v>
      </c>
      <c r="G1366" s="9" t="s">
        <v>42</v>
      </c>
      <c r="H1366" s="9" t="s">
        <v>43</v>
      </c>
      <c r="I1366" s="9" t="s">
        <v>79</v>
      </c>
      <c r="J1366" s="17">
        <v>1</v>
      </c>
      <c r="K1366" s="18">
        <v>687</v>
      </c>
      <c r="L1366" s="19">
        <v>0</v>
      </c>
      <c r="M1366" s="18">
        <f t="shared" ref="M1366:M1373" si="57">J1366*K1366*(1-L1366)</f>
        <v>687</v>
      </c>
      <c r="N1366" s="18">
        <f>M1366*0.12</f>
        <v>82.44</v>
      </c>
      <c r="O1366" s="16" t="s">
        <v>37</v>
      </c>
      <c r="P1366" s="16" t="s">
        <v>38</v>
      </c>
      <c r="Q1366" s="16">
        <v>4</v>
      </c>
      <c r="R1366" s="16" t="s">
        <v>39</v>
      </c>
    </row>
    <row r="1367" spans="1:18" x14ac:dyDescent="0.2">
      <c r="A1367" s="16" t="s">
        <v>1510</v>
      </c>
      <c r="B1367" s="29">
        <v>45723</v>
      </c>
      <c r="C1367" s="9" t="s">
        <v>46</v>
      </c>
      <c r="D1367" s="9" t="s">
        <v>101</v>
      </c>
      <c r="E1367" s="9" t="s">
        <v>102</v>
      </c>
      <c r="F1367" s="9" t="s">
        <v>11</v>
      </c>
      <c r="G1367" s="9" t="s">
        <v>77</v>
      </c>
      <c r="H1367" s="9" t="s">
        <v>78</v>
      </c>
      <c r="I1367" s="9" t="s">
        <v>36</v>
      </c>
      <c r="J1367" s="17">
        <v>1</v>
      </c>
      <c r="K1367" s="18">
        <v>1281</v>
      </c>
      <c r="L1367" s="19">
        <v>0.1</v>
      </c>
      <c r="M1367" s="18">
        <f t="shared" si="57"/>
        <v>1152.9000000000001</v>
      </c>
      <c r="N1367" s="18">
        <f>M1367*0.26</f>
        <v>299.75400000000002</v>
      </c>
      <c r="O1367" s="16" t="s">
        <v>58</v>
      </c>
      <c r="P1367" s="16" t="s">
        <v>38</v>
      </c>
      <c r="Q1367" s="16">
        <v>4</v>
      </c>
      <c r="R1367" s="16" t="s">
        <v>39</v>
      </c>
    </row>
    <row r="1368" spans="1:18" x14ac:dyDescent="0.2">
      <c r="A1368" s="16" t="s">
        <v>1511</v>
      </c>
      <c r="B1368" s="29">
        <v>46001</v>
      </c>
      <c r="C1368" s="9" t="s">
        <v>31</v>
      </c>
      <c r="D1368" s="9" t="s">
        <v>87</v>
      </c>
      <c r="E1368" s="9" t="s">
        <v>88</v>
      </c>
      <c r="F1368" s="9" t="s">
        <v>8</v>
      </c>
      <c r="G1368" s="9" t="s">
        <v>139</v>
      </c>
      <c r="H1368" s="9" t="s">
        <v>140</v>
      </c>
      <c r="I1368" s="9" t="s">
        <v>57</v>
      </c>
      <c r="J1368" s="17">
        <v>2</v>
      </c>
      <c r="K1368" s="18">
        <v>33730</v>
      </c>
      <c r="L1368" s="19">
        <v>0.2</v>
      </c>
      <c r="M1368" s="18">
        <f t="shared" si="57"/>
        <v>53968</v>
      </c>
      <c r="N1368" s="18">
        <f>-0.08*M1368</f>
        <v>-4317.4400000000005</v>
      </c>
      <c r="O1368" s="16" t="s">
        <v>37</v>
      </c>
      <c r="P1368" s="16" t="s">
        <v>80</v>
      </c>
      <c r="Q1368" s="16">
        <v>2</v>
      </c>
      <c r="R1368" s="16" t="s">
        <v>80</v>
      </c>
    </row>
    <row r="1369" spans="1:18" x14ac:dyDescent="0.2">
      <c r="A1369" s="16" t="s">
        <v>1512</v>
      </c>
      <c r="B1369" s="29">
        <v>46049</v>
      </c>
      <c r="C1369" s="9" t="s">
        <v>82</v>
      </c>
      <c r="D1369" s="9" t="s">
        <v>119</v>
      </c>
      <c r="E1369" s="9" t="s">
        <v>120</v>
      </c>
      <c r="F1369" s="9" t="s">
        <v>9</v>
      </c>
      <c r="G1369" s="9" t="s">
        <v>173</v>
      </c>
      <c r="H1369" s="9" t="s">
        <v>174</v>
      </c>
      <c r="I1369" s="9" t="s">
        <v>79</v>
      </c>
      <c r="J1369" s="17">
        <v>1</v>
      </c>
      <c r="K1369" s="18">
        <v>787</v>
      </c>
      <c r="L1369" s="19">
        <v>0.35</v>
      </c>
      <c r="M1369" s="18">
        <f t="shared" si="57"/>
        <v>511.55</v>
      </c>
      <c r="N1369" s="18">
        <f>M1369*0.22</f>
        <v>112.541</v>
      </c>
      <c r="O1369" s="16" t="s">
        <v>37</v>
      </c>
      <c r="P1369" s="16" t="s">
        <v>38</v>
      </c>
      <c r="Q1369" s="16">
        <v>4</v>
      </c>
      <c r="R1369" s="16" t="s">
        <v>39</v>
      </c>
    </row>
    <row r="1370" spans="1:18" x14ac:dyDescent="0.2">
      <c r="A1370" s="16" t="s">
        <v>1513</v>
      </c>
      <c r="B1370" s="29">
        <v>45817</v>
      </c>
      <c r="C1370" s="9" t="s">
        <v>97</v>
      </c>
      <c r="D1370" s="9" t="s">
        <v>32</v>
      </c>
      <c r="E1370" s="9" t="s">
        <v>33</v>
      </c>
      <c r="F1370" s="9" t="s">
        <v>8</v>
      </c>
      <c r="G1370" s="9" t="s">
        <v>139</v>
      </c>
      <c r="H1370" s="9" t="s">
        <v>140</v>
      </c>
      <c r="I1370" s="9" t="s">
        <v>36</v>
      </c>
      <c r="J1370" s="17">
        <v>2</v>
      </c>
      <c r="K1370" s="18">
        <v>23883</v>
      </c>
      <c r="L1370" s="19">
        <v>0</v>
      </c>
      <c r="M1370" s="18">
        <f t="shared" si="57"/>
        <v>47766</v>
      </c>
      <c r="N1370" s="18">
        <f>M1370*0.16</f>
        <v>7642.56</v>
      </c>
      <c r="O1370" s="16" t="s">
        <v>44</v>
      </c>
      <c r="P1370" s="16" t="s">
        <v>38</v>
      </c>
      <c r="Q1370" s="16">
        <v>4</v>
      </c>
      <c r="R1370" s="16" t="s">
        <v>39</v>
      </c>
    </row>
    <row r="1371" spans="1:18" x14ac:dyDescent="0.2">
      <c r="A1371" s="16" t="s">
        <v>1514</v>
      </c>
      <c r="B1371" s="29">
        <v>45695</v>
      </c>
      <c r="C1371" s="9" t="s">
        <v>54</v>
      </c>
      <c r="D1371" s="9" t="s">
        <v>71</v>
      </c>
      <c r="E1371" s="9" t="s">
        <v>72</v>
      </c>
      <c r="F1371" s="9" t="s">
        <v>8</v>
      </c>
      <c r="G1371" s="9" t="s">
        <v>34</v>
      </c>
      <c r="H1371" s="9" t="s">
        <v>35</v>
      </c>
      <c r="I1371" s="9" t="s">
        <v>36</v>
      </c>
      <c r="J1371" s="17">
        <v>1</v>
      </c>
      <c r="K1371" s="18">
        <v>53877</v>
      </c>
      <c r="L1371" s="19">
        <v>0.15</v>
      </c>
      <c r="M1371" s="18">
        <f t="shared" si="57"/>
        <v>45795.45</v>
      </c>
      <c r="N1371" s="18">
        <f>M1371*0.13</f>
        <v>5953.4084999999995</v>
      </c>
      <c r="O1371" s="16" t="s">
        <v>58</v>
      </c>
      <c r="P1371" s="16" t="s">
        <v>38</v>
      </c>
      <c r="Q1371" s="16">
        <v>4</v>
      </c>
      <c r="R1371" s="16" t="s">
        <v>39</v>
      </c>
    </row>
    <row r="1372" spans="1:18" x14ac:dyDescent="0.2">
      <c r="A1372" s="16" t="s">
        <v>1515</v>
      </c>
      <c r="B1372" s="29">
        <v>46006</v>
      </c>
      <c r="C1372" s="9" t="s">
        <v>86</v>
      </c>
      <c r="D1372" s="9" t="s">
        <v>60</v>
      </c>
      <c r="E1372" s="9" t="s">
        <v>61</v>
      </c>
      <c r="F1372" s="9" t="s">
        <v>10</v>
      </c>
      <c r="G1372" s="9" t="s">
        <v>62</v>
      </c>
      <c r="H1372" s="9" t="s">
        <v>63</v>
      </c>
      <c r="I1372" s="9" t="s">
        <v>64</v>
      </c>
      <c r="J1372" s="17">
        <v>2</v>
      </c>
      <c r="K1372" s="18">
        <v>4749</v>
      </c>
      <c r="L1372" s="19">
        <v>0.15</v>
      </c>
      <c r="M1372" s="18">
        <f t="shared" si="57"/>
        <v>8073.3</v>
      </c>
      <c r="N1372" s="18">
        <f>M1372*0.13</f>
        <v>1049.529</v>
      </c>
      <c r="O1372" s="16" t="s">
        <v>44</v>
      </c>
      <c r="P1372" s="16" t="s">
        <v>38</v>
      </c>
      <c r="Q1372" s="16">
        <v>5</v>
      </c>
      <c r="R1372" s="16" t="s">
        <v>39</v>
      </c>
    </row>
    <row r="1373" spans="1:18" x14ac:dyDescent="0.2">
      <c r="A1373" s="16" t="s">
        <v>1516</v>
      </c>
      <c r="B1373" s="29">
        <v>45663</v>
      </c>
      <c r="C1373" s="9" t="s">
        <v>106</v>
      </c>
      <c r="D1373" s="9" t="s">
        <v>154</v>
      </c>
      <c r="E1373" s="9" t="s">
        <v>61</v>
      </c>
      <c r="F1373" s="9" t="s">
        <v>9</v>
      </c>
      <c r="G1373" s="9" t="s">
        <v>93</v>
      </c>
      <c r="H1373" s="9" t="s">
        <v>94</v>
      </c>
      <c r="I1373" s="9" t="s">
        <v>95</v>
      </c>
      <c r="J1373" s="17">
        <v>1</v>
      </c>
      <c r="K1373" s="18">
        <v>2416</v>
      </c>
      <c r="L1373" s="19">
        <v>0</v>
      </c>
      <c r="M1373" s="18">
        <f t="shared" si="57"/>
        <v>2416</v>
      </c>
      <c r="N1373" s="18">
        <f>M1373*0.2</f>
        <v>483.20000000000005</v>
      </c>
      <c r="O1373" s="16" t="s">
        <v>69</v>
      </c>
      <c r="P1373" s="16" t="s">
        <v>38</v>
      </c>
      <c r="Q1373" s="16">
        <v>3</v>
      </c>
      <c r="R1373" s="16" t="s">
        <v>39</v>
      </c>
    </row>
    <row r="1374" spans="1:18" x14ac:dyDescent="0.2">
      <c r="A1374" s="16" t="s">
        <v>1517</v>
      </c>
      <c r="B1374" s="29">
        <v>45924</v>
      </c>
      <c r="C1374" s="9" t="s">
        <v>118</v>
      </c>
      <c r="D1374" s="9" t="s">
        <v>32</v>
      </c>
      <c r="E1374" s="9" t="s">
        <v>33</v>
      </c>
      <c r="F1374" s="9" t="s">
        <v>9</v>
      </c>
      <c r="G1374" s="9" t="s">
        <v>173</v>
      </c>
      <c r="H1374" s="9" t="s">
        <v>174</v>
      </c>
      <c r="I1374" s="9" t="s">
        <v>79</v>
      </c>
      <c r="J1374" s="17">
        <v>1</v>
      </c>
      <c r="K1374" s="18">
        <v>3290</v>
      </c>
      <c r="L1374" s="19">
        <v>0.1</v>
      </c>
      <c r="M1374" s="18">
        <v>0</v>
      </c>
      <c r="N1374" s="18">
        <v>0</v>
      </c>
      <c r="O1374" s="16" t="s">
        <v>69</v>
      </c>
      <c r="P1374" s="16" t="s">
        <v>132</v>
      </c>
      <c r="Q1374" s="16"/>
      <c r="R1374" s="16" t="s">
        <v>133</v>
      </c>
    </row>
    <row r="1375" spans="1:18" x14ac:dyDescent="0.2">
      <c r="A1375" s="16" t="s">
        <v>1518</v>
      </c>
      <c r="B1375" s="29">
        <v>45948</v>
      </c>
      <c r="C1375" s="9" t="s">
        <v>86</v>
      </c>
      <c r="D1375" s="9" t="s">
        <v>113</v>
      </c>
      <c r="E1375" s="9" t="s">
        <v>114</v>
      </c>
      <c r="F1375" s="9" t="s">
        <v>9</v>
      </c>
      <c r="G1375" s="9" t="s">
        <v>103</v>
      </c>
      <c r="H1375" s="9" t="s">
        <v>104</v>
      </c>
      <c r="I1375" s="9" t="s">
        <v>95</v>
      </c>
      <c r="J1375" s="17">
        <v>1</v>
      </c>
      <c r="K1375" s="18">
        <v>2264</v>
      </c>
      <c r="L1375" s="19">
        <v>0</v>
      </c>
      <c r="M1375" s="18">
        <f t="shared" ref="M1375:M1381" si="58">J1375*K1375*(1-L1375)</f>
        <v>2264</v>
      </c>
      <c r="N1375" s="18">
        <f>-0.08*M1375</f>
        <v>-181.12</v>
      </c>
      <c r="O1375" s="16" t="s">
        <v>37</v>
      </c>
      <c r="P1375" s="16" t="s">
        <v>80</v>
      </c>
      <c r="Q1375" s="16">
        <v>2</v>
      </c>
      <c r="R1375" s="16" t="s">
        <v>80</v>
      </c>
    </row>
    <row r="1376" spans="1:18" x14ac:dyDescent="0.2">
      <c r="A1376" s="16" t="s">
        <v>1519</v>
      </c>
      <c r="B1376" s="29">
        <v>45941</v>
      </c>
      <c r="C1376" s="9" t="s">
        <v>118</v>
      </c>
      <c r="D1376" s="9" t="s">
        <v>113</v>
      </c>
      <c r="E1376" s="9" t="s">
        <v>114</v>
      </c>
      <c r="F1376" s="9" t="s">
        <v>9</v>
      </c>
      <c r="G1376" s="9" t="s">
        <v>176</v>
      </c>
      <c r="H1376" s="9" t="s">
        <v>177</v>
      </c>
      <c r="I1376" s="9" t="s">
        <v>79</v>
      </c>
      <c r="J1376" s="17">
        <v>1</v>
      </c>
      <c r="K1376" s="18">
        <v>3178</v>
      </c>
      <c r="L1376" s="19">
        <v>0</v>
      </c>
      <c r="M1376" s="18">
        <f t="shared" si="58"/>
        <v>3178</v>
      </c>
      <c r="N1376" s="18">
        <f>M1376*0.1</f>
        <v>317.8</v>
      </c>
      <c r="O1376" s="16" t="s">
        <v>91</v>
      </c>
      <c r="P1376" s="16" t="s">
        <v>38</v>
      </c>
      <c r="Q1376" s="16">
        <v>5</v>
      </c>
      <c r="R1376" s="16" t="s">
        <v>39</v>
      </c>
    </row>
    <row r="1377" spans="1:18" x14ac:dyDescent="0.2">
      <c r="A1377" s="16" t="s">
        <v>1520</v>
      </c>
      <c r="B1377" s="29">
        <v>45696</v>
      </c>
      <c r="C1377" s="9" t="s">
        <v>148</v>
      </c>
      <c r="D1377" s="9" t="s">
        <v>154</v>
      </c>
      <c r="E1377" s="9" t="s">
        <v>61</v>
      </c>
      <c r="F1377" s="9" t="s">
        <v>8</v>
      </c>
      <c r="G1377" s="9" t="s">
        <v>139</v>
      </c>
      <c r="H1377" s="9" t="s">
        <v>140</v>
      </c>
      <c r="I1377" s="9" t="s">
        <v>57</v>
      </c>
      <c r="J1377" s="17">
        <v>2</v>
      </c>
      <c r="K1377" s="18">
        <v>60263</v>
      </c>
      <c r="L1377" s="19">
        <v>0</v>
      </c>
      <c r="M1377" s="18">
        <f t="shared" si="58"/>
        <v>120526</v>
      </c>
      <c r="N1377" s="18">
        <f>M1377*0.23</f>
        <v>27720.98</v>
      </c>
      <c r="O1377" s="16" t="s">
        <v>91</v>
      </c>
      <c r="P1377" s="16" t="s">
        <v>38</v>
      </c>
      <c r="Q1377" s="16">
        <v>3</v>
      </c>
      <c r="R1377" s="16" t="s">
        <v>39</v>
      </c>
    </row>
    <row r="1378" spans="1:18" x14ac:dyDescent="0.2">
      <c r="A1378" s="16" t="s">
        <v>1521</v>
      </c>
      <c r="B1378" s="29">
        <v>45878</v>
      </c>
      <c r="C1378" s="9" t="s">
        <v>138</v>
      </c>
      <c r="D1378" s="9" t="s">
        <v>71</v>
      </c>
      <c r="E1378" s="9" t="s">
        <v>72</v>
      </c>
      <c r="F1378" s="9" t="s">
        <v>8</v>
      </c>
      <c r="G1378" s="9" t="s">
        <v>67</v>
      </c>
      <c r="H1378" s="9" t="s">
        <v>68</v>
      </c>
      <c r="I1378" s="9" t="s">
        <v>36</v>
      </c>
      <c r="J1378" s="17">
        <v>1</v>
      </c>
      <c r="K1378" s="18">
        <v>9511</v>
      </c>
      <c r="L1378" s="19">
        <v>0.15</v>
      </c>
      <c r="M1378" s="18">
        <f t="shared" si="58"/>
        <v>8084.3499999999995</v>
      </c>
      <c r="N1378" s="18">
        <f>M1378*0.25</f>
        <v>2021.0874999999999</v>
      </c>
      <c r="O1378" s="16" t="s">
        <v>91</v>
      </c>
      <c r="P1378" s="16" t="s">
        <v>242</v>
      </c>
      <c r="Q1378" s="16">
        <v>3</v>
      </c>
      <c r="R1378" s="16" t="s">
        <v>39</v>
      </c>
    </row>
    <row r="1379" spans="1:18" x14ac:dyDescent="0.2">
      <c r="A1379" s="16" t="s">
        <v>1522</v>
      </c>
      <c r="B1379" s="29">
        <v>45715</v>
      </c>
      <c r="C1379" s="9" t="s">
        <v>106</v>
      </c>
      <c r="D1379" s="9" t="s">
        <v>47</v>
      </c>
      <c r="E1379" s="9" t="s">
        <v>48</v>
      </c>
      <c r="F1379" s="9" t="s">
        <v>9</v>
      </c>
      <c r="G1379" s="9" t="s">
        <v>217</v>
      </c>
      <c r="H1379" s="9" t="s">
        <v>218</v>
      </c>
      <c r="I1379" s="9" t="s">
        <v>95</v>
      </c>
      <c r="J1379" s="17">
        <v>1</v>
      </c>
      <c r="K1379" s="18">
        <v>4060</v>
      </c>
      <c r="L1379" s="19">
        <v>0.15</v>
      </c>
      <c r="M1379" s="18">
        <f t="shared" si="58"/>
        <v>3451</v>
      </c>
      <c r="N1379" s="18">
        <f>M1379*0.24</f>
        <v>828.24</v>
      </c>
      <c r="O1379" s="16" t="s">
        <v>44</v>
      </c>
      <c r="P1379" s="16" t="s">
        <v>38</v>
      </c>
      <c r="Q1379" s="16">
        <v>4</v>
      </c>
      <c r="R1379" s="16" t="s">
        <v>39</v>
      </c>
    </row>
    <row r="1380" spans="1:18" x14ac:dyDescent="0.2">
      <c r="A1380" s="16" t="s">
        <v>1523</v>
      </c>
      <c r="B1380" s="29">
        <v>45898</v>
      </c>
      <c r="C1380" s="9" t="s">
        <v>138</v>
      </c>
      <c r="D1380" s="9" t="s">
        <v>32</v>
      </c>
      <c r="E1380" s="9" t="s">
        <v>33</v>
      </c>
      <c r="F1380" s="9" t="s">
        <v>8</v>
      </c>
      <c r="G1380" s="9" t="s">
        <v>262</v>
      </c>
      <c r="H1380" s="9" t="s">
        <v>263</v>
      </c>
      <c r="I1380" s="9" t="s">
        <v>57</v>
      </c>
      <c r="J1380" s="17">
        <v>1</v>
      </c>
      <c r="K1380" s="18">
        <v>27384</v>
      </c>
      <c r="L1380" s="19">
        <v>0.2</v>
      </c>
      <c r="M1380" s="18">
        <f t="shared" si="58"/>
        <v>21907.200000000001</v>
      </c>
      <c r="N1380" s="18">
        <f>M1380*0.16</f>
        <v>3505.152</v>
      </c>
      <c r="O1380" s="16" t="s">
        <v>37</v>
      </c>
      <c r="P1380" s="16" t="s">
        <v>38</v>
      </c>
      <c r="Q1380" s="16">
        <v>3</v>
      </c>
      <c r="R1380" s="16" t="s">
        <v>39</v>
      </c>
    </row>
    <row r="1381" spans="1:18" x14ac:dyDescent="0.2">
      <c r="A1381" s="16" t="s">
        <v>1524</v>
      </c>
      <c r="B1381" s="29">
        <v>45756</v>
      </c>
      <c r="C1381" s="9" t="s">
        <v>138</v>
      </c>
      <c r="D1381" s="9" t="s">
        <v>75</v>
      </c>
      <c r="E1381" s="9" t="s">
        <v>76</v>
      </c>
      <c r="F1381" s="9" t="s">
        <v>11</v>
      </c>
      <c r="G1381" s="9" t="s">
        <v>130</v>
      </c>
      <c r="H1381" s="9" t="s">
        <v>131</v>
      </c>
      <c r="I1381" s="9" t="s">
        <v>36</v>
      </c>
      <c r="J1381" s="17">
        <v>1</v>
      </c>
      <c r="K1381" s="18">
        <v>1759</v>
      </c>
      <c r="L1381" s="19">
        <v>0.5</v>
      </c>
      <c r="M1381" s="18">
        <f t="shared" si="58"/>
        <v>879.5</v>
      </c>
      <c r="N1381" s="18">
        <f>M1381*0.23</f>
        <v>202.285</v>
      </c>
      <c r="O1381" s="16" t="s">
        <v>58</v>
      </c>
      <c r="P1381" s="16" t="s">
        <v>242</v>
      </c>
      <c r="Q1381" s="16">
        <v>3</v>
      </c>
      <c r="R1381" s="16" t="s">
        <v>39</v>
      </c>
    </row>
    <row r="1382" spans="1:18" x14ac:dyDescent="0.2">
      <c r="A1382" s="16" t="s">
        <v>1525</v>
      </c>
      <c r="B1382" s="29">
        <v>45930</v>
      </c>
      <c r="C1382" s="9" t="s">
        <v>54</v>
      </c>
      <c r="D1382" s="9" t="s">
        <v>83</v>
      </c>
      <c r="E1382" s="9" t="s">
        <v>84</v>
      </c>
      <c r="F1382" s="9" t="s">
        <v>10</v>
      </c>
      <c r="G1382" s="9" t="s">
        <v>121</v>
      </c>
      <c r="H1382" s="9" t="s">
        <v>122</v>
      </c>
      <c r="I1382" s="9" t="s">
        <v>73</v>
      </c>
      <c r="J1382" s="17">
        <v>2</v>
      </c>
      <c r="K1382" s="18">
        <v>2644</v>
      </c>
      <c r="L1382" s="19">
        <v>0.15</v>
      </c>
      <c r="M1382" s="18">
        <v>0</v>
      </c>
      <c r="N1382" s="18">
        <v>0</v>
      </c>
      <c r="O1382" s="16" t="s">
        <v>69</v>
      </c>
      <c r="P1382" s="16" t="s">
        <v>132</v>
      </c>
      <c r="Q1382" s="16"/>
      <c r="R1382" s="16" t="s">
        <v>133</v>
      </c>
    </row>
    <row r="1383" spans="1:18" x14ac:dyDescent="0.2">
      <c r="A1383" s="16" t="s">
        <v>1526</v>
      </c>
      <c r="B1383" s="29">
        <v>45864</v>
      </c>
      <c r="C1383" s="9" t="s">
        <v>165</v>
      </c>
      <c r="D1383" s="9" t="s">
        <v>71</v>
      </c>
      <c r="E1383" s="9" t="s">
        <v>72</v>
      </c>
      <c r="F1383" s="9" t="s">
        <v>9</v>
      </c>
      <c r="G1383" s="9" t="s">
        <v>93</v>
      </c>
      <c r="H1383" s="9" t="s">
        <v>94</v>
      </c>
      <c r="I1383" s="9" t="s">
        <v>95</v>
      </c>
      <c r="J1383" s="17">
        <v>1</v>
      </c>
      <c r="K1383" s="18">
        <v>3661</v>
      </c>
      <c r="L1383" s="19">
        <v>0.2</v>
      </c>
      <c r="M1383" s="18">
        <v>0</v>
      </c>
      <c r="N1383" s="18">
        <v>0</v>
      </c>
      <c r="O1383" s="16" t="s">
        <v>69</v>
      </c>
      <c r="P1383" s="16" t="s">
        <v>132</v>
      </c>
      <c r="Q1383" s="16"/>
      <c r="R1383" s="16" t="s">
        <v>133</v>
      </c>
    </row>
    <row r="1384" spans="1:18" x14ac:dyDescent="0.2">
      <c r="A1384" s="16" t="s">
        <v>1527</v>
      </c>
      <c r="B1384" s="29">
        <v>45769</v>
      </c>
      <c r="C1384" s="9" t="s">
        <v>97</v>
      </c>
      <c r="D1384" s="9" t="s">
        <v>119</v>
      </c>
      <c r="E1384" s="9" t="s">
        <v>120</v>
      </c>
      <c r="F1384" s="9" t="s">
        <v>11</v>
      </c>
      <c r="G1384" s="9" t="s">
        <v>115</v>
      </c>
      <c r="H1384" s="9" t="s">
        <v>116</v>
      </c>
      <c r="I1384" s="9" t="s">
        <v>79</v>
      </c>
      <c r="J1384" s="17">
        <v>1</v>
      </c>
      <c r="K1384" s="18">
        <v>918</v>
      </c>
      <c r="L1384" s="19">
        <v>0.1</v>
      </c>
      <c r="M1384" s="18">
        <f>J1384*K1384*(1-L1384)</f>
        <v>826.2</v>
      </c>
      <c r="N1384" s="18">
        <f>M1384*0.1</f>
        <v>82.62</v>
      </c>
      <c r="O1384" s="16" t="s">
        <v>69</v>
      </c>
      <c r="P1384" s="16" t="s">
        <v>38</v>
      </c>
      <c r="Q1384" s="16">
        <v>5</v>
      </c>
      <c r="R1384" s="16" t="s">
        <v>39</v>
      </c>
    </row>
    <row r="1385" spans="1:18" x14ac:dyDescent="0.2">
      <c r="A1385" s="16" t="s">
        <v>1528</v>
      </c>
      <c r="B1385" s="29">
        <v>46042</v>
      </c>
      <c r="C1385" s="9" t="s">
        <v>86</v>
      </c>
      <c r="D1385" s="9" t="s">
        <v>154</v>
      </c>
      <c r="E1385" s="9" t="s">
        <v>61</v>
      </c>
      <c r="F1385" s="9" t="s">
        <v>11</v>
      </c>
      <c r="G1385" s="9" t="s">
        <v>42</v>
      </c>
      <c r="H1385" s="9" t="s">
        <v>43</v>
      </c>
      <c r="I1385" s="9" t="s">
        <v>36</v>
      </c>
      <c r="J1385" s="17">
        <v>1</v>
      </c>
      <c r="K1385" s="18">
        <v>315</v>
      </c>
      <c r="L1385" s="19">
        <v>0.1</v>
      </c>
      <c r="M1385" s="18">
        <v>0</v>
      </c>
      <c r="N1385" s="18">
        <v>0</v>
      </c>
      <c r="O1385" s="16" t="s">
        <v>91</v>
      </c>
      <c r="P1385" s="16" t="s">
        <v>132</v>
      </c>
      <c r="Q1385" s="16"/>
      <c r="R1385" s="16" t="s">
        <v>133</v>
      </c>
    </row>
    <row r="1386" spans="1:18" x14ac:dyDescent="0.2">
      <c r="A1386" s="16" t="s">
        <v>1529</v>
      </c>
      <c r="B1386" s="29">
        <v>45946</v>
      </c>
      <c r="C1386" s="9" t="s">
        <v>165</v>
      </c>
      <c r="D1386" s="9" t="s">
        <v>87</v>
      </c>
      <c r="E1386" s="9" t="s">
        <v>88</v>
      </c>
      <c r="F1386" s="9" t="s">
        <v>11</v>
      </c>
      <c r="G1386" s="9" t="s">
        <v>77</v>
      </c>
      <c r="H1386" s="9" t="s">
        <v>78</v>
      </c>
      <c r="I1386" s="9" t="s">
        <v>36</v>
      </c>
      <c r="J1386" s="17">
        <v>5</v>
      </c>
      <c r="K1386" s="18">
        <v>2026</v>
      </c>
      <c r="L1386" s="19">
        <v>0.1</v>
      </c>
      <c r="M1386" s="18">
        <f t="shared" ref="M1386:M1406" si="59">J1386*K1386*(1-L1386)</f>
        <v>9117</v>
      </c>
      <c r="N1386" s="18">
        <f>M1386*0.2</f>
        <v>1823.4</v>
      </c>
      <c r="O1386" s="16" t="s">
        <v>58</v>
      </c>
      <c r="P1386" s="16" t="s">
        <v>38</v>
      </c>
      <c r="Q1386" s="16">
        <v>3</v>
      </c>
      <c r="R1386" s="16" t="s">
        <v>39</v>
      </c>
    </row>
    <row r="1387" spans="1:18" x14ac:dyDescent="0.2">
      <c r="A1387" s="16" t="s">
        <v>1530</v>
      </c>
      <c r="B1387" s="29">
        <v>45941</v>
      </c>
      <c r="C1387" s="9" t="s">
        <v>106</v>
      </c>
      <c r="D1387" s="9" t="s">
        <v>154</v>
      </c>
      <c r="E1387" s="9" t="s">
        <v>61</v>
      </c>
      <c r="F1387" s="9" t="s">
        <v>10</v>
      </c>
      <c r="G1387" s="9" t="s">
        <v>168</v>
      </c>
      <c r="H1387" s="9" t="s">
        <v>169</v>
      </c>
      <c r="I1387" s="9" t="s">
        <v>64</v>
      </c>
      <c r="J1387" s="17">
        <v>3</v>
      </c>
      <c r="K1387" s="18">
        <v>3288</v>
      </c>
      <c r="L1387" s="19">
        <v>0.05</v>
      </c>
      <c r="M1387" s="18">
        <f t="shared" si="59"/>
        <v>9370.7999999999993</v>
      </c>
      <c r="N1387" s="18">
        <f>M1387*0.21</f>
        <v>1967.8679999999997</v>
      </c>
      <c r="O1387" s="16" t="s">
        <v>91</v>
      </c>
      <c r="P1387" s="16" t="s">
        <v>38</v>
      </c>
      <c r="Q1387" s="16">
        <v>5</v>
      </c>
      <c r="R1387" s="16" t="s">
        <v>39</v>
      </c>
    </row>
    <row r="1388" spans="1:18" x14ac:dyDescent="0.2">
      <c r="A1388" s="16" t="s">
        <v>1531</v>
      </c>
      <c r="B1388" s="29">
        <v>45717</v>
      </c>
      <c r="C1388" s="9" t="s">
        <v>66</v>
      </c>
      <c r="D1388" s="9" t="s">
        <v>71</v>
      </c>
      <c r="E1388" s="9" t="s">
        <v>72</v>
      </c>
      <c r="F1388" s="9" t="s">
        <v>8</v>
      </c>
      <c r="G1388" s="9" t="s">
        <v>139</v>
      </c>
      <c r="H1388" s="9" t="s">
        <v>140</v>
      </c>
      <c r="I1388" s="9" t="s">
        <v>57</v>
      </c>
      <c r="J1388" s="17">
        <v>1</v>
      </c>
      <c r="K1388" s="18">
        <v>3668</v>
      </c>
      <c r="L1388" s="19">
        <v>0</v>
      </c>
      <c r="M1388" s="18">
        <f t="shared" si="59"/>
        <v>3668</v>
      </c>
      <c r="N1388" s="18">
        <f>M1388*0.11</f>
        <v>403.48</v>
      </c>
      <c r="O1388" s="16" t="s">
        <v>37</v>
      </c>
      <c r="P1388" s="16" t="s">
        <v>38</v>
      </c>
      <c r="Q1388" s="16">
        <v>5</v>
      </c>
      <c r="R1388" s="16" t="s">
        <v>39</v>
      </c>
    </row>
    <row r="1389" spans="1:18" x14ac:dyDescent="0.2">
      <c r="A1389" s="16" t="s">
        <v>1532</v>
      </c>
      <c r="B1389" s="29">
        <v>46018</v>
      </c>
      <c r="C1389" s="9" t="s">
        <v>183</v>
      </c>
      <c r="D1389" s="9" t="s">
        <v>107</v>
      </c>
      <c r="E1389" s="9" t="s">
        <v>108</v>
      </c>
      <c r="F1389" s="9" t="s">
        <v>9</v>
      </c>
      <c r="G1389" s="9" t="s">
        <v>173</v>
      </c>
      <c r="H1389" s="9" t="s">
        <v>174</v>
      </c>
      <c r="I1389" s="9" t="s">
        <v>79</v>
      </c>
      <c r="J1389" s="17">
        <v>1</v>
      </c>
      <c r="K1389" s="18">
        <v>4334</v>
      </c>
      <c r="L1389" s="19">
        <v>0.15</v>
      </c>
      <c r="M1389" s="18">
        <f t="shared" si="59"/>
        <v>3683.9</v>
      </c>
      <c r="N1389" s="18">
        <f>M1389*0.12</f>
        <v>442.06799999999998</v>
      </c>
      <c r="O1389" s="16" t="s">
        <v>37</v>
      </c>
      <c r="P1389" s="16" t="s">
        <v>38</v>
      </c>
      <c r="Q1389" s="16">
        <v>4</v>
      </c>
      <c r="R1389" s="16" t="s">
        <v>39</v>
      </c>
    </row>
    <row r="1390" spans="1:18" x14ac:dyDescent="0.2">
      <c r="A1390" s="16" t="s">
        <v>1533</v>
      </c>
      <c r="B1390" s="29">
        <v>45853</v>
      </c>
      <c r="C1390" s="9" t="s">
        <v>129</v>
      </c>
      <c r="D1390" s="9" t="s">
        <v>113</v>
      </c>
      <c r="E1390" s="9" t="s">
        <v>114</v>
      </c>
      <c r="F1390" s="9" t="s">
        <v>10</v>
      </c>
      <c r="G1390" s="9" t="s">
        <v>184</v>
      </c>
      <c r="H1390" s="9" t="s">
        <v>185</v>
      </c>
      <c r="I1390" s="9" t="s">
        <v>64</v>
      </c>
      <c r="J1390" s="17">
        <v>1</v>
      </c>
      <c r="K1390" s="18">
        <v>5568</v>
      </c>
      <c r="L1390" s="19">
        <v>0</v>
      </c>
      <c r="M1390" s="18">
        <f t="shared" si="59"/>
        <v>5568</v>
      </c>
      <c r="N1390" s="18">
        <f>M1390*0.13</f>
        <v>723.84</v>
      </c>
      <c r="O1390" s="16" t="s">
        <v>44</v>
      </c>
      <c r="P1390" s="16" t="s">
        <v>38</v>
      </c>
      <c r="Q1390" s="16">
        <v>4</v>
      </c>
      <c r="R1390" s="16" t="s">
        <v>39</v>
      </c>
    </row>
    <row r="1391" spans="1:18" x14ac:dyDescent="0.2">
      <c r="A1391" s="16" t="s">
        <v>1534</v>
      </c>
      <c r="B1391" s="29">
        <v>46034</v>
      </c>
      <c r="C1391" s="9" t="s">
        <v>31</v>
      </c>
      <c r="D1391" s="9" t="s">
        <v>83</v>
      </c>
      <c r="E1391" s="9" t="s">
        <v>84</v>
      </c>
      <c r="F1391" s="9" t="s">
        <v>8</v>
      </c>
      <c r="G1391" s="9" t="s">
        <v>67</v>
      </c>
      <c r="H1391" s="9" t="s">
        <v>68</v>
      </c>
      <c r="I1391" s="9" t="s">
        <v>36</v>
      </c>
      <c r="J1391" s="17">
        <v>1</v>
      </c>
      <c r="K1391" s="18">
        <v>18719</v>
      </c>
      <c r="L1391" s="19">
        <v>0.05</v>
      </c>
      <c r="M1391" s="18">
        <f t="shared" si="59"/>
        <v>17783.05</v>
      </c>
      <c r="N1391" s="18">
        <f>M1391*0.25</f>
        <v>4445.7624999999998</v>
      </c>
      <c r="O1391" s="16" t="s">
        <v>69</v>
      </c>
      <c r="P1391" s="16" t="s">
        <v>38</v>
      </c>
      <c r="Q1391" s="16">
        <v>5</v>
      </c>
      <c r="R1391" s="16" t="s">
        <v>39</v>
      </c>
    </row>
    <row r="1392" spans="1:18" x14ac:dyDescent="0.2">
      <c r="A1392" s="16" t="s">
        <v>1535</v>
      </c>
      <c r="B1392" s="29">
        <v>45963</v>
      </c>
      <c r="C1392" s="9" t="s">
        <v>82</v>
      </c>
      <c r="D1392" s="9" t="s">
        <v>99</v>
      </c>
      <c r="E1392" s="9" t="s">
        <v>99</v>
      </c>
      <c r="F1392" s="9" t="s">
        <v>9</v>
      </c>
      <c r="G1392" s="9" t="s">
        <v>161</v>
      </c>
      <c r="H1392" s="9" t="s">
        <v>162</v>
      </c>
      <c r="I1392" s="9" t="s">
        <v>95</v>
      </c>
      <c r="J1392" s="17">
        <v>1</v>
      </c>
      <c r="K1392" s="18">
        <v>397</v>
      </c>
      <c r="L1392" s="19">
        <v>0.1</v>
      </c>
      <c r="M1392" s="18">
        <f t="shared" si="59"/>
        <v>357.3</v>
      </c>
      <c r="N1392" s="18">
        <f>M1392*0.14</f>
        <v>50.022000000000006</v>
      </c>
      <c r="O1392" s="16" t="s">
        <v>44</v>
      </c>
      <c r="P1392" s="16" t="s">
        <v>38</v>
      </c>
      <c r="Q1392" s="16">
        <v>4</v>
      </c>
      <c r="R1392" s="16" t="s">
        <v>39</v>
      </c>
    </row>
    <row r="1393" spans="1:18" x14ac:dyDescent="0.2">
      <c r="A1393" s="16" t="s">
        <v>1536</v>
      </c>
      <c r="B1393" s="29">
        <v>45922</v>
      </c>
      <c r="C1393" s="9" t="s">
        <v>52</v>
      </c>
      <c r="D1393" s="9" t="s">
        <v>119</v>
      </c>
      <c r="E1393" s="9" t="s">
        <v>120</v>
      </c>
      <c r="F1393" s="9" t="s">
        <v>11</v>
      </c>
      <c r="G1393" s="9" t="s">
        <v>135</v>
      </c>
      <c r="H1393" s="9" t="s">
        <v>136</v>
      </c>
      <c r="I1393" s="9" t="s">
        <v>79</v>
      </c>
      <c r="J1393" s="17">
        <v>1</v>
      </c>
      <c r="K1393" s="18">
        <v>909</v>
      </c>
      <c r="L1393" s="19">
        <v>0.15</v>
      </c>
      <c r="M1393" s="18">
        <f t="shared" si="59"/>
        <v>772.65</v>
      </c>
      <c r="N1393" s="18">
        <f>M1393*0.24</f>
        <v>185.43599999999998</v>
      </c>
      <c r="O1393" s="16" t="s">
        <v>69</v>
      </c>
      <c r="P1393" s="16" t="s">
        <v>38</v>
      </c>
      <c r="Q1393" s="16">
        <v>3</v>
      </c>
      <c r="R1393" s="16" t="s">
        <v>39</v>
      </c>
    </row>
    <row r="1394" spans="1:18" x14ac:dyDescent="0.2">
      <c r="A1394" s="16" t="s">
        <v>1537</v>
      </c>
      <c r="B1394" s="29">
        <v>45673</v>
      </c>
      <c r="C1394" s="9" t="s">
        <v>66</v>
      </c>
      <c r="D1394" s="9" t="s">
        <v>83</v>
      </c>
      <c r="E1394" s="9" t="s">
        <v>84</v>
      </c>
      <c r="F1394" s="9" t="s">
        <v>11</v>
      </c>
      <c r="G1394" s="9" t="s">
        <v>77</v>
      </c>
      <c r="H1394" s="9" t="s">
        <v>78</v>
      </c>
      <c r="I1394" s="9" t="s">
        <v>79</v>
      </c>
      <c r="J1394" s="17">
        <v>1</v>
      </c>
      <c r="K1394" s="18">
        <v>892</v>
      </c>
      <c r="L1394" s="19">
        <v>0.15</v>
      </c>
      <c r="M1394" s="18">
        <f t="shared" si="59"/>
        <v>758.19999999999993</v>
      </c>
      <c r="N1394" s="18">
        <f>M1394*0.2</f>
        <v>151.63999999999999</v>
      </c>
      <c r="O1394" s="16" t="s">
        <v>44</v>
      </c>
      <c r="P1394" s="16" t="s">
        <v>38</v>
      </c>
      <c r="Q1394" s="16">
        <v>5</v>
      </c>
      <c r="R1394" s="16" t="s">
        <v>39</v>
      </c>
    </row>
    <row r="1395" spans="1:18" x14ac:dyDescent="0.2">
      <c r="A1395" s="16" t="s">
        <v>1538</v>
      </c>
      <c r="B1395" s="29">
        <v>45913</v>
      </c>
      <c r="C1395" s="9" t="s">
        <v>66</v>
      </c>
      <c r="D1395" s="9" t="s">
        <v>47</v>
      </c>
      <c r="E1395" s="9" t="s">
        <v>48</v>
      </c>
      <c r="F1395" s="9" t="s">
        <v>10</v>
      </c>
      <c r="G1395" s="9" t="s">
        <v>184</v>
      </c>
      <c r="H1395" s="9" t="s">
        <v>185</v>
      </c>
      <c r="I1395" s="9" t="s">
        <v>64</v>
      </c>
      <c r="J1395" s="17">
        <v>1</v>
      </c>
      <c r="K1395" s="18">
        <v>4894</v>
      </c>
      <c r="L1395" s="19">
        <v>0</v>
      </c>
      <c r="M1395" s="18">
        <f t="shared" si="59"/>
        <v>4894</v>
      </c>
      <c r="N1395" s="18">
        <f>M1395*0.22</f>
        <v>1076.68</v>
      </c>
      <c r="O1395" s="16" t="s">
        <v>91</v>
      </c>
      <c r="P1395" s="16" t="s">
        <v>38</v>
      </c>
      <c r="Q1395" s="16">
        <v>3</v>
      </c>
      <c r="R1395" s="16" t="s">
        <v>39</v>
      </c>
    </row>
    <row r="1396" spans="1:18" x14ac:dyDescent="0.2">
      <c r="A1396" s="16" t="s">
        <v>1539</v>
      </c>
      <c r="B1396" s="29">
        <v>46079</v>
      </c>
      <c r="C1396" s="9" t="s">
        <v>66</v>
      </c>
      <c r="D1396" s="9" t="s">
        <v>119</v>
      </c>
      <c r="E1396" s="9" t="s">
        <v>120</v>
      </c>
      <c r="F1396" s="9" t="s">
        <v>11</v>
      </c>
      <c r="G1396" s="9" t="s">
        <v>130</v>
      </c>
      <c r="H1396" s="9" t="s">
        <v>131</v>
      </c>
      <c r="I1396" s="9" t="s">
        <v>36</v>
      </c>
      <c r="J1396" s="17">
        <v>1</v>
      </c>
      <c r="K1396" s="18">
        <v>546</v>
      </c>
      <c r="L1396" s="19">
        <v>0.05</v>
      </c>
      <c r="M1396" s="18">
        <f t="shared" si="59"/>
        <v>518.69999999999993</v>
      </c>
      <c r="N1396" s="18">
        <f>M1396*0.14</f>
        <v>72.617999999999995</v>
      </c>
      <c r="O1396" s="16" t="s">
        <v>91</v>
      </c>
      <c r="P1396" s="16" t="s">
        <v>38</v>
      </c>
      <c r="Q1396" s="16">
        <v>5</v>
      </c>
      <c r="R1396" s="16" t="s">
        <v>39</v>
      </c>
    </row>
    <row r="1397" spans="1:18" x14ac:dyDescent="0.2">
      <c r="A1397" s="16" t="s">
        <v>1540</v>
      </c>
      <c r="B1397" s="29">
        <v>45848</v>
      </c>
      <c r="C1397" s="9" t="s">
        <v>146</v>
      </c>
      <c r="D1397" s="9" t="s">
        <v>47</v>
      </c>
      <c r="E1397" s="9" t="s">
        <v>48</v>
      </c>
      <c r="F1397" s="9" t="s">
        <v>10</v>
      </c>
      <c r="G1397" s="9" t="s">
        <v>224</v>
      </c>
      <c r="H1397" s="9" t="s">
        <v>131</v>
      </c>
      <c r="I1397" s="9" t="s">
        <v>73</v>
      </c>
      <c r="J1397" s="17">
        <v>1</v>
      </c>
      <c r="K1397" s="18">
        <v>2060</v>
      </c>
      <c r="L1397" s="19">
        <v>0.05</v>
      </c>
      <c r="M1397" s="18">
        <f t="shared" si="59"/>
        <v>1957</v>
      </c>
      <c r="N1397" s="18">
        <f>M1397*0.2</f>
        <v>391.40000000000003</v>
      </c>
      <c r="O1397" s="16" t="s">
        <v>69</v>
      </c>
      <c r="P1397" s="16" t="s">
        <v>38</v>
      </c>
      <c r="Q1397" s="16">
        <v>4</v>
      </c>
      <c r="R1397" s="16" t="s">
        <v>39</v>
      </c>
    </row>
    <row r="1398" spans="1:18" x14ac:dyDescent="0.2">
      <c r="A1398" s="16" t="s">
        <v>1541</v>
      </c>
      <c r="B1398" s="29">
        <v>45717</v>
      </c>
      <c r="C1398" s="9" t="s">
        <v>41</v>
      </c>
      <c r="D1398" s="9" t="s">
        <v>87</v>
      </c>
      <c r="E1398" s="9" t="s">
        <v>88</v>
      </c>
      <c r="F1398" s="9" t="s">
        <v>8</v>
      </c>
      <c r="G1398" s="9" t="s">
        <v>262</v>
      </c>
      <c r="H1398" s="9" t="s">
        <v>263</v>
      </c>
      <c r="I1398" s="9" t="s">
        <v>57</v>
      </c>
      <c r="J1398" s="17">
        <v>1</v>
      </c>
      <c r="K1398" s="18">
        <v>59314</v>
      </c>
      <c r="L1398" s="19">
        <v>0</v>
      </c>
      <c r="M1398" s="18">
        <f t="shared" si="59"/>
        <v>59314</v>
      </c>
      <c r="N1398" s="18">
        <f>M1398*0.23</f>
        <v>13642.220000000001</v>
      </c>
      <c r="O1398" s="16" t="s">
        <v>69</v>
      </c>
      <c r="P1398" s="16" t="s">
        <v>38</v>
      </c>
      <c r="Q1398" s="16">
        <v>5</v>
      </c>
      <c r="R1398" s="16" t="s">
        <v>39</v>
      </c>
    </row>
    <row r="1399" spans="1:18" x14ac:dyDescent="0.2">
      <c r="A1399" s="16" t="s">
        <v>1542</v>
      </c>
      <c r="B1399" s="29">
        <v>46085</v>
      </c>
      <c r="C1399" s="9" t="s">
        <v>97</v>
      </c>
      <c r="D1399" s="9" t="s">
        <v>55</v>
      </c>
      <c r="E1399" s="9" t="s">
        <v>56</v>
      </c>
      <c r="F1399" s="9" t="s">
        <v>10</v>
      </c>
      <c r="G1399" s="9" t="s">
        <v>89</v>
      </c>
      <c r="H1399" s="9" t="s">
        <v>90</v>
      </c>
      <c r="I1399" s="9" t="s">
        <v>73</v>
      </c>
      <c r="J1399" s="17">
        <v>1</v>
      </c>
      <c r="K1399" s="18">
        <v>1256</v>
      </c>
      <c r="L1399" s="19">
        <v>0.2</v>
      </c>
      <c r="M1399" s="18">
        <f t="shared" si="59"/>
        <v>1004.8000000000001</v>
      </c>
      <c r="N1399" s="18">
        <f>M1399*0.25</f>
        <v>251.20000000000002</v>
      </c>
      <c r="O1399" s="16" t="s">
        <v>37</v>
      </c>
      <c r="P1399" s="16" t="s">
        <v>38</v>
      </c>
      <c r="Q1399" s="16">
        <v>3</v>
      </c>
      <c r="R1399" s="16" t="s">
        <v>39</v>
      </c>
    </row>
    <row r="1400" spans="1:18" x14ac:dyDescent="0.2">
      <c r="A1400" s="16" t="s">
        <v>1543</v>
      </c>
      <c r="B1400" s="29">
        <v>45734</v>
      </c>
      <c r="C1400" s="9" t="s">
        <v>180</v>
      </c>
      <c r="D1400" s="9" t="s">
        <v>47</v>
      </c>
      <c r="E1400" s="9" t="s">
        <v>48</v>
      </c>
      <c r="F1400" s="9" t="s">
        <v>8</v>
      </c>
      <c r="G1400" s="9" t="s">
        <v>34</v>
      </c>
      <c r="H1400" s="9" t="s">
        <v>35</v>
      </c>
      <c r="I1400" s="9" t="s">
        <v>57</v>
      </c>
      <c r="J1400" s="17">
        <v>2</v>
      </c>
      <c r="K1400" s="18">
        <v>10064</v>
      </c>
      <c r="L1400" s="19">
        <v>0.05</v>
      </c>
      <c r="M1400" s="18">
        <f t="shared" si="59"/>
        <v>19121.599999999999</v>
      </c>
      <c r="N1400" s="18">
        <f>M1400*0.2</f>
        <v>3824.3199999999997</v>
      </c>
      <c r="O1400" s="16" t="s">
        <v>69</v>
      </c>
      <c r="P1400" s="16" t="s">
        <v>38</v>
      </c>
      <c r="Q1400" s="16">
        <v>3</v>
      </c>
      <c r="R1400" s="16" t="s">
        <v>39</v>
      </c>
    </row>
    <row r="1401" spans="1:18" x14ac:dyDescent="0.2">
      <c r="A1401" s="16" t="s">
        <v>1544</v>
      </c>
      <c r="B1401" s="29">
        <v>45999</v>
      </c>
      <c r="C1401" s="9" t="s">
        <v>226</v>
      </c>
      <c r="D1401" s="9" t="s">
        <v>150</v>
      </c>
      <c r="E1401" s="9" t="s">
        <v>151</v>
      </c>
      <c r="F1401" s="9" t="s">
        <v>9</v>
      </c>
      <c r="G1401" s="9" t="s">
        <v>217</v>
      </c>
      <c r="H1401" s="9" t="s">
        <v>218</v>
      </c>
      <c r="I1401" s="9" t="s">
        <v>79</v>
      </c>
      <c r="J1401" s="17">
        <v>2</v>
      </c>
      <c r="K1401" s="18">
        <v>4470</v>
      </c>
      <c r="L1401" s="19">
        <v>0</v>
      </c>
      <c r="M1401" s="18">
        <f t="shared" si="59"/>
        <v>8940</v>
      </c>
      <c r="N1401" s="18">
        <f>M1401*0.15</f>
        <v>1341</v>
      </c>
      <c r="O1401" s="16" t="s">
        <v>58</v>
      </c>
      <c r="P1401" s="16" t="s">
        <v>38</v>
      </c>
      <c r="Q1401" s="16">
        <v>4</v>
      </c>
      <c r="R1401" s="16" t="s">
        <v>39</v>
      </c>
    </row>
    <row r="1402" spans="1:18" x14ac:dyDescent="0.2">
      <c r="A1402" s="16" t="s">
        <v>1545</v>
      </c>
      <c r="B1402" s="29">
        <v>46000</v>
      </c>
      <c r="C1402" s="9" t="s">
        <v>167</v>
      </c>
      <c r="D1402" s="9" t="s">
        <v>55</v>
      </c>
      <c r="E1402" s="9" t="s">
        <v>56</v>
      </c>
      <c r="F1402" s="9" t="s">
        <v>9</v>
      </c>
      <c r="G1402" s="9" t="s">
        <v>173</v>
      </c>
      <c r="H1402" s="9" t="s">
        <v>174</v>
      </c>
      <c r="I1402" s="9" t="s">
        <v>95</v>
      </c>
      <c r="J1402" s="17">
        <v>3</v>
      </c>
      <c r="K1402" s="18">
        <v>1279</v>
      </c>
      <c r="L1402" s="19">
        <v>0.05</v>
      </c>
      <c r="M1402" s="18">
        <f t="shared" si="59"/>
        <v>3645.1499999999996</v>
      </c>
      <c r="N1402" s="18">
        <f>M1402*0.22</f>
        <v>801.93299999999988</v>
      </c>
      <c r="O1402" s="16" t="s">
        <v>37</v>
      </c>
      <c r="P1402" s="16" t="s">
        <v>38</v>
      </c>
      <c r="Q1402" s="16">
        <v>5</v>
      </c>
      <c r="R1402" s="16" t="s">
        <v>39</v>
      </c>
    </row>
    <row r="1403" spans="1:18" x14ac:dyDescent="0.2">
      <c r="A1403" s="16" t="s">
        <v>1546</v>
      </c>
      <c r="B1403" s="29">
        <v>45912</v>
      </c>
      <c r="C1403" s="9" t="s">
        <v>183</v>
      </c>
      <c r="D1403" s="9" t="s">
        <v>150</v>
      </c>
      <c r="E1403" s="9" t="s">
        <v>151</v>
      </c>
      <c r="F1403" s="9" t="s">
        <v>8</v>
      </c>
      <c r="G1403" s="9" t="s">
        <v>262</v>
      </c>
      <c r="H1403" s="9" t="s">
        <v>263</v>
      </c>
      <c r="I1403" s="9" t="s">
        <v>36</v>
      </c>
      <c r="J1403" s="17">
        <v>5</v>
      </c>
      <c r="K1403" s="18">
        <v>10702</v>
      </c>
      <c r="L1403" s="19">
        <v>0.1</v>
      </c>
      <c r="M1403" s="18">
        <f t="shared" si="59"/>
        <v>48159</v>
      </c>
      <c r="N1403" s="18">
        <f>M1403*0.25</f>
        <v>12039.75</v>
      </c>
      <c r="O1403" s="16" t="s">
        <v>37</v>
      </c>
      <c r="P1403" s="16" t="s">
        <v>38</v>
      </c>
      <c r="Q1403" s="16">
        <v>3</v>
      </c>
      <c r="R1403" s="16" t="s">
        <v>39</v>
      </c>
    </row>
    <row r="1404" spans="1:18" x14ac:dyDescent="0.2">
      <c r="A1404" s="16" t="s">
        <v>1547</v>
      </c>
      <c r="B1404" s="29">
        <v>45814</v>
      </c>
      <c r="C1404" s="9" t="s">
        <v>167</v>
      </c>
      <c r="D1404" s="9" t="s">
        <v>60</v>
      </c>
      <c r="E1404" s="9" t="s">
        <v>61</v>
      </c>
      <c r="F1404" s="9" t="s">
        <v>9</v>
      </c>
      <c r="G1404" s="9" t="s">
        <v>161</v>
      </c>
      <c r="H1404" s="9" t="s">
        <v>162</v>
      </c>
      <c r="I1404" s="9" t="s">
        <v>79</v>
      </c>
      <c r="J1404" s="17">
        <v>2</v>
      </c>
      <c r="K1404" s="18">
        <v>4266</v>
      </c>
      <c r="L1404" s="19">
        <v>0.15</v>
      </c>
      <c r="M1404" s="18">
        <f t="shared" si="59"/>
        <v>7252.2</v>
      </c>
      <c r="N1404" s="18">
        <f>M1404*0.22</f>
        <v>1595.4839999999999</v>
      </c>
      <c r="O1404" s="16" t="s">
        <v>58</v>
      </c>
      <c r="P1404" s="16" t="s">
        <v>38</v>
      </c>
      <c r="Q1404" s="16">
        <v>5</v>
      </c>
      <c r="R1404" s="16" t="s">
        <v>39</v>
      </c>
    </row>
    <row r="1405" spans="1:18" x14ac:dyDescent="0.2">
      <c r="A1405" s="16" t="s">
        <v>1548</v>
      </c>
      <c r="B1405" s="29">
        <v>45880</v>
      </c>
      <c r="C1405" s="9" t="s">
        <v>180</v>
      </c>
      <c r="D1405" s="9" t="s">
        <v>101</v>
      </c>
      <c r="E1405" s="9" t="s">
        <v>102</v>
      </c>
      <c r="F1405" s="9" t="s">
        <v>8</v>
      </c>
      <c r="G1405" s="9" t="s">
        <v>139</v>
      </c>
      <c r="H1405" s="9" t="s">
        <v>140</v>
      </c>
      <c r="I1405" s="9" t="s">
        <v>57</v>
      </c>
      <c r="J1405" s="17">
        <v>2</v>
      </c>
      <c r="K1405" s="18">
        <v>45358</v>
      </c>
      <c r="L1405" s="19">
        <v>0.05</v>
      </c>
      <c r="M1405" s="18">
        <f t="shared" si="59"/>
        <v>86180.2</v>
      </c>
      <c r="N1405" s="18">
        <f>M1405*0.17</f>
        <v>14650.634</v>
      </c>
      <c r="O1405" s="16" t="s">
        <v>91</v>
      </c>
      <c r="P1405" s="16" t="s">
        <v>38</v>
      </c>
      <c r="Q1405" s="16">
        <v>3</v>
      </c>
      <c r="R1405" s="16" t="s">
        <v>39</v>
      </c>
    </row>
    <row r="1406" spans="1:18" x14ac:dyDescent="0.2">
      <c r="A1406" s="16" t="s">
        <v>1549</v>
      </c>
      <c r="B1406" s="29">
        <v>45977</v>
      </c>
      <c r="C1406" s="9" t="s">
        <v>118</v>
      </c>
      <c r="D1406" s="9" t="s">
        <v>55</v>
      </c>
      <c r="E1406" s="9" t="s">
        <v>56</v>
      </c>
      <c r="F1406" s="9" t="s">
        <v>10</v>
      </c>
      <c r="G1406" s="9" t="s">
        <v>184</v>
      </c>
      <c r="H1406" s="9" t="s">
        <v>185</v>
      </c>
      <c r="I1406" s="9" t="s">
        <v>64</v>
      </c>
      <c r="J1406" s="17">
        <v>1</v>
      </c>
      <c r="K1406" s="18">
        <v>1501</v>
      </c>
      <c r="L1406" s="19">
        <v>0.15</v>
      </c>
      <c r="M1406" s="18">
        <f t="shared" si="59"/>
        <v>1275.8499999999999</v>
      </c>
      <c r="N1406" s="18">
        <f>M1406*0.14</f>
        <v>178.619</v>
      </c>
      <c r="O1406" s="16" t="s">
        <v>44</v>
      </c>
      <c r="P1406" s="16" t="s">
        <v>38</v>
      </c>
      <c r="Q1406" s="16">
        <v>5</v>
      </c>
      <c r="R1406" s="16" t="s">
        <v>39</v>
      </c>
    </row>
    <row r="1407" spans="1:18" x14ac:dyDescent="0.2">
      <c r="A1407" s="16" t="s">
        <v>1550</v>
      </c>
      <c r="B1407" s="29">
        <v>45897</v>
      </c>
      <c r="C1407" s="9" t="s">
        <v>112</v>
      </c>
      <c r="D1407" s="9" t="s">
        <v>113</v>
      </c>
      <c r="E1407" s="9" t="s">
        <v>114</v>
      </c>
      <c r="F1407" s="9" t="s">
        <v>10</v>
      </c>
      <c r="G1407" s="9" t="s">
        <v>168</v>
      </c>
      <c r="H1407" s="9" t="s">
        <v>169</v>
      </c>
      <c r="I1407" s="9" t="s">
        <v>64</v>
      </c>
      <c r="J1407" s="17">
        <v>1</v>
      </c>
      <c r="K1407" s="18">
        <v>1306</v>
      </c>
      <c r="L1407" s="19">
        <v>0</v>
      </c>
      <c r="M1407" s="18">
        <v>0</v>
      </c>
      <c r="N1407" s="18">
        <v>0</v>
      </c>
      <c r="O1407" s="16" t="s">
        <v>69</v>
      </c>
      <c r="P1407" s="16" t="s">
        <v>132</v>
      </c>
      <c r="Q1407" s="16"/>
      <c r="R1407" s="16" t="s">
        <v>133</v>
      </c>
    </row>
    <row r="1408" spans="1:18" x14ac:dyDescent="0.2">
      <c r="A1408" s="16" t="s">
        <v>1551</v>
      </c>
      <c r="B1408" s="29">
        <v>46101</v>
      </c>
      <c r="C1408" s="9" t="s">
        <v>165</v>
      </c>
      <c r="D1408" s="9" t="s">
        <v>60</v>
      </c>
      <c r="E1408" s="9" t="s">
        <v>61</v>
      </c>
      <c r="F1408" s="9" t="s">
        <v>8</v>
      </c>
      <c r="G1408" s="9" t="s">
        <v>34</v>
      </c>
      <c r="H1408" s="9" t="s">
        <v>35</v>
      </c>
      <c r="I1408" s="9" t="s">
        <v>57</v>
      </c>
      <c r="J1408" s="17">
        <v>1</v>
      </c>
      <c r="K1408" s="18">
        <v>14099</v>
      </c>
      <c r="L1408" s="19">
        <v>0.1</v>
      </c>
      <c r="M1408" s="18">
        <f t="shared" ref="M1408:M1425" si="60">J1408*K1408*(1-L1408)</f>
        <v>12689.1</v>
      </c>
      <c r="N1408" s="18">
        <f>M1408*0.1</f>
        <v>1268.9100000000001</v>
      </c>
      <c r="O1408" s="16" t="s">
        <v>37</v>
      </c>
      <c r="P1408" s="16" t="s">
        <v>38</v>
      </c>
      <c r="Q1408" s="16">
        <v>5</v>
      </c>
      <c r="R1408" s="16" t="s">
        <v>39</v>
      </c>
    </row>
    <row r="1409" spans="1:18" x14ac:dyDescent="0.2">
      <c r="A1409" s="16" t="s">
        <v>1552</v>
      </c>
      <c r="B1409" s="29">
        <v>46049</v>
      </c>
      <c r="C1409" s="9" t="s">
        <v>52</v>
      </c>
      <c r="D1409" s="9" t="s">
        <v>47</v>
      </c>
      <c r="E1409" s="9" t="s">
        <v>48</v>
      </c>
      <c r="F1409" s="9" t="s">
        <v>11</v>
      </c>
      <c r="G1409" s="9" t="s">
        <v>77</v>
      </c>
      <c r="H1409" s="9" t="s">
        <v>78</v>
      </c>
      <c r="I1409" s="9" t="s">
        <v>79</v>
      </c>
      <c r="J1409" s="17">
        <v>1</v>
      </c>
      <c r="K1409" s="18">
        <v>1526</v>
      </c>
      <c r="L1409" s="19">
        <v>0.1</v>
      </c>
      <c r="M1409" s="18">
        <f t="shared" si="60"/>
        <v>1373.4</v>
      </c>
      <c r="N1409" s="18">
        <f>M1409*0.19</f>
        <v>260.94600000000003</v>
      </c>
      <c r="O1409" s="16" t="s">
        <v>58</v>
      </c>
      <c r="P1409" s="16" t="s">
        <v>38</v>
      </c>
      <c r="Q1409" s="16">
        <v>4</v>
      </c>
      <c r="R1409" s="16" t="s">
        <v>39</v>
      </c>
    </row>
    <row r="1410" spans="1:18" x14ac:dyDescent="0.2">
      <c r="A1410" s="16" t="s">
        <v>1553</v>
      </c>
      <c r="B1410" s="29">
        <v>45933</v>
      </c>
      <c r="C1410" s="9" t="s">
        <v>156</v>
      </c>
      <c r="D1410" s="9" t="s">
        <v>101</v>
      </c>
      <c r="E1410" s="9" t="s">
        <v>102</v>
      </c>
      <c r="F1410" s="9" t="s">
        <v>11</v>
      </c>
      <c r="G1410" s="9" t="s">
        <v>130</v>
      </c>
      <c r="H1410" s="9" t="s">
        <v>131</v>
      </c>
      <c r="I1410" s="9" t="s">
        <v>36</v>
      </c>
      <c r="J1410" s="17">
        <v>3</v>
      </c>
      <c r="K1410" s="18">
        <v>179</v>
      </c>
      <c r="L1410" s="19">
        <v>0.05</v>
      </c>
      <c r="M1410" s="18">
        <f t="shared" si="60"/>
        <v>510.15</v>
      </c>
      <c r="N1410" s="18">
        <f>M1410*0.16</f>
        <v>81.623999999999995</v>
      </c>
      <c r="O1410" s="16" t="s">
        <v>37</v>
      </c>
      <c r="P1410" s="16" t="s">
        <v>38</v>
      </c>
      <c r="Q1410" s="16">
        <v>3</v>
      </c>
      <c r="R1410" s="16" t="s">
        <v>39</v>
      </c>
    </row>
    <row r="1411" spans="1:18" x14ac:dyDescent="0.2">
      <c r="A1411" s="16" t="s">
        <v>1554</v>
      </c>
      <c r="B1411" s="29">
        <v>45664</v>
      </c>
      <c r="C1411" s="9" t="s">
        <v>226</v>
      </c>
      <c r="D1411" s="9" t="s">
        <v>47</v>
      </c>
      <c r="E1411" s="9" t="s">
        <v>48</v>
      </c>
      <c r="F1411" s="9" t="s">
        <v>8</v>
      </c>
      <c r="G1411" s="9" t="s">
        <v>262</v>
      </c>
      <c r="H1411" s="9" t="s">
        <v>263</v>
      </c>
      <c r="I1411" s="9" t="s">
        <v>57</v>
      </c>
      <c r="J1411" s="17">
        <v>3</v>
      </c>
      <c r="K1411" s="18">
        <v>16134</v>
      </c>
      <c r="L1411" s="19">
        <v>0</v>
      </c>
      <c r="M1411" s="18">
        <f t="shared" si="60"/>
        <v>48402</v>
      </c>
      <c r="N1411" s="18">
        <f>M1411*0.24</f>
        <v>11616.48</v>
      </c>
      <c r="O1411" s="16" t="s">
        <v>69</v>
      </c>
      <c r="P1411" s="16" t="s">
        <v>38</v>
      </c>
      <c r="Q1411" s="16">
        <v>3</v>
      </c>
      <c r="R1411" s="16" t="s">
        <v>39</v>
      </c>
    </row>
    <row r="1412" spans="1:18" x14ac:dyDescent="0.2">
      <c r="A1412" s="16" t="s">
        <v>1555</v>
      </c>
      <c r="B1412" s="29">
        <v>45938</v>
      </c>
      <c r="C1412" s="9" t="s">
        <v>167</v>
      </c>
      <c r="D1412" s="9" t="s">
        <v>154</v>
      </c>
      <c r="E1412" s="9" t="s">
        <v>61</v>
      </c>
      <c r="F1412" s="9" t="s">
        <v>11</v>
      </c>
      <c r="G1412" s="9" t="s">
        <v>135</v>
      </c>
      <c r="H1412" s="9" t="s">
        <v>136</v>
      </c>
      <c r="I1412" s="9" t="s">
        <v>36</v>
      </c>
      <c r="J1412" s="17">
        <v>1</v>
      </c>
      <c r="K1412" s="18">
        <v>2088</v>
      </c>
      <c r="L1412" s="19">
        <v>0</v>
      </c>
      <c r="M1412" s="18">
        <f t="shared" si="60"/>
        <v>2088</v>
      </c>
      <c r="N1412" s="18">
        <f>M1412*0.22</f>
        <v>459.36</v>
      </c>
      <c r="O1412" s="16" t="s">
        <v>58</v>
      </c>
      <c r="P1412" s="16" t="s">
        <v>38</v>
      </c>
      <c r="Q1412" s="16">
        <v>3</v>
      </c>
      <c r="R1412" s="16" t="s">
        <v>39</v>
      </c>
    </row>
    <row r="1413" spans="1:18" x14ac:dyDescent="0.2">
      <c r="A1413" s="16" t="s">
        <v>1556</v>
      </c>
      <c r="B1413" s="29">
        <v>45979</v>
      </c>
      <c r="C1413" s="9" t="s">
        <v>159</v>
      </c>
      <c r="D1413" s="9" t="s">
        <v>47</v>
      </c>
      <c r="E1413" s="9" t="s">
        <v>48</v>
      </c>
      <c r="F1413" s="9" t="s">
        <v>11</v>
      </c>
      <c r="G1413" s="9" t="s">
        <v>135</v>
      </c>
      <c r="H1413" s="9" t="s">
        <v>136</v>
      </c>
      <c r="I1413" s="9" t="s">
        <v>79</v>
      </c>
      <c r="J1413" s="17">
        <v>1</v>
      </c>
      <c r="K1413" s="18">
        <v>329</v>
      </c>
      <c r="L1413" s="19">
        <v>0.35</v>
      </c>
      <c r="M1413" s="18">
        <f t="shared" si="60"/>
        <v>213.85</v>
      </c>
      <c r="N1413" s="18">
        <f>M1413*0.2</f>
        <v>42.77</v>
      </c>
      <c r="O1413" s="16" t="s">
        <v>91</v>
      </c>
      <c r="P1413" s="16" t="s">
        <v>38</v>
      </c>
      <c r="Q1413" s="16">
        <v>3</v>
      </c>
      <c r="R1413" s="16" t="s">
        <v>39</v>
      </c>
    </row>
    <row r="1414" spans="1:18" x14ac:dyDescent="0.2">
      <c r="A1414" s="16" t="s">
        <v>1557</v>
      </c>
      <c r="B1414" s="29">
        <v>45781</v>
      </c>
      <c r="C1414" s="9" t="s">
        <v>52</v>
      </c>
      <c r="D1414" s="9" t="s">
        <v>55</v>
      </c>
      <c r="E1414" s="9" t="s">
        <v>56</v>
      </c>
      <c r="F1414" s="9" t="s">
        <v>9</v>
      </c>
      <c r="G1414" s="9" t="s">
        <v>176</v>
      </c>
      <c r="H1414" s="9" t="s">
        <v>177</v>
      </c>
      <c r="I1414" s="9" t="s">
        <v>79</v>
      </c>
      <c r="J1414" s="17">
        <v>1</v>
      </c>
      <c r="K1414" s="18">
        <v>3341</v>
      </c>
      <c r="L1414" s="19">
        <v>0</v>
      </c>
      <c r="M1414" s="18">
        <f t="shared" si="60"/>
        <v>3341</v>
      </c>
      <c r="N1414" s="18">
        <f>M1414*0.23</f>
        <v>768.43000000000006</v>
      </c>
      <c r="O1414" s="16" t="s">
        <v>91</v>
      </c>
      <c r="P1414" s="16" t="s">
        <v>38</v>
      </c>
      <c r="Q1414" s="16">
        <v>4</v>
      </c>
      <c r="R1414" s="16" t="s">
        <v>39</v>
      </c>
    </row>
    <row r="1415" spans="1:18" x14ac:dyDescent="0.2">
      <c r="A1415" s="16" t="s">
        <v>1558</v>
      </c>
      <c r="B1415" s="29">
        <v>45692</v>
      </c>
      <c r="C1415" s="9" t="s">
        <v>226</v>
      </c>
      <c r="D1415" s="9" t="s">
        <v>154</v>
      </c>
      <c r="E1415" s="9" t="s">
        <v>61</v>
      </c>
      <c r="F1415" s="9" t="s">
        <v>10</v>
      </c>
      <c r="G1415" s="9" t="s">
        <v>89</v>
      </c>
      <c r="H1415" s="9" t="s">
        <v>90</v>
      </c>
      <c r="I1415" s="9" t="s">
        <v>64</v>
      </c>
      <c r="J1415" s="17">
        <v>1</v>
      </c>
      <c r="K1415" s="18">
        <v>3645</v>
      </c>
      <c r="L1415" s="19">
        <v>0.05</v>
      </c>
      <c r="M1415" s="18">
        <f t="shared" si="60"/>
        <v>3462.75</v>
      </c>
      <c r="N1415" s="18">
        <f>M1415*0.18</f>
        <v>623.29499999999996</v>
      </c>
      <c r="O1415" s="16" t="s">
        <v>37</v>
      </c>
      <c r="P1415" s="16" t="s">
        <v>38</v>
      </c>
      <c r="Q1415" s="16">
        <v>5</v>
      </c>
      <c r="R1415" s="16" t="s">
        <v>39</v>
      </c>
    </row>
    <row r="1416" spans="1:18" x14ac:dyDescent="0.2">
      <c r="A1416" s="16" t="s">
        <v>1559</v>
      </c>
      <c r="B1416" s="29">
        <v>46100</v>
      </c>
      <c r="C1416" s="9" t="s">
        <v>82</v>
      </c>
      <c r="D1416" s="9" t="s">
        <v>83</v>
      </c>
      <c r="E1416" s="9" t="s">
        <v>84</v>
      </c>
      <c r="F1416" s="9" t="s">
        <v>10</v>
      </c>
      <c r="G1416" s="9" t="s">
        <v>184</v>
      </c>
      <c r="H1416" s="9" t="s">
        <v>185</v>
      </c>
      <c r="I1416" s="9" t="s">
        <v>64</v>
      </c>
      <c r="J1416" s="17">
        <v>2</v>
      </c>
      <c r="K1416" s="18">
        <v>4874</v>
      </c>
      <c r="L1416" s="19">
        <v>0.2</v>
      </c>
      <c r="M1416" s="18">
        <f t="shared" si="60"/>
        <v>7798.4000000000005</v>
      </c>
      <c r="N1416" s="18">
        <f>M1416*0.21</f>
        <v>1637.664</v>
      </c>
      <c r="O1416" s="16" t="s">
        <v>58</v>
      </c>
      <c r="P1416" s="16" t="s">
        <v>38</v>
      </c>
      <c r="Q1416" s="16">
        <v>4</v>
      </c>
      <c r="R1416" s="16" t="s">
        <v>39</v>
      </c>
    </row>
    <row r="1417" spans="1:18" x14ac:dyDescent="0.2">
      <c r="A1417" s="16" t="s">
        <v>1560</v>
      </c>
      <c r="B1417" s="29">
        <v>46104</v>
      </c>
      <c r="C1417" s="9" t="s">
        <v>52</v>
      </c>
      <c r="D1417" s="9" t="s">
        <v>113</v>
      </c>
      <c r="E1417" s="9" t="s">
        <v>114</v>
      </c>
      <c r="F1417" s="9" t="s">
        <v>9</v>
      </c>
      <c r="G1417" s="9" t="s">
        <v>103</v>
      </c>
      <c r="H1417" s="9" t="s">
        <v>104</v>
      </c>
      <c r="I1417" s="9" t="s">
        <v>95</v>
      </c>
      <c r="J1417" s="17">
        <v>3</v>
      </c>
      <c r="K1417" s="18">
        <v>2717</v>
      </c>
      <c r="L1417" s="19">
        <v>0.35</v>
      </c>
      <c r="M1417" s="18">
        <f t="shared" si="60"/>
        <v>5298.1500000000005</v>
      </c>
      <c r="N1417" s="18">
        <f>M1417*0.23</f>
        <v>1218.5745000000002</v>
      </c>
      <c r="O1417" s="16" t="s">
        <v>37</v>
      </c>
      <c r="P1417" s="16" t="s">
        <v>38</v>
      </c>
      <c r="Q1417" s="16">
        <v>3</v>
      </c>
      <c r="R1417" s="16" t="s">
        <v>39</v>
      </c>
    </row>
    <row r="1418" spans="1:18" x14ac:dyDescent="0.2">
      <c r="A1418" s="16" t="s">
        <v>1561</v>
      </c>
      <c r="B1418" s="29">
        <v>45795</v>
      </c>
      <c r="C1418" s="9" t="s">
        <v>226</v>
      </c>
      <c r="D1418" s="9" t="s">
        <v>47</v>
      </c>
      <c r="E1418" s="9" t="s">
        <v>48</v>
      </c>
      <c r="F1418" s="9" t="s">
        <v>8</v>
      </c>
      <c r="G1418" s="9" t="s">
        <v>139</v>
      </c>
      <c r="H1418" s="9" t="s">
        <v>140</v>
      </c>
      <c r="I1418" s="9" t="s">
        <v>57</v>
      </c>
      <c r="J1418" s="17">
        <v>1</v>
      </c>
      <c r="K1418" s="18">
        <v>49553</v>
      </c>
      <c r="L1418" s="19">
        <v>0.1</v>
      </c>
      <c r="M1418" s="18">
        <f t="shared" si="60"/>
        <v>44597.700000000004</v>
      </c>
      <c r="N1418" s="18">
        <f>M1418*0.15</f>
        <v>6689.6550000000007</v>
      </c>
      <c r="O1418" s="16" t="s">
        <v>91</v>
      </c>
      <c r="P1418" s="16" t="s">
        <v>38</v>
      </c>
      <c r="Q1418" s="16">
        <v>3</v>
      </c>
      <c r="R1418" s="16" t="s">
        <v>39</v>
      </c>
    </row>
    <row r="1419" spans="1:18" x14ac:dyDescent="0.2">
      <c r="A1419" s="16" t="s">
        <v>1562</v>
      </c>
      <c r="B1419" s="29">
        <v>45950</v>
      </c>
      <c r="C1419" s="9" t="s">
        <v>52</v>
      </c>
      <c r="D1419" s="9" t="s">
        <v>87</v>
      </c>
      <c r="E1419" s="9" t="s">
        <v>88</v>
      </c>
      <c r="F1419" s="9" t="s">
        <v>11</v>
      </c>
      <c r="G1419" s="9" t="s">
        <v>135</v>
      </c>
      <c r="H1419" s="9" t="s">
        <v>136</v>
      </c>
      <c r="I1419" s="9" t="s">
        <v>36</v>
      </c>
      <c r="J1419" s="17">
        <v>2</v>
      </c>
      <c r="K1419" s="18">
        <v>2454</v>
      </c>
      <c r="L1419" s="19">
        <v>0</v>
      </c>
      <c r="M1419" s="18">
        <f t="shared" si="60"/>
        <v>4908</v>
      </c>
      <c r="N1419" s="18">
        <f>M1419*0.17</f>
        <v>834.36</v>
      </c>
      <c r="O1419" s="16" t="s">
        <v>58</v>
      </c>
      <c r="P1419" s="16" t="s">
        <v>38</v>
      </c>
      <c r="Q1419" s="16">
        <v>3</v>
      </c>
      <c r="R1419" s="16" t="s">
        <v>39</v>
      </c>
    </row>
    <row r="1420" spans="1:18" x14ac:dyDescent="0.2">
      <c r="A1420" s="16" t="s">
        <v>1563</v>
      </c>
      <c r="B1420" s="29">
        <v>45964</v>
      </c>
      <c r="C1420" s="9" t="s">
        <v>146</v>
      </c>
      <c r="D1420" s="9" t="s">
        <v>83</v>
      </c>
      <c r="E1420" s="9" t="s">
        <v>84</v>
      </c>
      <c r="F1420" s="9" t="s">
        <v>8</v>
      </c>
      <c r="G1420" s="9" t="s">
        <v>262</v>
      </c>
      <c r="H1420" s="9" t="s">
        <v>263</v>
      </c>
      <c r="I1420" s="9" t="s">
        <v>57</v>
      </c>
      <c r="J1420" s="17">
        <v>1</v>
      </c>
      <c r="K1420" s="18">
        <v>51090</v>
      </c>
      <c r="L1420" s="19">
        <v>0</v>
      </c>
      <c r="M1420" s="18">
        <f t="shared" si="60"/>
        <v>51090</v>
      </c>
      <c r="N1420" s="18">
        <f>M1420*0.12</f>
        <v>6130.8</v>
      </c>
      <c r="O1420" s="16" t="s">
        <v>37</v>
      </c>
      <c r="P1420" s="16" t="s">
        <v>38</v>
      </c>
      <c r="Q1420" s="16">
        <v>4</v>
      </c>
      <c r="R1420" s="16" t="s">
        <v>39</v>
      </c>
    </row>
    <row r="1421" spans="1:18" x14ac:dyDescent="0.2">
      <c r="A1421" s="16" t="s">
        <v>1564</v>
      </c>
      <c r="B1421" s="29">
        <v>46004</v>
      </c>
      <c r="C1421" s="9" t="s">
        <v>52</v>
      </c>
      <c r="D1421" s="9" t="s">
        <v>55</v>
      </c>
      <c r="E1421" s="9" t="s">
        <v>56</v>
      </c>
      <c r="F1421" s="9" t="s">
        <v>8</v>
      </c>
      <c r="G1421" s="9" t="s">
        <v>67</v>
      </c>
      <c r="H1421" s="9" t="s">
        <v>68</v>
      </c>
      <c r="I1421" s="9" t="s">
        <v>57</v>
      </c>
      <c r="J1421" s="17">
        <v>1</v>
      </c>
      <c r="K1421" s="18">
        <v>62868</v>
      </c>
      <c r="L1421" s="19">
        <v>0.2</v>
      </c>
      <c r="M1421" s="18">
        <f t="shared" si="60"/>
        <v>50294.400000000001</v>
      </c>
      <c r="N1421" s="18">
        <f>M1421*0.12</f>
        <v>6035.3279999999995</v>
      </c>
      <c r="O1421" s="16" t="s">
        <v>58</v>
      </c>
      <c r="P1421" s="16" t="s">
        <v>38</v>
      </c>
      <c r="Q1421" s="16">
        <v>5</v>
      </c>
      <c r="R1421" s="16" t="s">
        <v>39</v>
      </c>
    </row>
    <row r="1422" spans="1:18" x14ac:dyDescent="0.2">
      <c r="A1422" s="16" t="s">
        <v>1565</v>
      </c>
      <c r="B1422" s="29">
        <v>45989</v>
      </c>
      <c r="C1422" s="9" t="s">
        <v>54</v>
      </c>
      <c r="D1422" s="9" t="s">
        <v>32</v>
      </c>
      <c r="E1422" s="9" t="s">
        <v>33</v>
      </c>
      <c r="F1422" s="9" t="s">
        <v>8</v>
      </c>
      <c r="G1422" s="9" t="s">
        <v>139</v>
      </c>
      <c r="H1422" s="9" t="s">
        <v>140</v>
      </c>
      <c r="I1422" s="9" t="s">
        <v>57</v>
      </c>
      <c r="J1422" s="17">
        <v>1</v>
      </c>
      <c r="K1422" s="18">
        <v>53559</v>
      </c>
      <c r="L1422" s="19">
        <v>0</v>
      </c>
      <c r="M1422" s="18">
        <f t="shared" si="60"/>
        <v>53559</v>
      </c>
      <c r="N1422" s="18">
        <f>M1422*0.22</f>
        <v>11782.98</v>
      </c>
      <c r="O1422" s="16" t="s">
        <v>44</v>
      </c>
      <c r="P1422" s="16" t="s">
        <v>38</v>
      </c>
      <c r="Q1422" s="16">
        <v>5</v>
      </c>
      <c r="R1422" s="16" t="s">
        <v>39</v>
      </c>
    </row>
    <row r="1423" spans="1:18" x14ac:dyDescent="0.2">
      <c r="A1423" s="16" t="s">
        <v>1566</v>
      </c>
      <c r="B1423" s="29">
        <v>45673</v>
      </c>
      <c r="C1423" s="9" t="s">
        <v>143</v>
      </c>
      <c r="D1423" s="9" t="s">
        <v>71</v>
      </c>
      <c r="E1423" s="9" t="s">
        <v>72</v>
      </c>
      <c r="F1423" s="9" t="s">
        <v>8</v>
      </c>
      <c r="G1423" s="9" t="s">
        <v>34</v>
      </c>
      <c r="H1423" s="9" t="s">
        <v>35</v>
      </c>
      <c r="I1423" s="9" t="s">
        <v>36</v>
      </c>
      <c r="J1423" s="17">
        <v>4</v>
      </c>
      <c r="K1423" s="18">
        <v>16512</v>
      </c>
      <c r="L1423" s="19">
        <v>0.2</v>
      </c>
      <c r="M1423" s="18">
        <f t="shared" si="60"/>
        <v>52838.400000000001</v>
      </c>
      <c r="N1423" s="18">
        <f>M1423*0.15</f>
        <v>7925.76</v>
      </c>
      <c r="O1423" s="16" t="s">
        <v>37</v>
      </c>
      <c r="P1423" s="16" t="s">
        <v>38</v>
      </c>
      <c r="Q1423" s="16">
        <v>4</v>
      </c>
      <c r="R1423" s="16" t="s">
        <v>39</v>
      </c>
    </row>
    <row r="1424" spans="1:18" x14ac:dyDescent="0.2">
      <c r="A1424" s="16" t="s">
        <v>1567</v>
      </c>
      <c r="B1424" s="29">
        <v>45760</v>
      </c>
      <c r="C1424" s="9" t="s">
        <v>226</v>
      </c>
      <c r="D1424" s="9" t="s">
        <v>55</v>
      </c>
      <c r="E1424" s="9" t="s">
        <v>56</v>
      </c>
      <c r="F1424" s="9" t="s">
        <v>10</v>
      </c>
      <c r="G1424" s="9" t="s">
        <v>62</v>
      </c>
      <c r="H1424" s="9" t="s">
        <v>63</v>
      </c>
      <c r="I1424" s="9" t="s">
        <v>73</v>
      </c>
      <c r="J1424" s="17">
        <v>1</v>
      </c>
      <c r="K1424" s="18">
        <v>219</v>
      </c>
      <c r="L1424" s="19">
        <v>0</v>
      </c>
      <c r="M1424" s="18">
        <f t="shared" si="60"/>
        <v>219</v>
      </c>
      <c r="N1424" s="18">
        <f>M1424*0.1</f>
        <v>21.900000000000002</v>
      </c>
      <c r="O1424" s="16" t="s">
        <v>58</v>
      </c>
      <c r="P1424" s="16" t="s">
        <v>38</v>
      </c>
      <c r="Q1424" s="16">
        <v>5</v>
      </c>
      <c r="R1424" s="16" t="s">
        <v>39</v>
      </c>
    </row>
    <row r="1425" spans="1:18" x14ac:dyDescent="0.2">
      <c r="A1425" s="16" t="s">
        <v>1568</v>
      </c>
      <c r="B1425" s="29">
        <v>45988</v>
      </c>
      <c r="C1425" s="9" t="s">
        <v>156</v>
      </c>
      <c r="D1425" s="9" t="s">
        <v>154</v>
      </c>
      <c r="E1425" s="9" t="s">
        <v>61</v>
      </c>
      <c r="F1425" s="9" t="s">
        <v>11</v>
      </c>
      <c r="G1425" s="9" t="s">
        <v>115</v>
      </c>
      <c r="H1425" s="9" t="s">
        <v>116</v>
      </c>
      <c r="I1425" s="9" t="s">
        <v>36</v>
      </c>
      <c r="J1425" s="17">
        <v>2</v>
      </c>
      <c r="K1425" s="18">
        <v>2216</v>
      </c>
      <c r="L1425" s="19">
        <v>0</v>
      </c>
      <c r="M1425" s="18">
        <f t="shared" si="60"/>
        <v>4432</v>
      </c>
      <c r="N1425" s="18">
        <f>M1425*0.13</f>
        <v>576.16</v>
      </c>
      <c r="O1425" s="16" t="s">
        <v>58</v>
      </c>
      <c r="P1425" s="16" t="s">
        <v>38</v>
      </c>
      <c r="Q1425" s="16">
        <v>5</v>
      </c>
      <c r="R1425" s="16" t="s">
        <v>39</v>
      </c>
    </row>
    <row r="1426" spans="1:18" x14ac:dyDescent="0.2">
      <c r="A1426" s="16" t="s">
        <v>1569</v>
      </c>
      <c r="B1426" s="29">
        <v>46051</v>
      </c>
      <c r="C1426" s="9" t="s">
        <v>129</v>
      </c>
      <c r="D1426" s="9" t="s">
        <v>150</v>
      </c>
      <c r="E1426" s="9" t="s">
        <v>151</v>
      </c>
      <c r="F1426" s="9" t="s">
        <v>9</v>
      </c>
      <c r="G1426" s="9" t="s">
        <v>176</v>
      </c>
      <c r="H1426" s="9" t="s">
        <v>177</v>
      </c>
      <c r="I1426" s="9" t="s">
        <v>95</v>
      </c>
      <c r="J1426" s="17">
        <v>1</v>
      </c>
      <c r="K1426" s="18">
        <v>3541</v>
      </c>
      <c r="L1426" s="19">
        <v>0.5</v>
      </c>
      <c r="M1426" s="18">
        <v>0</v>
      </c>
      <c r="N1426" s="18">
        <v>0</v>
      </c>
      <c r="O1426" s="16" t="s">
        <v>91</v>
      </c>
      <c r="P1426" s="16" t="s">
        <v>132</v>
      </c>
      <c r="Q1426" s="16"/>
      <c r="R1426" s="16" t="s">
        <v>133</v>
      </c>
    </row>
    <row r="1427" spans="1:18" x14ac:dyDescent="0.2">
      <c r="A1427" s="16" t="s">
        <v>1570</v>
      </c>
      <c r="B1427" s="29">
        <v>45854</v>
      </c>
      <c r="C1427" s="9" t="s">
        <v>118</v>
      </c>
      <c r="D1427" s="9" t="s">
        <v>99</v>
      </c>
      <c r="E1427" s="9" t="s">
        <v>99</v>
      </c>
      <c r="F1427" s="9" t="s">
        <v>11</v>
      </c>
      <c r="G1427" s="9" t="s">
        <v>77</v>
      </c>
      <c r="H1427" s="9" t="s">
        <v>78</v>
      </c>
      <c r="I1427" s="9" t="s">
        <v>36</v>
      </c>
      <c r="J1427" s="17">
        <v>3</v>
      </c>
      <c r="K1427" s="18">
        <v>151</v>
      </c>
      <c r="L1427" s="19">
        <v>0.1</v>
      </c>
      <c r="M1427" s="18">
        <f t="shared" ref="M1427:M1435" si="61">J1427*K1427*(1-L1427)</f>
        <v>407.7</v>
      </c>
      <c r="N1427" s="18">
        <f>M1427*0.18</f>
        <v>73.385999999999996</v>
      </c>
      <c r="O1427" s="16" t="s">
        <v>37</v>
      </c>
      <c r="P1427" s="16" t="s">
        <v>38</v>
      </c>
      <c r="Q1427" s="16">
        <v>3</v>
      </c>
      <c r="R1427" s="16" t="s">
        <v>39</v>
      </c>
    </row>
    <row r="1428" spans="1:18" x14ac:dyDescent="0.2">
      <c r="A1428" s="16" t="s">
        <v>1571</v>
      </c>
      <c r="B1428" s="29">
        <v>45858</v>
      </c>
      <c r="C1428" s="9" t="s">
        <v>97</v>
      </c>
      <c r="D1428" s="9" t="s">
        <v>154</v>
      </c>
      <c r="E1428" s="9" t="s">
        <v>61</v>
      </c>
      <c r="F1428" s="9" t="s">
        <v>9</v>
      </c>
      <c r="G1428" s="9" t="s">
        <v>161</v>
      </c>
      <c r="H1428" s="9" t="s">
        <v>162</v>
      </c>
      <c r="I1428" s="9" t="s">
        <v>79</v>
      </c>
      <c r="J1428" s="17">
        <v>2</v>
      </c>
      <c r="K1428" s="18">
        <v>1642</v>
      </c>
      <c r="L1428" s="19">
        <v>0.1</v>
      </c>
      <c r="M1428" s="18">
        <f t="shared" si="61"/>
        <v>2955.6</v>
      </c>
      <c r="N1428" s="18">
        <f>M1428*0.18</f>
        <v>532.00799999999992</v>
      </c>
      <c r="O1428" s="16" t="s">
        <v>58</v>
      </c>
      <c r="P1428" s="16" t="s">
        <v>38</v>
      </c>
      <c r="Q1428" s="16">
        <v>5</v>
      </c>
      <c r="R1428" s="16" t="s">
        <v>39</v>
      </c>
    </row>
    <row r="1429" spans="1:18" x14ac:dyDescent="0.2">
      <c r="A1429" s="16" t="s">
        <v>1572</v>
      </c>
      <c r="B1429" s="29">
        <v>45710</v>
      </c>
      <c r="C1429" s="9" t="s">
        <v>106</v>
      </c>
      <c r="D1429" s="9" t="s">
        <v>83</v>
      </c>
      <c r="E1429" s="9" t="s">
        <v>84</v>
      </c>
      <c r="F1429" s="9" t="s">
        <v>10</v>
      </c>
      <c r="G1429" s="9" t="s">
        <v>89</v>
      </c>
      <c r="H1429" s="9" t="s">
        <v>90</v>
      </c>
      <c r="I1429" s="9" t="s">
        <v>64</v>
      </c>
      <c r="J1429" s="17">
        <v>1</v>
      </c>
      <c r="K1429" s="18">
        <v>5978</v>
      </c>
      <c r="L1429" s="19">
        <v>0.1</v>
      </c>
      <c r="M1429" s="18">
        <f t="shared" si="61"/>
        <v>5380.2</v>
      </c>
      <c r="N1429" s="18">
        <f>M1429*0.14</f>
        <v>753.22800000000007</v>
      </c>
      <c r="O1429" s="16" t="s">
        <v>44</v>
      </c>
      <c r="P1429" s="16" t="s">
        <v>38</v>
      </c>
      <c r="Q1429" s="16">
        <v>5</v>
      </c>
      <c r="R1429" s="16" t="s">
        <v>39</v>
      </c>
    </row>
    <row r="1430" spans="1:18" x14ac:dyDescent="0.2">
      <c r="A1430" s="16" t="s">
        <v>1573</v>
      </c>
      <c r="B1430" s="29">
        <v>45980</v>
      </c>
      <c r="C1430" s="9" t="s">
        <v>143</v>
      </c>
      <c r="D1430" s="9" t="s">
        <v>47</v>
      </c>
      <c r="E1430" s="9" t="s">
        <v>48</v>
      </c>
      <c r="F1430" s="9" t="s">
        <v>11</v>
      </c>
      <c r="G1430" s="9" t="s">
        <v>130</v>
      </c>
      <c r="H1430" s="9" t="s">
        <v>131</v>
      </c>
      <c r="I1430" s="9" t="s">
        <v>36</v>
      </c>
      <c r="J1430" s="17">
        <v>1</v>
      </c>
      <c r="K1430" s="18">
        <v>1549</v>
      </c>
      <c r="L1430" s="19">
        <v>0</v>
      </c>
      <c r="M1430" s="18">
        <f t="shared" si="61"/>
        <v>1549</v>
      </c>
      <c r="N1430" s="18">
        <f>M1430*0.26</f>
        <v>402.74</v>
      </c>
      <c r="O1430" s="16" t="s">
        <v>44</v>
      </c>
      <c r="P1430" s="16" t="s">
        <v>38</v>
      </c>
      <c r="Q1430" s="16">
        <v>3</v>
      </c>
      <c r="R1430" s="16" t="s">
        <v>39</v>
      </c>
    </row>
    <row r="1431" spans="1:18" x14ac:dyDescent="0.2">
      <c r="A1431" s="16" t="s">
        <v>1574</v>
      </c>
      <c r="B1431" s="29">
        <v>46020</v>
      </c>
      <c r="C1431" s="9" t="s">
        <v>226</v>
      </c>
      <c r="D1431" s="9" t="s">
        <v>154</v>
      </c>
      <c r="E1431" s="9" t="s">
        <v>61</v>
      </c>
      <c r="F1431" s="9" t="s">
        <v>10</v>
      </c>
      <c r="G1431" s="9" t="s">
        <v>89</v>
      </c>
      <c r="H1431" s="9" t="s">
        <v>90</v>
      </c>
      <c r="I1431" s="9" t="s">
        <v>73</v>
      </c>
      <c r="J1431" s="17">
        <v>3</v>
      </c>
      <c r="K1431" s="18">
        <v>2582</v>
      </c>
      <c r="L1431" s="19">
        <v>0.15</v>
      </c>
      <c r="M1431" s="18">
        <f t="shared" si="61"/>
        <v>6584.0999999999995</v>
      </c>
      <c r="N1431" s="18">
        <f>M1431*0.21</f>
        <v>1382.6609999999998</v>
      </c>
      <c r="O1431" s="16" t="s">
        <v>91</v>
      </c>
      <c r="P1431" s="16" t="s">
        <v>38</v>
      </c>
      <c r="Q1431" s="16">
        <v>5</v>
      </c>
      <c r="R1431" s="16" t="s">
        <v>39</v>
      </c>
    </row>
    <row r="1432" spans="1:18" x14ac:dyDescent="0.2">
      <c r="A1432" s="16" t="s">
        <v>1575</v>
      </c>
      <c r="B1432" s="29">
        <v>46003</v>
      </c>
      <c r="C1432" s="9" t="s">
        <v>143</v>
      </c>
      <c r="D1432" s="9" t="s">
        <v>119</v>
      </c>
      <c r="E1432" s="9" t="s">
        <v>120</v>
      </c>
      <c r="F1432" s="9" t="s">
        <v>8</v>
      </c>
      <c r="G1432" s="9" t="s">
        <v>49</v>
      </c>
      <c r="H1432" s="9" t="s">
        <v>50</v>
      </c>
      <c r="I1432" s="9" t="s">
        <v>36</v>
      </c>
      <c r="J1432" s="17">
        <v>1</v>
      </c>
      <c r="K1432" s="18">
        <v>34926</v>
      </c>
      <c r="L1432" s="19">
        <v>0</v>
      </c>
      <c r="M1432" s="18">
        <f t="shared" si="61"/>
        <v>34926</v>
      </c>
      <c r="N1432" s="18">
        <f>M1432*0.25</f>
        <v>8731.5</v>
      </c>
      <c r="O1432" s="16" t="s">
        <v>58</v>
      </c>
      <c r="P1432" s="16" t="s">
        <v>38</v>
      </c>
      <c r="Q1432" s="16">
        <v>5</v>
      </c>
      <c r="R1432" s="16" t="s">
        <v>39</v>
      </c>
    </row>
    <row r="1433" spans="1:18" x14ac:dyDescent="0.2">
      <c r="A1433" s="16" t="s">
        <v>1576</v>
      </c>
      <c r="B1433" s="29">
        <v>45886</v>
      </c>
      <c r="C1433" s="9" t="s">
        <v>148</v>
      </c>
      <c r="D1433" s="9" t="s">
        <v>60</v>
      </c>
      <c r="E1433" s="9" t="s">
        <v>61</v>
      </c>
      <c r="F1433" s="9" t="s">
        <v>8</v>
      </c>
      <c r="G1433" s="9" t="s">
        <v>262</v>
      </c>
      <c r="H1433" s="9" t="s">
        <v>263</v>
      </c>
      <c r="I1433" s="9" t="s">
        <v>57</v>
      </c>
      <c r="J1433" s="17">
        <v>1</v>
      </c>
      <c r="K1433" s="18">
        <v>47677</v>
      </c>
      <c r="L1433" s="19">
        <v>0.1</v>
      </c>
      <c r="M1433" s="18">
        <f t="shared" si="61"/>
        <v>42909.3</v>
      </c>
      <c r="N1433" s="18">
        <f>M1433*0.16</f>
        <v>6865.4880000000003</v>
      </c>
      <c r="O1433" s="16" t="s">
        <v>91</v>
      </c>
      <c r="P1433" s="16" t="s">
        <v>38</v>
      </c>
      <c r="Q1433" s="16">
        <v>5</v>
      </c>
      <c r="R1433" s="16" t="s">
        <v>39</v>
      </c>
    </row>
    <row r="1434" spans="1:18" x14ac:dyDescent="0.2">
      <c r="A1434" s="16" t="s">
        <v>1577</v>
      </c>
      <c r="B1434" s="29">
        <v>45699</v>
      </c>
      <c r="C1434" s="9" t="s">
        <v>138</v>
      </c>
      <c r="D1434" s="9" t="s">
        <v>55</v>
      </c>
      <c r="E1434" s="9" t="s">
        <v>56</v>
      </c>
      <c r="F1434" s="9" t="s">
        <v>8</v>
      </c>
      <c r="G1434" s="9" t="s">
        <v>262</v>
      </c>
      <c r="H1434" s="9" t="s">
        <v>263</v>
      </c>
      <c r="I1434" s="9" t="s">
        <v>36</v>
      </c>
      <c r="J1434" s="17">
        <v>3</v>
      </c>
      <c r="K1434" s="18">
        <v>55909</v>
      </c>
      <c r="L1434" s="19">
        <v>0.05</v>
      </c>
      <c r="M1434" s="18">
        <f t="shared" si="61"/>
        <v>159340.65</v>
      </c>
      <c r="N1434" s="18">
        <f>M1434*0.2</f>
        <v>31868.13</v>
      </c>
      <c r="O1434" s="16" t="s">
        <v>91</v>
      </c>
      <c r="P1434" s="16" t="s">
        <v>38</v>
      </c>
      <c r="Q1434" s="16">
        <v>4</v>
      </c>
      <c r="R1434" s="16" t="s">
        <v>39</v>
      </c>
    </row>
    <row r="1435" spans="1:18" x14ac:dyDescent="0.2">
      <c r="A1435" s="16" t="s">
        <v>1578</v>
      </c>
      <c r="B1435" s="29">
        <v>45820</v>
      </c>
      <c r="C1435" s="9" t="s">
        <v>143</v>
      </c>
      <c r="D1435" s="9" t="s">
        <v>83</v>
      </c>
      <c r="E1435" s="9" t="s">
        <v>84</v>
      </c>
      <c r="F1435" s="9" t="s">
        <v>11</v>
      </c>
      <c r="G1435" s="9" t="s">
        <v>130</v>
      </c>
      <c r="H1435" s="9" t="s">
        <v>131</v>
      </c>
      <c r="I1435" s="9" t="s">
        <v>36</v>
      </c>
      <c r="J1435" s="17">
        <v>1</v>
      </c>
      <c r="K1435" s="18">
        <v>223</v>
      </c>
      <c r="L1435" s="19">
        <v>0</v>
      </c>
      <c r="M1435" s="18">
        <f t="shared" si="61"/>
        <v>223</v>
      </c>
      <c r="N1435" s="18">
        <f>M1435*0.13</f>
        <v>28.990000000000002</v>
      </c>
      <c r="O1435" s="16" t="s">
        <v>37</v>
      </c>
      <c r="P1435" s="16" t="s">
        <v>38</v>
      </c>
      <c r="Q1435" s="16">
        <v>3</v>
      </c>
      <c r="R1435" s="16" t="s">
        <v>39</v>
      </c>
    </row>
    <row r="1436" spans="1:18" x14ac:dyDescent="0.2">
      <c r="A1436" s="16" t="s">
        <v>1579</v>
      </c>
      <c r="B1436" s="29">
        <v>45668</v>
      </c>
      <c r="C1436" s="9" t="s">
        <v>226</v>
      </c>
      <c r="D1436" s="9" t="s">
        <v>101</v>
      </c>
      <c r="E1436" s="9" t="s">
        <v>102</v>
      </c>
      <c r="F1436" s="9" t="s">
        <v>11</v>
      </c>
      <c r="G1436" s="9" t="s">
        <v>130</v>
      </c>
      <c r="H1436" s="9" t="s">
        <v>131</v>
      </c>
      <c r="I1436" s="9" t="s">
        <v>36</v>
      </c>
      <c r="J1436" s="17">
        <v>2</v>
      </c>
      <c r="K1436" s="18">
        <v>512</v>
      </c>
      <c r="L1436" s="19">
        <v>0</v>
      </c>
      <c r="M1436" s="18">
        <v>0</v>
      </c>
      <c r="N1436" s="18">
        <v>0</v>
      </c>
      <c r="O1436" s="16" t="s">
        <v>58</v>
      </c>
      <c r="P1436" s="16" t="s">
        <v>132</v>
      </c>
      <c r="Q1436" s="16"/>
      <c r="R1436" s="16" t="s">
        <v>133</v>
      </c>
    </row>
    <row r="1437" spans="1:18" x14ac:dyDescent="0.2">
      <c r="A1437" s="16" t="s">
        <v>1580</v>
      </c>
      <c r="B1437" s="29">
        <v>45980</v>
      </c>
      <c r="C1437" s="9" t="s">
        <v>125</v>
      </c>
      <c r="D1437" s="9" t="s">
        <v>150</v>
      </c>
      <c r="E1437" s="9" t="s">
        <v>151</v>
      </c>
      <c r="F1437" s="9" t="s">
        <v>10</v>
      </c>
      <c r="G1437" s="9" t="s">
        <v>89</v>
      </c>
      <c r="H1437" s="9" t="s">
        <v>90</v>
      </c>
      <c r="I1437" s="9" t="s">
        <v>64</v>
      </c>
      <c r="J1437" s="17">
        <v>2</v>
      </c>
      <c r="K1437" s="18">
        <v>3793</v>
      </c>
      <c r="L1437" s="19">
        <v>0</v>
      </c>
      <c r="M1437" s="18">
        <f>J1437*K1437*(1-L1437)</f>
        <v>7586</v>
      </c>
      <c r="N1437" s="18">
        <f>M1437*0.2</f>
        <v>1517.2</v>
      </c>
      <c r="O1437" s="16" t="s">
        <v>69</v>
      </c>
      <c r="P1437" s="16" t="s">
        <v>38</v>
      </c>
      <c r="Q1437" s="16">
        <v>3</v>
      </c>
      <c r="R1437" s="16" t="s">
        <v>39</v>
      </c>
    </row>
    <row r="1438" spans="1:18" x14ac:dyDescent="0.2">
      <c r="A1438" s="16" t="s">
        <v>1581</v>
      </c>
      <c r="B1438" s="29">
        <v>45849</v>
      </c>
      <c r="C1438" s="9" t="s">
        <v>167</v>
      </c>
      <c r="D1438" s="9" t="s">
        <v>150</v>
      </c>
      <c r="E1438" s="9" t="s">
        <v>151</v>
      </c>
      <c r="F1438" s="9" t="s">
        <v>11</v>
      </c>
      <c r="G1438" s="9" t="s">
        <v>42</v>
      </c>
      <c r="H1438" s="9" t="s">
        <v>43</v>
      </c>
      <c r="I1438" s="9" t="s">
        <v>79</v>
      </c>
      <c r="J1438" s="17">
        <v>2</v>
      </c>
      <c r="K1438" s="18">
        <v>750</v>
      </c>
      <c r="L1438" s="19">
        <v>0.05</v>
      </c>
      <c r="M1438" s="18">
        <f>J1438*K1438*(1-L1438)</f>
        <v>1425</v>
      </c>
      <c r="N1438" s="18">
        <f>-0.08*M1438</f>
        <v>-114</v>
      </c>
      <c r="O1438" s="16" t="s">
        <v>44</v>
      </c>
      <c r="P1438" s="16" t="s">
        <v>80</v>
      </c>
      <c r="Q1438" s="16">
        <v>2</v>
      </c>
      <c r="R1438" s="16" t="s">
        <v>80</v>
      </c>
    </row>
    <row r="1439" spans="1:18" x14ac:dyDescent="0.2">
      <c r="A1439" s="16" t="s">
        <v>1582</v>
      </c>
      <c r="B1439" s="29">
        <v>45880</v>
      </c>
      <c r="C1439" s="9" t="s">
        <v>54</v>
      </c>
      <c r="D1439" s="9" t="s">
        <v>107</v>
      </c>
      <c r="E1439" s="9" t="s">
        <v>108</v>
      </c>
      <c r="F1439" s="9" t="s">
        <v>11</v>
      </c>
      <c r="G1439" s="9" t="s">
        <v>130</v>
      </c>
      <c r="H1439" s="9" t="s">
        <v>131</v>
      </c>
      <c r="I1439" s="9" t="s">
        <v>79</v>
      </c>
      <c r="J1439" s="17">
        <v>1</v>
      </c>
      <c r="K1439" s="18">
        <v>185</v>
      </c>
      <c r="L1439" s="19">
        <v>0</v>
      </c>
      <c r="M1439" s="18">
        <f>J1439*K1439*(1-L1439)</f>
        <v>185</v>
      </c>
      <c r="N1439" s="18">
        <f>M1439*0.15</f>
        <v>27.75</v>
      </c>
      <c r="O1439" s="16" t="s">
        <v>58</v>
      </c>
      <c r="P1439" s="16" t="s">
        <v>38</v>
      </c>
      <c r="Q1439" s="16">
        <v>5</v>
      </c>
      <c r="R1439" s="16" t="s">
        <v>39</v>
      </c>
    </row>
    <row r="1440" spans="1:18" x14ac:dyDescent="0.2">
      <c r="A1440" s="16" t="s">
        <v>1583</v>
      </c>
      <c r="B1440" s="29">
        <v>46043</v>
      </c>
      <c r="C1440" s="9" t="s">
        <v>82</v>
      </c>
      <c r="D1440" s="9" t="s">
        <v>87</v>
      </c>
      <c r="E1440" s="9" t="s">
        <v>88</v>
      </c>
      <c r="F1440" s="9" t="s">
        <v>8</v>
      </c>
      <c r="G1440" s="9" t="s">
        <v>49</v>
      </c>
      <c r="H1440" s="9" t="s">
        <v>50</v>
      </c>
      <c r="I1440" s="9" t="s">
        <v>36</v>
      </c>
      <c r="J1440" s="17">
        <v>2</v>
      </c>
      <c r="K1440" s="18">
        <v>24513</v>
      </c>
      <c r="L1440" s="19">
        <v>0</v>
      </c>
      <c r="M1440" s="18">
        <f>J1440*K1440*(1-L1440)</f>
        <v>49026</v>
      </c>
      <c r="N1440" s="18">
        <f>M1440*0.11</f>
        <v>5392.86</v>
      </c>
      <c r="O1440" s="16" t="s">
        <v>69</v>
      </c>
      <c r="P1440" s="16" t="s">
        <v>38</v>
      </c>
      <c r="Q1440" s="16">
        <v>5</v>
      </c>
      <c r="R1440" s="16" t="s">
        <v>39</v>
      </c>
    </row>
    <row r="1441" spans="1:18" x14ac:dyDescent="0.2">
      <c r="A1441" s="16" t="s">
        <v>1584</v>
      </c>
      <c r="B1441" s="29">
        <v>45988</v>
      </c>
      <c r="C1441" s="9" t="s">
        <v>41</v>
      </c>
      <c r="D1441" s="9" t="s">
        <v>71</v>
      </c>
      <c r="E1441" s="9" t="s">
        <v>72</v>
      </c>
      <c r="F1441" s="9" t="s">
        <v>9</v>
      </c>
      <c r="G1441" s="9" t="s">
        <v>176</v>
      </c>
      <c r="H1441" s="9" t="s">
        <v>177</v>
      </c>
      <c r="I1441" s="9" t="s">
        <v>79</v>
      </c>
      <c r="J1441" s="17">
        <v>1</v>
      </c>
      <c r="K1441" s="18">
        <v>1133</v>
      </c>
      <c r="L1441" s="19">
        <v>0.1</v>
      </c>
      <c r="M1441" s="18">
        <v>0</v>
      </c>
      <c r="N1441" s="18">
        <v>0</v>
      </c>
      <c r="O1441" s="16" t="s">
        <v>37</v>
      </c>
      <c r="P1441" s="16" t="s">
        <v>132</v>
      </c>
      <c r="Q1441" s="16"/>
      <c r="R1441" s="16" t="s">
        <v>133</v>
      </c>
    </row>
    <row r="1442" spans="1:18" x14ac:dyDescent="0.2">
      <c r="A1442" s="16" t="s">
        <v>1585</v>
      </c>
      <c r="B1442" s="29">
        <v>46067</v>
      </c>
      <c r="C1442" s="9" t="s">
        <v>180</v>
      </c>
      <c r="D1442" s="9" t="s">
        <v>32</v>
      </c>
      <c r="E1442" s="9" t="s">
        <v>33</v>
      </c>
      <c r="F1442" s="9" t="s">
        <v>9</v>
      </c>
      <c r="G1442" s="9" t="s">
        <v>173</v>
      </c>
      <c r="H1442" s="9" t="s">
        <v>174</v>
      </c>
      <c r="I1442" s="9" t="s">
        <v>79</v>
      </c>
      <c r="J1442" s="17">
        <v>1</v>
      </c>
      <c r="K1442" s="18">
        <v>1281</v>
      </c>
      <c r="L1442" s="19">
        <v>0.1</v>
      </c>
      <c r="M1442" s="18">
        <f t="shared" ref="M1442:M1473" si="62">J1442*K1442*(1-L1442)</f>
        <v>1152.9000000000001</v>
      </c>
      <c r="N1442" s="18">
        <f>M1442*0.26</f>
        <v>299.75400000000002</v>
      </c>
      <c r="O1442" s="16" t="s">
        <v>58</v>
      </c>
      <c r="P1442" s="16" t="s">
        <v>38</v>
      </c>
      <c r="Q1442" s="16">
        <v>5</v>
      </c>
      <c r="R1442" s="16" t="s">
        <v>39</v>
      </c>
    </row>
    <row r="1443" spans="1:18" x14ac:dyDescent="0.2">
      <c r="A1443" s="16" t="s">
        <v>1586</v>
      </c>
      <c r="B1443" s="29">
        <v>45786</v>
      </c>
      <c r="C1443" s="9" t="s">
        <v>46</v>
      </c>
      <c r="D1443" s="9" t="s">
        <v>47</v>
      </c>
      <c r="E1443" s="9" t="s">
        <v>48</v>
      </c>
      <c r="F1443" s="9" t="s">
        <v>11</v>
      </c>
      <c r="G1443" s="9" t="s">
        <v>42</v>
      </c>
      <c r="H1443" s="9" t="s">
        <v>43</v>
      </c>
      <c r="I1443" s="9" t="s">
        <v>36</v>
      </c>
      <c r="J1443" s="17">
        <v>1</v>
      </c>
      <c r="K1443" s="18">
        <v>1231</v>
      </c>
      <c r="L1443" s="19">
        <v>0.1</v>
      </c>
      <c r="M1443" s="18">
        <f t="shared" si="62"/>
        <v>1107.9000000000001</v>
      </c>
      <c r="N1443" s="18">
        <f>M1443*0.19</f>
        <v>210.50100000000003</v>
      </c>
      <c r="O1443" s="16" t="s">
        <v>58</v>
      </c>
      <c r="P1443" s="16" t="s">
        <v>38</v>
      </c>
      <c r="Q1443" s="16">
        <v>4</v>
      </c>
      <c r="R1443" s="16" t="s">
        <v>39</v>
      </c>
    </row>
    <row r="1444" spans="1:18" x14ac:dyDescent="0.2">
      <c r="A1444" s="16" t="s">
        <v>1587</v>
      </c>
      <c r="B1444" s="29">
        <v>45932</v>
      </c>
      <c r="C1444" s="9" t="s">
        <v>165</v>
      </c>
      <c r="D1444" s="9" t="s">
        <v>99</v>
      </c>
      <c r="E1444" s="9" t="s">
        <v>99</v>
      </c>
      <c r="F1444" s="9" t="s">
        <v>9</v>
      </c>
      <c r="G1444" s="9" t="s">
        <v>217</v>
      </c>
      <c r="H1444" s="9" t="s">
        <v>218</v>
      </c>
      <c r="I1444" s="9" t="s">
        <v>95</v>
      </c>
      <c r="J1444" s="17">
        <v>1</v>
      </c>
      <c r="K1444" s="18">
        <v>3949</v>
      </c>
      <c r="L1444" s="19">
        <v>0.05</v>
      </c>
      <c r="M1444" s="18">
        <f t="shared" si="62"/>
        <v>3751.5499999999997</v>
      </c>
      <c r="N1444" s="18">
        <f>M1444*0.2</f>
        <v>750.31</v>
      </c>
      <c r="O1444" s="16" t="s">
        <v>91</v>
      </c>
      <c r="P1444" s="16" t="s">
        <v>38</v>
      </c>
      <c r="Q1444" s="16">
        <v>5</v>
      </c>
      <c r="R1444" s="16" t="s">
        <v>39</v>
      </c>
    </row>
    <row r="1445" spans="1:18" x14ac:dyDescent="0.2">
      <c r="A1445" s="16" t="s">
        <v>1588</v>
      </c>
      <c r="B1445" s="29">
        <v>45757</v>
      </c>
      <c r="C1445" s="9" t="s">
        <v>118</v>
      </c>
      <c r="D1445" s="9" t="s">
        <v>87</v>
      </c>
      <c r="E1445" s="9" t="s">
        <v>88</v>
      </c>
      <c r="F1445" s="9" t="s">
        <v>8</v>
      </c>
      <c r="G1445" s="9" t="s">
        <v>139</v>
      </c>
      <c r="H1445" s="9" t="s">
        <v>140</v>
      </c>
      <c r="I1445" s="9" t="s">
        <v>36</v>
      </c>
      <c r="J1445" s="17">
        <v>1</v>
      </c>
      <c r="K1445" s="18">
        <v>43180</v>
      </c>
      <c r="L1445" s="19">
        <v>0.2</v>
      </c>
      <c r="M1445" s="18">
        <f t="shared" si="62"/>
        <v>34544</v>
      </c>
      <c r="N1445" s="18">
        <f>M1445*0.23</f>
        <v>7945.12</v>
      </c>
      <c r="O1445" s="16" t="s">
        <v>37</v>
      </c>
      <c r="P1445" s="16" t="s">
        <v>38</v>
      </c>
      <c r="Q1445" s="16">
        <v>4</v>
      </c>
      <c r="R1445" s="16" t="s">
        <v>39</v>
      </c>
    </row>
    <row r="1446" spans="1:18" x14ac:dyDescent="0.2">
      <c r="A1446" s="16" t="s">
        <v>1589</v>
      </c>
      <c r="B1446" s="29">
        <v>45884</v>
      </c>
      <c r="C1446" s="9" t="s">
        <v>146</v>
      </c>
      <c r="D1446" s="9" t="s">
        <v>101</v>
      </c>
      <c r="E1446" s="9" t="s">
        <v>102</v>
      </c>
      <c r="F1446" s="9" t="s">
        <v>11</v>
      </c>
      <c r="G1446" s="9" t="s">
        <v>135</v>
      </c>
      <c r="H1446" s="9" t="s">
        <v>136</v>
      </c>
      <c r="I1446" s="9" t="s">
        <v>79</v>
      </c>
      <c r="J1446" s="17">
        <v>2</v>
      </c>
      <c r="K1446" s="18">
        <v>1237</v>
      </c>
      <c r="L1446" s="19">
        <v>0.05</v>
      </c>
      <c r="M1446" s="18">
        <f t="shared" si="62"/>
        <v>2350.2999999999997</v>
      </c>
      <c r="N1446" s="18">
        <f>M1446*0.13</f>
        <v>305.53899999999999</v>
      </c>
      <c r="O1446" s="16" t="s">
        <v>44</v>
      </c>
      <c r="P1446" s="16" t="s">
        <v>38</v>
      </c>
      <c r="Q1446" s="16">
        <v>4</v>
      </c>
      <c r="R1446" s="16" t="s">
        <v>39</v>
      </c>
    </row>
    <row r="1447" spans="1:18" x14ac:dyDescent="0.2">
      <c r="A1447" s="16" t="s">
        <v>1590</v>
      </c>
      <c r="B1447" s="29">
        <v>45993</v>
      </c>
      <c r="C1447" s="9" t="s">
        <v>143</v>
      </c>
      <c r="D1447" s="9" t="s">
        <v>60</v>
      </c>
      <c r="E1447" s="9" t="s">
        <v>61</v>
      </c>
      <c r="F1447" s="9" t="s">
        <v>10</v>
      </c>
      <c r="G1447" s="9" t="s">
        <v>168</v>
      </c>
      <c r="H1447" s="9" t="s">
        <v>169</v>
      </c>
      <c r="I1447" s="9" t="s">
        <v>64</v>
      </c>
      <c r="J1447" s="17">
        <v>1</v>
      </c>
      <c r="K1447" s="18">
        <v>5003</v>
      </c>
      <c r="L1447" s="19">
        <v>0.05</v>
      </c>
      <c r="M1447" s="18">
        <f t="shared" si="62"/>
        <v>4752.8499999999995</v>
      </c>
      <c r="N1447" s="18">
        <f>M1447*0.13</f>
        <v>617.87049999999999</v>
      </c>
      <c r="O1447" s="16" t="s">
        <v>91</v>
      </c>
      <c r="P1447" s="16" t="s">
        <v>38</v>
      </c>
      <c r="Q1447" s="16">
        <v>3</v>
      </c>
      <c r="R1447" s="16" t="s">
        <v>39</v>
      </c>
    </row>
    <row r="1448" spans="1:18" x14ac:dyDescent="0.2">
      <c r="A1448" s="16" t="s">
        <v>1591</v>
      </c>
      <c r="B1448" s="29">
        <v>45722</v>
      </c>
      <c r="C1448" s="9" t="s">
        <v>180</v>
      </c>
      <c r="D1448" s="9" t="s">
        <v>101</v>
      </c>
      <c r="E1448" s="9" t="s">
        <v>102</v>
      </c>
      <c r="F1448" s="9" t="s">
        <v>9</v>
      </c>
      <c r="G1448" s="9" t="s">
        <v>161</v>
      </c>
      <c r="H1448" s="9" t="s">
        <v>162</v>
      </c>
      <c r="I1448" s="9" t="s">
        <v>79</v>
      </c>
      <c r="J1448" s="17">
        <v>1</v>
      </c>
      <c r="K1448" s="18">
        <v>3651</v>
      </c>
      <c r="L1448" s="19">
        <v>0</v>
      </c>
      <c r="M1448" s="18">
        <f t="shared" si="62"/>
        <v>3651</v>
      </c>
      <c r="N1448" s="18">
        <f>M1448*0.24</f>
        <v>876.24</v>
      </c>
      <c r="O1448" s="16" t="s">
        <v>37</v>
      </c>
      <c r="P1448" s="16" t="s">
        <v>38</v>
      </c>
      <c r="Q1448" s="16">
        <v>3</v>
      </c>
      <c r="R1448" s="16" t="s">
        <v>39</v>
      </c>
    </row>
    <row r="1449" spans="1:18" x14ac:dyDescent="0.2">
      <c r="A1449" s="16" t="s">
        <v>1592</v>
      </c>
      <c r="B1449" s="29">
        <v>45807</v>
      </c>
      <c r="C1449" s="9" t="s">
        <v>143</v>
      </c>
      <c r="D1449" s="9" t="s">
        <v>113</v>
      </c>
      <c r="E1449" s="9" t="s">
        <v>114</v>
      </c>
      <c r="F1449" s="9" t="s">
        <v>9</v>
      </c>
      <c r="G1449" s="9" t="s">
        <v>217</v>
      </c>
      <c r="H1449" s="9" t="s">
        <v>218</v>
      </c>
      <c r="I1449" s="9" t="s">
        <v>79</v>
      </c>
      <c r="J1449" s="17">
        <v>3</v>
      </c>
      <c r="K1449" s="18">
        <v>3147</v>
      </c>
      <c r="L1449" s="19">
        <v>0.1</v>
      </c>
      <c r="M1449" s="18">
        <f t="shared" si="62"/>
        <v>8496.9</v>
      </c>
      <c r="N1449" s="18">
        <f>M1449*0.1</f>
        <v>849.69</v>
      </c>
      <c r="O1449" s="16" t="s">
        <v>69</v>
      </c>
      <c r="P1449" s="16" t="s">
        <v>38</v>
      </c>
      <c r="Q1449" s="16">
        <v>4</v>
      </c>
      <c r="R1449" s="16" t="s">
        <v>39</v>
      </c>
    </row>
    <row r="1450" spans="1:18" x14ac:dyDescent="0.2">
      <c r="A1450" s="16" t="s">
        <v>1593</v>
      </c>
      <c r="B1450" s="29">
        <v>45922</v>
      </c>
      <c r="C1450" s="9" t="s">
        <v>46</v>
      </c>
      <c r="D1450" s="9" t="s">
        <v>107</v>
      </c>
      <c r="E1450" s="9" t="s">
        <v>108</v>
      </c>
      <c r="F1450" s="9" t="s">
        <v>9</v>
      </c>
      <c r="G1450" s="9" t="s">
        <v>103</v>
      </c>
      <c r="H1450" s="9" t="s">
        <v>104</v>
      </c>
      <c r="I1450" s="9" t="s">
        <v>95</v>
      </c>
      <c r="J1450" s="17">
        <v>1</v>
      </c>
      <c r="K1450" s="18">
        <v>1267</v>
      </c>
      <c r="L1450" s="19">
        <v>0.35</v>
      </c>
      <c r="M1450" s="18">
        <f t="shared" si="62"/>
        <v>823.55000000000007</v>
      </c>
      <c r="N1450" s="18">
        <f>M1450*0.19</f>
        <v>156.47450000000001</v>
      </c>
      <c r="O1450" s="16" t="s">
        <v>69</v>
      </c>
      <c r="P1450" s="16" t="s">
        <v>38</v>
      </c>
      <c r="Q1450" s="16">
        <v>4</v>
      </c>
      <c r="R1450" s="16" t="s">
        <v>39</v>
      </c>
    </row>
    <row r="1451" spans="1:18" x14ac:dyDescent="0.2">
      <c r="A1451" s="16" t="s">
        <v>1594</v>
      </c>
      <c r="B1451" s="29">
        <v>46066</v>
      </c>
      <c r="C1451" s="9" t="s">
        <v>31</v>
      </c>
      <c r="D1451" s="9" t="s">
        <v>71</v>
      </c>
      <c r="E1451" s="9" t="s">
        <v>72</v>
      </c>
      <c r="F1451" s="9" t="s">
        <v>10</v>
      </c>
      <c r="G1451" s="9" t="s">
        <v>121</v>
      </c>
      <c r="H1451" s="9" t="s">
        <v>122</v>
      </c>
      <c r="I1451" s="9" t="s">
        <v>64</v>
      </c>
      <c r="J1451" s="17">
        <v>2</v>
      </c>
      <c r="K1451" s="18">
        <v>4609</v>
      </c>
      <c r="L1451" s="19">
        <v>0.15</v>
      </c>
      <c r="M1451" s="18">
        <f t="shared" si="62"/>
        <v>7835.3</v>
      </c>
      <c r="N1451" s="18">
        <f>M1451*0.17</f>
        <v>1332.0010000000002</v>
      </c>
      <c r="O1451" s="16" t="s">
        <v>69</v>
      </c>
      <c r="P1451" s="16" t="s">
        <v>38</v>
      </c>
      <c r="Q1451" s="16">
        <v>3</v>
      </c>
      <c r="R1451" s="16" t="s">
        <v>39</v>
      </c>
    </row>
    <row r="1452" spans="1:18" x14ac:dyDescent="0.2">
      <c r="A1452" s="16" t="s">
        <v>1595</v>
      </c>
      <c r="B1452" s="29">
        <v>45791</v>
      </c>
      <c r="C1452" s="9" t="s">
        <v>86</v>
      </c>
      <c r="D1452" s="9" t="s">
        <v>154</v>
      </c>
      <c r="E1452" s="9" t="s">
        <v>61</v>
      </c>
      <c r="F1452" s="9" t="s">
        <v>11</v>
      </c>
      <c r="G1452" s="9" t="s">
        <v>115</v>
      </c>
      <c r="H1452" s="9" t="s">
        <v>116</v>
      </c>
      <c r="I1452" s="9" t="s">
        <v>79</v>
      </c>
      <c r="J1452" s="17">
        <v>1</v>
      </c>
      <c r="K1452" s="18">
        <v>1344</v>
      </c>
      <c r="L1452" s="19">
        <v>0.2</v>
      </c>
      <c r="M1452" s="18">
        <f t="shared" si="62"/>
        <v>1075.2</v>
      </c>
      <c r="N1452" s="18">
        <f>M1452*0.26</f>
        <v>279.55200000000002</v>
      </c>
      <c r="O1452" s="16" t="s">
        <v>91</v>
      </c>
      <c r="P1452" s="16" t="s">
        <v>38</v>
      </c>
      <c r="Q1452" s="16">
        <v>5</v>
      </c>
      <c r="R1452" s="16" t="s">
        <v>39</v>
      </c>
    </row>
    <row r="1453" spans="1:18" x14ac:dyDescent="0.2">
      <c r="A1453" s="16" t="s">
        <v>1596</v>
      </c>
      <c r="B1453" s="29">
        <v>45989</v>
      </c>
      <c r="C1453" s="9" t="s">
        <v>226</v>
      </c>
      <c r="D1453" s="9" t="s">
        <v>119</v>
      </c>
      <c r="E1453" s="9" t="s">
        <v>120</v>
      </c>
      <c r="F1453" s="9" t="s">
        <v>8</v>
      </c>
      <c r="G1453" s="9" t="s">
        <v>34</v>
      </c>
      <c r="H1453" s="9" t="s">
        <v>35</v>
      </c>
      <c r="I1453" s="9" t="s">
        <v>36</v>
      </c>
      <c r="J1453" s="17">
        <v>1</v>
      </c>
      <c r="K1453" s="18">
        <v>2485</v>
      </c>
      <c r="L1453" s="19">
        <v>0.05</v>
      </c>
      <c r="M1453" s="18">
        <f t="shared" si="62"/>
        <v>2360.75</v>
      </c>
      <c r="N1453" s="18">
        <f>M1453*0.17</f>
        <v>401.32750000000004</v>
      </c>
      <c r="O1453" s="16" t="s">
        <v>91</v>
      </c>
      <c r="P1453" s="16" t="s">
        <v>38</v>
      </c>
      <c r="Q1453" s="16">
        <v>3</v>
      </c>
      <c r="R1453" s="16" t="s">
        <v>39</v>
      </c>
    </row>
    <row r="1454" spans="1:18" x14ac:dyDescent="0.2">
      <c r="A1454" s="16" t="s">
        <v>1597</v>
      </c>
      <c r="B1454" s="29">
        <v>45878</v>
      </c>
      <c r="C1454" s="9" t="s">
        <v>143</v>
      </c>
      <c r="D1454" s="9" t="s">
        <v>47</v>
      </c>
      <c r="E1454" s="9" t="s">
        <v>48</v>
      </c>
      <c r="F1454" s="9" t="s">
        <v>10</v>
      </c>
      <c r="G1454" s="9" t="s">
        <v>89</v>
      </c>
      <c r="H1454" s="9" t="s">
        <v>90</v>
      </c>
      <c r="I1454" s="9" t="s">
        <v>73</v>
      </c>
      <c r="J1454" s="17">
        <v>1</v>
      </c>
      <c r="K1454" s="18">
        <v>2398</v>
      </c>
      <c r="L1454" s="19">
        <v>0.2</v>
      </c>
      <c r="M1454" s="18">
        <f t="shared" si="62"/>
        <v>1918.4</v>
      </c>
      <c r="N1454" s="18">
        <f>M1454*0.23</f>
        <v>441.23200000000003</v>
      </c>
      <c r="O1454" s="16" t="s">
        <v>69</v>
      </c>
      <c r="P1454" s="16" t="s">
        <v>38</v>
      </c>
      <c r="Q1454" s="16">
        <v>3</v>
      </c>
      <c r="R1454" s="16" t="s">
        <v>39</v>
      </c>
    </row>
    <row r="1455" spans="1:18" x14ac:dyDescent="0.2">
      <c r="A1455" s="16" t="s">
        <v>1598</v>
      </c>
      <c r="B1455" s="29">
        <v>45901</v>
      </c>
      <c r="C1455" s="9" t="s">
        <v>97</v>
      </c>
      <c r="D1455" s="9" t="s">
        <v>32</v>
      </c>
      <c r="E1455" s="9" t="s">
        <v>33</v>
      </c>
      <c r="F1455" s="9" t="s">
        <v>8</v>
      </c>
      <c r="G1455" s="9" t="s">
        <v>34</v>
      </c>
      <c r="H1455" s="9" t="s">
        <v>35</v>
      </c>
      <c r="I1455" s="9" t="s">
        <v>36</v>
      </c>
      <c r="J1455" s="17">
        <v>1</v>
      </c>
      <c r="K1455" s="18">
        <v>21784</v>
      </c>
      <c r="L1455" s="19">
        <v>0.15</v>
      </c>
      <c r="M1455" s="18">
        <f t="shared" si="62"/>
        <v>18516.399999999998</v>
      </c>
      <c r="N1455" s="18">
        <f>M1455*0.25</f>
        <v>4629.0999999999995</v>
      </c>
      <c r="O1455" s="16" t="s">
        <v>37</v>
      </c>
      <c r="P1455" s="16" t="s">
        <v>38</v>
      </c>
      <c r="Q1455" s="16">
        <v>4</v>
      </c>
      <c r="R1455" s="16" t="s">
        <v>39</v>
      </c>
    </row>
    <row r="1456" spans="1:18" x14ac:dyDescent="0.2">
      <c r="A1456" s="16" t="s">
        <v>1599</v>
      </c>
      <c r="B1456" s="29">
        <v>45679</v>
      </c>
      <c r="C1456" s="9" t="s">
        <v>41</v>
      </c>
      <c r="D1456" s="9" t="s">
        <v>55</v>
      </c>
      <c r="E1456" s="9" t="s">
        <v>56</v>
      </c>
      <c r="F1456" s="9" t="s">
        <v>8</v>
      </c>
      <c r="G1456" s="9" t="s">
        <v>34</v>
      </c>
      <c r="H1456" s="9" t="s">
        <v>35</v>
      </c>
      <c r="I1456" s="9" t="s">
        <v>36</v>
      </c>
      <c r="J1456" s="17">
        <v>1</v>
      </c>
      <c r="K1456" s="18">
        <v>48172</v>
      </c>
      <c r="L1456" s="19">
        <v>0.05</v>
      </c>
      <c r="M1456" s="18">
        <f t="shared" si="62"/>
        <v>45763.4</v>
      </c>
      <c r="N1456" s="18">
        <f>M1456*0.25</f>
        <v>11440.85</v>
      </c>
      <c r="O1456" s="16" t="s">
        <v>37</v>
      </c>
      <c r="P1456" s="16" t="s">
        <v>38</v>
      </c>
      <c r="Q1456" s="16">
        <v>3</v>
      </c>
      <c r="R1456" s="16" t="s">
        <v>39</v>
      </c>
    </row>
    <row r="1457" spans="1:18" x14ac:dyDescent="0.2">
      <c r="A1457" s="16" t="s">
        <v>1600</v>
      </c>
      <c r="B1457" s="29">
        <v>46060</v>
      </c>
      <c r="C1457" s="9" t="s">
        <v>97</v>
      </c>
      <c r="D1457" s="9" t="s">
        <v>60</v>
      </c>
      <c r="E1457" s="9" t="s">
        <v>61</v>
      </c>
      <c r="F1457" s="9" t="s">
        <v>9</v>
      </c>
      <c r="G1457" s="9" t="s">
        <v>93</v>
      </c>
      <c r="H1457" s="9" t="s">
        <v>94</v>
      </c>
      <c r="I1457" s="9" t="s">
        <v>95</v>
      </c>
      <c r="J1457" s="17">
        <v>1</v>
      </c>
      <c r="K1457" s="18">
        <v>454</v>
      </c>
      <c r="L1457" s="19">
        <v>0</v>
      </c>
      <c r="M1457" s="18">
        <f t="shared" si="62"/>
        <v>454</v>
      </c>
      <c r="N1457" s="18">
        <f>M1457*0.22</f>
        <v>99.88</v>
      </c>
      <c r="O1457" s="16" t="s">
        <v>37</v>
      </c>
      <c r="P1457" s="16" t="s">
        <v>38</v>
      </c>
      <c r="Q1457" s="16">
        <v>3</v>
      </c>
      <c r="R1457" s="16" t="s">
        <v>39</v>
      </c>
    </row>
    <row r="1458" spans="1:18" x14ac:dyDescent="0.2">
      <c r="A1458" s="16" t="s">
        <v>1601</v>
      </c>
      <c r="B1458" s="29">
        <v>45990</v>
      </c>
      <c r="C1458" s="9" t="s">
        <v>112</v>
      </c>
      <c r="D1458" s="9" t="s">
        <v>71</v>
      </c>
      <c r="E1458" s="9" t="s">
        <v>72</v>
      </c>
      <c r="F1458" s="9" t="s">
        <v>8</v>
      </c>
      <c r="G1458" s="9" t="s">
        <v>49</v>
      </c>
      <c r="H1458" s="9" t="s">
        <v>50</v>
      </c>
      <c r="I1458" s="9" t="s">
        <v>57</v>
      </c>
      <c r="J1458" s="17">
        <v>1</v>
      </c>
      <c r="K1458" s="18">
        <v>41095</v>
      </c>
      <c r="L1458" s="19">
        <v>0.35</v>
      </c>
      <c r="M1458" s="18">
        <f t="shared" si="62"/>
        <v>26711.75</v>
      </c>
      <c r="N1458" s="18">
        <f>M1458*0.24</f>
        <v>6410.82</v>
      </c>
      <c r="O1458" s="16" t="s">
        <v>44</v>
      </c>
      <c r="P1458" s="16" t="s">
        <v>38</v>
      </c>
      <c r="Q1458" s="16">
        <v>5</v>
      </c>
      <c r="R1458" s="16" t="s">
        <v>39</v>
      </c>
    </row>
    <row r="1459" spans="1:18" x14ac:dyDescent="0.2">
      <c r="A1459" s="16" t="s">
        <v>1602</v>
      </c>
      <c r="B1459" s="29">
        <v>45708</v>
      </c>
      <c r="C1459" s="9" t="s">
        <v>54</v>
      </c>
      <c r="D1459" s="9" t="s">
        <v>87</v>
      </c>
      <c r="E1459" s="9" t="s">
        <v>88</v>
      </c>
      <c r="F1459" s="9" t="s">
        <v>8</v>
      </c>
      <c r="G1459" s="9" t="s">
        <v>126</v>
      </c>
      <c r="H1459" s="9" t="s">
        <v>127</v>
      </c>
      <c r="I1459" s="9" t="s">
        <v>36</v>
      </c>
      <c r="J1459" s="17">
        <v>2</v>
      </c>
      <c r="K1459" s="18">
        <v>36904</v>
      </c>
      <c r="L1459" s="19">
        <v>0.05</v>
      </c>
      <c r="M1459" s="18">
        <f t="shared" si="62"/>
        <v>70117.599999999991</v>
      </c>
      <c r="N1459" s="18">
        <f>M1459*0.12</f>
        <v>8414.1119999999992</v>
      </c>
      <c r="O1459" s="16" t="s">
        <v>58</v>
      </c>
      <c r="P1459" s="16" t="s">
        <v>38</v>
      </c>
      <c r="Q1459" s="16">
        <v>3</v>
      </c>
      <c r="R1459" s="16" t="s">
        <v>39</v>
      </c>
    </row>
    <row r="1460" spans="1:18" x14ac:dyDescent="0.2">
      <c r="A1460" s="16" t="s">
        <v>1603</v>
      </c>
      <c r="B1460" s="29">
        <v>45860</v>
      </c>
      <c r="C1460" s="9" t="s">
        <v>138</v>
      </c>
      <c r="D1460" s="9" t="s">
        <v>99</v>
      </c>
      <c r="E1460" s="9" t="s">
        <v>99</v>
      </c>
      <c r="F1460" s="9" t="s">
        <v>10</v>
      </c>
      <c r="G1460" s="9" t="s">
        <v>62</v>
      </c>
      <c r="H1460" s="9" t="s">
        <v>63</v>
      </c>
      <c r="I1460" s="9" t="s">
        <v>73</v>
      </c>
      <c r="J1460" s="17">
        <v>3</v>
      </c>
      <c r="K1460" s="18">
        <v>2610</v>
      </c>
      <c r="L1460" s="19">
        <v>0.05</v>
      </c>
      <c r="M1460" s="18">
        <f t="shared" si="62"/>
        <v>7438.5</v>
      </c>
      <c r="N1460" s="18">
        <f>M1460*0.16</f>
        <v>1190.1600000000001</v>
      </c>
      <c r="O1460" s="16" t="s">
        <v>69</v>
      </c>
      <c r="P1460" s="16" t="s">
        <v>38</v>
      </c>
      <c r="Q1460" s="16">
        <v>3</v>
      </c>
      <c r="R1460" s="16" t="s">
        <v>39</v>
      </c>
    </row>
    <row r="1461" spans="1:18" x14ac:dyDescent="0.2">
      <c r="A1461" s="16" t="s">
        <v>1604</v>
      </c>
      <c r="B1461" s="29">
        <v>45969</v>
      </c>
      <c r="C1461" s="9" t="s">
        <v>183</v>
      </c>
      <c r="D1461" s="9" t="s">
        <v>55</v>
      </c>
      <c r="E1461" s="9" t="s">
        <v>56</v>
      </c>
      <c r="F1461" s="9" t="s">
        <v>9</v>
      </c>
      <c r="G1461" s="9" t="s">
        <v>103</v>
      </c>
      <c r="H1461" s="9" t="s">
        <v>104</v>
      </c>
      <c r="I1461" s="9" t="s">
        <v>79</v>
      </c>
      <c r="J1461" s="17">
        <v>1</v>
      </c>
      <c r="K1461" s="18">
        <v>1063</v>
      </c>
      <c r="L1461" s="19">
        <v>0.15</v>
      </c>
      <c r="M1461" s="18">
        <f t="shared" si="62"/>
        <v>903.55</v>
      </c>
      <c r="N1461" s="18">
        <f>M1461*0.26</f>
        <v>234.923</v>
      </c>
      <c r="O1461" s="16" t="s">
        <v>91</v>
      </c>
      <c r="P1461" s="16" t="s">
        <v>38</v>
      </c>
      <c r="Q1461" s="16">
        <v>3</v>
      </c>
      <c r="R1461" s="16" t="s">
        <v>39</v>
      </c>
    </row>
    <row r="1462" spans="1:18" x14ac:dyDescent="0.2">
      <c r="A1462" s="16" t="s">
        <v>1605</v>
      </c>
      <c r="B1462" s="29">
        <v>45924</v>
      </c>
      <c r="C1462" s="9" t="s">
        <v>148</v>
      </c>
      <c r="D1462" s="9" t="s">
        <v>101</v>
      </c>
      <c r="E1462" s="9" t="s">
        <v>102</v>
      </c>
      <c r="F1462" s="9" t="s">
        <v>11</v>
      </c>
      <c r="G1462" s="9" t="s">
        <v>135</v>
      </c>
      <c r="H1462" s="9" t="s">
        <v>136</v>
      </c>
      <c r="I1462" s="9" t="s">
        <v>36</v>
      </c>
      <c r="J1462" s="17">
        <v>2</v>
      </c>
      <c r="K1462" s="18">
        <v>1274</v>
      </c>
      <c r="L1462" s="19">
        <v>0.05</v>
      </c>
      <c r="M1462" s="18">
        <f t="shared" si="62"/>
        <v>2420.6</v>
      </c>
      <c r="N1462" s="18">
        <f>M1462*0.14</f>
        <v>338.88400000000001</v>
      </c>
      <c r="O1462" s="16" t="s">
        <v>69</v>
      </c>
      <c r="P1462" s="16" t="s">
        <v>38</v>
      </c>
      <c r="Q1462" s="16">
        <v>5</v>
      </c>
      <c r="R1462" s="16" t="s">
        <v>39</v>
      </c>
    </row>
    <row r="1463" spans="1:18" x14ac:dyDescent="0.2">
      <c r="A1463" s="16" t="s">
        <v>1606</v>
      </c>
      <c r="B1463" s="29">
        <v>45702</v>
      </c>
      <c r="C1463" s="9" t="s">
        <v>180</v>
      </c>
      <c r="D1463" s="9" t="s">
        <v>107</v>
      </c>
      <c r="E1463" s="9" t="s">
        <v>108</v>
      </c>
      <c r="F1463" s="9" t="s">
        <v>11</v>
      </c>
      <c r="G1463" s="9" t="s">
        <v>77</v>
      </c>
      <c r="H1463" s="9" t="s">
        <v>78</v>
      </c>
      <c r="I1463" s="9" t="s">
        <v>36</v>
      </c>
      <c r="J1463" s="17">
        <v>1</v>
      </c>
      <c r="K1463" s="18">
        <v>2467</v>
      </c>
      <c r="L1463" s="19">
        <v>0</v>
      </c>
      <c r="M1463" s="18">
        <f t="shared" si="62"/>
        <v>2467</v>
      </c>
      <c r="N1463" s="18">
        <f>M1463*0.11</f>
        <v>271.37</v>
      </c>
      <c r="O1463" s="16" t="s">
        <v>69</v>
      </c>
      <c r="P1463" s="16" t="s">
        <v>38</v>
      </c>
      <c r="Q1463" s="16">
        <v>3</v>
      </c>
      <c r="R1463" s="16" t="s">
        <v>39</v>
      </c>
    </row>
    <row r="1464" spans="1:18" x14ac:dyDescent="0.2">
      <c r="A1464" s="16" t="s">
        <v>1607</v>
      </c>
      <c r="B1464" s="29">
        <v>45663</v>
      </c>
      <c r="C1464" s="9" t="s">
        <v>165</v>
      </c>
      <c r="D1464" s="9" t="s">
        <v>47</v>
      </c>
      <c r="E1464" s="9" t="s">
        <v>48</v>
      </c>
      <c r="F1464" s="9" t="s">
        <v>8</v>
      </c>
      <c r="G1464" s="9" t="s">
        <v>34</v>
      </c>
      <c r="H1464" s="9" t="s">
        <v>35</v>
      </c>
      <c r="I1464" s="9" t="s">
        <v>57</v>
      </c>
      <c r="J1464" s="17">
        <v>1</v>
      </c>
      <c r="K1464" s="18">
        <v>3486</v>
      </c>
      <c r="L1464" s="19">
        <v>0.15</v>
      </c>
      <c r="M1464" s="18">
        <f t="shared" si="62"/>
        <v>2963.1</v>
      </c>
      <c r="N1464" s="18">
        <f>M1464*0.16</f>
        <v>474.096</v>
      </c>
      <c r="O1464" s="16" t="s">
        <v>37</v>
      </c>
      <c r="P1464" s="16" t="s">
        <v>38</v>
      </c>
      <c r="Q1464" s="16">
        <v>5</v>
      </c>
      <c r="R1464" s="16" t="s">
        <v>39</v>
      </c>
    </row>
    <row r="1465" spans="1:18" x14ac:dyDescent="0.2">
      <c r="A1465" s="16" t="s">
        <v>1608</v>
      </c>
      <c r="B1465" s="29">
        <v>45702</v>
      </c>
      <c r="C1465" s="9" t="s">
        <v>146</v>
      </c>
      <c r="D1465" s="9" t="s">
        <v>154</v>
      </c>
      <c r="E1465" s="9" t="s">
        <v>61</v>
      </c>
      <c r="F1465" s="9" t="s">
        <v>9</v>
      </c>
      <c r="G1465" s="9" t="s">
        <v>103</v>
      </c>
      <c r="H1465" s="9" t="s">
        <v>104</v>
      </c>
      <c r="I1465" s="9" t="s">
        <v>79</v>
      </c>
      <c r="J1465" s="17">
        <v>2</v>
      </c>
      <c r="K1465" s="18">
        <v>3152</v>
      </c>
      <c r="L1465" s="19">
        <v>0.1</v>
      </c>
      <c r="M1465" s="18">
        <f t="shared" si="62"/>
        <v>5673.6</v>
      </c>
      <c r="N1465" s="18">
        <f>M1465*0.1</f>
        <v>567.36</v>
      </c>
      <c r="O1465" s="16" t="s">
        <v>69</v>
      </c>
      <c r="P1465" s="16" t="s">
        <v>38</v>
      </c>
      <c r="Q1465" s="16">
        <v>3</v>
      </c>
      <c r="R1465" s="16" t="s">
        <v>39</v>
      </c>
    </row>
    <row r="1466" spans="1:18" x14ac:dyDescent="0.2">
      <c r="A1466" s="16" t="s">
        <v>1609</v>
      </c>
      <c r="B1466" s="29">
        <v>45782</v>
      </c>
      <c r="C1466" s="9" t="s">
        <v>183</v>
      </c>
      <c r="D1466" s="9" t="s">
        <v>47</v>
      </c>
      <c r="E1466" s="9" t="s">
        <v>48</v>
      </c>
      <c r="F1466" s="9" t="s">
        <v>10</v>
      </c>
      <c r="G1466" s="9" t="s">
        <v>121</v>
      </c>
      <c r="H1466" s="9" t="s">
        <v>122</v>
      </c>
      <c r="I1466" s="9" t="s">
        <v>64</v>
      </c>
      <c r="J1466" s="17">
        <v>2</v>
      </c>
      <c r="K1466" s="18">
        <v>1304</v>
      </c>
      <c r="L1466" s="19">
        <v>0.2</v>
      </c>
      <c r="M1466" s="18">
        <f t="shared" si="62"/>
        <v>2086.4</v>
      </c>
      <c r="N1466" s="18">
        <f>M1466*0.12</f>
        <v>250.36799999999999</v>
      </c>
      <c r="O1466" s="16" t="s">
        <v>91</v>
      </c>
      <c r="P1466" s="16" t="s">
        <v>38</v>
      </c>
      <c r="Q1466" s="16">
        <v>5</v>
      </c>
      <c r="R1466" s="16" t="s">
        <v>39</v>
      </c>
    </row>
    <row r="1467" spans="1:18" x14ac:dyDescent="0.2">
      <c r="A1467" s="16" t="s">
        <v>1610</v>
      </c>
      <c r="B1467" s="29">
        <v>45855</v>
      </c>
      <c r="C1467" s="9" t="s">
        <v>52</v>
      </c>
      <c r="D1467" s="9" t="s">
        <v>150</v>
      </c>
      <c r="E1467" s="9" t="s">
        <v>151</v>
      </c>
      <c r="F1467" s="9" t="s">
        <v>8</v>
      </c>
      <c r="G1467" s="9" t="s">
        <v>34</v>
      </c>
      <c r="H1467" s="9" t="s">
        <v>35</v>
      </c>
      <c r="I1467" s="9" t="s">
        <v>36</v>
      </c>
      <c r="J1467" s="17">
        <v>1</v>
      </c>
      <c r="K1467" s="18">
        <v>26380</v>
      </c>
      <c r="L1467" s="19">
        <v>0.15</v>
      </c>
      <c r="M1467" s="18">
        <f t="shared" si="62"/>
        <v>22423</v>
      </c>
      <c r="N1467" s="18">
        <f>M1467*0.16</f>
        <v>3587.6800000000003</v>
      </c>
      <c r="O1467" s="16" t="s">
        <v>91</v>
      </c>
      <c r="P1467" s="16" t="s">
        <v>38</v>
      </c>
      <c r="Q1467" s="16">
        <v>3</v>
      </c>
      <c r="R1467" s="16" t="s">
        <v>39</v>
      </c>
    </row>
    <row r="1468" spans="1:18" x14ac:dyDescent="0.2">
      <c r="A1468" s="16" t="s">
        <v>1611</v>
      </c>
      <c r="B1468" s="29">
        <v>46005</v>
      </c>
      <c r="C1468" s="9" t="s">
        <v>138</v>
      </c>
      <c r="D1468" s="9" t="s">
        <v>101</v>
      </c>
      <c r="E1468" s="9" t="s">
        <v>102</v>
      </c>
      <c r="F1468" s="9" t="s">
        <v>9</v>
      </c>
      <c r="G1468" s="9" t="s">
        <v>173</v>
      </c>
      <c r="H1468" s="9" t="s">
        <v>174</v>
      </c>
      <c r="I1468" s="9" t="s">
        <v>95</v>
      </c>
      <c r="J1468" s="17">
        <v>1</v>
      </c>
      <c r="K1468" s="18">
        <v>1896</v>
      </c>
      <c r="L1468" s="19">
        <v>0</v>
      </c>
      <c r="M1468" s="18">
        <f t="shared" si="62"/>
        <v>1896</v>
      </c>
      <c r="N1468" s="18">
        <f>M1468*0.2</f>
        <v>379.20000000000005</v>
      </c>
      <c r="O1468" s="16" t="s">
        <v>69</v>
      </c>
      <c r="P1468" s="16" t="s">
        <v>38</v>
      </c>
      <c r="Q1468" s="16">
        <v>5</v>
      </c>
      <c r="R1468" s="16" t="s">
        <v>39</v>
      </c>
    </row>
    <row r="1469" spans="1:18" x14ac:dyDescent="0.2">
      <c r="A1469" s="16" t="s">
        <v>1612</v>
      </c>
      <c r="B1469" s="29">
        <v>45838</v>
      </c>
      <c r="C1469" s="9" t="s">
        <v>112</v>
      </c>
      <c r="D1469" s="9" t="s">
        <v>107</v>
      </c>
      <c r="E1469" s="9" t="s">
        <v>108</v>
      </c>
      <c r="F1469" s="9" t="s">
        <v>10</v>
      </c>
      <c r="G1469" s="9" t="s">
        <v>89</v>
      </c>
      <c r="H1469" s="9" t="s">
        <v>90</v>
      </c>
      <c r="I1469" s="9" t="s">
        <v>73</v>
      </c>
      <c r="J1469" s="17">
        <v>1</v>
      </c>
      <c r="K1469" s="18">
        <v>5695</v>
      </c>
      <c r="L1469" s="19">
        <v>0</v>
      </c>
      <c r="M1469" s="18">
        <f t="shared" si="62"/>
        <v>5695</v>
      </c>
      <c r="N1469" s="18">
        <f>M1469*0.16</f>
        <v>911.2</v>
      </c>
      <c r="O1469" s="16" t="s">
        <v>37</v>
      </c>
      <c r="P1469" s="16" t="s">
        <v>38</v>
      </c>
      <c r="Q1469" s="16">
        <v>4</v>
      </c>
      <c r="R1469" s="16" t="s">
        <v>39</v>
      </c>
    </row>
    <row r="1470" spans="1:18" x14ac:dyDescent="0.2">
      <c r="A1470" s="16" t="s">
        <v>1613</v>
      </c>
      <c r="B1470" s="29">
        <v>45902</v>
      </c>
      <c r="C1470" s="9" t="s">
        <v>106</v>
      </c>
      <c r="D1470" s="9" t="s">
        <v>154</v>
      </c>
      <c r="E1470" s="9" t="s">
        <v>61</v>
      </c>
      <c r="F1470" s="9" t="s">
        <v>8</v>
      </c>
      <c r="G1470" s="9" t="s">
        <v>262</v>
      </c>
      <c r="H1470" s="9" t="s">
        <v>263</v>
      </c>
      <c r="I1470" s="9" t="s">
        <v>57</v>
      </c>
      <c r="J1470" s="17">
        <v>1</v>
      </c>
      <c r="K1470" s="18">
        <v>23808</v>
      </c>
      <c r="L1470" s="19">
        <v>0.15</v>
      </c>
      <c r="M1470" s="18">
        <f t="shared" si="62"/>
        <v>20236.8</v>
      </c>
      <c r="N1470" s="18">
        <f>M1470*0.2</f>
        <v>4047.36</v>
      </c>
      <c r="O1470" s="16" t="s">
        <v>37</v>
      </c>
      <c r="P1470" s="16" t="s">
        <v>38</v>
      </c>
      <c r="Q1470" s="16">
        <v>4</v>
      </c>
      <c r="R1470" s="16" t="s">
        <v>39</v>
      </c>
    </row>
    <row r="1471" spans="1:18" x14ac:dyDescent="0.2">
      <c r="A1471" s="16" t="s">
        <v>1614</v>
      </c>
      <c r="B1471" s="29">
        <v>46028</v>
      </c>
      <c r="C1471" s="9" t="s">
        <v>106</v>
      </c>
      <c r="D1471" s="9" t="s">
        <v>113</v>
      </c>
      <c r="E1471" s="9" t="s">
        <v>114</v>
      </c>
      <c r="F1471" s="9" t="s">
        <v>10</v>
      </c>
      <c r="G1471" s="9" t="s">
        <v>168</v>
      </c>
      <c r="H1471" s="9" t="s">
        <v>169</v>
      </c>
      <c r="I1471" s="9" t="s">
        <v>73</v>
      </c>
      <c r="J1471" s="17">
        <v>2</v>
      </c>
      <c r="K1471" s="18">
        <v>827</v>
      </c>
      <c r="L1471" s="19">
        <v>0.2</v>
      </c>
      <c r="M1471" s="18">
        <f t="shared" si="62"/>
        <v>1323.2</v>
      </c>
      <c r="N1471" s="18">
        <f>M1471*0.26</f>
        <v>344.03200000000004</v>
      </c>
      <c r="O1471" s="16" t="s">
        <v>44</v>
      </c>
      <c r="P1471" s="16" t="s">
        <v>38</v>
      </c>
      <c r="Q1471" s="16">
        <v>3</v>
      </c>
      <c r="R1471" s="16" t="s">
        <v>39</v>
      </c>
    </row>
    <row r="1472" spans="1:18" x14ac:dyDescent="0.2">
      <c r="A1472" s="16" t="s">
        <v>1615</v>
      </c>
      <c r="B1472" s="29">
        <v>46083</v>
      </c>
      <c r="C1472" s="9" t="s">
        <v>112</v>
      </c>
      <c r="D1472" s="9" t="s">
        <v>119</v>
      </c>
      <c r="E1472" s="9" t="s">
        <v>120</v>
      </c>
      <c r="F1472" s="9" t="s">
        <v>10</v>
      </c>
      <c r="G1472" s="9" t="s">
        <v>168</v>
      </c>
      <c r="H1472" s="9" t="s">
        <v>169</v>
      </c>
      <c r="I1472" s="9" t="s">
        <v>73</v>
      </c>
      <c r="J1472" s="17">
        <v>1</v>
      </c>
      <c r="K1472" s="18">
        <v>5847</v>
      </c>
      <c r="L1472" s="19">
        <v>0.1</v>
      </c>
      <c r="M1472" s="18">
        <f t="shared" si="62"/>
        <v>5262.3</v>
      </c>
      <c r="N1472" s="18">
        <f>M1472*0.2</f>
        <v>1052.46</v>
      </c>
      <c r="O1472" s="16" t="s">
        <v>37</v>
      </c>
      <c r="P1472" s="16" t="s">
        <v>38</v>
      </c>
      <c r="Q1472" s="16">
        <v>4</v>
      </c>
      <c r="R1472" s="16" t="s">
        <v>39</v>
      </c>
    </row>
    <row r="1473" spans="1:18" x14ac:dyDescent="0.2">
      <c r="A1473" s="16" t="s">
        <v>1616</v>
      </c>
      <c r="B1473" s="29">
        <v>45931</v>
      </c>
      <c r="C1473" s="9" t="s">
        <v>66</v>
      </c>
      <c r="D1473" s="9" t="s">
        <v>71</v>
      </c>
      <c r="E1473" s="9" t="s">
        <v>72</v>
      </c>
      <c r="F1473" s="9" t="s">
        <v>11</v>
      </c>
      <c r="G1473" s="9" t="s">
        <v>42</v>
      </c>
      <c r="H1473" s="9" t="s">
        <v>43</v>
      </c>
      <c r="I1473" s="9" t="s">
        <v>36</v>
      </c>
      <c r="J1473" s="17">
        <v>3</v>
      </c>
      <c r="K1473" s="18">
        <v>1922</v>
      </c>
      <c r="L1473" s="19">
        <v>0</v>
      </c>
      <c r="M1473" s="18">
        <f t="shared" si="62"/>
        <v>5766</v>
      </c>
      <c r="N1473" s="18">
        <f>M1473*0.12</f>
        <v>691.92</v>
      </c>
      <c r="O1473" s="16" t="s">
        <v>37</v>
      </c>
      <c r="P1473" s="16" t="s">
        <v>38</v>
      </c>
      <c r="Q1473" s="16">
        <v>3</v>
      </c>
      <c r="R1473" s="16" t="s">
        <v>39</v>
      </c>
    </row>
    <row r="1474" spans="1:18" x14ac:dyDescent="0.2">
      <c r="A1474" s="16" t="s">
        <v>1617</v>
      </c>
      <c r="B1474" s="29">
        <v>45856</v>
      </c>
      <c r="C1474" s="9" t="s">
        <v>112</v>
      </c>
      <c r="D1474" s="9" t="s">
        <v>99</v>
      </c>
      <c r="E1474" s="9" t="s">
        <v>99</v>
      </c>
      <c r="F1474" s="9" t="s">
        <v>10</v>
      </c>
      <c r="G1474" s="9" t="s">
        <v>89</v>
      </c>
      <c r="H1474" s="9" t="s">
        <v>90</v>
      </c>
      <c r="I1474" s="9" t="s">
        <v>73</v>
      </c>
      <c r="J1474" s="17">
        <v>1</v>
      </c>
      <c r="K1474" s="18">
        <v>4340</v>
      </c>
      <c r="L1474" s="19">
        <v>0.05</v>
      </c>
      <c r="M1474" s="18">
        <f t="shared" ref="M1474:M1501" si="63">J1474*K1474*(1-L1474)</f>
        <v>4123</v>
      </c>
      <c r="N1474" s="18">
        <f>M1474*0.1</f>
        <v>412.3</v>
      </c>
      <c r="O1474" s="16" t="s">
        <v>37</v>
      </c>
      <c r="P1474" s="16" t="s">
        <v>38</v>
      </c>
      <c r="Q1474" s="16">
        <v>3</v>
      </c>
      <c r="R1474" s="16" t="s">
        <v>39</v>
      </c>
    </row>
    <row r="1475" spans="1:18" x14ac:dyDescent="0.2">
      <c r="A1475" s="16" t="s">
        <v>1618</v>
      </c>
      <c r="B1475" s="29">
        <v>46076</v>
      </c>
      <c r="C1475" s="9" t="s">
        <v>82</v>
      </c>
      <c r="D1475" s="9" t="s">
        <v>119</v>
      </c>
      <c r="E1475" s="9" t="s">
        <v>120</v>
      </c>
      <c r="F1475" s="9" t="s">
        <v>10</v>
      </c>
      <c r="G1475" s="9" t="s">
        <v>121</v>
      </c>
      <c r="H1475" s="9" t="s">
        <v>122</v>
      </c>
      <c r="I1475" s="9" t="s">
        <v>73</v>
      </c>
      <c r="J1475" s="17">
        <v>2</v>
      </c>
      <c r="K1475" s="18">
        <v>4289</v>
      </c>
      <c r="L1475" s="19">
        <v>0.1</v>
      </c>
      <c r="M1475" s="18">
        <f t="shared" si="63"/>
        <v>7720.2</v>
      </c>
      <c r="N1475" s="18">
        <f>M1475*0.2</f>
        <v>1544.04</v>
      </c>
      <c r="O1475" s="16" t="s">
        <v>69</v>
      </c>
      <c r="P1475" s="16" t="s">
        <v>38</v>
      </c>
      <c r="Q1475" s="16">
        <v>3</v>
      </c>
      <c r="R1475" s="16" t="s">
        <v>39</v>
      </c>
    </row>
    <row r="1476" spans="1:18" x14ac:dyDescent="0.2">
      <c r="A1476" s="16" t="s">
        <v>1619</v>
      </c>
      <c r="B1476" s="29">
        <v>45865</v>
      </c>
      <c r="C1476" s="9" t="s">
        <v>86</v>
      </c>
      <c r="D1476" s="9" t="s">
        <v>71</v>
      </c>
      <c r="E1476" s="9" t="s">
        <v>72</v>
      </c>
      <c r="F1476" s="9" t="s">
        <v>9</v>
      </c>
      <c r="G1476" s="9" t="s">
        <v>176</v>
      </c>
      <c r="H1476" s="9" t="s">
        <v>177</v>
      </c>
      <c r="I1476" s="9" t="s">
        <v>79</v>
      </c>
      <c r="J1476" s="17">
        <v>2</v>
      </c>
      <c r="K1476" s="18">
        <v>4359</v>
      </c>
      <c r="L1476" s="19">
        <v>0.05</v>
      </c>
      <c r="M1476" s="18">
        <f t="shared" si="63"/>
        <v>8282.1</v>
      </c>
      <c r="N1476" s="18">
        <f>M1476*0.15</f>
        <v>1242.3150000000001</v>
      </c>
      <c r="O1476" s="16" t="s">
        <v>44</v>
      </c>
      <c r="P1476" s="16" t="s">
        <v>38</v>
      </c>
      <c r="Q1476" s="16">
        <v>4</v>
      </c>
      <c r="R1476" s="16" t="s">
        <v>39</v>
      </c>
    </row>
    <row r="1477" spans="1:18" x14ac:dyDescent="0.2">
      <c r="A1477" s="16" t="s">
        <v>1620</v>
      </c>
      <c r="B1477" s="29">
        <v>45890</v>
      </c>
      <c r="C1477" s="9" t="s">
        <v>138</v>
      </c>
      <c r="D1477" s="9" t="s">
        <v>113</v>
      </c>
      <c r="E1477" s="9" t="s">
        <v>114</v>
      </c>
      <c r="F1477" s="9" t="s">
        <v>11</v>
      </c>
      <c r="G1477" s="9" t="s">
        <v>135</v>
      </c>
      <c r="H1477" s="9" t="s">
        <v>136</v>
      </c>
      <c r="I1477" s="9" t="s">
        <v>79</v>
      </c>
      <c r="J1477" s="17">
        <v>1</v>
      </c>
      <c r="K1477" s="18">
        <v>1570</v>
      </c>
      <c r="L1477" s="19">
        <v>0.15</v>
      </c>
      <c r="M1477" s="18">
        <f t="shared" si="63"/>
        <v>1334.5</v>
      </c>
      <c r="N1477" s="18">
        <f>M1477*0.2</f>
        <v>266.90000000000003</v>
      </c>
      <c r="O1477" s="16" t="s">
        <v>69</v>
      </c>
      <c r="P1477" s="16" t="s">
        <v>38</v>
      </c>
      <c r="Q1477" s="16">
        <v>5</v>
      </c>
      <c r="R1477" s="16" t="s">
        <v>39</v>
      </c>
    </row>
    <row r="1478" spans="1:18" x14ac:dyDescent="0.2">
      <c r="A1478" s="16" t="s">
        <v>1621</v>
      </c>
      <c r="B1478" s="29">
        <v>45658</v>
      </c>
      <c r="C1478" s="9" t="s">
        <v>86</v>
      </c>
      <c r="D1478" s="9" t="s">
        <v>99</v>
      </c>
      <c r="E1478" s="9" t="s">
        <v>99</v>
      </c>
      <c r="F1478" s="9" t="s">
        <v>8</v>
      </c>
      <c r="G1478" s="9" t="s">
        <v>49</v>
      </c>
      <c r="H1478" s="9" t="s">
        <v>50</v>
      </c>
      <c r="I1478" s="9" t="s">
        <v>57</v>
      </c>
      <c r="J1478" s="17">
        <v>1</v>
      </c>
      <c r="K1478" s="18">
        <v>15277</v>
      </c>
      <c r="L1478" s="19">
        <v>0.1</v>
      </c>
      <c r="M1478" s="18">
        <f t="shared" si="63"/>
        <v>13749.300000000001</v>
      </c>
      <c r="N1478" s="18">
        <f>M1478*0.25</f>
        <v>3437.3250000000003</v>
      </c>
      <c r="O1478" s="16" t="s">
        <v>44</v>
      </c>
      <c r="P1478" s="16" t="s">
        <v>38</v>
      </c>
      <c r="Q1478" s="16">
        <v>5</v>
      </c>
      <c r="R1478" s="16" t="s">
        <v>39</v>
      </c>
    </row>
    <row r="1479" spans="1:18" x14ac:dyDescent="0.2">
      <c r="A1479" s="16" t="s">
        <v>1622</v>
      </c>
      <c r="B1479" s="29">
        <v>46091</v>
      </c>
      <c r="C1479" s="9" t="s">
        <v>165</v>
      </c>
      <c r="D1479" s="9" t="s">
        <v>87</v>
      </c>
      <c r="E1479" s="9" t="s">
        <v>88</v>
      </c>
      <c r="F1479" s="9" t="s">
        <v>9</v>
      </c>
      <c r="G1479" s="9" t="s">
        <v>173</v>
      </c>
      <c r="H1479" s="9" t="s">
        <v>174</v>
      </c>
      <c r="I1479" s="9" t="s">
        <v>79</v>
      </c>
      <c r="J1479" s="17">
        <v>1</v>
      </c>
      <c r="K1479" s="18">
        <v>1642</v>
      </c>
      <c r="L1479" s="19">
        <v>0.1</v>
      </c>
      <c r="M1479" s="18">
        <f t="shared" si="63"/>
        <v>1477.8</v>
      </c>
      <c r="N1479" s="18">
        <f>M1479*0.1</f>
        <v>147.78</v>
      </c>
      <c r="O1479" s="16" t="s">
        <v>69</v>
      </c>
      <c r="P1479" s="16" t="s">
        <v>38</v>
      </c>
      <c r="Q1479" s="16">
        <v>4</v>
      </c>
      <c r="R1479" s="16" t="s">
        <v>39</v>
      </c>
    </row>
    <row r="1480" spans="1:18" x14ac:dyDescent="0.2">
      <c r="A1480" s="16" t="s">
        <v>1623</v>
      </c>
      <c r="B1480" s="29">
        <v>45812</v>
      </c>
      <c r="C1480" s="9" t="s">
        <v>125</v>
      </c>
      <c r="D1480" s="9" t="s">
        <v>113</v>
      </c>
      <c r="E1480" s="9" t="s">
        <v>114</v>
      </c>
      <c r="F1480" s="9" t="s">
        <v>10</v>
      </c>
      <c r="G1480" s="9" t="s">
        <v>168</v>
      </c>
      <c r="H1480" s="9" t="s">
        <v>169</v>
      </c>
      <c r="I1480" s="9" t="s">
        <v>73</v>
      </c>
      <c r="J1480" s="17">
        <v>3</v>
      </c>
      <c r="K1480" s="18">
        <v>4158</v>
      </c>
      <c r="L1480" s="19">
        <v>0.05</v>
      </c>
      <c r="M1480" s="18">
        <f t="shared" si="63"/>
        <v>11850.3</v>
      </c>
      <c r="N1480" s="18">
        <f>M1480*0.13</f>
        <v>1540.539</v>
      </c>
      <c r="O1480" s="16" t="s">
        <v>91</v>
      </c>
      <c r="P1480" s="16" t="s">
        <v>38</v>
      </c>
      <c r="Q1480" s="16">
        <v>4</v>
      </c>
      <c r="R1480" s="16" t="s">
        <v>39</v>
      </c>
    </row>
    <row r="1481" spans="1:18" x14ac:dyDescent="0.2">
      <c r="A1481" s="16" t="s">
        <v>1624</v>
      </c>
      <c r="B1481" s="29">
        <v>45733</v>
      </c>
      <c r="C1481" s="9" t="s">
        <v>46</v>
      </c>
      <c r="D1481" s="9" t="s">
        <v>150</v>
      </c>
      <c r="E1481" s="9" t="s">
        <v>151</v>
      </c>
      <c r="F1481" s="9" t="s">
        <v>9</v>
      </c>
      <c r="G1481" s="9" t="s">
        <v>103</v>
      </c>
      <c r="H1481" s="9" t="s">
        <v>104</v>
      </c>
      <c r="I1481" s="9" t="s">
        <v>95</v>
      </c>
      <c r="J1481" s="17">
        <v>3</v>
      </c>
      <c r="K1481" s="18">
        <v>381</v>
      </c>
      <c r="L1481" s="19">
        <v>0.15</v>
      </c>
      <c r="M1481" s="18">
        <f t="shared" si="63"/>
        <v>971.55</v>
      </c>
      <c r="N1481" s="18">
        <f>M1481*0.22</f>
        <v>213.74099999999999</v>
      </c>
      <c r="O1481" s="16" t="s">
        <v>91</v>
      </c>
      <c r="P1481" s="16" t="s">
        <v>38</v>
      </c>
      <c r="Q1481" s="16">
        <v>5</v>
      </c>
      <c r="R1481" s="16" t="s">
        <v>39</v>
      </c>
    </row>
    <row r="1482" spans="1:18" x14ac:dyDescent="0.2">
      <c r="A1482" s="16" t="s">
        <v>1625</v>
      </c>
      <c r="B1482" s="29">
        <v>45755</v>
      </c>
      <c r="C1482" s="9" t="s">
        <v>106</v>
      </c>
      <c r="D1482" s="9" t="s">
        <v>83</v>
      </c>
      <c r="E1482" s="9" t="s">
        <v>84</v>
      </c>
      <c r="F1482" s="9" t="s">
        <v>10</v>
      </c>
      <c r="G1482" s="9" t="s">
        <v>89</v>
      </c>
      <c r="H1482" s="9" t="s">
        <v>90</v>
      </c>
      <c r="I1482" s="9" t="s">
        <v>64</v>
      </c>
      <c r="J1482" s="17">
        <v>3</v>
      </c>
      <c r="K1482" s="18">
        <v>2307</v>
      </c>
      <c r="L1482" s="19">
        <v>0.05</v>
      </c>
      <c r="M1482" s="18">
        <f t="shared" si="63"/>
        <v>6574.95</v>
      </c>
      <c r="N1482" s="18">
        <f>M1482*0.17</f>
        <v>1117.7415000000001</v>
      </c>
      <c r="O1482" s="16" t="s">
        <v>58</v>
      </c>
      <c r="P1482" s="16" t="s">
        <v>38</v>
      </c>
      <c r="Q1482" s="16">
        <v>4</v>
      </c>
      <c r="R1482" s="16" t="s">
        <v>39</v>
      </c>
    </row>
    <row r="1483" spans="1:18" x14ac:dyDescent="0.2">
      <c r="A1483" s="16" t="s">
        <v>1626</v>
      </c>
      <c r="B1483" s="29">
        <v>46101</v>
      </c>
      <c r="C1483" s="9" t="s">
        <v>165</v>
      </c>
      <c r="D1483" s="9" t="s">
        <v>71</v>
      </c>
      <c r="E1483" s="9" t="s">
        <v>72</v>
      </c>
      <c r="F1483" s="9" t="s">
        <v>9</v>
      </c>
      <c r="G1483" s="9" t="s">
        <v>93</v>
      </c>
      <c r="H1483" s="9" t="s">
        <v>94</v>
      </c>
      <c r="I1483" s="9" t="s">
        <v>95</v>
      </c>
      <c r="J1483" s="17">
        <v>5</v>
      </c>
      <c r="K1483" s="18">
        <v>2957</v>
      </c>
      <c r="L1483" s="19">
        <v>0</v>
      </c>
      <c r="M1483" s="18">
        <f t="shared" si="63"/>
        <v>14785</v>
      </c>
      <c r="N1483" s="18">
        <f>M1483*0.16</f>
        <v>2365.6</v>
      </c>
      <c r="O1483" s="16" t="s">
        <v>58</v>
      </c>
      <c r="P1483" s="16" t="s">
        <v>38</v>
      </c>
      <c r="Q1483" s="16">
        <v>4</v>
      </c>
      <c r="R1483" s="16" t="s">
        <v>39</v>
      </c>
    </row>
    <row r="1484" spans="1:18" x14ac:dyDescent="0.2">
      <c r="A1484" s="16" t="s">
        <v>1627</v>
      </c>
      <c r="B1484" s="29">
        <v>45734</v>
      </c>
      <c r="C1484" s="9" t="s">
        <v>180</v>
      </c>
      <c r="D1484" s="9" t="s">
        <v>101</v>
      </c>
      <c r="E1484" s="9" t="s">
        <v>102</v>
      </c>
      <c r="F1484" s="9" t="s">
        <v>8</v>
      </c>
      <c r="G1484" s="9" t="s">
        <v>262</v>
      </c>
      <c r="H1484" s="9" t="s">
        <v>263</v>
      </c>
      <c r="I1484" s="9" t="s">
        <v>57</v>
      </c>
      <c r="J1484" s="17">
        <v>2</v>
      </c>
      <c r="K1484" s="18">
        <v>20599</v>
      </c>
      <c r="L1484" s="19">
        <v>0.1</v>
      </c>
      <c r="M1484" s="18">
        <f t="shared" si="63"/>
        <v>37078.200000000004</v>
      </c>
      <c r="N1484" s="18">
        <f>M1484*0.12</f>
        <v>4449.384</v>
      </c>
      <c r="O1484" s="16" t="s">
        <v>44</v>
      </c>
      <c r="P1484" s="16" t="s">
        <v>38</v>
      </c>
      <c r="Q1484" s="16">
        <v>4</v>
      </c>
      <c r="R1484" s="16" t="s">
        <v>39</v>
      </c>
    </row>
    <row r="1485" spans="1:18" x14ac:dyDescent="0.2">
      <c r="A1485" s="16" t="s">
        <v>1628</v>
      </c>
      <c r="B1485" s="29">
        <v>45664</v>
      </c>
      <c r="C1485" s="9" t="s">
        <v>143</v>
      </c>
      <c r="D1485" s="9" t="s">
        <v>71</v>
      </c>
      <c r="E1485" s="9" t="s">
        <v>72</v>
      </c>
      <c r="F1485" s="9" t="s">
        <v>11</v>
      </c>
      <c r="G1485" s="9" t="s">
        <v>135</v>
      </c>
      <c r="H1485" s="9" t="s">
        <v>136</v>
      </c>
      <c r="I1485" s="9" t="s">
        <v>79</v>
      </c>
      <c r="J1485" s="17">
        <v>1</v>
      </c>
      <c r="K1485" s="18">
        <v>2265</v>
      </c>
      <c r="L1485" s="19">
        <v>0.2</v>
      </c>
      <c r="M1485" s="18">
        <f t="shared" si="63"/>
        <v>1812</v>
      </c>
      <c r="N1485" s="18">
        <f>M1485*0.15</f>
        <v>271.8</v>
      </c>
      <c r="O1485" s="16" t="s">
        <v>69</v>
      </c>
      <c r="P1485" s="16" t="s">
        <v>38</v>
      </c>
      <c r="Q1485" s="16">
        <v>4</v>
      </c>
      <c r="R1485" s="16" t="s">
        <v>39</v>
      </c>
    </row>
    <row r="1486" spans="1:18" x14ac:dyDescent="0.2">
      <c r="A1486" s="16" t="s">
        <v>1629</v>
      </c>
      <c r="B1486" s="29">
        <v>45897</v>
      </c>
      <c r="C1486" s="9" t="s">
        <v>66</v>
      </c>
      <c r="D1486" s="9" t="s">
        <v>60</v>
      </c>
      <c r="E1486" s="9" t="s">
        <v>61</v>
      </c>
      <c r="F1486" s="9" t="s">
        <v>10</v>
      </c>
      <c r="G1486" s="9" t="s">
        <v>62</v>
      </c>
      <c r="H1486" s="9" t="s">
        <v>63</v>
      </c>
      <c r="I1486" s="9" t="s">
        <v>73</v>
      </c>
      <c r="J1486" s="17">
        <v>3</v>
      </c>
      <c r="K1486" s="18">
        <v>5568</v>
      </c>
      <c r="L1486" s="19">
        <v>0.05</v>
      </c>
      <c r="M1486" s="18">
        <f t="shared" si="63"/>
        <v>15868.8</v>
      </c>
      <c r="N1486" s="18">
        <f>M1486*0.13</f>
        <v>2062.944</v>
      </c>
      <c r="O1486" s="16" t="s">
        <v>91</v>
      </c>
      <c r="P1486" s="16" t="s">
        <v>38</v>
      </c>
      <c r="Q1486" s="16">
        <v>4</v>
      </c>
      <c r="R1486" s="16" t="s">
        <v>39</v>
      </c>
    </row>
    <row r="1487" spans="1:18" x14ac:dyDescent="0.2">
      <c r="A1487" s="16" t="s">
        <v>1630</v>
      </c>
      <c r="B1487" s="29">
        <v>45865</v>
      </c>
      <c r="C1487" s="9" t="s">
        <v>156</v>
      </c>
      <c r="D1487" s="9" t="s">
        <v>71</v>
      </c>
      <c r="E1487" s="9" t="s">
        <v>72</v>
      </c>
      <c r="F1487" s="9" t="s">
        <v>11</v>
      </c>
      <c r="G1487" s="9" t="s">
        <v>77</v>
      </c>
      <c r="H1487" s="9" t="s">
        <v>78</v>
      </c>
      <c r="I1487" s="9" t="s">
        <v>36</v>
      </c>
      <c r="J1487" s="17">
        <v>2</v>
      </c>
      <c r="K1487" s="18">
        <v>2148</v>
      </c>
      <c r="L1487" s="19">
        <v>0.1</v>
      </c>
      <c r="M1487" s="18">
        <f t="shared" si="63"/>
        <v>3866.4</v>
      </c>
      <c r="N1487" s="18">
        <f>M1487*0.18</f>
        <v>695.952</v>
      </c>
      <c r="O1487" s="16" t="s">
        <v>44</v>
      </c>
      <c r="P1487" s="16" t="s">
        <v>38</v>
      </c>
      <c r="Q1487" s="16">
        <v>3</v>
      </c>
      <c r="R1487" s="16" t="s">
        <v>39</v>
      </c>
    </row>
    <row r="1488" spans="1:18" x14ac:dyDescent="0.2">
      <c r="A1488" s="16" t="s">
        <v>1631</v>
      </c>
      <c r="B1488" s="29">
        <v>46055</v>
      </c>
      <c r="C1488" s="9" t="s">
        <v>165</v>
      </c>
      <c r="D1488" s="9" t="s">
        <v>99</v>
      </c>
      <c r="E1488" s="9" t="s">
        <v>99</v>
      </c>
      <c r="F1488" s="9" t="s">
        <v>11</v>
      </c>
      <c r="G1488" s="9" t="s">
        <v>130</v>
      </c>
      <c r="H1488" s="9" t="s">
        <v>131</v>
      </c>
      <c r="I1488" s="9" t="s">
        <v>79</v>
      </c>
      <c r="J1488" s="17">
        <v>1</v>
      </c>
      <c r="K1488" s="18">
        <v>1194</v>
      </c>
      <c r="L1488" s="19">
        <v>0</v>
      </c>
      <c r="M1488" s="18">
        <f t="shared" si="63"/>
        <v>1194</v>
      </c>
      <c r="N1488" s="18">
        <f>M1488*0.12</f>
        <v>143.28</v>
      </c>
      <c r="O1488" s="16" t="s">
        <v>58</v>
      </c>
      <c r="P1488" s="16" t="s">
        <v>242</v>
      </c>
      <c r="Q1488" s="16">
        <v>3</v>
      </c>
      <c r="R1488" s="16" t="s">
        <v>39</v>
      </c>
    </row>
    <row r="1489" spans="1:18" x14ac:dyDescent="0.2">
      <c r="A1489" s="16" t="s">
        <v>1632</v>
      </c>
      <c r="B1489" s="29">
        <v>46055</v>
      </c>
      <c r="C1489" s="9" t="s">
        <v>106</v>
      </c>
      <c r="D1489" s="9" t="s">
        <v>75</v>
      </c>
      <c r="E1489" s="9" t="s">
        <v>76</v>
      </c>
      <c r="F1489" s="9" t="s">
        <v>9</v>
      </c>
      <c r="G1489" s="9" t="s">
        <v>217</v>
      </c>
      <c r="H1489" s="9" t="s">
        <v>218</v>
      </c>
      <c r="I1489" s="9" t="s">
        <v>79</v>
      </c>
      <c r="J1489" s="17">
        <v>1</v>
      </c>
      <c r="K1489" s="18">
        <v>412</v>
      </c>
      <c r="L1489" s="19">
        <v>0</v>
      </c>
      <c r="M1489" s="18">
        <f t="shared" si="63"/>
        <v>412</v>
      </c>
      <c r="N1489" s="18">
        <f>M1489*0.17</f>
        <v>70.040000000000006</v>
      </c>
      <c r="O1489" s="16" t="s">
        <v>69</v>
      </c>
      <c r="P1489" s="16" t="s">
        <v>38</v>
      </c>
      <c r="Q1489" s="16">
        <v>5</v>
      </c>
      <c r="R1489" s="16" t="s">
        <v>39</v>
      </c>
    </row>
    <row r="1490" spans="1:18" x14ac:dyDescent="0.2">
      <c r="A1490" s="16" t="s">
        <v>1633</v>
      </c>
      <c r="B1490" s="29">
        <v>45938</v>
      </c>
      <c r="C1490" s="9" t="s">
        <v>146</v>
      </c>
      <c r="D1490" s="9" t="s">
        <v>75</v>
      </c>
      <c r="E1490" s="9" t="s">
        <v>76</v>
      </c>
      <c r="F1490" s="9" t="s">
        <v>11</v>
      </c>
      <c r="G1490" s="9" t="s">
        <v>130</v>
      </c>
      <c r="H1490" s="9" t="s">
        <v>131</v>
      </c>
      <c r="I1490" s="9" t="s">
        <v>79</v>
      </c>
      <c r="J1490" s="17">
        <v>4</v>
      </c>
      <c r="K1490" s="18">
        <v>2299</v>
      </c>
      <c r="L1490" s="19">
        <v>0</v>
      </c>
      <c r="M1490" s="18">
        <f t="shared" si="63"/>
        <v>9196</v>
      </c>
      <c r="N1490" s="18">
        <f>M1490*0.22</f>
        <v>2023.1200000000001</v>
      </c>
      <c r="O1490" s="16" t="s">
        <v>58</v>
      </c>
      <c r="P1490" s="16" t="s">
        <v>38</v>
      </c>
      <c r="Q1490" s="16">
        <v>4</v>
      </c>
      <c r="R1490" s="16" t="s">
        <v>39</v>
      </c>
    </row>
    <row r="1491" spans="1:18" x14ac:dyDescent="0.2">
      <c r="A1491" s="16" t="s">
        <v>1634</v>
      </c>
      <c r="B1491" s="29">
        <v>46057</v>
      </c>
      <c r="C1491" s="9" t="s">
        <v>106</v>
      </c>
      <c r="D1491" s="9" t="s">
        <v>150</v>
      </c>
      <c r="E1491" s="9" t="s">
        <v>151</v>
      </c>
      <c r="F1491" s="9" t="s">
        <v>10</v>
      </c>
      <c r="G1491" s="9" t="s">
        <v>89</v>
      </c>
      <c r="H1491" s="9" t="s">
        <v>90</v>
      </c>
      <c r="I1491" s="9" t="s">
        <v>73</v>
      </c>
      <c r="J1491" s="17">
        <v>1</v>
      </c>
      <c r="K1491" s="18">
        <v>3044</v>
      </c>
      <c r="L1491" s="19">
        <v>0</v>
      </c>
      <c r="M1491" s="18">
        <f t="shared" si="63"/>
        <v>3044</v>
      </c>
      <c r="N1491" s="18">
        <f>M1491*0.23</f>
        <v>700.12</v>
      </c>
      <c r="O1491" s="16" t="s">
        <v>91</v>
      </c>
      <c r="P1491" s="16" t="s">
        <v>38</v>
      </c>
      <c r="Q1491" s="16">
        <v>3</v>
      </c>
      <c r="R1491" s="16" t="s">
        <v>39</v>
      </c>
    </row>
    <row r="1492" spans="1:18" x14ac:dyDescent="0.2">
      <c r="A1492" s="16" t="s">
        <v>1635</v>
      </c>
      <c r="B1492" s="29">
        <v>45805</v>
      </c>
      <c r="C1492" s="9" t="s">
        <v>97</v>
      </c>
      <c r="D1492" s="9" t="s">
        <v>47</v>
      </c>
      <c r="E1492" s="9" t="s">
        <v>48</v>
      </c>
      <c r="F1492" s="9" t="s">
        <v>9</v>
      </c>
      <c r="G1492" s="9" t="s">
        <v>217</v>
      </c>
      <c r="H1492" s="9" t="s">
        <v>218</v>
      </c>
      <c r="I1492" s="9" t="s">
        <v>79</v>
      </c>
      <c r="J1492" s="17">
        <v>2</v>
      </c>
      <c r="K1492" s="18">
        <v>4380</v>
      </c>
      <c r="L1492" s="19">
        <v>0.05</v>
      </c>
      <c r="M1492" s="18">
        <f t="shared" si="63"/>
        <v>8322</v>
      </c>
      <c r="N1492" s="18">
        <f>M1492*0.2</f>
        <v>1664.4</v>
      </c>
      <c r="O1492" s="16" t="s">
        <v>37</v>
      </c>
      <c r="P1492" s="16" t="s">
        <v>38</v>
      </c>
      <c r="Q1492" s="16">
        <v>5</v>
      </c>
      <c r="R1492" s="16" t="s">
        <v>39</v>
      </c>
    </row>
    <row r="1493" spans="1:18" x14ac:dyDescent="0.2">
      <c r="A1493" s="16" t="s">
        <v>1636</v>
      </c>
      <c r="B1493" s="29">
        <v>45930</v>
      </c>
      <c r="C1493" s="9" t="s">
        <v>46</v>
      </c>
      <c r="D1493" s="9" t="s">
        <v>60</v>
      </c>
      <c r="E1493" s="9" t="s">
        <v>61</v>
      </c>
      <c r="F1493" s="9" t="s">
        <v>10</v>
      </c>
      <c r="G1493" s="9" t="s">
        <v>121</v>
      </c>
      <c r="H1493" s="9" t="s">
        <v>122</v>
      </c>
      <c r="I1493" s="9" t="s">
        <v>73</v>
      </c>
      <c r="J1493" s="17">
        <v>1</v>
      </c>
      <c r="K1493" s="18">
        <v>1139</v>
      </c>
      <c r="L1493" s="19">
        <v>0.1</v>
      </c>
      <c r="M1493" s="18">
        <f t="shared" si="63"/>
        <v>1025.1000000000001</v>
      </c>
      <c r="N1493" s="18">
        <f>M1493*0.18</f>
        <v>184.51800000000003</v>
      </c>
      <c r="O1493" s="16" t="s">
        <v>58</v>
      </c>
      <c r="P1493" s="16" t="s">
        <v>38</v>
      </c>
      <c r="Q1493" s="16">
        <v>3</v>
      </c>
      <c r="R1493" s="16" t="s">
        <v>39</v>
      </c>
    </row>
    <row r="1494" spans="1:18" x14ac:dyDescent="0.2">
      <c r="A1494" s="16" t="s">
        <v>1637</v>
      </c>
      <c r="B1494" s="29">
        <v>45873</v>
      </c>
      <c r="C1494" s="9" t="s">
        <v>112</v>
      </c>
      <c r="D1494" s="9" t="s">
        <v>154</v>
      </c>
      <c r="E1494" s="9" t="s">
        <v>61</v>
      </c>
      <c r="F1494" s="9" t="s">
        <v>8</v>
      </c>
      <c r="G1494" s="9" t="s">
        <v>262</v>
      </c>
      <c r="H1494" s="9" t="s">
        <v>263</v>
      </c>
      <c r="I1494" s="9" t="s">
        <v>36</v>
      </c>
      <c r="J1494" s="17">
        <v>1</v>
      </c>
      <c r="K1494" s="18">
        <v>46661</v>
      </c>
      <c r="L1494" s="19">
        <v>0.2</v>
      </c>
      <c r="M1494" s="18">
        <f t="shared" si="63"/>
        <v>37328.800000000003</v>
      </c>
      <c r="N1494" s="18">
        <f>M1494*0.1</f>
        <v>3732.8800000000006</v>
      </c>
      <c r="O1494" s="16" t="s">
        <v>69</v>
      </c>
      <c r="P1494" s="16" t="s">
        <v>38</v>
      </c>
      <c r="Q1494" s="16">
        <v>3</v>
      </c>
      <c r="R1494" s="16" t="s">
        <v>39</v>
      </c>
    </row>
    <row r="1495" spans="1:18" x14ac:dyDescent="0.2">
      <c r="A1495" s="16" t="s">
        <v>1638</v>
      </c>
      <c r="B1495" s="29">
        <v>45972</v>
      </c>
      <c r="C1495" s="9" t="s">
        <v>167</v>
      </c>
      <c r="D1495" s="9" t="s">
        <v>107</v>
      </c>
      <c r="E1495" s="9" t="s">
        <v>108</v>
      </c>
      <c r="F1495" s="9" t="s">
        <v>8</v>
      </c>
      <c r="G1495" s="9" t="s">
        <v>49</v>
      </c>
      <c r="H1495" s="9" t="s">
        <v>50</v>
      </c>
      <c r="I1495" s="9" t="s">
        <v>57</v>
      </c>
      <c r="J1495" s="17">
        <v>2</v>
      </c>
      <c r="K1495" s="18">
        <v>14225</v>
      </c>
      <c r="L1495" s="19">
        <v>0.2</v>
      </c>
      <c r="M1495" s="18">
        <f t="shared" si="63"/>
        <v>22760</v>
      </c>
      <c r="N1495" s="18">
        <f>M1495*0.15</f>
        <v>3414</v>
      </c>
      <c r="O1495" s="16" t="s">
        <v>58</v>
      </c>
      <c r="P1495" s="16" t="s">
        <v>38</v>
      </c>
      <c r="Q1495" s="16">
        <v>3</v>
      </c>
      <c r="R1495" s="16" t="s">
        <v>39</v>
      </c>
    </row>
    <row r="1496" spans="1:18" x14ac:dyDescent="0.2">
      <c r="A1496" s="16" t="s">
        <v>1639</v>
      </c>
      <c r="B1496" s="29">
        <v>45935</v>
      </c>
      <c r="C1496" s="9" t="s">
        <v>106</v>
      </c>
      <c r="D1496" s="9" t="s">
        <v>32</v>
      </c>
      <c r="E1496" s="9" t="s">
        <v>33</v>
      </c>
      <c r="F1496" s="9" t="s">
        <v>10</v>
      </c>
      <c r="G1496" s="9" t="s">
        <v>121</v>
      </c>
      <c r="H1496" s="9" t="s">
        <v>122</v>
      </c>
      <c r="I1496" s="9" t="s">
        <v>73</v>
      </c>
      <c r="J1496" s="17">
        <v>2</v>
      </c>
      <c r="K1496" s="18">
        <v>3819</v>
      </c>
      <c r="L1496" s="19">
        <v>0</v>
      </c>
      <c r="M1496" s="18">
        <f t="shared" si="63"/>
        <v>7638</v>
      </c>
      <c r="N1496" s="18">
        <f>M1496*0.15</f>
        <v>1145.7</v>
      </c>
      <c r="O1496" s="16" t="s">
        <v>69</v>
      </c>
      <c r="P1496" s="16" t="s">
        <v>38</v>
      </c>
      <c r="Q1496" s="16">
        <v>4</v>
      </c>
      <c r="R1496" s="16" t="s">
        <v>39</v>
      </c>
    </row>
    <row r="1497" spans="1:18" x14ac:dyDescent="0.2">
      <c r="A1497" s="16" t="s">
        <v>1640</v>
      </c>
      <c r="B1497" s="29">
        <v>45813</v>
      </c>
      <c r="C1497" s="9" t="s">
        <v>146</v>
      </c>
      <c r="D1497" s="9" t="s">
        <v>60</v>
      </c>
      <c r="E1497" s="9" t="s">
        <v>61</v>
      </c>
      <c r="F1497" s="9" t="s">
        <v>8</v>
      </c>
      <c r="G1497" s="9" t="s">
        <v>126</v>
      </c>
      <c r="H1497" s="9" t="s">
        <v>127</v>
      </c>
      <c r="I1497" s="9" t="s">
        <v>36</v>
      </c>
      <c r="J1497" s="17">
        <v>2</v>
      </c>
      <c r="K1497" s="18">
        <v>7157</v>
      </c>
      <c r="L1497" s="19">
        <v>0.15</v>
      </c>
      <c r="M1497" s="18">
        <f t="shared" si="63"/>
        <v>12166.9</v>
      </c>
      <c r="N1497" s="18">
        <f>M1497*0.12</f>
        <v>1460.0279999999998</v>
      </c>
      <c r="O1497" s="16" t="s">
        <v>69</v>
      </c>
      <c r="P1497" s="16" t="s">
        <v>38</v>
      </c>
      <c r="Q1497" s="16">
        <v>3</v>
      </c>
      <c r="R1497" s="16" t="s">
        <v>39</v>
      </c>
    </row>
    <row r="1498" spans="1:18" x14ac:dyDescent="0.2">
      <c r="A1498" s="16" t="s">
        <v>1641</v>
      </c>
      <c r="B1498" s="29">
        <v>46107</v>
      </c>
      <c r="C1498" s="9" t="s">
        <v>138</v>
      </c>
      <c r="D1498" s="9" t="s">
        <v>47</v>
      </c>
      <c r="E1498" s="9" t="s">
        <v>48</v>
      </c>
      <c r="F1498" s="9" t="s">
        <v>8</v>
      </c>
      <c r="G1498" s="9" t="s">
        <v>139</v>
      </c>
      <c r="H1498" s="9" t="s">
        <v>140</v>
      </c>
      <c r="I1498" s="9" t="s">
        <v>57</v>
      </c>
      <c r="J1498" s="17">
        <v>2</v>
      </c>
      <c r="K1498" s="18">
        <v>9734</v>
      </c>
      <c r="L1498" s="19">
        <v>0.15</v>
      </c>
      <c r="M1498" s="18">
        <f t="shared" si="63"/>
        <v>16547.8</v>
      </c>
      <c r="N1498" s="18">
        <f>M1498*0.16</f>
        <v>2647.6480000000001</v>
      </c>
      <c r="O1498" s="16" t="s">
        <v>58</v>
      </c>
      <c r="P1498" s="16" t="s">
        <v>38</v>
      </c>
      <c r="Q1498" s="16">
        <v>5</v>
      </c>
      <c r="R1498" s="16" t="s">
        <v>39</v>
      </c>
    </row>
    <row r="1499" spans="1:18" x14ac:dyDescent="0.2">
      <c r="A1499" s="16" t="s">
        <v>1642</v>
      </c>
      <c r="B1499" s="29">
        <v>45999</v>
      </c>
      <c r="C1499" s="9" t="s">
        <v>183</v>
      </c>
      <c r="D1499" s="9" t="s">
        <v>60</v>
      </c>
      <c r="E1499" s="9" t="s">
        <v>61</v>
      </c>
      <c r="F1499" s="9" t="s">
        <v>8</v>
      </c>
      <c r="G1499" s="9" t="s">
        <v>49</v>
      </c>
      <c r="H1499" s="9" t="s">
        <v>50</v>
      </c>
      <c r="I1499" s="9" t="s">
        <v>36</v>
      </c>
      <c r="J1499" s="17">
        <v>1</v>
      </c>
      <c r="K1499" s="18">
        <v>25555</v>
      </c>
      <c r="L1499" s="19">
        <v>0</v>
      </c>
      <c r="M1499" s="18">
        <f t="shared" si="63"/>
        <v>25555</v>
      </c>
      <c r="N1499" s="18">
        <f>M1499*0.21</f>
        <v>5366.55</v>
      </c>
      <c r="O1499" s="16" t="s">
        <v>58</v>
      </c>
      <c r="P1499" s="16" t="s">
        <v>38</v>
      </c>
      <c r="Q1499" s="16">
        <v>5</v>
      </c>
      <c r="R1499" s="16" t="s">
        <v>39</v>
      </c>
    </row>
    <row r="1500" spans="1:18" x14ac:dyDescent="0.2">
      <c r="A1500" s="16" t="s">
        <v>1643</v>
      </c>
      <c r="B1500" s="29">
        <v>46055</v>
      </c>
      <c r="C1500" s="9" t="s">
        <v>146</v>
      </c>
      <c r="D1500" s="9" t="s">
        <v>83</v>
      </c>
      <c r="E1500" s="9" t="s">
        <v>84</v>
      </c>
      <c r="F1500" s="9" t="s">
        <v>10</v>
      </c>
      <c r="G1500" s="9" t="s">
        <v>121</v>
      </c>
      <c r="H1500" s="9" t="s">
        <v>122</v>
      </c>
      <c r="I1500" s="9" t="s">
        <v>64</v>
      </c>
      <c r="J1500" s="17">
        <v>2</v>
      </c>
      <c r="K1500" s="18">
        <v>1695</v>
      </c>
      <c r="L1500" s="19">
        <v>0.1</v>
      </c>
      <c r="M1500" s="18">
        <f t="shared" si="63"/>
        <v>3051</v>
      </c>
      <c r="N1500" s="18">
        <f>M1500*0.19</f>
        <v>579.69000000000005</v>
      </c>
      <c r="O1500" s="16" t="s">
        <v>69</v>
      </c>
      <c r="P1500" s="16" t="s">
        <v>242</v>
      </c>
      <c r="Q1500" s="16">
        <v>4</v>
      </c>
      <c r="R1500" s="16" t="s">
        <v>39</v>
      </c>
    </row>
    <row r="1501" spans="1:18" x14ac:dyDescent="0.2">
      <c r="A1501" s="33" t="s">
        <v>1644</v>
      </c>
      <c r="B1501" s="34">
        <v>45770</v>
      </c>
      <c r="C1501" s="35" t="s">
        <v>97</v>
      </c>
      <c r="D1501" s="35" t="s">
        <v>107</v>
      </c>
      <c r="E1501" s="35" t="s">
        <v>108</v>
      </c>
      <c r="F1501" s="35" t="s">
        <v>11</v>
      </c>
      <c r="G1501" s="35" t="s">
        <v>135</v>
      </c>
      <c r="H1501" s="35" t="s">
        <v>136</v>
      </c>
      <c r="I1501" s="35" t="s">
        <v>79</v>
      </c>
      <c r="J1501" s="36">
        <v>5</v>
      </c>
      <c r="K1501" s="37">
        <v>436</v>
      </c>
      <c r="L1501" s="38">
        <v>0.15</v>
      </c>
      <c r="M1501" s="37">
        <f t="shared" si="63"/>
        <v>1853</v>
      </c>
      <c r="N1501" s="37">
        <f>M1501*0.12</f>
        <v>222.35999999999999</v>
      </c>
      <c r="O1501" s="33" t="s">
        <v>44</v>
      </c>
      <c r="P1501" s="33" t="s">
        <v>38</v>
      </c>
      <c r="Q1501" s="33">
        <v>3</v>
      </c>
      <c r="R1501" s="33" t="s">
        <v>39</v>
      </c>
    </row>
    <row r="1506" spans="13:15" x14ac:dyDescent="0.2">
      <c r="M1506" s="30">
        <f>SUM(Table1[Profit])</f>
        <v>3586218.7925000051</v>
      </c>
    </row>
    <row r="1507" spans="13:15" x14ac:dyDescent="0.2">
      <c r="M1507" s="30">
        <f>SUM(Table1[Profit])</f>
        <v>3586218.7925000051</v>
      </c>
      <c r="O1507" s="30">
        <f>SUM(Table1[Profit])</f>
        <v>3586218.7925000051</v>
      </c>
    </row>
    <row r="1508" spans="13:15" x14ac:dyDescent="0.2">
      <c r="M1508" s="30">
        <f>SUM(Table1[Profit])</f>
        <v>3586218.7925000051</v>
      </c>
    </row>
    <row r="1509" spans="13:15" x14ac:dyDescent="0.2">
      <c r="M1509" s="30">
        <f>SUM(Table1[Profit])</f>
        <v>3586218.7925000051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183"/>
  <sheetViews>
    <sheetView zoomScaleNormal="100" workbookViewId="0">
      <selection activeCell="E35" sqref="E35"/>
    </sheetView>
  </sheetViews>
  <sheetFormatPr baseColWidth="10" defaultColWidth="8.83203125" defaultRowHeight="15" x14ac:dyDescent="0.2"/>
  <cols>
    <col min="1" max="1" width="3" customWidth="1"/>
    <col min="2" max="2" width="29.83203125" customWidth="1"/>
    <col min="3" max="3" width="18" customWidth="1"/>
    <col min="4" max="4" width="5" customWidth="1"/>
    <col min="5" max="5" width="25" customWidth="1"/>
    <col min="6" max="6" width="18" customWidth="1"/>
    <col min="10" max="10" width="0.5" customWidth="1"/>
    <col min="11" max="11" width="43.33203125" customWidth="1"/>
    <col min="12" max="12" width="18.1640625" customWidth="1"/>
  </cols>
  <sheetData>
    <row r="2" spans="2:21" ht="30" customHeight="1" x14ac:dyDescent="0.35">
      <c r="B2" s="1" t="s">
        <v>0</v>
      </c>
    </row>
    <row r="3" spans="2:21" ht="4" customHeight="1" x14ac:dyDescent="0.2">
      <c r="B3" s="2"/>
      <c r="C3" s="2"/>
      <c r="D3" s="2"/>
      <c r="E3" s="2"/>
      <c r="F3" s="2"/>
    </row>
    <row r="5" spans="2:21" ht="20" customHeight="1" x14ac:dyDescent="0.2">
      <c r="B5" s="3" t="s">
        <v>1</v>
      </c>
      <c r="C5" s="3" t="s">
        <v>2</v>
      </c>
      <c r="E5" s="3" t="s">
        <v>3</v>
      </c>
      <c r="F5" s="3" t="s">
        <v>4</v>
      </c>
      <c r="M5" t="s">
        <v>1683</v>
      </c>
      <c r="T5" t="s">
        <v>1645</v>
      </c>
    </row>
    <row r="6" spans="2:21" ht="28" customHeight="1" x14ac:dyDescent="0.2">
      <c r="B6" s="4">
        <f>COUNTA('Order Data'!A2:A1501)</f>
        <v>1500</v>
      </c>
      <c r="C6" s="5">
        <f>SUM('Order Data'!M2:M1501)</f>
        <v>20415050.20000001</v>
      </c>
      <c r="E6" s="5">
        <f>SUM('Order Data'!N2:N1501)</f>
        <v>3586218.7925000051</v>
      </c>
      <c r="F6" s="6">
        <f>AVERAGE('Order Data'!Q2:Q1501)</f>
        <v>3.9667820069204152</v>
      </c>
      <c r="T6" t="s">
        <v>1646</v>
      </c>
    </row>
    <row r="7" spans="2:21" x14ac:dyDescent="0.2">
      <c r="M7" t="s">
        <v>13</v>
      </c>
      <c r="T7" t="s">
        <v>1647</v>
      </c>
    </row>
    <row r="8" spans="2:21" x14ac:dyDescent="0.2">
      <c r="M8" t="s">
        <v>14</v>
      </c>
      <c r="T8" t="s">
        <v>1648</v>
      </c>
    </row>
    <row r="9" spans="2:21" ht="16" x14ac:dyDescent="0.2">
      <c r="B9" s="7" t="s">
        <v>5</v>
      </c>
      <c r="M9" t="s">
        <v>15</v>
      </c>
      <c r="T9" t="s">
        <v>1649</v>
      </c>
    </row>
    <row r="10" spans="2:21" ht="16" x14ac:dyDescent="0.25">
      <c r="B10" s="8" t="s">
        <v>6</v>
      </c>
      <c r="C10" s="8" t="s">
        <v>7</v>
      </c>
      <c r="D10" s="8" t="s">
        <v>2</v>
      </c>
      <c r="E10" s="8" t="s">
        <v>3</v>
      </c>
      <c r="M10" t="s">
        <v>16</v>
      </c>
      <c r="T10" t="s">
        <v>1650</v>
      </c>
    </row>
    <row r="11" spans="2:21" x14ac:dyDescent="0.2">
      <c r="B11" s="9" t="s">
        <v>8</v>
      </c>
      <c r="C11" s="10">
        <f>COUNTIF('Order Data'!F$2:F$1501, B11)</f>
        <v>374</v>
      </c>
      <c r="D11" s="11">
        <f>SUMIF('Order Data'!F$2:F$1501, B11, 'Order Data'!M$2:M$1501)</f>
        <v>16739189.749999998</v>
      </c>
      <c r="E11" s="11">
        <f>SUMIF('Order Data'!F$2:F$1501, B11, 'Order Data'!N$2:N$1501)</f>
        <v>2951652.5545000024</v>
      </c>
      <c r="M11" t="s">
        <v>17</v>
      </c>
      <c r="T11" t="s">
        <v>1651</v>
      </c>
    </row>
    <row r="12" spans="2:21" x14ac:dyDescent="0.2">
      <c r="B12" s="9" t="s">
        <v>9</v>
      </c>
      <c r="C12" s="10">
        <f>COUNTIF('Order Data'!F$2:F$1501, B12)</f>
        <v>376</v>
      </c>
      <c r="D12" s="11">
        <f>SUMIF('Order Data'!F$2:F$1501, B12, 'Order Data'!M$2:M$1501)</f>
        <v>1282144.3000000005</v>
      </c>
      <c r="E12" s="11">
        <f>SUMIF('Order Data'!F$2:F$1501, B12, 'Order Data'!N$2:N$1501)</f>
        <v>220892.68300000008</v>
      </c>
      <c r="M12" t="s">
        <v>6</v>
      </c>
      <c r="T12" t="s">
        <v>1652</v>
      </c>
    </row>
    <row r="13" spans="2:21" x14ac:dyDescent="0.2">
      <c r="B13" s="9" t="s">
        <v>10</v>
      </c>
      <c r="C13" s="10">
        <f>COUNTIF('Order Data'!F$2:F$1501, B13)</f>
        <v>379</v>
      </c>
      <c r="D13" s="11">
        <f>SUMIF('Order Data'!F$2:F$1501, B13, 'Order Data'!M$2:M$1501)</f>
        <v>1724233.3000000007</v>
      </c>
      <c r="E13" s="11">
        <f>SUMIF('Order Data'!F$2:F$1501, B13, 'Order Data'!N$2:N$1501)</f>
        <v>298014.25249999994</v>
      </c>
      <c r="M13" t="s">
        <v>18</v>
      </c>
    </row>
    <row r="14" spans="2:21" x14ac:dyDescent="0.2">
      <c r="B14" s="9" t="s">
        <v>11</v>
      </c>
      <c r="C14" s="10">
        <f>COUNTIF('Order Data'!F$2:F$1501, B14)</f>
        <v>371</v>
      </c>
      <c r="D14" s="11">
        <f>SUMIF('Order Data'!F$2:F$1501, B14, 'Order Data'!M$2:M$1501)</f>
        <v>669482.85000000009</v>
      </c>
      <c r="E14" s="11">
        <f>SUMIF('Order Data'!F$2:F$1501, B14, 'Order Data'!N$2:N$1501)</f>
        <v>115659.30250000002</v>
      </c>
      <c r="M14" t="s">
        <v>19</v>
      </c>
    </row>
    <row r="15" spans="2:21" ht="16" x14ac:dyDescent="0.25">
      <c r="B15" s="12" t="s">
        <v>12</v>
      </c>
      <c r="C15" s="13">
        <f>SUM(C11:C14)</f>
        <v>1500</v>
      </c>
      <c r="D15" s="14">
        <f>SUM(D11:D14)</f>
        <v>20415050.199999999</v>
      </c>
      <c r="E15" s="14">
        <f>SUM(E11:E14)</f>
        <v>3586218.7925000028</v>
      </c>
      <c r="M15" t="s">
        <v>20</v>
      </c>
      <c r="T15" s="22" t="s">
        <v>1673</v>
      </c>
      <c r="U15" s="22" t="s">
        <v>1674</v>
      </c>
    </row>
    <row r="16" spans="2:21" ht="16" x14ac:dyDescent="0.25">
      <c r="M16" t="s">
        <v>21</v>
      </c>
      <c r="T16" t="s">
        <v>1</v>
      </c>
      <c r="U16" s="23" t="s">
        <v>1675</v>
      </c>
    </row>
    <row r="17" spans="2:21" ht="16" x14ac:dyDescent="0.25">
      <c r="M17" t="s">
        <v>22</v>
      </c>
      <c r="T17" t="s">
        <v>2</v>
      </c>
      <c r="U17" s="23" t="s">
        <v>1676</v>
      </c>
    </row>
    <row r="18" spans="2:21" ht="24" x14ac:dyDescent="0.3">
      <c r="B18" s="25"/>
      <c r="M18" t="s">
        <v>23</v>
      </c>
      <c r="T18" t="s">
        <v>3</v>
      </c>
      <c r="U18" s="23" t="s">
        <v>1677</v>
      </c>
    </row>
    <row r="19" spans="2:21" ht="31" x14ac:dyDescent="0.35">
      <c r="B19" s="26"/>
      <c r="D19" s="21" t="s">
        <v>1689</v>
      </c>
      <c r="F19" s="21" t="s">
        <v>1713</v>
      </c>
      <c r="K19" s="24" t="s">
        <v>1727</v>
      </c>
      <c r="M19" t="s">
        <v>24</v>
      </c>
      <c r="T19" t="s">
        <v>4</v>
      </c>
      <c r="U19" s="23" t="s">
        <v>1678</v>
      </c>
    </row>
    <row r="20" spans="2:21" x14ac:dyDescent="0.2">
      <c r="B20" s="26" t="s">
        <v>1645</v>
      </c>
      <c r="M20" t="s">
        <v>25</v>
      </c>
      <c r="T20" t="s">
        <v>1679</v>
      </c>
      <c r="U20" t="s">
        <v>1680</v>
      </c>
    </row>
    <row r="21" spans="2:21" ht="19" x14ac:dyDescent="0.25">
      <c r="B21" s="26" t="s">
        <v>1646</v>
      </c>
      <c r="D21" t="s">
        <v>1690</v>
      </c>
      <c r="F21" t="s">
        <v>1714</v>
      </c>
      <c r="K21" s="20" t="s">
        <v>1728</v>
      </c>
      <c r="M21" t="s">
        <v>26</v>
      </c>
      <c r="T21" t="s">
        <v>1681</v>
      </c>
      <c r="U21" s="23" t="s">
        <v>1682</v>
      </c>
    </row>
    <row r="22" spans="2:21" x14ac:dyDescent="0.2">
      <c r="B22" s="26" t="s">
        <v>1647</v>
      </c>
      <c r="D22" t="s">
        <v>1691</v>
      </c>
      <c r="F22" t="s">
        <v>91</v>
      </c>
      <c r="M22" t="s">
        <v>27</v>
      </c>
      <c r="T22" t="s">
        <v>1653</v>
      </c>
    </row>
    <row r="23" spans="2:21" x14ac:dyDescent="0.2">
      <c r="B23" s="26" t="s">
        <v>1648</v>
      </c>
      <c r="D23" t="s">
        <v>1692</v>
      </c>
      <c r="F23" t="s">
        <v>37</v>
      </c>
      <c r="K23" t="s">
        <v>1</v>
      </c>
      <c r="M23" t="s">
        <v>28</v>
      </c>
    </row>
    <row r="24" spans="2:21" x14ac:dyDescent="0.2">
      <c r="B24" s="26" t="s">
        <v>1649</v>
      </c>
      <c r="D24" t="s">
        <v>1693</v>
      </c>
      <c r="F24" t="s">
        <v>44</v>
      </c>
      <c r="K24" t="s">
        <v>2</v>
      </c>
      <c r="M24" t="s">
        <v>29</v>
      </c>
    </row>
    <row r="25" spans="2:21" ht="24" x14ac:dyDescent="0.3">
      <c r="B25" s="26" t="s">
        <v>1650</v>
      </c>
      <c r="D25" t="s">
        <v>1694</v>
      </c>
      <c r="F25" t="s">
        <v>1715</v>
      </c>
      <c r="K25" t="s">
        <v>3</v>
      </c>
      <c r="M25" s="21"/>
    </row>
    <row r="26" spans="2:21" ht="19" x14ac:dyDescent="0.25">
      <c r="B26" s="26" t="s">
        <v>1651</v>
      </c>
      <c r="D26" t="s">
        <v>1695</v>
      </c>
      <c r="K26" t="s">
        <v>4</v>
      </c>
      <c r="T26" s="20" t="s">
        <v>1654</v>
      </c>
    </row>
    <row r="27" spans="2:21" x14ac:dyDescent="0.2">
      <c r="B27" s="26" t="s">
        <v>1652</v>
      </c>
      <c r="F27" t="s">
        <v>1716</v>
      </c>
      <c r="K27" t="s">
        <v>1729</v>
      </c>
    </row>
    <row r="28" spans="2:21" x14ac:dyDescent="0.2">
      <c r="B28" s="26"/>
      <c r="K28" t="s">
        <v>1681</v>
      </c>
      <c r="T28" t="s">
        <v>1655</v>
      </c>
    </row>
    <row r="29" spans="2:21" x14ac:dyDescent="0.2">
      <c r="B29" s="26"/>
      <c r="T29" t="s">
        <v>1656</v>
      </c>
    </row>
    <row r="30" spans="2:21" ht="24" x14ac:dyDescent="0.3">
      <c r="B30" s="26"/>
      <c r="D30" s="21" t="s">
        <v>1696</v>
      </c>
      <c r="K30" s="20" t="s">
        <v>1730</v>
      </c>
      <c r="T30" t="s">
        <v>1657</v>
      </c>
    </row>
    <row r="31" spans="2:21" ht="24" x14ac:dyDescent="0.3">
      <c r="B31" s="25" t="s">
        <v>1684</v>
      </c>
      <c r="F31" s="21" t="s">
        <v>1717</v>
      </c>
      <c r="T31" t="s">
        <v>1658</v>
      </c>
    </row>
    <row r="32" spans="2:21" x14ac:dyDescent="0.2">
      <c r="B32" s="26"/>
      <c r="D32" t="s">
        <v>1697</v>
      </c>
      <c r="K32" t="s">
        <v>1731</v>
      </c>
    </row>
    <row r="33" spans="2:20" x14ac:dyDescent="0.2">
      <c r="B33" s="26" t="s">
        <v>1685</v>
      </c>
      <c r="D33" t="s">
        <v>1698</v>
      </c>
      <c r="F33" t="s">
        <v>1718</v>
      </c>
      <c r="K33" t="s">
        <v>1732</v>
      </c>
    </row>
    <row r="34" spans="2:20" x14ac:dyDescent="0.2">
      <c r="B34" s="26" t="s">
        <v>1686</v>
      </c>
      <c r="D34" t="s">
        <v>1699</v>
      </c>
      <c r="F34" t="s">
        <v>1719</v>
      </c>
      <c r="K34" t="s">
        <v>1733</v>
      </c>
    </row>
    <row r="35" spans="2:20" ht="24" x14ac:dyDescent="0.3">
      <c r="B35" s="26" t="s">
        <v>1687</v>
      </c>
      <c r="F35" t="s">
        <v>1720</v>
      </c>
      <c r="M35" s="21"/>
      <c r="T35" s="21" t="s">
        <v>1659</v>
      </c>
    </row>
    <row r="36" spans="2:20" ht="19" x14ac:dyDescent="0.25">
      <c r="B36" s="26" t="s">
        <v>1688</v>
      </c>
      <c r="K36" s="20" t="s">
        <v>1734</v>
      </c>
    </row>
    <row r="37" spans="2:20" x14ac:dyDescent="0.2">
      <c r="T37" t="s">
        <v>1660</v>
      </c>
    </row>
    <row r="38" spans="2:20" ht="24" x14ac:dyDescent="0.3">
      <c r="D38" s="21" t="s">
        <v>1700</v>
      </c>
      <c r="K38" t="s">
        <v>1735</v>
      </c>
    </row>
    <row r="39" spans="2:20" ht="24" x14ac:dyDescent="0.3">
      <c r="F39" s="21" t="s">
        <v>1721</v>
      </c>
      <c r="K39" t="s">
        <v>1736</v>
      </c>
      <c r="T39" t="s">
        <v>1661</v>
      </c>
    </row>
    <row r="40" spans="2:20" x14ac:dyDescent="0.2">
      <c r="D40" t="s">
        <v>1701</v>
      </c>
      <c r="K40" t="s">
        <v>1737</v>
      </c>
      <c r="T40" t="s">
        <v>1662</v>
      </c>
    </row>
    <row r="41" spans="2:20" x14ac:dyDescent="0.2">
      <c r="D41" t="s">
        <v>1702</v>
      </c>
      <c r="F41" t="s">
        <v>1722</v>
      </c>
      <c r="K41" t="s">
        <v>1738</v>
      </c>
      <c r="T41" t="s">
        <v>17</v>
      </c>
    </row>
    <row r="42" spans="2:20" ht="24" x14ac:dyDescent="0.3">
      <c r="B42" s="21"/>
      <c r="D42" t="s">
        <v>1703</v>
      </c>
      <c r="F42" t="s">
        <v>1723</v>
      </c>
      <c r="K42" t="s">
        <v>1739</v>
      </c>
      <c r="T42" t="s">
        <v>16</v>
      </c>
    </row>
    <row r="43" spans="2:20" x14ac:dyDescent="0.2">
      <c r="F43" t="s">
        <v>1724</v>
      </c>
      <c r="T43" t="s">
        <v>6</v>
      </c>
    </row>
    <row r="44" spans="2:20" ht="24" x14ac:dyDescent="0.3">
      <c r="D44" t="s">
        <v>1704</v>
      </c>
      <c r="M44" s="21"/>
      <c r="T44" t="s">
        <v>19</v>
      </c>
    </row>
    <row r="45" spans="2:20" x14ac:dyDescent="0.2">
      <c r="T45" t="s">
        <v>20</v>
      </c>
    </row>
    <row r="46" spans="2:20" ht="24" x14ac:dyDescent="0.3">
      <c r="K46" s="21" t="s">
        <v>1740</v>
      </c>
      <c r="T46" t="s">
        <v>26</v>
      </c>
    </row>
    <row r="47" spans="2:20" ht="24" x14ac:dyDescent="0.3">
      <c r="F47" s="21" t="s">
        <v>1725</v>
      </c>
      <c r="T47" t="s">
        <v>27</v>
      </c>
    </row>
    <row r="48" spans="2:20" ht="24" x14ac:dyDescent="0.3">
      <c r="D48" s="21" t="s">
        <v>1705</v>
      </c>
      <c r="K48" t="s">
        <v>1741</v>
      </c>
      <c r="T48" t="s">
        <v>29</v>
      </c>
    </row>
    <row r="49" spans="2:20" ht="16" x14ac:dyDescent="0.25">
      <c r="F49" t="s">
        <v>1726</v>
      </c>
      <c r="K49" t="s">
        <v>1742</v>
      </c>
    </row>
    <row r="50" spans="2:20" ht="16" x14ac:dyDescent="0.25">
      <c r="D50" t="s">
        <v>1706</v>
      </c>
      <c r="K50" t="s">
        <v>1743</v>
      </c>
      <c r="T50" t="s">
        <v>1663</v>
      </c>
    </row>
    <row r="51" spans="2:20" ht="16" x14ac:dyDescent="0.25">
      <c r="D51" t="s">
        <v>1707</v>
      </c>
      <c r="F51" t="s">
        <v>1661</v>
      </c>
      <c r="K51" t="s">
        <v>1744</v>
      </c>
    </row>
    <row r="52" spans="2:20" ht="24" x14ac:dyDescent="0.3">
      <c r="F52" t="s">
        <v>1662</v>
      </c>
      <c r="K52" t="s">
        <v>1745</v>
      </c>
      <c r="M52" s="21"/>
    </row>
    <row r="53" spans="2:20" ht="16" x14ac:dyDescent="0.25">
      <c r="D53" t="s">
        <v>1708</v>
      </c>
      <c r="F53" t="s">
        <v>17</v>
      </c>
      <c r="K53" t="s">
        <v>1746</v>
      </c>
    </row>
    <row r="54" spans="2:20" ht="24" x14ac:dyDescent="0.3">
      <c r="F54" t="s">
        <v>16</v>
      </c>
      <c r="K54" t="s">
        <v>1747</v>
      </c>
      <c r="T54" s="21" t="s">
        <v>1664</v>
      </c>
    </row>
    <row r="55" spans="2:20" ht="24" x14ac:dyDescent="0.3">
      <c r="B55" s="21"/>
      <c r="F55" t="s">
        <v>6</v>
      </c>
      <c r="K55" t="s">
        <v>1748</v>
      </c>
    </row>
    <row r="56" spans="2:20" x14ac:dyDescent="0.2">
      <c r="F56" t="s">
        <v>19</v>
      </c>
      <c r="T56" t="s">
        <v>1665</v>
      </c>
    </row>
    <row r="57" spans="2:20" ht="24" x14ac:dyDescent="0.3">
      <c r="D57" s="21" t="s">
        <v>1709</v>
      </c>
      <c r="F57" t="s">
        <v>18</v>
      </c>
    </row>
    <row r="58" spans="2:20" x14ac:dyDescent="0.2">
      <c r="F58" t="s">
        <v>20</v>
      </c>
      <c r="T58" t="s">
        <v>1666</v>
      </c>
    </row>
    <row r="59" spans="2:20" x14ac:dyDescent="0.2">
      <c r="D59" t="s">
        <v>1710</v>
      </c>
      <c r="F59" t="s">
        <v>26</v>
      </c>
      <c r="T59" t="s">
        <v>1667</v>
      </c>
    </row>
    <row r="60" spans="2:20" ht="24" x14ac:dyDescent="0.3">
      <c r="D60" t="s">
        <v>1711</v>
      </c>
      <c r="F60" t="s">
        <v>27</v>
      </c>
      <c r="K60" s="21"/>
      <c r="T60" t="s">
        <v>1668</v>
      </c>
    </row>
    <row r="61" spans="2:20" x14ac:dyDescent="0.2">
      <c r="D61" t="s">
        <v>1712</v>
      </c>
      <c r="F61" t="s">
        <v>29</v>
      </c>
      <c r="T61" t="s">
        <v>1669</v>
      </c>
    </row>
    <row r="62" spans="2:20" x14ac:dyDescent="0.2">
      <c r="T62" t="s">
        <v>1670</v>
      </c>
    </row>
    <row r="63" spans="2:20" x14ac:dyDescent="0.2">
      <c r="T63" t="s">
        <v>1671</v>
      </c>
    </row>
    <row r="64" spans="2:20" ht="24" x14ac:dyDescent="0.3">
      <c r="B64" s="21"/>
      <c r="M64" s="21"/>
    </row>
    <row r="65" spans="2:20" ht="31" x14ac:dyDescent="0.35">
      <c r="F65" s="24"/>
      <c r="T65" t="s">
        <v>1672</v>
      </c>
    </row>
    <row r="67" spans="2:20" ht="19" x14ac:dyDescent="0.25">
      <c r="F67" s="20"/>
    </row>
    <row r="68" spans="2:20" ht="24" x14ac:dyDescent="0.3">
      <c r="K68" s="21"/>
    </row>
    <row r="72" spans="2:20" ht="24" x14ac:dyDescent="0.3">
      <c r="M72" s="21"/>
    </row>
    <row r="75" spans="2:20" ht="24" x14ac:dyDescent="0.3">
      <c r="B75" s="21"/>
    </row>
    <row r="76" spans="2:20" ht="19" x14ac:dyDescent="0.25">
      <c r="F76" s="20"/>
    </row>
    <row r="78" spans="2:20" ht="24" x14ac:dyDescent="0.3">
      <c r="K78" s="21"/>
    </row>
    <row r="80" spans="2:20" ht="24" x14ac:dyDescent="0.3">
      <c r="M80" s="21"/>
    </row>
    <row r="82" spans="2:11" ht="19" x14ac:dyDescent="0.25">
      <c r="F82" s="20"/>
    </row>
    <row r="83" spans="2:11" ht="24" x14ac:dyDescent="0.3">
      <c r="B83" s="21"/>
    </row>
    <row r="87" spans="2:11" ht="24" x14ac:dyDescent="0.3">
      <c r="K87" s="21"/>
    </row>
    <row r="92" spans="2:11" ht="24" x14ac:dyDescent="0.3">
      <c r="F92" s="21"/>
    </row>
    <row r="93" spans="2:11" ht="24" x14ac:dyDescent="0.3">
      <c r="B93" s="21"/>
    </row>
    <row r="95" spans="2:11" ht="24" x14ac:dyDescent="0.3">
      <c r="K95" s="21"/>
    </row>
    <row r="98" spans="2:13" ht="31" x14ac:dyDescent="0.35">
      <c r="M98" s="24"/>
    </row>
    <row r="100" spans="2:13" ht="19" x14ac:dyDescent="0.25">
      <c r="M100" s="20"/>
    </row>
    <row r="102" spans="2:13" ht="24" x14ac:dyDescent="0.3">
      <c r="B102" s="21"/>
    </row>
    <row r="107" spans="2:13" ht="24" x14ac:dyDescent="0.3">
      <c r="K107" s="21"/>
    </row>
    <row r="109" spans="2:13" ht="19" x14ac:dyDescent="0.25">
      <c r="M109" s="20"/>
    </row>
    <row r="110" spans="2:13" ht="24" x14ac:dyDescent="0.3">
      <c r="B110" s="21"/>
    </row>
    <row r="115" spans="2:13" ht="24" x14ac:dyDescent="0.3">
      <c r="K115" s="21"/>
      <c r="M115" s="20"/>
    </row>
    <row r="122" spans="2:13" ht="24" x14ac:dyDescent="0.3">
      <c r="B122" s="21"/>
    </row>
    <row r="123" spans="2:13" ht="24" x14ac:dyDescent="0.3">
      <c r="K123" s="21"/>
    </row>
    <row r="125" spans="2:13" ht="24" x14ac:dyDescent="0.3">
      <c r="M125" s="21"/>
    </row>
    <row r="130" spans="2:11" ht="24" x14ac:dyDescent="0.3">
      <c r="B130" s="21"/>
    </row>
    <row r="138" spans="2:11" ht="24" x14ac:dyDescent="0.3">
      <c r="B138" s="21"/>
    </row>
    <row r="141" spans="2:11" ht="31" x14ac:dyDescent="0.35">
      <c r="K141" s="24"/>
    </row>
    <row r="143" spans="2:11" ht="19" x14ac:dyDescent="0.25">
      <c r="K143" s="20"/>
    </row>
    <row r="152" spans="2:11" ht="19" x14ac:dyDescent="0.25">
      <c r="K152" s="20"/>
    </row>
    <row r="156" spans="2:11" ht="31" x14ac:dyDescent="0.35">
      <c r="B156" s="24"/>
    </row>
    <row r="158" spans="2:11" ht="19" x14ac:dyDescent="0.25">
      <c r="B158" s="20"/>
      <c r="K158" s="20"/>
    </row>
    <row r="167" spans="2:11" ht="19" x14ac:dyDescent="0.25">
      <c r="B167" s="20"/>
    </row>
    <row r="168" spans="2:11" ht="24" x14ac:dyDescent="0.3">
      <c r="K168" s="21"/>
    </row>
    <row r="173" spans="2:11" ht="19" x14ac:dyDescent="0.25">
      <c r="B173" s="20"/>
    </row>
    <row r="183" spans="2:2" ht="24" x14ac:dyDescent="0.3">
      <c r="B183" s="2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565B-CE89-B84B-8AAE-A344D9F0F6D4}">
  <dimension ref="A2:R34"/>
  <sheetViews>
    <sheetView workbookViewId="0">
      <selection activeCell="J20" sqref="J20"/>
    </sheetView>
  </sheetViews>
  <sheetFormatPr baseColWidth="10" defaultRowHeight="15" x14ac:dyDescent="0.2"/>
  <cols>
    <col min="1" max="1" width="12.1640625" bestFit="1" customWidth="1"/>
    <col min="2" max="2" width="11" bestFit="1" customWidth="1"/>
    <col min="3" max="3" width="13.5" bestFit="1" customWidth="1"/>
  </cols>
  <sheetData>
    <row r="2" spans="1:3" x14ac:dyDescent="0.2">
      <c r="A2" s="27" t="s">
        <v>1749</v>
      </c>
      <c r="B2" t="s">
        <v>1764</v>
      </c>
      <c r="C2" t="s">
        <v>1763</v>
      </c>
    </row>
    <row r="3" spans="1:3" x14ac:dyDescent="0.2">
      <c r="A3" s="28" t="s">
        <v>1752</v>
      </c>
      <c r="B3" s="30">
        <v>529692.76700000011</v>
      </c>
      <c r="C3" s="30">
        <v>2977172.15</v>
      </c>
    </row>
    <row r="4" spans="1:3" x14ac:dyDescent="0.2">
      <c r="A4" s="28" t="s">
        <v>1751</v>
      </c>
      <c r="B4" s="30">
        <v>525504.79449999996</v>
      </c>
      <c r="C4" s="30">
        <v>2908282.3999999994</v>
      </c>
    </row>
    <row r="5" spans="1:3" x14ac:dyDescent="0.2">
      <c r="A5" s="28" t="s">
        <v>1753</v>
      </c>
      <c r="B5" s="30">
        <v>454232.11449999997</v>
      </c>
      <c r="C5" s="30">
        <v>2549825.2500000005</v>
      </c>
    </row>
    <row r="6" spans="1:3" x14ac:dyDescent="0.2">
      <c r="A6" s="28" t="s">
        <v>1758</v>
      </c>
      <c r="B6" s="30">
        <v>255159.90799999994</v>
      </c>
      <c r="C6" s="30">
        <v>1528879.4000000006</v>
      </c>
    </row>
    <row r="7" spans="1:3" x14ac:dyDescent="0.2">
      <c r="A7" s="28" t="s">
        <v>1761</v>
      </c>
      <c r="B7" s="30">
        <v>248307.70750000008</v>
      </c>
      <c r="C7" s="30">
        <v>1462647.9999999998</v>
      </c>
    </row>
    <row r="8" spans="1:3" x14ac:dyDescent="0.2">
      <c r="A8" s="28" t="s">
        <v>1754</v>
      </c>
      <c r="B8" s="30">
        <v>260702.61100000012</v>
      </c>
      <c r="C8" s="30">
        <v>1388847.4</v>
      </c>
    </row>
    <row r="9" spans="1:3" x14ac:dyDescent="0.2">
      <c r="A9" s="28" t="s">
        <v>1762</v>
      </c>
      <c r="B9" s="30">
        <v>220765.0955</v>
      </c>
      <c r="C9" s="30">
        <v>1369319.3499999994</v>
      </c>
    </row>
    <row r="10" spans="1:3" x14ac:dyDescent="0.2">
      <c r="A10" s="28" t="s">
        <v>1756</v>
      </c>
      <c r="B10" s="30">
        <v>228597.03049999996</v>
      </c>
      <c r="C10" s="30">
        <v>1348702.9000000004</v>
      </c>
    </row>
    <row r="11" spans="1:3" x14ac:dyDescent="0.2">
      <c r="A11" s="28" t="s">
        <v>1759</v>
      </c>
      <c r="B11" s="30">
        <v>245911.28999999989</v>
      </c>
      <c r="C11" s="30">
        <v>1307186.7500000002</v>
      </c>
    </row>
    <row r="12" spans="1:3" x14ac:dyDescent="0.2">
      <c r="A12" s="28" t="s">
        <v>1757</v>
      </c>
      <c r="B12" s="30">
        <v>215594.05850000004</v>
      </c>
      <c r="C12" s="30">
        <v>1224880.3000000003</v>
      </c>
    </row>
    <row r="13" spans="1:3" x14ac:dyDescent="0.2">
      <c r="A13" s="28" t="s">
        <v>1760</v>
      </c>
      <c r="B13" s="30">
        <v>203420.52700000003</v>
      </c>
      <c r="C13" s="30">
        <v>1222922.8999999997</v>
      </c>
    </row>
    <row r="14" spans="1:3" x14ac:dyDescent="0.2">
      <c r="A14" s="28" t="s">
        <v>1755</v>
      </c>
      <c r="B14" s="30">
        <v>198330.88849999997</v>
      </c>
      <c r="C14" s="30">
        <v>1126383.3999999994</v>
      </c>
    </row>
    <row r="15" spans="1:3" x14ac:dyDescent="0.2">
      <c r="A15" s="28" t="s">
        <v>1750</v>
      </c>
      <c r="B15" s="31">
        <v>3586218.7924999995</v>
      </c>
      <c r="C15" s="31">
        <v>20415050.199999996</v>
      </c>
    </row>
    <row r="18" spans="1:18" ht="19" x14ac:dyDescent="0.25">
      <c r="R18" s="20"/>
    </row>
    <row r="20" spans="1:18" x14ac:dyDescent="0.2">
      <c r="R20" s="22"/>
    </row>
    <row r="21" spans="1:18" ht="24" x14ac:dyDescent="0.3">
      <c r="A21" s="27" t="s">
        <v>1749</v>
      </c>
      <c r="B21" t="s">
        <v>1764</v>
      </c>
      <c r="P21" s="21"/>
      <c r="R21" s="22"/>
    </row>
    <row r="22" spans="1:18" x14ac:dyDescent="0.2">
      <c r="A22" s="28" t="s">
        <v>1751</v>
      </c>
      <c r="B22" s="30">
        <v>525504.79449999996</v>
      </c>
      <c r="R22" s="22"/>
    </row>
    <row r="23" spans="1:18" x14ac:dyDescent="0.2">
      <c r="A23" s="28" t="s">
        <v>1752</v>
      </c>
      <c r="B23" s="30">
        <v>529692.76700000011</v>
      </c>
      <c r="P23" s="22"/>
      <c r="R23" s="22"/>
    </row>
    <row r="24" spans="1:18" x14ac:dyDescent="0.2">
      <c r="A24" s="28" t="s">
        <v>1753</v>
      </c>
      <c r="B24" s="30">
        <v>454232.11449999997</v>
      </c>
    </row>
    <row r="25" spans="1:18" x14ac:dyDescent="0.2">
      <c r="A25" s="28" t="s">
        <v>1754</v>
      </c>
      <c r="B25" s="30">
        <v>260702.61100000012</v>
      </c>
    </row>
    <row r="26" spans="1:18" ht="19" x14ac:dyDescent="0.25">
      <c r="A26" s="28" t="s">
        <v>1755</v>
      </c>
      <c r="B26" s="30">
        <v>198330.88849999997</v>
      </c>
      <c r="R26" s="20"/>
    </row>
    <row r="27" spans="1:18" x14ac:dyDescent="0.2">
      <c r="A27" s="28" t="s">
        <v>1756</v>
      </c>
      <c r="B27" s="30">
        <v>228597.03049999996</v>
      </c>
    </row>
    <row r="28" spans="1:18" x14ac:dyDescent="0.2">
      <c r="A28" s="28" t="s">
        <v>1757</v>
      </c>
      <c r="B28" s="30">
        <v>215594.05850000004</v>
      </c>
    </row>
    <row r="29" spans="1:18" x14ac:dyDescent="0.2">
      <c r="A29" s="28" t="s">
        <v>1758</v>
      </c>
      <c r="B29" s="30">
        <v>255159.90799999994</v>
      </c>
    </row>
    <row r="30" spans="1:18" x14ac:dyDescent="0.2">
      <c r="A30" s="28" t="s">
        <v>1759</v>
      </c>
      <c r="B30" s="30">
        <v>245911.28999999989</v>
      </c>
    </row>
    <row r="31" spans="1:18" x14ac:dyDescent="0.2">
      <c r="A31" s="28" t="s">
        <v>1760</v>
      </c>
      <c r="B31" s="30">
        <v>203420.52700000003</v>
      </c>
    </row>
    <row r="32" spans="1:18" x14ac:dyDescent="0.2">
      <c r="A32" s="28" t="s">
        <v>1761</v>
      </c>
      <c r="B32" s="30">
        <v>248307.70750000008</v>
      </c>
    </row>
    <row r="33" spans="1:2" x14ac:dyDescent="0.2">
      <c r="A33" s="28" t="s">
        <v>1762</v>
      </c>
      <c r="B33" s="30">
        <v>220765.0955</v>
      </c>
    </row>
    <row r="34" spans="1:2" x14ac:dyDescent="0.2">
      <c r="A34" s="28" t="s">
        <v>1750</v>
      </c>
      <c r="B34" s="30">
        <v>3586218.7924999995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788D-767E-3241-939F-A6AF38D9F9B8}">
  <dimension ref="A1:D47"/>
  <sheetViews>
    <sheetView topLeftCell="D1" workbookViewId="0">
      <selection activeCell="B14" sqref="B14"/>
    </sheetView>
  </sheetViews>
  <sheetFormatPr baseColWidth="10" defaultRowHeight="15" x14ac:dyDescent="0.2"/>
  <cols>
    <col min="1" max="1" width="14" bestFit="1" customWidth="1"/>
    <col min="2" max="2" width="13.83203125" bestFit="1" customWidth="1"/>
    <col min="3" max="3" width="13" bestFit="1" customWidth="1"/>
    <col min="4" max="4" width="14.1640625" bestFit="1" customWidth="1"/>
  </cols>
  <sheetData>
    <row r="1" spans="1:2" x14ac:dyDescent="0.2">
      <c r="A1" s="27" t="s">
        <v>1768</v>
      </c>
      <c r="B1" t="s">
        <v>1769</v>
      </c>
    </row>
    <row r="2" spans="1:2" x14ac:dyDescent="0.2">
      <c r="A2" s="28" t="s">
        <v>1751</v>
      </c>
      <c r="B2">
        <v>197</v>
      </c>
    </row>
    <row r="3" spans="1:2" x14ac:dyDescent="0.2">
      <c r="A3" s="28" t="s">
        <v>1752</v>
      </c>
      <c r="B3">
        <v>208</v>
      </c>
    </row>
    <row r="4" spans="1:2" x14ac:dyDescent="0.2">
      <c r="A4" s="28" t="s">
        <v>1753</v>
      </c>
      <c r="B4">
        <v>190</v>
      </c>
    </row>
    <row r="5" spans="1:2" x14ac:dyDescent="0.2">
      <c r="A5" s="28" t="s">
        <v>1754</v>
      </c>
      <c r="B5">
        <v>97</v>
      </c>
    </row>
    <row r="6" spans="1:2" x14ac:dyDescent="0.2">
      <c r="A6" s="28" t="s">
        <v>1755</v>
      </c>
      <c r="B6">
        <v>92</v>
      </c>
    </row>
    <row r="7" spans="1:2" x14ac:dyDescent="0.2">
      <c r="A7" s="28" t="s">
        <v>1756</v>
      </c>
      <c r="B7">
        <v>90</v>
      </c>
    </row>
    <row r="8" spans="1:2" x14ac:dyDescent="0.2">
      <c r="A8" s="28" t="s">
        <v>1757</v>
      </c>
      <c r="B8">
        <v>108</v>
      </c>
    </row>
    <row r="9" spans="1:2" x14ac:dyDescent="0.2">
      <c r="A9" s="28" t="s">
        <v>1758</v>
      </c>
      <c r="B9">
        <v>106</v>
      </c>
    </row>
    <row r="10" spans="1:2" x14ac:dyDescent="0.2">
      <c r="A10" s="28" t="s">
        <v>1759</v>
      </c>
      <c r="B10">
        <v>106</v>
      </c>
    </row>
    <row r="11" spans="1:2" x14ac:dyDescent="0.2">
      <c r="A11" s="28" t="s">
        <v>1760</v>
      </c>
      <c r="B11">
        <v>94</v>
      </c>
    </row>
    <row r="12" spans="1:2" x14ac:dyDescent="0.2">
      <c r="A12" s="28" t="s">
        <v>1761</v>
      </c>
      <c r="B12">
        <v>105</v>
      </c>
    </row>
    <row r="13" spans="1:2" x14ac:dyDescent="0.2">
      <c r="A13" s="28" t="s">
        <v>1762</v>
      </c>
      <c r="B13">
        <v>107</v>
      </c>
    </row>
    <row r="14" spans="1:2" x14ac:dyDescent="0.2">
      <c r="A14" s="28" t="s">
        <v>1750</v>
      </c>
      <c r="B14">
        <v>1500</v>
      </c>
    </row>
    <row r="23" spans="2:4" x14ac:dyDescent="0.2">
      <c r="B23" s="27" t="s">
        <v>1749</v>
      </c>
      <c r="C23" t="s">
        <v>1763</v>
      </c>
      <c r="D23" t="s">
        <v>1765</v>
      </c>
    </row>
    <row r="24" spans="2:4" x14ac:dyDescent="0.2">
      <c r="B24" s="28" t="s">
        <v>34</v>
      </c>
      <c r="C24" s="30">
        <v>3468185.2</v>
      </c>
      <c r="D24" s="41">
        <v>75</v>
      </c>
    </row>
    <row r="25" spans="2:4" x14ac:dyDescent="0.2">
      <c r="B25" s="28" t="s">
        <v>184</v>
      </c>
      <c r="C25" s="30">
        <v>265097.94999999995</v>
      </c>
      <c r="D25" s="41">
        <v>66</v>
      </c>
    </row>
    <row r="26" spans="2:4" x14ac:dyDescent="0.2">
      <c r="B26" s="28" t="s">
        <v>77</v>
      </c>
      <c r="C26" s="30">
        <v>146897.65</v>
      </c>
      <c r="D26" s="41">
        <v>78</v>
      </c>
    </row>
    <row r="27" spans="2:4" x14ac:dyDescent="0.2">
      <c r="B27" s="28" t="s">
        <v>93</v>
      </c>
      <c r="C27" s="30">
        <v>144628.25</v>
      </c>
      <c r="D27" s="41">
        <v>49</v>
      </c>
    </row>
    <row r="28" spans="2:4" x14ac:dyDescent="0.2">
      <c r="B28" s="28" t="s">
        <v>173</v>
      </c>
      <c r="C28" s="30">
        <v>237963.99999999997</v>
      </c>
      <c r="D28" s="41">
        <v>69</v>
      </c>
    </row>
    <row r="29" spans="2:4" x14ac:dyDescent="0.2">
      <c r="B29" s="28" t="s">
        <v>139</v>
      </c>
      <c r="C29" s="30">
        <v>2838978.6500000004</v>
      </c>
      <c r="D29" s="41">
        <v>65</v>
      </c>
    </row>
    <row r="30" spans="2:4" x14ac:dyDescent="0.2">
      <c r="B30" s="28" t="s">
        <v>49</v>
      </c>
      <c r="C30" s="30">
        <v>2144681.7999999998</v>
      </c>
      <c r="D30" s="41">
        <v>58</v>
      </c>
    </row>
    <row r="31" spans="2:4" x14ac:dyDescent="0.2">
      <c r="B31" s="28" t="s">
        <v>67</v>
      </c>
      <c r="C31" s="30">
        <v>2923156.65</v>
      </c>
      <c r="D31" s="41">
        <v>55</v>
      </c>
    </row>
    <row r="32" spans="2:4" x14ac:dyDescent="0.2">
      <c r="B32" s="28" t="s">
        <v>217</v>
      </c>
      <c r="C32" s="30">
        <v>259345.75000000003</v>
      </c>
      <c r="D32" s="41">
        <v>69</v>
      </c>
    </row>
    <row r="33" spans="2:4" x14ac:dyDescent="0.2">
      <c r="B33" s="28" t="s">
        <v>126</v>
      </c>
      <c r="C33" s="30">
        <v>2733564.9499999997</v>
      </c>
      <c r="D33" s="41">
        <v>65</v>
      </c>
    </row>
    <row r="34" spans="2:4" x14ac:dyDescent="0.2">
      <c r="B34" s="28" t="s">
        <v>135</v>
      </c>
      <c r="C34" s="30">
        <v>151620</v>
      </c>
      <c r="D34" s="41">
        <v>91</v>
      </c>
    </row>
    <row r="35" spans="2:4" x14ac:dyDescent="0.2">
      <c r="B35" s="28" t="s">
        <v>121</v>
      </c>
      <c r="C35" s="30">
        <v>294268.19999999995</v>
      </c>
      <c r="D35" s="41">
        <v>62</v>
      </c>
    </row>
    <row r="36" spans="2:4" x14ac:dyDescent="0.2">
      <c r="B36" s="28" t="s">
        <v>168</v>
      </c>
      <c r="C36" s="30">
        <v>297233.74999999988</v>
      </c>
      <c r="D36" s="41">
        <v>65</v>
      </c>
    </row>
    <row r="37" spans="2:4" x14ac:dyDescent="0.2">
      <c r="B37" s="28" t="s">
        <v>224</v>
      </c>
      <c r="C37" s="30">
        <v>288501.04999999993</v>
      </c>
      <c r="D37" s="41">
        <v>63</v>
      </c>
    </row>
    <row r="38" spans="2:4" x14ac:dyDescent="0.2">
      <c r="B38" s="28" t="s">
        <v>161</v>
      </c>
      <c r="C38" s="30">
        <v>211377.85000000003</v>
      </c>
      <c r="D38" s="41">
        <v>60</v>
      </c>
    </row>
    <row r="39" spans="2:4" x14ac:dyDescent="0.2">
      <c r="B39" s="28" t="s">
        <v>262</v>
      </c>
      <c r="C39" s="30">
        <v>2630622.5</v>
      </c>
      <c r="D39" s="41">
        <v>56</v>
      </c>
    </row>
    <row r="40" spans="2:4" x14ac:dyDescent="0.2">
      <c r="B40" s="28" t="s">
        <v>130</v>
      </c>
      <c r="C40" s="30">
        <v>97043.550000000017</v>
      </c>
      <c r="D40" s="41">
        <v>59</v>
      </c>
    </row>
    <row r="41" spans="2:4" x14ac:dyDescent="0.2">
      <c r="B41" s="28" t="s">
        <v>42</v>
      </c>
      <c r="C41" s="30">
        <v>115722.4</v>
      </c>
      <c r="D41" s="41">
        <v>66</v>
      </c>
    </row>
    <row r="42" spans="2:4" x14ac:dyDescent="0.2">
      <c r="B42" s="28" t="s">
        <v>176</v>
      </c>
      <c r="C42" s="30">
        <v>217261.44999999998</v>
      </c>
      <c r="D42" s="41">
        <v>66</v>
      </c>
    </row>
    <row r="43" spans="2:4" x14ac:dyDescent="0.2">
      <c r="B43" s="28" t="s">
        <v>103</v>
      </c>
      <c r="C43" s="30">
        <v>211566.99999999997</v>
      </c>
      <c r="D43" s="41">
        <v>63</v>
      </c>
    </row>
    <row r="44" spans="2:4" x14ac:dyDescent="0.2">
      <c r="B44" s="28" t="s">
        <v>62</v>
      </c>
      <c r="C44" s="30">
        <v>273796.24999999994</v>
      </c>
      <c r="D44" s="41">
        <v>59</v>
      </c>
    </row>
    <row r="45" spans="2:4" x14ac:dyDescent="0.2">
      <c r="B45" s="28" t="s">
        <v>115</v>
      </c>
      <c r="C45" s="30">
        <v>158199.25000000003</v>
      </c>
      <c r="D45" s="41">
        <v>77</v>
      </c>
    </row>
    <row r="46" spans="2:4" x14ac:dyDescent="0.2">
      <c r="B46" s="28" t="s">
        <v>89</v>
      </c>
      <c r="C46" s="30">
        <v>305336.10000000003</v>
      </c>
      <c r="D46" s="41">
        <v>64</v>
      </c>
    </row>
    <row r="47" spans="2:4" x14ac:dyDescent="0.2">
      <c r="B47" s="28" t="s">
        <v>1750</v>
      </c>
      <c r="C47" s="30">
        <v>20415050.20000001</v>
      </c>
      <c r="D47" s="41">
        <v>1500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21608-DD04-D34C-84A3-63499041F04A}">
  <dimension ref="A1:C32"/>
  <sheetViews>
    <sheetView workbookViewId="0">
      <selection activeCell="A24" sqref="A24"/>
    </sheetView>
  </sheetViews>
  <sheetFormatPr baseColWidth="10" defaultRowHeight="15" x14ac:dyDescent="0.2"/>
  <cols>
    <col min="1" max="1" width="13.83203125" bestFit="1" customWidth="1"/>
    <col min="2" max="2" width="13.5" bestFit="1" customWidth="1"/>
    <col min="3" max="3" width="13" bestFit="1" customWidth="1"/>
  </cols>
  <sheetData>
    <row r="1" spans="1:3" x14ac:dyDescent="0.2">
      <c r="A1" s="27" t="s">
        <v>1749</v>
      </c>
      <c r="B1" t="s">
        <v>1764</v>
      </c>
      <c r="C1" t="s">
        <v>1763</v>
      </c>
    </row>
    <row r="2" spans="1:3" x14ac:dyDescent="0.2">
      <c r="A2" s="28" t="s">
        <v>34</v>
      </c>
      <c r="B2" s="30">
        <v>622732.38250000018</v>
      </c>
      <c r="C2" s="30">
        <v>3468185.2</v>
      </c>
    </row>
    <row r="3" spans="1:3" x14ac:dyDescent="0.2">
      <c r="A3" s="28" t="s">
        <v>67</v>
      </c>
      <c r="B3" s="30">
        <v>544635.39150000003</v>
      </c>
      <c r="C3" s="30">
        <v>2923156.65</v>
      </c>
    </row>
    <row r="4" spans="1:3" x14ac:dyDescent="0.2">
      <c r="A4" s="28" t="s">
        <v>139</v>
      </c>
      <c r="B4" s="30">
        <v>487147.37650000001</v>
      </c>
      <c r="C4" s="30">
        <v>2838978.6500000004</v>
      </c>
    </row>
    <row r="5" spans="1:3" x14ac:dyDescent="0.2">
      <c r="A5" s="28" t="s">
        <v>126</v>
      </c>
      <c r="B5" s="30">
        <v>460228.2200000002</v>
      </c>
      <c r="C5" s="30">
        <v>2733564.9499999997</v>
      </c>
    </row>
    <row r="6" spans="1:3" x14ac:dyDescent="0.2">
      <c r="A6" s="28" t="s">
        <v>262</v>
      </c>
      <c r="B6" s="30">
        <v>437719.65600000008</v>
      </c>
      <c r="C6" s="30">
        <v>2630622.5</v>
      </c>
    </row>
    <row r="7" spans="1:3" x14ac:dyDescent="0.2">
      <c r="A7" s="28" t="s">
        <v>49</v>
      </c>
      <c r="B7" s="30">
        <v>399189.52799999993</v>
      </c>
      <c r="C7" s="30">
        <v>2144681.7999999998</v>
      </c>
    </row>
    <row r="8" spans="1:3" x14ac:dyDescent="0.2">
      <c r="A8" s="28" t="s">
        <v>89</v>
      </c>
      <c r="B8" s="30">
        <v>53251.316499999994</v>
      </c>
      <c r="C8" s="30">
        <v>305336.10000000003</v>
      </c>
    </row>
    <row r="9" spans="1:3" x14ac:dyDescent="0.2">
      <c r="A9" s="28" t="s">
        <v>168</v>
      </c>
      <c r="B9" s="30">
        <v>51694.888500000001</v>
      </c>
      <c r="C9" s="30">
        <v>297233.74999999988</v>
      </c>
    </row>
    <row r="10" spans="1:3" x14ac:dyDescent="0.2">
      <c r="A10" s="28" t="s">
        <v>121</v>
      </c>
      <c r="B10" s="30">
        <v>53722.295000000013</v>
      </c>
      <c r="C10" s="30">
        <v>294268.19999999995</v>
      </c>
    </row>
    <row r="11" spans="1:3" x14ac:dyDescent="0.2">
      <c r="A11" s="28" t="s">
        <v>224</v>
      </c>
      <c r="B11" s="30">
        <v>50298.952999999987</v>
      </c>
      <c r="C11" s="30">
        <v>288501.04999999993</v>
      </c>
    </row>
    <row r="12" spans="1:3" x14ac:dyDescent="0.2">
      <c r="A12" s="28" t="s">
        <v>1750</v>
      </c>
      <c r="B12">
        <v>3160620.0075000003</v>
      </c>
      <c r="C12">
        <v>17924528.850000001</v>
      </c>
    </row>
    <row r="21" spans="1:2" x14ac:dyDescent="0.2">
      <c r="A21" s="27" t="s">
        <v>1749</v>
      </c>
      <c r="B21" t="s">
        <v>1763</v>
      </c>
    </row>
    <row r="22" spans="1:2" x14ac:dyDescent="0.2">
      <c r="A22" s="28" t="s">
        <v>224</v>
      </c>
      <c r="B22" s="30">
        <v>288501.04999999993</v>
      </c>
    </row>
    <row r="23" spans="1:2" x14ac:dyDescent="0.2">
      <c r="A23" s="28" t="s">
        <v>121</v>
      </c>
      <c r="B23" s="30">
        <v>294268.19999999995</v>
      </c>
    </row>
    <row r="24" spans="1:2" x14ac:dyDescent="0.2">
      <c r="A24" s="28" t="s">
        <v>168</v>
      </c>
      <c r="B24" s="30">
        <v>297233.74999999988</v>
      </c>
    </row>
    <row r="25" spans="1:2" x14ac:dyDescent="0.2">
      <c r="A25" s="28" t="s">
        <v>89</v>
      </c>
      <c r="B25" s="30">
        <v>305336.10000000003</v>
      </c>
    </row>
    <row r="26" spans="1:2" x14ac:dyDescent="0.2">
      <c r="A26" s="28" t="s">
        <v>49</v>
      </c>
      <c r="B26" s="30">
        <v>2144681.7999999998</v>
      </c>
    </row>
    <row r="27" spans="1:2" x14ac:dyDescent="0.2">
      <c r="A27" s="28" t="s">
        <v>262</v>
      </c>
      <c r="B27" s="30">
        <v>2630622.5</v>
      </c>
    </row>
    <row r="28" spans="1:2" x14ac:dyDescent="0.2">
      <c r="A28" s="28" t="s">
        <v>126</v>
      </c>
      <c r="B28" s="30">
        <v>2733564.9499999997</v>
      </c>
    </row>
    <row r="29" spans="1:2" x14ac:dyDescent="0.2">
      <c r="A29" s="28" t="s">
        <v>139</v>
      </c>
      <c r="B29" s="30">
        <v>2838978.6500000004</v>
      </c>
    </row>
    <row r="30" spans="1:2" x14ac:dyDescent="0.2">
      <c r="A30" s="28" t="s">
        <v>67</v>
      </c>
      <c r="B30" s="30">
        <v>2923156.65</v>
      </c>
    </row>
    <row r="31" spans="1:2" x14ac:dyDescent="0.2">
      <c r="A31" s="28" t="s">
        <v>34</v>
      </c>
      <c r="B31" s="30">
        <v>3468185.2</v>
      </c>
    </row>
    <row r="32" spans="1:2" x14ac:dyDescent="0.2">
      <c r="A32" s="28" t="s">
        <v>1750</v>
      </c>
      <c r="B32" s="30">
        <v>17924528.850000001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917B-0998-544E-9E63-C58937968FD5}">
  <dimension ref="A1:B42"/>
  <sheetViews>
    <sheetView workbookViewId="0"/>
  </sheetViews>
  <sheetFormatPr baseColWidth="10" defaultRowHeight="15" x14ac:dyDescent="0.2"/>
  <cols>
    <col min="1" max="1" width="16" bestFit="1" customWidth="1"/>
    <col min="2" max="3" width="13.5" bestFit="1" customWidth="1"/>
  </cols>
  <sheetData>
    <row r="1" spans="1:2" x14ac:dyDescent="0.2">
      <c r="A1" s="27" t="s">
        <v>1749</v>
      </c>
      <c r="B1" t="s">
        <v>1763</v>
      </c>
    </row>
    <row r="2" spans="1:2" x14ac:dyDescent="0.2">
      <c r="A2" s="28" t="s">
        <v>11</v>
      </c>
      <c r="B2" s="30">
        <v>669482.85000000009</v>
      </c>
    </row>
    <row r="3" spans="1:2" x14ac:dyDescent="0.2">
      <c r="A3" s="28" t="s">
        <v>9</v>
      </c>
      <c r="B3" s="30">
        <v>1282144.3000000005</v>
      </c>
    </row>
    <row r="4" spans="1:2" x14ac:dyDescent="0.2">
      <c r="A4" s="28" t="s">
        <v>8</v>
      </c>
      <c r="B4" s="30">
        <v>16739189.749999998</v>
      </c>
    </row>
    <row r="5" spans="1:2" x14ac:dyDescent="0.2">
      <c r="A5" s="28" t="s">
        <v>10</v>
      </c>
      <c r="B5" s="30">
        <v>1724233.3000000007</v>
      </c>
    </row>
    <row r="6" spans="1:2" x14ac:dyDescent="0.2">
      <c r="A6" s="28" t="s">
        <v>1750</v>
      </c>
      <c r="B6" s="30">
        <v>20415050.199999999</v>
      </c>
    </row>
    <row r="19" spans="1:2" x14ac:dyDescent="0.2">
      <c r="A19" s="27" t="s">
        <v>1749</v>
      </c>
      <c r="B19" t="s">
        <v>1763</v>
      </c>
    </row>
    <row r="20" spans="1:2" x14ac:dyDescent="0.2">
      <c r="A20" s="28" t="s">
        <v>263</v>
      </c>
      <c r="B20" s="30">
        <v>2630622.5</v>
      </c>
    </row>
    <row r="21" spans="1:2" x14ac:dyDescent="0.2">
      <c r="A21" s="28" t="s">
        <v>136</v>
      </c>
      <c r="B21" s="30">
        <v>151620</v>
      </c>
    </row>
    <row r="22" spans="1:2" x14ac:dyDescent="0.2">
      <c r="A22" s="28" t="s">
        <v>35</v>
      </c>
      <c r="B22" s="30">
        <v>3468185.2</v>
      </c>
    </row>
    <row r="23" spans="1:2" x14ac:dyDescent="0.2">
      <c r="A23" s="28" t="s">
        <v>63</v>
      </c>
      <c r="B23" s="30">
        <v>273796.24999999994</v>
      </c>
    </row>
    <row r="24" spans="1:2" x14ac:dyDescent="0.2">
      <c r="A24" s="28" t="s">
        <v>122</v>
      </c>
      <c r="B24" s="30">
        <v>294268.19999999995</v>
      </c>
    </row>
    <row r="25" spans="1:2" x14ac:dyDescent="0.2">
      <c r="A25" s="28" t="s">
        <v>90</v>
      </c>
      <c r="B25" s="30">
        <v>305336.10000000003</v>
      </c>
    </row>
    <row r="26" spans="1:2" x14ac:dyDescent="0.2">
      <c r="A26" s="28" t="s">
        <v>116</v>
      </c>
      <c r="B26" s="30">
        <v>158199.25000000003</v>
      </c>
    </row>
    <row r="27" spans="1:2" x14ac:dyDescent="0.2">
      <c r="A27" s="28" t="s">
        <v>218</v>
      </c>
      <c r="B27" s="30">
        <v>259345.75000000003</v>
      </c>
    </row>
    <row r="28" spans="1:2" x14ac:dyDescent="0.2">
      <c r="A28" s="28" t="s">
        <v>127</v>
      </c>
      <c r="B28" s="30">
        <v>2733564.9499999997</v>
      </c>
    </row>
    <row r="29" spans="1:2" x14ac:dyDescent="0.2">
      <c r="A29" s="28" t="s">
        <v>185</v>
      </c>
      <c r="B29" s="30">
        <v>265097.94999999995</v>
      </c>
    </row>
    <row r="30" spans="1:2" x14ac:dyDescent="0.2">
      <c r="A30" s="28" t="s">
        <v>78</v>
      </c>
      <c r="B30" s="30">
        <v>146897.65</v>
      </c>
    </row>
    <row r="31" spans="1:2" x14ac:dyDescent="0.2">
      <c r="A31" s="28" t="s">
        <v>43</v>
      </c>
      <c r="B31" s="30">
        <v>115722.4</v>
      </c>
    </row>
    <row r="32" spans="1:2" x14ac:dyDescent="0.2">
      <c r="A32" s="28" t="s">
        <v>140</v>
      </c>
      <c r="B32" s="30">
        <v>2838978.6500000004</v>
      </c>
    </row>
    <row r="33" spans="1:2" x14ac:dyDescent="0.2">
      <c r="A33" s="28" t="s">
        <v>174</v>
      </c>
      <c r="B33" s="30">
        <v>237963.99999999997</v>
      </c>
    </row>
    <row r="34" spans="1:2" x14ac:dyDescent="0.2">
      <c r="A34" s="28" t="s">
        <v>131</v>
      </c>
      <c r="B34" s="30">
        <v>385544.5999999998</v>
      </c>
    </row>
    <row r="35" spans="1:2" x14ac:dyDescent="0.2">
      <c r="A35" s="28" t="s">
        <v>169</v>
      </c>
      <c r="B35" s="30">
        <v>297233.74999999988</v>
      </c>
    </row>
    <row r="36" spans="1:2" x14ac:dyDescent="0.2">
      <c r="A36" s="28" t="s">
        <v>94</v>
      </c>
      <c r="B36" s="30">
        <v>144628.25</v>
      </c>
    </row>
    <row r="37" spans="1:2" x14ac:dyDescent="0.2">
      <c r="A37" s="28" t="s">
        <v>50</v>
      </c>
      <c r="B37" s="30">
        <v>2144681.7999999998</v>
      </c>
    </row>
    <row r="38" spans="1:2" x14ac:dyDescent="0.2">
      <c r="A38" s="28" t="s">
        <v>104</v>
      </c>
      <c r="B38" s="30">
        <v>211566.99999999997</v>
      </c>
    </row>
    <row r="39" spans="1:2" x14ac:dyDescent="0.2">
      <c r="A39" s="28" t="s">
        <v>68</v>
      </c>
      <c r="B39" s="30">
        <v>2923156.65</v>
      </c>
    </row>
    <row r="40" spans="1:2" x14ac:dyDescent="0.2">
      <c r="A40" s="28" t="s">
        <v>177</v>
      </c>
      <c r="B40" s="30">
        <v>217261.44999999998</v>
      </c>
    </row>
    <row r="41" spans="1:2" x14ac:dyDescent="0.2">
      <c r="A41" s="28" t="s">
        <v>162</v>
      </c>
      <c r="B41" s="30">
        <v>211377.85000000003</v>
      </c>
    </row>
    <row r="42" spans="1:2" x14ac:dyDescent="0.2">
      <c r="A42" s="28" t="s">
        <v>1750</v>
      </c>
      <c r="B42" s="30">
        <v>20415050.199999999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5751-31FC-0D4A-A852-ABFDA9C6CEFC}">
  <dimension ref="A1:C31"/>
  <sheetViews>
    <sheetView workbookViewId="0">
      <selection activeCell="A4" sqref="A4"/>
    </sheetView>
  </sheetViews>
  <sheetFormatPr baseColWidth="10" defaultRowHeight="15" x14ac:dyDescent="0.2"/>
  <cols>
    <col min="1" max="1" width="14.1640625" bestFit="1" customWidth="1"/>
    <col min="2" max="2" width="14.5" bestFit="1" customWidth="1"/>
    <col min="3" max="3" width="13.5" bestFit="1" customWidth="1"/>
  </cols>
  <sheetData>
    <row r="1" spans="1:3" x14ac:dyDescent="0.2">
      <c r="A1" s="27" t="s">
        <v>1767</v>
      </c>
      <c r="B1" t="s">
        <v>1766</v>
      </c>
      <c r="C1" t="s">
        <v>1763</v>
      </c>
    </row>
    <row r="2" spans="1:3" x14ac:dyDescent="0.2">
      <c r="A2" s="28" t="s">
        <v>52</v>
      </c>
      <c r="B2">
        <v>4.0983606557377046</v>
      </c>
      <c r="C2" s="30">
        <v>987490.60000000033</v>
      </c>
    </row>
    <row r="3" spans="1:3" x14ac:dyDescent="0.2">
      <c r="A3" s="28" t="s">
        <v>138</v>
      </c>
      <c r="B3">
        <v>3.96875</v>
      </c>
      <c r="C3" s="30">
        <v>1202643.2</v>
      </c>
    </row>
    <row r="4" spans="1:3" x14ac:dyDescent="0.2">
      <c r="A4" s="28" t="s">
        <v>183</v>
      </c>
      <c r="B4">
        <v>3.71875</v>
      </c>
      <c r="C4" s="30">
        <v>913779.8</v>
      </c>
    </row>
    <row r="5" spans="1:3" x14ac:dyDescent="0.2">
      <c r="A5" s="28" t="s">
        <v>31</v>
      </c>
      <c r="B5">
        <v>3.925925925925926</v>
      </c>
      <c r="C5" s="30">
        <v>876876.90000000037</v>
      </c>
    </row>
    <row r="6" spans="1:3" x14ac:dyDescent="0.2">
      <c r="A6" s="28" t="s">
        <v>180</v>
      </c>
      <c r="B6">
        <v>3.9411764705882355</v>
      </c>
      <c r="C6" s="30">
        <v>895618.99999999988</v>
      </c>
    </row>
    <row r="7" spans="1:3" x14ac:dyDescent="0.2">
      <c r="A7" s="28" t="s">
        <v>41</v>
      </c>
      <c r="B7">
        <v>4.0384615384615383</v>
      </c>
      <c r="C7" s="30">
        <v>951539.8</v>
      </c>
    </row>
    <row r="8" spans="1:3" x14ac:dyDescent="0.2">
      <c r="A8" s="28" t="s">
        <v>159</v>
      </c>
      <c r="B8">
        <v>3.8461538461538463</v>
      </c>
      <c r="C8" s="30">
        <v>880144.30000000016</v>
      </c>
    </row>
    <row r="9" spans="1:3" x14ac:dyDescent="0.2">
      <c r="A9" s="28" t="s">
        <v>54</v>
      </c>
      <c r="B9">
        <v>4.083333333333333</v>
      </c>
      <c r="C9" s="30">
        <v>1264824.6500000001</v>
      </c>
    </row>
    <row r="10" spans="1:3" x14ac:dyDescent="0.2">
      <c r="A10" s="28" t="s">
        <v>86</v>
      </c>
      <c r="B10">
        <v>4.112903225806452</v>
      </c>
      <c r="C10" s="30">
        <v>1028778.75</v>
      </c>
    </row>
    <row r="11" spans="1:3" x14ac:dyDescent="0.2">
      <c r="A11" s="28" t="s">
        <v>82</v>
      </c>
      <c r="B11">
        <v>4.0149253731343286</v>
      </c>
      <c r="C11" s="30">
        <v>1072427.3</v>
      </c>
    </row>
    <row r="12" spans="1:3" x14ac:dyDescent="0.2">
      <c r="A12" s="28" t="s">
        <v>1750</v>
      </c>
      <c r="B12">
        <v>3.9761499148211246</v>
      </c>
      <c r="C12" s="30">
        <v>10074124.300000006</v>
      </c>
    </row>
    <row r="20" spans="1:2" x14ac:dyDescent="0.2">
      <c r="A20" s="27" t="s">
        <v>1749</v>
      </c>
      <c r="B20" t="s">
        <v>1766</v>
      </c>
    </row>
    <row r="21" spans="1:2" x14ac:dyDescent="0.2">
      <c r="A21" s="28" t="s">
        <v>82</v>
      </c>
      <c r="B21">
        <v>4.0149253731343286</v>
      </c>
    </row>
    <row r="22" spans="1:2" x14ac:dyDescent="0.2">
      <c r="A22" s="28" t="s">
        <v>226</v>
      </c>
      <c r="B22">
        <v>4.127272727272727</v>
      </c>
    </row>
    <row r="23" spans="1:2" x14ac:dyDescent="0.2">
      <c r="A23" s="28" t="s">
        <v>86</v>
      </c>
      <c r="B23">
        <v>4.112903225806452</v>
      </c>
    </row>
    <row r="24" spans="1:2" x14ac:dyDescent="0.2">
      <c r="A24" s="28" t="s">
        <v>54</v>
      </c>
      <c r="B24">
        <v>4.083333333333333</v>
      </c>
    </row>
    <row r="25" spans="1:2" x14ac:dyDescent="0.2">
      <c r="A25" s="28" t="s">
        <v>165</v>
      </c>
      <c r="B25">
        <v>4.0961538461538458</v>
      </c>
    </row>
    <row r="26" spans="1:2" x14ac:dyDescent="0.2">
      <c r="A26" s="28" t="s">
        <v>112</v>
      </c>
      <c r="B26">
        <v>4.044776119402985</v>
      </c>
    </row>
    <row r="27" spans="1:2" x14ac:dyDescent="0.2">
      <c r="A27" s="28" t="s">
        <v>41</v>
      </c>
      <c r="B27">
        <v>4.0384615384615383</v>
      </c>
    </row>
    <row r="28" spans="1:2" x14ac:dyDescent="0.2">
      <c r="A28" s="28" t="s">
        <v>66</v>
      </c>
      <c r="B28">
        <v>4.0142857142857142</v>
      </c>
    </row>
    <row r="29" spans="1:2" x14ac:dyDescent="0.2">
      <c r="A29" s="28" t="s">
        <v>118</v>
      </c>
      <c r="B29">
        <v>4.0545454545454547</v>
      </c>
    </row>
    <row r="30" spans="1:2" x14ac:dyDescent="0.2">
      <c r="A30" s="28" t="s">
        <v>52</v>
      </c>
      <c r="B30">
        <v>4.0983606557377046</v>
      </c>
    </row>
    <row r="31" spans="1:2" x14ac:dyDescent="0.2">
      <c r="A31" s="28" t="s">
        <v>1750</v>
      </c>
      <c r="B31">
        <v>4.0665557404326123</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ADAD4-8086-884B-BD50-00788754000C}">
  <dimension ref="A2:O55"/>
  <sheetViews>
    <sheetView topLeftCell="A21" workbookViewId="0">
      <selection activeCell="I58" sqref="I58"/>
    </sheetView>
  </sheetViews>
  <sheetFormatPr baseColWidth="10" defaultRowHeight="15" x14ac:dyDescent="0.2"/>
  <cols>
    <col min="1" max="2" width="13.5" bestFit="1" customWidth="1"/>
    <col min="3" max="3" width="16.6640625" bestFit="1" customWidth="1"/>
    <col min="14" max="14" width="12.33203125" bestFit="1" customWidth="1"/>
    <col min="15" max="15" width="18.5" bestFit="1" customWidth="1"/>
  </cols>
  <sheetData>
    <row r="2" spans="1:15" x14ac:dyDescent="0.2">
      <c r="N2" s="27" t="s">
        <v>1749</v>
      </c>
      <c r="O2" t="s">
        <v>1772</v>
      </c>
    </row>
    <row r="3" spans="1:15" x14ac:dyDescent="0.2">
      <c r="A3" s="27" t="s">
        <v>1749</v>
      </c>
      <c r="B3" t="s">
        <v>1770</v>
      </c>
      <c r="N3" s="28" t="s">
        <v>39</v>
      </c>
      <c r="O3">
        <v>1410</v>
      </c>
    </row>
    <row r="4" spans="1:15" x14ac:dyDescent="0.2">
      <c r="A4" s="28" t="s">
        <v>69</v>
      </c>
      <c r="B4">
        <v>288</v>
      </c>
      <c r="N4" s="28" t="s">
        <v>133</v>
      </c>
      <c r="O4">
        <v>55</v>
      </c>
    </row>
    <row r="5" spans="1:15" x14ac:dyDescent="0.2">
      <c r="A5" s="28" t="s">
        <v>37</v>
      </c>
      <c r="B5">
        <v>287</v>
      </c>
      <c r="N5" s="28" t="s">
        <v>80</v>
      </c>
      <c r="O5">
        <v>35</v>
      </c>
    </row>
    <row r="6" spans="1:15" x14ac:dyDescent="0.2">
      <c r="A6" s="28" t="s">
        <v>44</v>
      </c>
      <c r="B6">
        <v>299</v>
      </c>
      <c r="N6" s="28" t="s">
        <v>1750</v>
      </c>
      <c r="O6">
        <v>1500</v>
      </c>
    </row>
    <row r="7" spans="1:15" x14ac:dyDescent="0.2">
      <c r="A7" s="28" t="s">
        <v>58</v>
      </c>
      <c r="B7">
        <v>307</v>
      </c>
    </row>
    <row r="8" spans="1:15" x14ac:dyDescent="0.2">
      <c r="A8" s="28" t="s">
        <v>91</v>
      </c>
      <c r="B8">
        <v>319</v>
      </c>
    </row>
    <row r="9" spans="1:15" x14ac:dyDescent="0.2">
      <c r="A9" s="28" t="s">
        <v>1750</v>
      </c>
      <c r="B9">
        <v>1500</v>
      </c>
    </row>
    <row r="17" spans="1:15" x14ac:dyDescent="0.2">
      <c r="A17" s="27" t="s">
        <v>1749</v>
      </c>
      <c r="B17" t="s">
        <v>1771</v>
      </c>
    </row>
    <row r="18" spans="1:15" x14ac:dyDescent="0.2">
      <c r="A18" s="28" t="s">
        <v>132</v>
      </c>
      <c r="B18">
        <v>55</v>
      </c>
    </row>
    <row r="19" spans="1:15" x14ac:dyDescent="0.2">
      <c r="A19" s="28" t="s">
        <v>38</v>
      </c>
      <c r="B19">
        <v>1355</v>
      </c>
    </row>
    <row r="20" spans="1:15" x14ac:dyDescent="0.2">
      <c r="A20" s="28" t="s">
        <v>80</v>
      </c>
      <c r="B20">
        <v>35</v>
      </c>
    </row>
    <row r="21" spans="1:15" x14ac:dyDescent="0.2">
      <c r="A21" s="28" t="s">
        <v>242</v>
      </c>
      <c r="B21">
        <v>55</v>
      </c>
    </row>
    <row r="22" spans="1:15" x14ac:dyDescent="0.2">
      <c r="A22" s="28" t="s">
        <v>1750</v>
      </c>
      <c r="B22">
        <v>1500</v>
      </c>
    </row>
    <row r="23" spans="1:15" x14ac:dyDescent="0.2">
      <c r="N23" s="27" t="s">
        <v>1749</v>
      </c>
      <c r="O23" t="s">
        <v>1773</v>
      </c>
    </row>
    <row r="24" spans="1:15" x14ac:dyDescent="0.2">
      <c r="N24" s="28" t="s">
        <v>57</v>
      </c>
      <c r="O24">
        <v>183</v>
      </c>
    </row>
    <row r="25" spans="1:15" x14ac:dyDescent="0.2">
      <c r="N25" s="28" t="s">
        <v>73</v>
      </c>
      <c r="O25">
        <v>202</v>
      </c>
    </row>
    <row r="26" spans="1:15" x14ac:dyDescent="0.2">
      <c r="N26" s="28" t="s">
        <v>36</v>
      </c>
      <c r="O26">
        <v>384</v>
      </c>
    </row>
    <row r="27" spans="1:15" x14ac:dyDescent="0.2">
      <c r="N27" s="28" t="s">
        <v>64</v>
      </c>
      <c r="O27">
        <v>177</v>
      </c>
    </row>
    <row r="28" spans="1:15" x14ac:dyDescent="0.2">
      <c r="N28" s="28" t="s">
        <v>95</v>
      </c>
      <c r="O28">
        <v>188</v>
      </c>
    </row>
    <row r="29" spans="1:15" x14ac:dyDescent="0.2">
      <c r="N29" s="28" t="s">
        <v>79</v>
      </c>
      <c r="O29">
        <v>366</v>
      </c>
    </row>
    <row r="30" spans="1:15" x14ac:dyDescent="0.2">
      <c r="N30" s="28" t="s">
        <v>1750</v>
      </c>
      <c r="O30">
        <v>1500</v>
      </c>
    </row>
    <row r="40" spans="1:2" x14ac:dyDescent="0.2">
      <c r="A40" s="27" t="s">
        <v>1749</v>
      </c>
      <c r="B40" t="s">
        <v>1763</v>
      </c>
    </row>
    <row r="41" spans="1:2" x14ac:dyDescent="0.2">
      <c r="A41" s="28" t="s">
        <v>114</v>
      </c>
      <c r="B41" s="30">
        <v>993050.40000000014</v>
      </c>
    </row>
    <row r="42" spans="1:2" x14ac:dyDescent="0.2">
      <c r="A42" s="28" t="s">
        <v>48</v>
      </c>
      <c r="B42" s="30">
        <v>1079201.05</v>
      </c>
    </row>
    <row r="43" spans="1:2" x14ac:dyDescent="0.2">
      <c r="A43" s="28" t="s">
        <v>151</v>
      </c>
      <c r="B43" s="30">
        <v>1215198.5499999998</v>
      </c>
    </row>
    <row r="44" spans="1:2" x14ac:dyDescent="0.2">
      <c r="A44" s="28" t="s">
        <v>84</v>
      </c>
      <c r="B44" s="30">
        <v>1222993.1499999999</v>
      </c>
    </row>
    <row r="45" spans="1:2" x14ac:dyDescent="0.2">
      <c r="A45" s="28" t="s">
        <v>33</v>
      </c>
      <c r="B45" s="30">
        <v>1274288.5499999993</v>
      </c>
    </row>
    <row r="46" spans="1:2" x14ac:dyDescent="0.2">
      <c r="A46" s="28" t="s">
        <v>88</v>
      </c>
      <c r="B46" s="30">
        <v>1294748.4000000001</v>
      </c>
    </row>
    <row r="47" spans="1:2" x14ac:dyDescent="0.2">
      <c r="A47" s="28" t="s">
        <v>102</v>
      </c>
      <c r="B47" s="30">
        <v>1325238.8999999999</v>
      </c>
    </row>
    <row r="48" spans="1:2" x14ac:dyDescent="0.2">
      <c r="A48" s="28" t="s">
        <v>56</v>
      </c>
      <c r="B48" s="30">
        <v>1422350.6499999994</v>
      </c>
    </row>
    <row r="49" spans="1:2" x14ac:dyDescent="0.2">
      <c r="A49" s="28" t="s">
        <v>120</v>
      </c>
      <c r="B49" s="30">
        <v>1461531.5499999998</v>
      </c>
    </row>
    <row r="50" spans="1:2" x14ac:dyDescent="0.2">
      <c r="A50" s="28" t="s">
        <v>108</v>
      </c>
      <c r="B50" s="30">
        <v>1477911.5500000003</v>
      </c>
    </row>
    <row r="51" spans="1:2" x14ac:dyDescent="0.2">
      <c r="A51" s="28" t="s">
        <v>76</v>
      </c>
      <c r="B51" s="30">
        <v>1554327.6000000006</v>
      </c>
    </row>
    <row r="52" spans="1:2" x14ac:dyDescent="0.2">
      <c r="A52" s="28" t="s">
        <v>72</v>
      </c>
      <c r="B52" s="30">
        <v>1581083.5499999998</v>
      </c>
    </row>
    <row r="53" spans="1:2" x14ac:dyDescent="0.2">
      <c r="A53" s="28" t="s">
        <v>99</v>
      </c>
      <c r="B53" s="30">
        <v>1894941.5500000003</v>
      </c>
    </row>
    <row r="54" spans="1:2" x14ac:dyDescent="0.2">
      <c r="A54" s="28" t="s">
        <v>61</v>
      </c>
      <c r="B54" s="30">
        <v>2618184.7499999991</v>
      </c>
    </row>
    <row r="55" spans="1:2" x14ac:dyDescent="0.2">
      <c r="A55" s="28" t="s">
        <v>1750</v>
      </c>
      <c r="B55" s="30">
        <v>20415050.199999999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Order Data</vt:lpstr>
      <vt:lpstr>Dashboard Summary</vt:lpstr>
      <vt:lpstr>Revenue Analysis</vt:lpstr>
      <vt:lpstr>Order Analysis</vt:lpstr>
      <vt:lpstr>Top_10 Revenue</vt:lpstr>
      <vt:lpstr>Revenue Summary</vt:lpstr>
      <vt:lpstr>Average Summary</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Gourav Rawat</cp:lastModifiedBy>
  <dcterms:created xsi:type="dcterms:W3CDTF">2026-06-27T09:48:17Z</dcterms:created>
  <dcterms:modified xsi:type="dcterms:W3CDTF">2026-09-09T17:35:03Z</dcterms:modified>
</cp:coreProperties>
</file>