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Stock Market Excel Analysis\"/>
    </mc:Choice>
  </mc:AlternateContent>
  <xr:revisionPtr revIDLastSave="0" documentId="13_ncr:1_{CAD21E49-A253-4EC8-9C4B-8A4096CE2CD4}" xr6:coauthVersionLast="47" xr6:coauthVersionMax="47" xr10:uidLastSave="{00000000-0000-0000-0000-000000000000}"/>
  <bookViews>
    <workbookView xWindow="-108" yWindow="-108" windowWidth="23256" windowHeight="13176" tabRatio="635" firstSheet="19" activeTab="23" xr2:uid="{00000000-000D-0000-FFFF-FFFF00000000}"/>
  </bookViews>
  <sheets>
    <sheet name="dim_exchange" sheetId="1" r:id="rId1"/>
    <sheet name="dim_sector" sheetId="2" r:id="rId2"/>
    <sheet name="dim_company" sheetId="3" r:id="rId3"/>
    <sheet name="dim_trader" sheetId="4" r:id="rId4"/>
    <sheet name="dim_portfolio" sheetId="5" r:id="rId5"/>
    <sheet name="dim_calendar" sheetId="6" r:id="rId6"/>
    <sheet name="fact_daily_prices" sheetId="7" r:id="rId7"/>
    <sheet name="fact_dividends" sheetId="8" r:id="rId8"/>
    <sheet name="fact_splits" sheetId="9" r:id="rId9"/>
    <sheet name="fact_orders" sheetId="10" r:id="rId10"/>
    <sheet name="fact_trades" sheetId="11" r:id="rId11"/>
    <sheet name="fact_positions_snapshot" sheetId="12" r:id="rId12"/>
    <sheet name="stocks " sheetId="13" r:id="rId13"/>
    <sheet name="fact_trades_pnl_kpi" sheetId="14" r:id="rId14"/>
    <sheet name="trading_analysis" sheetId="19" r:id="rId15"/>
    <sheet name="market_analysis" sheetId="15" r:id="rId16"/>
    <sheet name="Market_PivotTable" sheetId="16" r:id="rId17"/>
    <sheet name="Portfolio_PnL_PivotTables" sheetId="25" r:id="rId18"/>
    <sheet name="trading_PivotTable" sheetId="21" r:id="rId19"/>
    <sheet name="Trading_Dashboard" sheetId="23" r:id="rId20"/>
    <sheet name="Market_Dashboard" sheetId="24" r:id="rId21"/>
    <sheet name="Portfolio_PnL_Dashboard" sheetId="26" r:id="rId22"/>
    <sheet name="FINAL_DASHBOARD" sheetId="27" r:id="rId23"/>
    <sheet name="KPI_MASTER" sheetId="28" r:id="rId24"/>
  </sheets>
  <definedNames>
    <definedName name="_xlnm._FilterDatabase" localSheetId="5" hidden="1">dim_calendar!$A$1:$F$182</definedName>
    <definedName name="_xlcn.WorksheetConnection_Stock_Market_Dataset.xlsxtbl_market1" hidden="1">tbl_market[]</definedName>
    <definedName name="_xlcn.WorksheetConnection_Stock_Market_Dataset.xlsxtbl_pnl1" hidden="1">tbl_pnl[]</definedName>
    <definedName name="_xlcn.WorksheetConnection_Stock_Market_Dataset.xlsxtbl_trade1" hidden="1">tbl_trade[]</definedName>
    <definedName name="Slicer_Column1">#N/A</definedName>
    <definedName name="Slicer_company_name1">#N/A</definedName>
    <definedName name="Slicer_Months">#N/A</definedName>
    <definedName name="Slicer_Months1">#N/A</definedName>
    <definedName name="Slicer_Months2">#N/A</definedName>
    <definedName name="Slicer_portfolio_id">#N/A</definedName>
    <definedName name="Slicer_portfolio_name1">#N/A</definedName>
    <definedName name="Slicer_sector_name">#N/A</definedName>
    <definedName name="Slicer_side">#N/A</definedName>
    <definedName name="Slicer_side1">#N/A</definedName>
    <definedName name="Slicer_trader_id">#N/A</definedName>
    <definedName name="Slicer_Trader_Name">#N/A</definedName>
    <definedName name="Slicer_Trader_Name1">#N/A</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0" r:id="rId35"/>
    <pivotCache cacheId="11" r:id="rId36"/>
    <pivotCache cacheId="12" r:id="rId37"/>
  </pivotCaches>
  <extLst>
    <ext xmlns:x14="http://schemas.microsoft.com/office/spreadsheetml/2009/9/main" uri="{876F7934-8845-4945-9796-88D515C7AA90}">
      <x14:pivotCaches>
        <pivotCache cacheId="13" r:id="rId38"/>
        <pivotCache cacheId="14"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trade" name="tbl_trade" connection="WorksheetConnection_Stock_Market_Dataset.xlsx!tbl_trade"/>
          <x15:modelTable id="tbl_pnl" name="tbl_pnl" connection="WorksheetConnection_Stock_Market_Dataset.xlsx!tbl_pnl"/>
          <x15:modelTable id="tbl_market" name="tbl_market" connection="WorksheetConnection_Stock_Market_Dataset.xlsx!tbl_market"/>
        </x15:modelTables>
      </x15:dataModel>
    </ext>
  </extLst>
</workbook>
</file>

<file path=xl/calcChain.xml><?xml version="1.0" encoding="utf-8"?>
<calcChain xmlns="http://schemas.openxmlformats.org/spreadsheetml/2006/main">
  <c r="W2" i="14" l="1"/>
  <c r="M2" i="7"/>
  <c r="N2" i="7" s="1"/>
  <c r="M3" i="7"/>
  <c r="N3" i="7" s="1"/>
  <c r="M4" i="7"/>
  <c r="N4" i="7" s="1"/>
  <c r="M5" i="7"/>
  <c r="N5" i="7" s="1"/>
  <c r="M6" i="7"/>
  <c r="N6" i="7" s="1"/>
  <c r="M7" i="7"/>
  <c r="N7" i="7" s="1"/>
  <c r="M8" i="7"/>
  <c r="N8" i="7" s="1"/>
  <c r="M9" i="7"/>
  <c r="N9" i="7" s="1"/>
  <c r="M10" i="7"/>
  <c r="N10" i="7" s="1"/>
  <c r="M11" i="7"/>
  <c r="N11" i="7" s="1"/>
  <c r="M12" i="7"/>
  <c r="N12" i="7" s="1"/>
  <c r="M13" i="7"/>
  <c r="N13" i="7" s="1"/>
  <c r="M14" i="7"/>
  <c r="N14" i="7" s="1"/>
  <c r="M15" i="7"/>
  <c r="N15" i="7" s="1"/>
  <c r="M16" i="7"/>
  <c r="N16" i="7" s="1"/>
  <c r="M17" i="7"/>
  <c r="N17" i="7" s="1"/>
  <c r="M18" i="7"/>
  <c r="N18" i="7" s="1"/>
  <c r="M19" i="7"/>
  <c r="N19" i="7" s="1"/>
  <c r="M20" i="7"/>
  <c r="N20" i="7" s="1"/>
  <c r="M21" i="7"/>
  <c r="N21" i="7" s="1"/>
  <c r="M22" i="7"/>
  <c r="N22" i="7" s="1"/>
  <c r="M23" i="7"/>
  <c r="N23" i="7" s="1"/>
  <c r="M24" i="7"/>
  <c r="N24" i="7" s="1"/>
  <c r="M25" i="7"/>
  <c r="N25" i="7" s="1"/>
  <c r="M26" i="7"/>
  <c r="N26" i="7" s="1"/>
  <c r="M27" i="7"/>
  <c r="N27" i="7" s="1"/>
  <c r="M28" i="7"/>
  <c r="N28" i="7" s="1"/>
  <c r="M29" i="7"/>
  <c r="N29" i="7" s="1"/>
  <c r="M30" i="7"/>
  <c r="N30" i="7" s="1"/>
  <c r="M31" i="7"/>
  <c r="N31" i="7" s="1"/>
  <c r="M32" i="7"/>
  <c r="N32" i="7" s="1"/>
  <c r="M33" i="7"/>
  <c r="N33" i="7" s="1"/>
  <c r="M34" i="7"/>
  <c r="N34" i="7" s="1"/>
  <c r="M35" i="7"/>
  <c r="N35" i="7" s="1"/>
  <c r="M36" i="7"/>
  <c r="N36" i="7" s="1"/>
  <c r="M37" i="7"/>
  <c r="N37" i="7" s="1"/>
  <c r="M38" i="7"/>
  <c r="N38" i="7" s="1"/>
  <c r="M39" i="7"/>
  <c r="N39" i="7" s="1"/>
  <c r="M40" i="7"/>
  <c r="N40" i="7" s="1"/>
  <c r="M41" i="7"/>
  <c r="N41" i="7" s="1"/>
  <c r="M42" i="7"/>
  <c r="N42" i="7" s="1"/>
  <c r="M43" i="7"/>
  <c r="N43" i="7" s="1"/>
  <c r="M44" i="7"/>
  <c r="N44" i="7" s="1"/>
  <c r="M45" i="7"/>
  <c r="N45" i="7" s="1"/>
  <c r="M46" i="7"/>
  <c r="N46" i="7" s="1"/>
  <c r="M47" i="7"/>
  <c r="N47" i="7" s="1"/>
  <c r="M48" i="7"/>
  <c r="N48" i="7" s="1"/>
  <c r="M49" i="7"/>
  <c r="N49" i="7" s="1"/>
  <c r="M50" i="7"/>
  <c r="N50" i="7" s="1"/>
  <c r="M51" i="7"/>
  <c r="N51" i="7" s="1"/>
  <c r="M52" i="7"/>
  <c r="N52" i="7" s="1"/>
  <c r="M53" i="7"/>
  <c r="N53" i="7" s="1"/>
  <c r="M54" i="7"/>
  <c r="N54" i="7" s="1"/>
  <c r="M55" i="7"/>
  <c r="N55" i="7" s="1"/>
  <c r="M56" i="7"/>
  <c r="N56" i="7" s="1"/>
  <c r="M57" i="7"/>
  <c r="N57" i="7" s="1"/>
  <c r="M58" i="7"/>
  <c r="N58" i="7" s="1"/>
  <c r="M59" i="7"/>
  <c r="N59" i="7" s="1"/>
  <c r="M60" i="7"/>
  <c r="N60" i="7" s="1"/>
  <c r="M61" i="7"/>
  <c r="N61" i="7" s="1"/>
  <c r="M62" i="7"/>
  <c r="N62" i="7" s="1"/>
  <c r="M63" i="7"/>
  <c r="N63" i="7" s="1"/>
  <c r="M64" i="7"/>
  <c r="N64" i="7" s="1"/>
  <c r="M65" i="7"/>
  <c r="N65" i="7" s="1"/>
  <c r="M66" i="7"/>
  <c r="N66" i="7" s="1"/>
  <c r="M67" i="7"/>
  <c r="N67" i="7" s="1"/>
  <c r="M68" i="7"/>
  <c r="N68" i="7" s="1"/>
  <c r="M69" i="7"/>
  <c r="N69" i="7" s="1"/>
  <c r="M70" i="7"/>
  <c r="N70" i="7" s="1"/>
  <c r="M71" i="7"/>
  <c r="N71" i="7" s="1"/>
  <c r="M72" i="7"/>
  <c r="N72" i="7" s="1"/>
  <c r="M73" i="7"/>
  <c r="N73" i="7" s="1"/>
  <c r="M74" i="7"/>
  <c r="N74" i="7" s="1"/>
  <c r="M75" i="7"/>
  <c r="N75" i="7" s="1"/>
  <c r="M76" i="7"/>
  <c r="N76" i="7" s="1"/>
  <c r="M77" i="7"/>
  <c r="N77" i="7" s="1"/>
  <c r="M78" i="7"/>
  <c r="N78" i="7" s="1"/>
  <c r="M79" i="7"/>
  <c r="N79" i="7" s="1"/>
  <c r="M80" i="7"/>
  <c r="N80" i="7" s="1"/>
  <c r="M81" i="7"/>
  <c r="N81" i="7" s="1"/>
  <c r="M82" i="7"/>
  <c r="N82" i="7" s="1"/>
  <c r="M83" i="7"/>
  <c r="N83" i="7" s="1"/>
  <c r="M84" i="7"/>
  <c r="N84" i="7" s="1"/>
  <c r="M85" i="7"/>
  <c r="N85" i="7" s="1"/>
  <c r="M86" i="7"/>
  <c r="N86" i="7" s="1"/>
  <c r="M87" i="7"/>
  <c r="N87" i="7" s="1"/>
  <c r="M88" i="7"/>
  <c r="N88" i="7" s="1"/>
  <c r="M89" i="7"/>
  <c r="N89" i="7" s="1"/>
  <c r="M90" i="7"/>
  <c r="N90" i="7" s="1"/>
  <c r="M91" i="7"/>
  <c r="N91" i="7" s="1"/>
  <c r="M92" i="7"/>
  <c r="N92" i="7" s="1"/>
  <c r="M93" i="7"/>
  <c r="N93" i="7" s="1"/>
  <c r="M94" i="7"/>
  <c r="N94" i="7" s="1"/>
  <c r="M95" i="7"/>
  <c r="N95" i="7" s="1"/>
  <c r="M96" i="7"/>
  <c r="N96" i="7" s="1"/>
  <c r="M97" i="7"/>
  <c r="N97" i="7" s="1"/>
  <c r="M98" i="7"/>
  <c r="N98" i="7" s="1"/>
  <c r="M99" i="7"/>
  <c r="N99" i="7" s="1"/>
  <c r="M100" i="7"/>
  <c r="N100" i="7" s="1"/>
  <c r="M101" i="7"/>
  <c r="N101" i="7" s="1"/>
  <c r="M102" i="7"/>
  <c r="N102" i="7" s="1"/>
  <c r="M103" i="7"/>
  <c r="N103" i="7" s="1"/>
  <c r="M104" i="7"/>
  <c r="N104" i="7" s="1"/>
  <c r="M105" i="7"/>
  <c r="N105" i="7" s="1"/>
  <c r="M106" i="7"/>
  <c r="N106" i="7" s="1"/>
  <c r="M107" i="7"/>
  <c r="N107" i="7" s="1"/>
  <c r="M108" i="7"/>
  <c r="N108" i="7" s="1"/>
  <c r="M109" i="7"/>
  <c r="N109" i="7" s="1"/>
  <c r="M110" i="7"/>
  <c r="N110" i="7" s="1"/>
  <c r="M111" i="7"/>
  <c r="N111" i="7" s="1"/>
  <c r="M112" i="7"/>
  <c r="N112" i="7" s="1"/>
  <c r="M113" i="7"/>
  <c r="N113" i="7" s="1"/>
  <c r="M114" i="7"/>
  <c r="N114" i="7" s="1"/>
  <c r="M115" i="7"/>
  <c r="N115" i="7" s="1"/>
  <c r="M116" i="7"/>
  <c r="N116" i="7" s="1"/>
  <c r="M117" i="7"/>
  <c r="N117" i="7" s="1"/>
  <c r="M118" i="7"/>
  <c r="N118" i="7" s="1"/>
  <c r="M119" i="7"/>
  <c r="N119" i="7" s="1"/>
  <c r="M120" i="7"/>
  <c r="N120" i="7" s="1"/>
  <c r="M121" i="7"/>
  <c r="N121" i="7" s="1"/>
  <c r="M122" i="7"/>
  <c r="N122" i="7" s="1"/>
  <c r="M123" i="7"/>
  <c r="N123" i="7" s="1"/>
  <c r="M124" i="7"/>
  <c r="N124" i="7" s="1"/>
  <c r="M125" i="7"/>
  <c r="N125" i="7" s="1"/>
  <c r="M126" i="7"/>
  <c r="N126" i="7" s="1"/>
  <c r="M127" i="7"/>
  <c r="N127" i="7" s="1"/>
  <c r="M128" i="7"/>
  <c r="N128" i="7" s="1"/>
  <c r="M129" i="7"/>
  <c r="N129" i="7" s="1"/>
  <c r="M130" i="7"/>
  <c r="N130" i="7" s="1"/>
  <c r="M131" i="7"/>
  <c r="N131" i="7" s="1"/>
  <c r="M132" i="7"/>
  <c r="N132" i="7" s="1"/>
  <c r="M133" i="7"/>
  <c r="N133" i="7" s="1"/>
  <c r="M134" i="7"/>
  <c r="N134" i="7" s="1"/>
  <c r="M135" i="7"/>
  <c r="N135" i="7" s="1"/>
  <c r="M136" i="7"/>
  <c r="N136" i="7" s="1"/>
  <c r="M137" i="7"/>
  <c r="N137" i="7" s="1"/>
  <c r="M138" i="7"/>
  <c r="N138" i="7" s="1"/>
  <c r="M139" i="7"/>
  <c r="N139" i="7" s="1"/>
  <c r="M140" i="7"/>
  <c r="N140" i="7" s="1"/>
  <c r="M141" i="7"/>
  <c r="N141" i="7" s="1"/>
  <c r="M142" i="7"/>
  <c r="N142" i="7" s="1"/>
  <c r="M143" i="7"/>
  <c r="N143" i="7" s="1"/>
  <c r="M144" i="7"/>
  <c r="N144" i="7" s="1"/>
  <c r="M145" i="7"/>
  <c r="N145" i="7" s="1"/>
  <c r="M146" i="7"/>
  <c r="N146" i="7" s="1"/>
  <c r="M147" i="7"/>
  <c r="N147" i="7" s="1"/>
  <c r="M148" i="7"/>
  <c r="N148" i="7" s="1"/>
  <c r="M149" i="7"/>
  <c r="N149" i="7" s="1"/>
  <c r="M150" i="7"/>
  <c r="N150" i="7" s="1"/>
  <c r="M151" i="7"/>
  <c r="N151" i="7" s="1"/>
  <c r="M152" i="7"/>
  <c r="N152" i="7" s="1"/>
  <c r="M153" i="7"/>
  <c r="N153" i="7" s="1"/>
  <c r="M154" i="7"/>
  <c r="N154" i="7" s="1"/>
  <c r="M155" i="7"/>
  <c r="N155" i="7" s="1"/>
  <c r="M156" i="7"/>
  <c r="N156" i="7" s="1"/>
  <c r="M157" i="7"/>
  <c r="N157" i="7" s="1"/>
  <c r="M158" i="7"/>
  <c r="N158" i="7" s="1"/>
  <c r="M159" i="7"/>
  <c r="N159" i="7" s="1"/>
  <c r="M160" i="7"/>
  <c r="N160" i="7" s="1"/>
  <c r="M161" i="7"/>
  <c r="N161" i="7" s="1"/>
  <c r="M162" i="7"/>
  <c r="N162" i="7" s="1"/>
  <c r="M163" i="7"/>
  <c r="N163" i="7" s="1"/>
  <c r="M164" i="7"/>
  <c r="N164" i="7" s="1"/>
  <c r="M165" i="7"/>
  <c r="N165" i="7" s="1"/>
  <c r="M166" i="7"/>
  <c r="N166" i="7" s="1"/>
  <c r="M167" i="7"/>
  <c r="N167" i="7" s="1"/>
  <c r="M168" i="7"/>
  <c r="N168" i="7" s="1"/>
  <c r="M169" i="7"/>
  <c r="N169" i="7" s="1"/>
  <c r="M170" i="7"/>
  <c r="N170" i="7" s="1"/>
  <c r="M171" i="7"/>
  <c r="N171" i="7" s="1"/>
  <c r="M172" i="7"/>
  <c r="N172" i="7" s="1"/>
  <c r="M173" i="7"/>
  <c r="N173" i="7" s="1"/>
  <c r="M174" i="7"/>
  <c r="N174" i="7" s="1"/>
  <c r="M175" i="7"/>
  <c r="N175" i="7" s="1"/>
  <c r="M176" i="7"/>
  <c r="N176" i="7" s="1"/>
  <c r="M177" i="7"/>
  <c r="N177" i="7" s="1"/>
  <c r="M178" i="7"/>
  <c r="N178" i="7" s="1"/>
  <c r="M179" i="7"/>
  <c r="N179" i="7" s="1"/>
  <c r="M180" i="7"/>
  <c r="N180" i="7" s="1"/>
  <c r="M181" i="7"/>
  <c r="N181" i="7" s="1"/>
  <c r="M182" i="7"/>
  <c r="N182" i="7" s="1"/>
  <c r="M183" i="7"/>
  <c r="N183" i="7" s="1"/>
  <c r="M184" i="7"/>
  <c r="N184" i="7" s="1"/>
  <c r="M185" i="7"/>
  <c r="N185" i="7" s="1"/>
  <c r="M186" i="7"/>
  <c r="N186" i="7" s="1"/>
  <c r="M187" i="7"/>
  <c r="N187" i="7" s="1"/>
  <c r="M188" i="7"/>
  <c r="N188" i="7" s="1"/>
  <c r="M189" i="7"/>
  <c r="N189" i="7" s="1"/>
  <c r="M190" i="7"/>
  <c r="N190" i="7" s="1"/>
  <c r="M191" i="7"/>
  <c r="N191" i="7" s="1"/>
  <c r="M192" i="7"/>
  <c r="N192" i="7" s="1"/>
  <c r="M193" i="7"/>
  <c r="N193" i="7" s="1"/>
  <c r="M194" i="7"/>
  <c r="N194" i="7" s="1"/>
  <c r="M195" i="7"/>
  <c r="N195" i="7" s="1"/>
  <c r="M196" i="7"/>
  <c r="N196" i="7" s="1"/>
  <c r="M197" i="7"/>
  <c r="N197" i="7" s="1"/>
  <c r="M198" i="7"/>
  <c r="N198" i="7" s="1"/>
  <c r="M199" i="7"/>
  <c r="N199" i="7" s="1"/>
  <c r="M200" i="7"/>
  <c r="N200" i="7" s="1"/>
  <c r="M201" i="7"/>
  <c r="N201" i="7" s="1"/>
  <c r="M202" i="7"/>
  <c r="N202" i="7" s="1"/>
  <c r="M203" i="7"/>
  <c r="N203" i="7" s="1"/>
  <c r="M204" i="7"/>
  <c r="N204" i="7" s="1"/>
  <c r="M205" i="7"/>
  <c r="N205" i="7" s="1"/>
  <c r="M206" i="7"/>
  <c r="N206" i="7" s="1"/>
  <c r="M207" i="7"/>
  <c r="N207" i="7" s="1"/>
  <c r="M208" i="7"/>
  <c r="N208" i="7" s="1"/>
  <c r="M209" i="7"/>
  <c r="N209" i="7" s="1"/>
  <c r="M210" i="7"/>
  <c r="N210" i="7" s="1"/>
  <c r="M211" i="7"/>
  <c r="N211" i="7" s="1"/>
  <c r="M212" i="7"/>
  <c r="N212" i="7" s="1"/>
  <c r="M213" i="7"/>
  <c r="N213" i="7" s="1"/>
  <c r="M214" i="7"/>
  <c r="N214" i="7" s="1"/>
  <c r="M215" i="7"/>
  <c r="N215" i="7" s="1"/>
  <c r="M216" i="7"/>
  <c r="N216" i="7" s="1"/>
  <c r="M217" i="7"/>
  <c r="N217" i="7" s="1"/>
  <c r="M218" i="7"/>
  <c r="N218" i="7" s="1"/>
  <c r="M219" i="7"/>
  <c r="N219" i="7" s="1"/>
  <c r="M220" i="7"/>
  <c r="N220" i="7" s="1"/>
  <c r="M221" i="7"/>
  <c r="N221" i="7" s="1"/>
  <c r="M222" i="7"/>
  <c r="N222" i="7" s="1"/>
  <c r="M223" i="7"/>
  <c r="N223" i="7" s="1"/>
  <c r="M224" i="7"/>
  <c r="N224" i="7" s="1"/>
  <c r="M225" i="7"/>
  <c r="N225" i="7" s="1"/>
  <c r="M226" i="7"/>
  <c r="N226" i="7" s="1"/>
  <c r="M227" i="7"/>
  <c r="N227" i="7" s="1"/>
  <c r="M228" i="7"/>
  <c r="N228" i="7" s="1"/>
  <c r="M229" i="7"/>
  <c r="N229" i="7" s="1"/>
  <c r="M230" i="7"/>
  <c r="N230" i="7" s="1"/>
  <c r="M231" i="7"/>
  <c r="N231" i="7" s="1"/>
  <c r="M232" i="7"/>
  <c r="N232" i="7" s="1"/>
  <c r="M233" i="7"/>
  <c r="N233" i="7" s="1"/>
  <c r="M234" i="7"/>
  <c r="N234" i="7" s="1"/>
  <c r="M235" i="7"/>
  <c r="N235" i="7" s="1"/>
  <c r="M236" i="7"/>
  <c r="N236" i="7" s="1"/>
  <c r="M237" i="7"/>
  <c r="N237" i="7" s="1"/>
  <c r="M238" i="7"/>
  <c r="N238" i="7" s="1"/>
  <c r="M239" i="7"/>
  <c r="N239" i="7" s="1"/>
  <c r="M240" i="7"/>
  <c r="N240" i="7" s="1"/>
  <c r="M241" i="7"/>
  <c r="N241" i="7" s="1"/>
  <c r="M242" i="7"/>
  <c r="N242" i="7" s="1"/>
  <c r="M243" i="7"/>
  <c r="N243" i="7" s="1"/>
  <c r="M244" i="7"/>
  <c r="N244" i="7" s="1"/>
  <c r="M245" i="7"/>
  <c r="N245" i="7" s="1"/>
  <c r="M246" i="7"/>
  <c r="N246" i="7" s="1"/>
  <c r="M247" i="7"/>
  <c r="N247" i="7" s="1"/>
  <c r="M248" i="7"/>
  <c r="N248" i="7" s="1"/>
  <c r="M249" i="7"/>
  <c r="N249" i="7" s="1"/>
  <c r="M250" i="7"/>
  <c r="N250" i="7" s="1"/>
  <c r="M251" i="7"/>
  <c r="N251" i="7" s="1"/>
  <c r="M252" i="7"/>
  <c r="N252" i="7" s="1"/>
  <c r="M253" i="7"/>
  <c r="N253" i="7" s="1"/>
  <c r="M254" i="7"/>
  <c r="N254" i="7" s="1"/>
  <c r="M255" i="7"/>
  <c r="N255" i="7" s="1"/>
  <c r="M256" i="7"/>
  <c r="N256" i="7" s="1"/>
  <c r="M257" i="7"/>
  <c r="N257" i="7" s="1"/>
  <c r="M258" i="7"/>
  <c r="N258" i="7" s="1"/>
  <c r="M259" i="7"/>
  <c r="N259" i="7" s="1"/>
  <c r="M260" i="7"/>
  <c r="N260" i="7" s="1"/>
  <c r="M261" i="7"/>
  <c r="N261" i="7" s="1"/>
  <c r="M262" i="7"/>
  <c r="N262" i="7" s="1"/>
  <c r="M263" i="7"/>
  <c r="N263" i="7" s="1"/>
  <c r="M264" i="7"/>
  <c r="N264" i="7" s="1"/>
  <c r="M265" i="7"/>
  <c r="N265" i="7" s="1"/>
  <c r="M266" i="7"/>
  <c r="N266" i="7" s="1"/>
  <c r="M267" i="7"/>
  <c r="N267" i="7" s="1"/>
  <c r="M268" i="7"/>
  <c r="N268" i="7" s="1"/>
  <c r="M269" i="7"/>
  <c r="N269" i="7" s="1"/>
  <c r="M270" i="7"/>
  <c r="N270" i="7" s="1"/>
  <c r="M271" i="7"/>
  <c r="N271" i="7" s="1"/>
  <c r="M272" i="7"/>
  <c r="N272" i="7" s="1"/>
  <c r="M273" i="7"/>
  <c r="N273" i="7" s="1"/>
  <c r="M274" i="7"/>
  <c r="N274" i="7" s="1"/>
  <c r="M275" i="7"/>
  <c r="N275" i="7" s="1"/>
  <c r="M276" i="7"/>
  <c r="N276" i="7" s="1"/>
  <c r="M277" i="7"/>
  <c r="N277" i="7" s="1"/>
  <c r="M278" i="7"/>
  <c r="N278" i="7" s="1"/>
  <c r="M279" i="7"/>
  <c r="N279" i="7" s="1"/>
  <c r="M280" i="7"/>
  <c r="N280" i="7" s="1"/>
  <c r="M281" i="7"/>
  <c r="N281" i="7" s="1"/>
  <c r="M282" i="7"/>
  <c r="N282" i="7" s="1"/>
  <c r="M283" i="7"/>
  <c r="N283" i="7" s="1"/>
  <c r="M284" i="7"/>
  <c r="N284" i="7" s="1"/>
  <c r="M285" i="7"/>
  <c r="N285" i="7" s="1"/>
  <c r="M286" i="7"/>
  <c r="N286" i="7" s="1"/>
  <c r="M287" i="7"/>
  <c r="N287" i="7" s="1"/>
  <c r="M288" i="7"/>
  <c r="N288" i="7" s="1"/>
  <c r="M289" i="7"/>
  <c r="N289" i="7" s="1"/>
  <c r="M290" i="7"/>
  <c r="N290" i="7" s="1"/>
  <c r="M291" i="7"/>
  <c r="N291" i="7" s="1"/>
  <c r="M292" i="7"/>
  <c r="N292" i="7" s="1"/>
  <c r="M293" i="7"/>
  <c r="N293" i="7" s="1"/>
  <c r="M294" i="7"/>
  <c r="N294" i="7" s="1"/>
  <c r="M295" i="7"/>
  <c r="N295" i="7" s="1"/>
  <c r="M296" i="7"/>
  <c r="N296" i="7" s="1"/>
  <c r="M297" i="7"/>
  <c r="N297" i="7" s="1"/>
  <c r="M298" i="7"/>
  <c r="N298" i="7" s="1"/>
  <c r="M299" i="7"/>
  <c r="N299" i="7" s="1"/>
  <c r="M300" i="7"/>
  <c r="N300" i="7" s="1"/>
  <c r="M301" i="7"/>
  <c r="N301" i="7" s="1"/>
  <c r="M302" i="7"/>
  <c r="N302" i="7" s="1"/>
  <c r="M303" i="7"/>
  <c r="N303" i="7" s="1"/>
  <c r="M304" i="7"/>
  <c r="N304" i="7" s="1"/>
  <c r="M305" i="7"/>
  <c r="N305" i="7" s="1"/>
  <c r="M306" i="7"/>
  <c r="N306" i="7" s="1"/>
  <c r="M307" i="7"/>
  <c r="N307" i="7" s="1"/>
  <c r="M308" i="7"/>
  <c r="N308" i="7" s="1"/>
  <c r="M309" i="7"/>
  <c r="N309" i="7" s="1"/>
  <c r="M310" i="7"/>
  <c r="N310" i="7" s="1"/>
  <c r="M311" i="7"/>
  <c r="N311" i="7" s="1"/>
  <c r="M312" i="7"/>
  <c r="N312" i="7" s="1"/>
  <c r="M313" i="7"/>
  <c r="N313" i="7" s="1"/>
  <c r="M314" i="7"/>
  <c r="N314" i="7" s="1"/>
  <c r="M315" i="7"/>
  <c r="N315" i="7" s="1"/>
  <c r="M316" i="7"/>
  <c r="N316" i="7" s="1"/>
  <c r="M317" i="7"/>
  <c r="N317" i="7" s="1"/>
  <c r="M318" i="7"/>
  <c r="N318" i="7" s="1"/>
  <c r="M319" i="7"/>
  <c r="N319" i="7" s="1"/>
  <c r="M320" i="7"/>
  <c r="N320" i="7" s="1"/>
  <c r="M321" i="7"/>
  <c r="N321" i="7" s="1"/>
  <c r="M322" i="7"/>
  <c r="N322" i="7" s="1"/>
  <c r="M323" i="7"/>
  <c r="N323" i="7" s="1"/>
  <c r="M324" i="7"/>
  <c r="N324" i="7" s="1"/>
  <c r="M325" i="7"/>
  <c r="N325" i="7" s="1"/>
  <c r="M326" i="7"/>
  <c r="N326" i="7" s="1"/>
  <c r="M327" i="7"/>
  <c r="N327" i="7" s="1"/>
  <c r="M328" i="7"/>
  <c r="N328" i="7" s="1"/>
  <c r="M329" i="7"/>
  <c r="N329" i="7" s="1"/>
  <c r="M330" i="7"/>
  <c r="N330" i="7" s="1"/>
  <c r="M331" i="7"/>
  <c r="N331" i="7" s="1"/>
  <c r="M332" i="7"/>
  <c r="N332" i="7" s="1"/>
  <c r="M333" i="7"/>
  <c r="N333" i="7" s="1"/>
  <c r="M334" i="7"/>
  <c r="N334" i="7" s="1"/>
  <c r="M335" i="7"/>
  <c r="N335" i="7" s="1"/>
  <c r="M336" i="7"/>
  <c r="N336" i="7" s="1"/>
  <c r="M337" i="7"/>
  <c r="N337" i="7" s="1"/>
  <c r="M338" i="7"/>
  <c r="N338" i="7" s="1"/>
  <c r="M339" i="7"/>
  <c r="N339" i="7" s="1"/>
  <c r="M340" i="7"/>
  <c r="N340" i="7" s="1"/>
  <c r="M341" i="7"/>
  <c r="N341" i="7" s="1"/>
  <c r="M342" i="7"/>
  <c r="N342" i="7" s="1"/>
  <c r="M343" i="7"/>
  <c r="N343" i="7" s="1"/>
  <c r="M344" i="7"/>
  <c r="N344" i="7" s="1"/>
  <c r="M345" i="7"/>
  <c r="N345" i="7" s="1"/>
  <c r="M346" i="7"/>
  <c r="N346" i="7" s="1"/>
  <c r="M347" i="7"/>
  <c r="N347" i="7" s="1"/>
  <c r="M348" i="7"/>
  <c r="N348" i="7" s="1"/>
  <c r="M349" i="7"/>
  <c r="N349" i="7" s="1"/>
  <c r="M350" i="7"/>
  <c r="N350" i="7" s="1"/>
  <c r="M351" i="7"/>
  <c r="N351" i="7" s="1"/>
  <c r="M352" i="7"/>
  <c r="N352" i="7" s="1"/>
  <c r="M353" i="7"/>
  <c r="N353" i="7" s="1"/>
  <c r="M354" i="7"/>
  <c r="N354" i="7" s="1"/>
  <c r="M355" i="7"/>
  <c r="N355" i="7" s="1"/>
  <c r="M356" i="7"/>
  <c r="N356" i="7" s="1"/>
  <c r="M357" i="7"/>
  <c r="N357" i="7" s="1"/>
  <c r="M358" i="7"/>
  <c r="N358" i="7" s="1"/>
  <c r="M359" i="7"/>
  <c r="N359" i="7" s="1"/>
  <c r="M360" i="7"/>
  <c r="N360" i="7" s="1"/>
  <c r="M361" i="7"/>
  <c r="N361" i="7" s="1"/>
  <c r="M362" i="7"/>
  <c r="N362" i="7" s="1"/>
  <c r="M363" i="7"/>
  <c r="N363" i="7" s="1"/>
  <c r="M364" i="7"/>
  <c r="N364" i="7" s="1"/>
  <c r="M365" i="7"/>
  <c r="N365" i="7" s="1"/>
  <c r="M366" i="7"/>
  <c r="N366" i="7" s="1"/>
  <c r="M367" i="7"/>
  <c r="N367" i="7" s="1"/>
  <c r="M368" i="7"/>
  <c r="N368" i="7" s="1"/>
  <c r="M369" i="7"/>
  <c r="N369" i="7" s="1"/>
  <c r="M370" i="7"/>
  <c r="N370" i="7" s="1"/>
  <c r="M371" i="7"/>
  <c r="N371" i="7" s="1"/>
  <c r="M372" i="7"/>
  <c r="N372" i="7" s="1"/>
  <c r="M373" i="7"/>
  <c r="N373" i="7" s="1"/>
  <c r="M374" i="7"/>
  <c r="N374" i="7" s="1"/>
  <c r="M375" i="7"/>
  <c r="N375" i="7" s="1"/>
  <c r="M376" i="7"/>
  <c r="N376" i="7" s="1"/>
  <c r="M377" i="7"/>
  <c r="N377" i="7" s="1"/>
  <c r="M378" i="7"/>
  <c r="N378" i="7" s="1"/>
  <c r="M379" i="7"/>
  <c r="N379" i="7" s="1"/>
  <c r="M380" i="7"/>
  <c r="N380" i="7" s="1"/>
  <c r="M381" i="7"/>
  <c r="N381" i="7" s="1"/>
  <c r="M382" i="7"/>
  <c r="N382" i="7" s="1"/>
  <c r="M383" i="7"/>
  <c r="N383" i="7" s="1"/>
  <c r="M384" i="7"/>
  <c r="N384" i="7" s="1"/>
  <c r="M385" i="7"/>
  <c r="N385" i="7" s="1"/>
  <c r="M386" i="7"/>
  <c r="N386" i="7" s="1"/>
  <c r="M387" i="7"/>
  <c r="N387" i="7" s="1"/>
  <c r="M388" i="7"/>
  <c r="N388" i="7" s="1"/>
  <c r="M389" i="7"/>
  <c r="N389" i="7" s="1"/>
  <c r="M390" i="7"/>
  <c r="N390" i="7" s="1"/>
  <c r="M391" i="7"/>
  <c r="N391" i="7" s="1"/>
  <c r="M392" i="7"/>
  <c r="N392" i="7" s="1"/>
  <c r="M393" i="7"/>
  <c r="N393" i="7" s="1"/>
  <c r="M394" i="7"/>
  <c r="N394" i="7" s="1"/>
  <c r="M395" i="7"/>
  <c r="N395" i="7" s="1"/>
  <c r="M396" i="7"/>
  <c r="N396" i="7" s="1"/>
  <c r="M397" i="7"/>
  <c r="N397" i="7" s="1"/>
  <c r="M398" i="7"/>
  <c r="N398" i="7" s="1"/>
  <c r="M399" i="7"/>
  <c r="N399" i="7" s="1"/>
  <c r="M400" i="7"/>
  <c r="N400" i="7" s="1"/>
  <c r="M401" i="7"/>
  <c r="N401" i="7" s="1"/>
  <c r="M402" i="7"/>
  <c r="N402" i="7" s="1"/>
  <c r="M403" i="7"/>
  <c r="N403" i="7" s="1"/>
  <c r="M404" i="7"/>
  <c r="N404" i="7" s="1"/>
  <c r="M405" i="7"/>
  <c r="N405" i="7" s="1"/>
  <c r="M406" i="7"/>
  <c r="N406" i="7" s="1"/>
  <c r="M407" i="7"/>
  <c r="N407" i="7" s="1"/>
  <c r="M408" i="7"/>
  <c r="N408" i="7" s="1"/>
  <c r="M409" i="7"/>
  <c r="N409" i="7" s="1"/>
  <c r="M410" i="7"/>
  <c r="N410" i="7" s="1"/>
  <c r="M411" i="7"/>
  <c r="N411" i="7" s="1"/>
  <c r="M412" i="7"/>
  <c r="N412" i="7" s="1"/>
  <c r="M413" i="7"/>
  <c r="N413" i="7" s="1"/>
  <c r="M414" i="7"/>
  <c r="N414" i="7" s="1"/>
  <c r="M415" i="7"/>
  <c r="N415" i="7" s="1"/>
  <c r="M416" i="7"/>
  <c r="N416" i="7" s="1"/>
  <c r="M417" i="7"/>
  <c r="N417" i="7" s="1"/>
  <c r="M418" i="7"/>
  <c r="N418" i="7" s="1"/>
  <c r="M419" i="7"/>
  <c r="N419" i="7" s="1"/>
  <c r="M420" i="7"/>
  <c r="N420" i="7" s="1"/>
  <c r="M421" i="7"/>
  <c r="N421" i="7" s="1"/>
  <c r="M422" i="7"/>
  <c r="N422" i="7" s="1"/>
  <c r="M423" i="7"/>
  <c r="N423" i="7" s="1"/>
  <c r="M424" i="7"/>
  <c r="N424" i="7" s="1"/>
  <c r="M425" i="7"/>
  <c r="N425" i="7" s="1"/>
  <c r="M426" i="7"/>
  <c r="N426" i="7" s="1"/>
  <c r="M427" i="7"/>
  <c r="N427" i="7" s="1"/>
  <c r="M428" i="7"/>
  <c r="N428" i="7" s="1"/>
  <c r="M429" i="7"/>
  <c r="N429" i="7" s="1"/>
  <c r="M430" i="7"/>
  <c r="N430" i="7" s="1"/>
  <c r="M431" i="7"/>
  <c r="N431" i="7" s="1"/>
  <c r="M432" i="7"/>
  <c r="N432" i="7" s="1"/>
  <c r="M433" i="7"/>
  <c r="N433" i="7" s="1"/>
  <c r="M434" i="7"/>
  <c r="N434" i="7" s="1"/>
  <c r="M435" i="7"/>
  <c r="N435" i="7" s="1"/>
  <c r="M436" i="7"/>
  <c r="N436" i="7" s="1"/>
  <c r="M437" i="7"/>
  <c r="N437" i="7" s="1"/>
  <c r="M438" i="7"/>
  <c r="N438" i="7" s="1"/>
  <c r="M439" i="7"/>
  <c r="N439" i="7" s="1"/>
  <c r="M440" i="7"/>
  <c r="N440" i="7" s="1"/>
  <c r="M441" i="7"/>
  <c r="N441" i="7" s="1"/>
  <c r="M442" i="7"/>
  <c r="N442" i="7" s="1"/>
  <c r="M443" i="7"/>
  <c r="N443" i="7" s="1"/>
  <c r="M444" i="7"/>
  <c r="N444" i="7" s="1"/>
  <c r="M445" i="7"/>
  <c r="N445" i="7" s="1"/>
  <c r="M446" i="7"/>
  <c r="N446" i="7" s="1"/>
  <c r="M447" i="7"/>
  <c r="N447" i="7" s="1"/>
  <c r="M448" i="7"/>
  <c r="N448" i="7" s="1"/>
  <c r="M449" i="7"/>
  <c r="N449" i="7" s="1"/>
  <c r="M450" i="7"/>
  <c r="N450" i="7" s="1"/>
  <c r="M451" i="7"/>
  <c r="N451" i="7" s="1"/>
  <c r="M452" i="7"/>
  <c r="N452" i="7" s="1"/>
  <c r="M453" i="7"/>
  <c r="N453" i="7" s="1"/>
  <c r="M454" i="7"/>
  <c r="N454" i="7" s="1"/>
  <c r="M455" i="7"/>
  <c r="N455" i="7" s="1"/>
  <c r="M456" i="7"/>
  <c r="N456" i="7" s="1"/>
  <c r="M457" i="7"/>
  <c r="N457" i="7" s="1"/>
  <c r="M458" i="7"/>
  <c r="N458" i="7" s="1"/>
  <c r="M459" i="7"/>
  <c r="N459" i="7" s="1"/>
  <c r="M460" i="7"/>
  <c r="N460" i="7" s="1"/>
  <c r="M461" i="7"/>
  <c r="N461" i="7" s="1"/>
  <c r="M462" i="7"/>
  <c r="N462" i="7" s="1"/>
  <c r="M463" i="7"/>
  <c r="N463" i="7" s="1"/>
  <c r="M464" i="7"/>
  <c r="N464" i="7" s="1"/>
  <c r="M465" i="7"/>
  <c r="N465" i="7" s="1"/>
  <c r="M466" i="7"/>
  <c r="N466" i="7" s="1"/>
  <c r="M467" i="7"/>
  <c r="N467" i="7" s="1"/>
  <c r="M468" i="7"/>
  <c r="N468" i="7" s="1"/>
  <c r="M469" i="7"/>
  <c r="N469" i="7" s="1"/>
  <c r="M470" i="7"/>
  <c r="N470" i="7" s="1"/>
  <c r="M471" i="7"/>
  <c r="N471" i="7" s="1"/>
  <c r="M472" i="7"/>
  <c r="N472" i="7" s="1"/>
  <c r="M473" i="7"/>
  <c r="N473" i="7" s="1"/>
  <c r="M474" i="7"/>
  <c r="N474" i="7" s="1"/>
  <c r="M475" i="7"/>
  <c r="N475" i="7" s="1"/>
  <c r="M476" i="7"/>
  <c r="N476" i="7" s="1"/>
  <c r="M477" i="7"/>
  <c r="N477" i="7" s="1"/>
  <c r="M478" i="7"/>
  <c r="N478" i="7" s="1"/>
  <c r="M479" i="7"/>
  <c r="N479" i="7" s="1"/>
  <c r="M480" i="7"/>
  <c r="N480" i="7" s="1"/>
  <c r="M481" i="7"/>
  <c r="N481" i="7" s="1"/>
  <c r="M482" i="7"/>
  <c r="N482" i="7" s="1"/>
  <c r="M483" i="7"/>
  <c r="N483" i="7" s="1"/>
  <c r="M484" i="7"/>
  <c r="N484" i="7" s="1"/>
  <c r="M485" i="7"/>
  <c r="N485" i="7" s="1"/>
  <c r="M486" i="7"/>
  <c r="N486" i="7" s="1"/>
  <c r="M487" i="7"/>
  <c r="N487" i="7" s="1"/>
  <c r="M488" i="7"/>
  <c r="N488" i="7" s="1"/>
  <c r="M489" i="7"/>
  <c r="N489" i="7" s="1"/>
  <c r="M490" i="7"/>
  <c r="N490" i="7" s="1"/>
  <c r="M491" i="7"/>
  <c r="N491" i="7" s="1"/>
  <c r="M492" i="7"/>
  <c r="N492" i="7" s="1"/>
  <c r="M493" i="7"/>
  <c r="N493" i="7" s="1"/>
  <c r="M494" i="7"/>
  <c r="N494" i="7" s="1"/>
  <c r="M495" i="7"/>
  <c r="N495" i="7" s="1"/>
  <c r="M496" i="7"/>
  <c r="N496" i="7" s="1"/>
  <c r="M497" i="7"/>
  <c r="N497" i="7" s="1"/>
  <c r="M498" i="7"/>
  <c r="N498" i="7" s="1"/>
  <c r="M499" i="7"/>
  <c r="N499" i="7" s="1"/>
  <c r="M500" i="7"/>
  <c r="N500" i="7" s="1"/>
  <c r="M501" i="7"/>
  <c r="N501" i="7" s="1"/>
  <c r="M502" i="7"/>
  <c r="N502" i="7" s="1"/>
  <c r="M503" i="7"/>
  <c r="N503" i="7" s="1"/>
  <c r="M504" i="7"/>
  <c r="N504" i="7" s="1"/>
  <c r="M505" i="7"/>
  <c r="N505" i="7" s="1"/>
  <c r="M506" i="7"/>
  <c r="N506" i="7" s="1"/>
  <c r="M507" i="7"/>
  <c r="N507" i="7" s="1"/>
  <c r="M508" i="7"/>
  <c r="N508" i="7" s="1"/>
  <c r="M509" i="7"/>
  <c r="N509" i="7" s="1"/>
  <c r="M510" i="7"/>
  <c r="N510" i="7" s="1"/>
  <c r="M511" i="7"/>
  <c r="N511" i="7" s="1"/>
  <c r="M512" i="7"/>
  <c r="N512" i="7" s="1"/>
  <c r="M513" i="7"/>
  <c r="N513" i="7" s="1"/>
  <c r="M514" i="7"/>
  <c r="N514" i="7" s="1"/>
  <c r="M515" i="7"/>
  <c r="N515" i="7" s="1"/>
  <c r="M516" i="7"/>
  <c r="N516" i="7" s="1"/>
  <c r="M517" i="7"/>
  <c r="N517" i="7" s="1"/>
  <c r="M518" i="7"/>
  <c r="N518" i="7" s="1"/>
  <c r="M519" i="7"/>
  <c r="N519" i="7" s="1"/>
  <c r="M520" i="7"/>
  <c r="N520" i="7" s="1"/>
  <c r="M521" i="7"/>
  <c r="N521" i="7" s="1"/>
  <c r="M522" i="7"/>
  <c r="N522" i="7" s="1"/>
  <c r="M523" i="7"/>
  <c r="N523" i="7" s="1"/>
  <c r="M524" i="7"/>
  <c r="N524" i="7" s="1"/>
  <c r="M525" i="7"/>
  <c r="N525" i="7" s="1"/>
  <c r="M526" i="7"/>
  <c r="N526" i="7" s="1"/>
  <c r="M527" i="7"/>
  <c r="N527" i="7" s="1"/>
  <c r="M528" i="7"/>
  <c r="N528" i="7" s="1"/>
  <c r="M529" i="7"/>
  <c r="N529" i="7" s="1"/>
  <c r="M530" i="7"/>
  <c r="N530" i="7" s="1"/>
  <c r="M531" i="7"/>
  <c r="N531" i="7" s="1"/>
  <c r="M532" i="7"/>
  <c r="N532" i="7" s="1"/>
  <c r="M533" i="7"/>
  <c r="N533" i="7" s="1"/>
  <c r="M534" i="7"/>
  <c r="N534" i="7" s="1"/>
  <c r="M535" i="7"/>
  <c r="N535" i="7" s="1"/>
  <c r="M536" i="7"/>
  <c r="N536" i="7" s="1"/>
  <c r="M537" i="7"/>
  <c r="N537" i="7" s="1"/>
  <c r="M538" i="7"/>
  <c r="N538" i="7" s="1"/>
  <c r="M539" i="7"/>
  <c r="N539" i="7" s="1"/>
  <c r="M540" i="7"/>
  <c r="N540" i="7" s="1"/>
  <c r="M541" i="7"/>
  <c r="N541" i="7" s="1"/>
  <c r="M542" i="7"/>
  <c r="N542" i="7" s="1"/>
  <c r="M543" i="7"/>
  <c r="N543" i="7" s="1"/>
  <c r="M544" i="7"/>
  <c r="N544" i="7" s="1"/>
  <c r="M545" i="7"/>
  <c r="N545" i="7" s="1"/>
  <c r="M546" i="7"/>
  <c r="N546" i="7" s="1"/>
  <c r="M547" i="7"/>
  <c r="N547" i="7" s="1"/>
  <c r="M548" i="7"/>
  <c r="N548" i="7" s="1"/>
  <c r="M549" i="7"/>
  <c r="N549" i="7" s="1"/>
  <c r="M550" i="7"/>
  <c r="N550" i="7" s="1"/>
  <c r="M551" i="7"/>
  <c r="N551" i="7" s="1"/>
  <c r="M552" i="7"/>
  <c r="N552" i="7" s="1"/>
  <c r="M553" i="7"/>
  <c r="N553" i="7" s="1"/>
  <c r="M554" i="7"/>
  <c r="N554" i="7" s="1"/>
  <c r="M555" i="7"/>
  <c r="N555" i="7" s="1"/>
  <c r="M556" i="7"/>
  <c r="N556" i="7" s="1"/>
  <c r="M557" i="7"/>
  <c r="N557" i="7" s="1"/>
  <c r="M558" i="7"/>
  <c r="N558" i="7" s="1"/>
  <c r="M559" i="7"/>
  <c r="N559" i="7" s="1"/>
  <c r="M560" i="7"/>
  <c r="N560" i="7" s="1"/>
  <c r="M561" i="7"/>
  <c r="N561" i="7" s="1"/>
  <c r="M562" i="7"/>
  <c r="N562" i="7" s="1"/>
  <c r="M563" i="7"/>
  <c r="N563" i="7" s="1"/>
  <c r="M564" i="7"/>
  <c r="N564" i="7" s="1"/>
  <c r="M565" i="7"/>
  <c r="N565" i="7" s="1"/>
  <c r="M566" i="7"/>
  <c r="N566" i="7" s="1"/>
  <c r="M567" i="7"/>
  <c r="N567" i="7" s="1"/>
  <c r="M568" i="7"/>
  <c r="N568" i="7" s="1"/>
  <c r="M569" i="7"/>
  <c r="N569" i="7" s="1"/>
  <c r="M570" i="7"/>
  <c r="N570" i="7" s="1"/>
  <c r="M571" i="7"/>
  <c r="N571" i="7" s="1"/>
  <c r="M572" i="7"/>
  <c r="N572" i="7" s="1"/>
  <c r="M573" i="7"/>
  <c r="N573" i="7" s="1"/>
  <c r="M574" i="7"/>
  <c r="N574" i="7" s="1"/>
  <c r="M575" i="7"/>
  <c r="N575" i="7" s="1"/>
  <c r="M576" i="7"/>
  <c r="N576" i="7" s="1"/>
  <c r="M577" i="7"/>
  <c r="N577" i="7" s="1"/>
  <c r="M578" i="7"/>
  <c r="N578" i="7" s="1"/>
  <c r="M579" i="7"/>
  <c r="N579" i="7" s="1"/>
  <c r="M580" i="7"/>
  <c r="N580" i="7" s="1"/>
  <c r="M581" i="7"/>
  <c r="N581" i="7" s="1"/>
  <c r="M582" i="7"/>
  <c r="N582" i="7" s="1"/>
  <c r="M583" i="7"/>
  <c r="N583" i="7" s="1"/>
  <c r="M584" i="7"/>
  <c r="N584" i="7" s="1"/>
  <c r="M585" i="7"/>
  <c r="N585" i="7" s="1"/>
  <c r="M586" i="7"/>
  <c r="N586" i="7" s="1"/>
  <c r="M587" i="7"/>
  <c r="N587" i="7" s="1"/>
  <c r="M588" i="7"/>
  <c r="N588" i="7" s="1"/>
  <c r="M589" i="7"/>
  <c r="N589" i="7" s="1"/>
  <c r="M590" i="7"/>
  <c r="N590" i="7" s="1"/>
  <c r="M591" i="7"/>
  <c r="N591" i="7" s="1"/>
  <c r="M592" i="7"/>
  <c r="N592" i="7" s="1"/>
  <c r="M593" i="7"/>
  <c r="N593" i="7" s="1"/>
  <c r="M594" i="7"/>
  <c r="N594" i="7" s="1"/>
  <c r="M595" i="7"/>
  <c r="N595" i="7" s="1"/>
  <c r="M596" i="7"/>
  <c r="N596" i="7" s="1"/>
  <c r="M597" i="7"/>
  <c r="N597" i="7" s="1"/>
  <c r="M598" i="7"/>
  <c r="N598" i="7" s="1"/>
  <c r="M599" i="7"/>
  <c r="N599" i="7" s="1"/>
  <c r="M600" i="7"/>
  <c r="N600" i="7" s="1"/>
  <c r="M601" i="7"/>
  <c r="N601" i="7" s="1"/>
  <c r="M602" i="7"/>
  <c r="N602" i="7" s="1"/>
  <c r="M603" i="7"/>
  <c r="N603" i="7" s="1"/>
  <c r="M604" i="7"/>
  <c r="N604" i="7" s="1"/>
  <c r="M605" i="7"/>
  <c r="N605" i="7" s="1"/>
  <c r="M606" i="7"/>
  <c r="N606" i="7" s="1"/>
  <c r="M607" i="7"/>
  <c r="N607" i="7" s="1"/>
  <c r="M608" i="7"/>
  <c r="N608" i="7" s="1"/>
  <c r="M609" i="7"/>
  <c r="N609" i="7" s="1"/>
  <c r="M610" i="7"/>
  <c r="N610" i="7" s="1"/>
  <c r="M611" i="7"/>
  <c r="N611" i="7" s="1"/>
  <c r="M612" i="7"/>
  <c r="N612" i="7" s="1"/>
  <c r="M613" i="7"/>
  <c r="N613" i="7" s="1"/>
  <c r="M614" i="7"/>
  <c r="N614" i="7" s="1"/>
  <c r="M615" i="7"/>
  <c r="N615" i="7" s="1"/>
  <c r="M616" i="7"/>
  <c r="N616" i="7" s="1"/>
  <c r="M617" i="7"/>
  <c r="N617" i="7" s="1"/>
  <c r="M618" i="7"/>
  <c r="N618" i="7" s="1"/>
  <c r="M619" i="7"/>
  <c r="N619" i="7" s="1"/>
  <c r="M620" i="7"/>
  <c r="N620" i="7" s="1"/>
  <c r="M621" i="7"/>
  <c r="N621" i="7" s="1"/>
  <c r="M622" i="7"/>
  <c r="N622" i="7" s="1"/>
  <c r="M623" i="7"/>
  <c r="N623" i="7" s="1"/>
  <c r="M624" i="7"/>
  <c r="N624" i="7" s="1"/>
  <c r="M625" i="7"/>
  <c r="N625" i="7" s="1"/>
  <c r="M626" i="7"/>
  <c r="N626" i="7" s="1"/>
  <c r="M627" i="7"/>
  <c r="N627" i="7" s="1"/>
  <c r="M628" i="7"/>
  <c r="N628" i="7" s="1"/>
  <c r="M629" i="7"/>
  <c r="N629" i="7" s="1"/>
  <c r="M630" i="7"/>
  <c r="N630" i="7" s="1"/>
  <c r="M631" i="7"/>
  <c r="N631" i="7" s="1"/>
  <c r="M632" i="7"/>
  <c r="N632" i="7" s="1"/>
  <c r="M633" i="7"/>
  <c r="N633" i="7" s="1"/>
  <c r="M634" i="7"/>
  <c r="N634" i="7" s="1"/>
  <c r="M635" i="7"/>
  <c r="N635" i="7" s="1"/>
  <c r="M636" i="7"/>
  <c r="N636" i="7" s="1"/>
  <c r="M637" i="7"/>
  <c r="N637" i="7" s="1"/>
  <c r="M638" i="7"/>
  <c r="N638" i="7" s="1"/>
  <c r="M639" i="7"/>
  <c r="N639" i="7" s="1"/>
  <c r="M640" i="7"/>
  <c r="N640" i="7" s="1"/>
  <c r="M641" i="7"/>
  <c r="N641" i="7" s="1"/>
  <c r="M642" i="7"/>
  <c r="N642" i="7" s="1"/>
  <c r="M643" i="7"/>
  <c r="N643" i="7" s="1"/>
  <c r="M644" i="7"/>
  <c r="N644" i="7" s="1"/>
  <c r="M645" i="7"/>
  <c r="N645" i="7" s="1"/>
  <c r="M646" i="7"/>
  <c r="N646" i="7" s="1"/>
  <c r="M647" i="7"/>
  <c r="N647" i="7" s="1"/>
  <c r="M648" i="7"/>
  <c r="N648" i="7" s="1"/>
  <c r="M649" i="7"/>
  <c r="N649" i="7" s="1"/>
  <c r="M650" i="7"/>
  <c r="N650" i="7" s="1"/>
  <c r="M651" i="7"/>
  <c r="N651" i="7" s="1"/>
  <c r="M652" i="7"/>
  <c r="N652" i="7" s="1"/>
  <c r="M653" i="7"/>
  <c r="N653" i="7" s="1"/>
  <c r="M654" i="7"/>
  <c r="N654" i="7" s="1"/>
  <c r="M655" i="7"/>
  <c r="N655" i="7" s="1"/>
  <c r="M656" i="7"/>
  <c r="N656" i="7" s="1"/>
  <c r="M657" i="7"/>
  <c r="N657" i="7" s="1"/>
  <c r="M658" i="7"/>
  <c r="N658" i="7" s="1"/>
  <c r="M659" i="7"/>
  <c r="N659" i="7" s="1"/>
  <c r="M660" i="7"/>
  <c r="N660" i="7" s="1"/>
  <c r="M661" i="7"/>
  <c r="N661" i="7" s="1"/>
  <c r="M662" i="7"/>
  <c r="N662" i="7" s="1"/>
  <c r="M663" i="7"/>
  <c r="N663" i="7" s="1"/>
  <c r="M664" i="7"/>
  <c r="N664" i="7" s="1"/>
  <c r="M665" i="7"/>
  <c r="N665" i="7" s="1"/>
  <c r="M666" i="7"/>
  <c r="N666" i="7" s="1"/>
  <c r="M667" i="7"/>
  <c r="N667" i="7" s="1"/>
  <c r="M668" i="7"/>
  <c r="N668" i="7" s="1"/>
  <c r="M669" i="7"/>
  <c r="N669" i="7" s="1"/>
  <c r="M670" i="7"/>
  <c r="N670" i="7" s="1"/>
  <c r="M671" i="7"/>
  <c r="N671" i="7" s="1"/>
  <c r="M672" i="7"/>
  <c r="N672" i="7" s="1"/>
  <c r="M673" i="7"/>
  <c r="N673" i="7" s="1"/>
  <c r="M674" i="7"/>
  <c r="N674" i="7" s="1"/>
  <c r="M675" i="7"/>
  <c r="N675" i="7" s="1"/>
  <c r="M676" i="7"/>
  <c r="N676" i="7" s="1"/>
  <c r="M677" i="7"/>
  <c r="N677" i="7" s="1"/>
  <c r="M678" i="7"/>
  <c r="N678" i="7" s="1"/>
  <c r="M679" i="7"/>
  <c r="N679" i="7" s="1"/>
  <c r="M680" i="7"/>
  <c r="N680" i="7" s="1"/>
  <c r="M681" i="7"/>
  <c r="N681" i="7" s="1"/>
  <c r="M682" i="7"/>
  <c r="N682" i="7" s="1"/>
  <c r="M683" i="7"/>
  <c r="N683" i="7" s="1"/>
  <c r="M684" i="7"/>
  <c r="N684" i="7" s="1"/>
  <c r="M685" i="7"/>
  <c r="N685" i="7" s="1"/>
  <c r="M686" i="7"/>
  <c r="N686" i="7" s="1"/>
  <c r="M687" i="7"/>
  <c r="N687" i="7" s="1"/>
  <c r="M688" i="7"/>
  <c r="N688" i="7" s="1"/>
  <c r="M689" i="7"/>
  <c r="N689" i="7" s="1"/>
  <c r="M690" i="7"/>
  <c r="N690" i="7" s="1"/>
  <c r="M691" i="7"/>
  <c r="N691" i="7" s="1"/>
  <c r="M692" i="7"/>
  <c r="N692" i="7" s="1"/>
  <c r="M693" i="7"/>
  <c r="N693" i="7" s="1"/>
  <c r="M694" i="7"/>
  <c r="N694" i="7" s="1"/>
  <c r="M695" i="7"/>
  <c r="N695" i="7" s="1"/>
  <c r="M696" i="7"/>
  <c r="N696" i="7" s="1"/>
  <c r="M697" i="7"/>
  <c r="N697" i="7" s="1"/>
  <c r="M698" i="7"/>
  <c r="N698" i="7" s="1"/>
  <c r="M699" i="7"/>
  <c r="N699" i="7" s="1"/>
  <c r="M700" i="7"/>
  <c r="N700" i="7" s="1"/>
  <c r="M701" i="7"/>
  <c r="N701" i="7" s="1"/>
  <c r="M702" i="7"/>
  <c r="N702" i="7" s="1"/>
  <c r="M703" i="7"/>
  <c r="N703" i="7" s="1"/>
  <c r="M704" i="7"/>
  <c r="N704" i="7" s="1"/>
  <c r="M705" i="7"/>
  <c r="N705" i="7" s="1"/>
  <c r="M706" i="7"/>
  <c r="N706" i="7" s="1"/>
  <c r="M707" i="7"/>
  <c r="N707" i="7" s="1"/>
  <c r="M708" i="7"/>
  <c r="N708" i="7" s="1"/>
  <c r="M709" i="7"/>
  <c r="N709" i="7" s="1"/>
  <c r="M710" i="7"/>
  <c r="N710" i="7" s="1"/>
  <c r="M711" i="7"/>
  <c r="N711" i="7" s="1"/>
  <c r="M712" i="7"/>
  <c r="N712" i="7" s="1"/>
  <c r="M713" i="7"/>
  <c r="N713" i="7" s="1"/>
  <c r="M714" i="7"/>
  <c r="N714" i="7" s="1"/>
  <c r="M715" i="7"/>
  <c r="N715" i="7" s="1"/>
  <c r="M716" i="7"/>
  <c r="N716" i="7" s="1"/>
  <c r="M717" i="7"/>
  <c r="N717" i="7" s="1"/>
  <c r="M718" i="7"/>
  <c r="N718" i="7" s="1"/>
  <c r="M719" i="7"/>
  <c r="N719" i="7" s="1"/>
  <c r="M720" i="7"/>
  <c r="N720" i="7" s="1"/>
  <c r="M721" i="7"/>
  <c r="N721" i="7" s="1"/>
  <c r="M722" i="7"/>
  <c r="N722" i="7" s="1"/>
  <c r="M723" i="7"/>
  <c r="N723" i="7" s="1"/>
  <c r="M724" i="7"/>
  <c r="N724" i="7" s="1"/>
  <c r="M725" i="7"/>
  <c r="N725" i="7" s="1"/>
  <c r="M726" i="7"/>
  <c r="N726" i="7" s="1"/>
  <c r="M727" i="7"/>
  <c r="N727" i="7" s="1"/>
  <c r="M728" i="7"/>
  <c r="N728" i="7" s="1"/>
  <c r="M729" i="7"/>
  <c r="N729" i="7" s="1"/>
  <c r="M730" i="7"/>
  <c r="N730" i="7" s="1"/>
  <c r="M731" i="7"/>
  <c r="N731" i="7" s="1"/>
  <c r="M732" i="7"/>
  <c r="N732" i="7" s="1"/>
  <c r="M733" i="7"/>
  <c r="N733" i="7" s="1"/>
  <c r="M734" i="7"/>
  <c r="N734" i="7" s="1"/>
  <c r="M735" i="7"/>
  <c r="N735" i="7" s="1"/>
  <c r="M736" i="7"/>
  <c r="N736" i="7" s="1"/>
  <c r="M737" i="7"/>
  <c r="N737" i="7" s="1"/>
  <c r="M738" i="7"/>
  <c r="N738" i="7" s="1"/>
  <c r="M739" i="7"/>
  <c r="N739" i="7" s="1"/>
  <c r="M740" i="7"/>
  <c r="N740" i="7" s="1"/>
  <c r="M741" i="7"/>
  <c r="N741" i="7" s="1"/>
  <c r="M742" i="7"/>
  <c r="N742" i="7" s="1"/>
  <c r="M743" i="7"/>
  <c r="N743" i="7" s="1"/>
  <c r="M744" i="7"/>
  <c r="N744" i="7" s="1"/>
  <c r="M745" i="7"/>
  <c r="N745" i="7" s="1"/>
  <c r="M746" i="7"/>
  <c r="N746" i="7" s="1"/>
  <c r="M747" i="7"/>
  <c r="N747" i="7" s="1"/>
  <c r="M748" i="7"/>
  <c r="N748" i="7" s="1"/>
  <c r="M749" i="7"/>
  <c r="N749" i="7" s="1"/>
  <c r="M750" i="7"/>
  <c r="N750" i="7" s="1"/>
  <c r="M751" i="7"/>
  <c r="N751" i="7" s="1"/>
  <c r="M752" i="7"/>
  <c r="N752" i="7" s="1"/>
  <c r="M753" i="7"/>
  <c r="N753" i="7" s="1"/>
  <c r="M754" i="7"/>
  <c r="N754" i="7" s="1"/>
  <c r="M755" i="7"/>
  <c r="N755" i="7" s="1"/>
  <c r="M756" i="7"/>
  <c r="N756" i="7" s="1"/>
  <c r="M757" i="7"/>
  <c r="N757" i="7" s="1"/>
  <c r="M758" i="7"/>
  <c r="N758" i="7" s="1"/>
  <c r="M759" i="7"/>
  <c r="N759" i="7" s="1"/>
  <c r="M760" i="7"/>
  <c r="N760" i="7" s="1"/>
  <c r="M761" i="7"/>
  <c r="N761" i="7" s="1"/>
  <c r="M762" i="7"/>
  <c r="N762" i="7" s="1"/>
  <c r="M763" i="7"/>
  <c r="N763" i="7" s="1"/>
  <c r="M764" i="7"/>
  <c r="N764" i="7" s="1"/>
  <c r="M765" i="7"/>
  <c r="N765" i="7" s="1"/>
  <c r="M766" i="7"/>
  <c r="N766" i="7" s="1"/>
  <c r="M767" i="7"/>
  <c r="N767" i="7" s="1"/>
  <c r="M768" i="7"/>
  <c r="N768" i="7" s="1"/>
  <c r="M769" i="7"/>
  <c r="N769" i="7" s="1"/>
  <c r="M770" i="7"/>
  <c r="N770" i="7" s="1"/>
  <c r="M771" i="7"/>
  <c r="N771" i="7" s="1"/>
  <c r="M772" i="7"/>
  <c r="N772" i="7" s="1"/>
  <c r="M773" i="7"/>
  <c r="N773" i="7" s="1"/>
  <c r="M774" i="7"/>
  <c r="N774" i="7" s="1"/>
  <c r="M775" i="7"/>
  <c r="N775" i="7" s="1"/>
  <c r="M776" i="7"/>
  <c r="N776" i="7" s="1"/>
  <c r="M777" i="7"/>
  <c r="N777" i="7" s="1"/>
  <c r="M778" i="7"/>
  <c r="N778" i="7" s="1"/>
  <c r="M779" i="7"/>
  <c r="N779" i="7" s="1"/>
  <c r="M780" i="7"/>
  <c r="N780" i="7" s="1"/>
  <c r="M781" i="7"/>
  <c r="N781" i="7" s="1"/>
  <c r="M782" i="7"/>
  <c r="N782" i="7" s="1"/>
  <c r="M783" i="7"/>
  <c r="N783" i="7" s="1"/>
  <c r="M784" i="7"/>
  <c r="N784" i="7" s="1"/>
  <c r="M785" i="7"/>
  <c r="N785" i="7" s="1"/>
  <c r="M786" i="7"/>
  <c r="N786" i="7" s="1"/>
  <c r="M787" i="7"/>
  <c r="N787" i="7" s="1"/>
  <c r="M788" i="7"/>
  <c r="N788" i="7" s="1"/>
  <c r="M789" i="7"/>
  <c r="N789" i="7" s="1"/>
  <c r="M790" i="7"/>
  <c r="N790" i="7" s="1"/>
  <c r="M791" i="7"/>
  <c r="N791" i="7" s="1"/>
  <c r="M792" i="7"/>
  <c r="N792" i="7" s="1"/>
  <c r="M793" i="7"/>
  <c r="N793" i="7" s="1"/>
  <c r="M794" i="7"/>
  <c r="N794" i="7" s="1"/>
  <c r="M795" i="7"/>
  <c r="N795" i="7" s="1"/>
  <c r="M796" i="7"/>
  <c r="N796" i="7" s="1"/>
  <c r="M797" i="7"/>
  <c r="N797" i="7" s="1"/>
  <c r="M798" i="7"/>
  <c r="N798" i="7" s="1"/>
  <c r="M799" i="7"/>
  <c r="N799" i="7" s="1"/>
  <c r="M800" i="7"/>
  <c r="N800" i="7" s="1"/>
  <c r="M801" i="7"/>
  <c r="N801" i="7" s="1"/>
  <c r="M802" i="7"/>
  <c r="N802" i="7" s="1"/>
  <c r="M803" i="7"/>
  <c r="N803" i="7" s="1"/>
  <c r="M804" i="7"/>
  <c r="N804" i="7" s="1"/>
  <c r="M805" i="7"/>
  <c r="N805" i="7" s="1"/>
  <c r="M806" i="7"/>
  <c r="N806" i="7" s="1"/>
  <c r="M807" i="7"/>
  <c r="N807" i="7" s="1"/>
  <c r="M808" i="7"/>
  <c r="N808" i="7" s="1"/>
  <c r="M809" i="7"/>
  <c r="N809" i="7" s="1"/>
  <c r="M810" i="7"/>
  <c r="N810" i="7" s="1"/>
  <c r="M811" i="7"/>
  <c r="N811" i="7" s="1"/>
  <c r="M812" i="7"/>
  <c r="N812" i="7" s="1"/>
  <c r="M813" i="7"/>
  <c r="N813" i="7" s="1"/>
  <c r="M814" i="7"/>
  <c r="N814" i="7" s="1"/>
  <c r="M815" i="7"/>
  <c r="N815" i="7" s="1"/>
  <c r="M816" i="7"/>
  <c r="N816" i="7" s="1"/>
  <c r="M817" i="7"/>
  <c r="N817" i="7" s="1"/>
  <c r="M818" i="7"/>
  <c r="N818" i="7" s="1"/>
  <c r="M819" i="7"/>
  <c r="N819" i="7" s="1"/>
  <c r="M820" i="7"/>
  <c r="N820" i="7" s="1"/>
  <c r="M821" i="7"/>
  <c r="N821" i="7" s="1"/>
  <c r="M822" i="7"/>
  <c r="N822" i="7" s="1"/>
  <c r="M823" i="7"/>
  <c r="N823" i="7" s="1"/>
  <c r="M824" i="7"/>
  <c r="N824" i="7" s="1"/>
  <c r="M825" i="7"/>
  <c r="N825" i="7" s="1"/>
  <c r="M826" i="7"/>
  <c r="N826" i="7" s="1"/>
  <c r="M827" i="7"/>
  <c r="N827" i="7" s="1"/>
  <c r="M828" i="7"/>
  <c r="N828" i="7" s="1"/>
  <c r="M829" i="7"/>
  <c r="N829" i="7" s="1"/>
  <c r="M830" i="7"/>
  <c r="N830" i="7" s="1"/>
  <c r="M831" i="7"/>
  <c r="N831" i="7" s="1"/>
  <c r="M832" i="7"/>
  <c r="N832" i="7" s="1"/>
  <c r="M833" i="7"/>
  <c r="N833" i="7" s="1"/>
  <c r="M834" i="7"/>
  <c r="N834" i="7" s="1"/>
  <c r="M835" i="7"/>
  <c r="N835" i="7" s="1"/>
  <c r="M836" i="7"/>
  <c r="N836" i="7" s="1"/>
  <c r="M837" i="7"/>
  <c r="N837" i="7" s="1"/>
  <c r="M838" i="7"/>
  <c r="N838" i="7" s="1"/>
  <c r="M839" i="7"/>
  <c r="N839" i="7" s="1"/>
  <c r="M840" i="7"/>
  <c r="N840" i="7" s="1"/>
  <c r="M841" i="7"/>
  <c r="N841" i="7" s="1"/>
  <c r="M842" i="7"/>
  <c r="N842" i="7" s="1"/>
  <c r="M843" i="7"/>
  <c r="N843" i="7" s="1"/>
  <c r="M844" i="7"/>
  <c r="N844" i="7" s="1"/>
  <c r="M845" i="7"/>
  <c r="N845" i="7" s="1"/>
  <c r="M846" i="7"/>
  <c r="N846" i="7" s="1"/>
  <c r="M847" i="7"/>
  <c r="N847" i="7" s="1"/>
  <c r="M848" i="7"/>
  <c r="N848" i="7" s="1"/>
  <c r="M849" i="7"/>
  <c r="N849" i="7" s="1"/>
  <c r="M850" i="7"/>
  <c r="N850" i="7" s="1"/>
  <c r="M851" i="7"/>
  <c r="N851" i="7" s="1"/>
  <c r="M852" i="7"/>
  <c r="N852" i="7" s="1"/>
  <c r="M853" i="7"/>
  <c r="N853" i="7" s="1"/>
  <c r="M854" i="7"/>
  <c r="N854" i="7" s="1"/>
  <c r="M855" i="7"/>
  <c r="N855" i="7" s="1"/>
  <c r="M856" i="7"/>
  <c r="N856" i="7" s="1"/>
  <c r="M857" i="7"/>
  <c r="N857" i="7" s="1"/>
  <c r="M858" i="7"/>
  <c r="N858" i="7" s="1"/>
  <c r="M859" i="7"/>
  <c r="N859" i="7" s="1"/>
  <c r="M860" i="7"/>
  <c r="N860" i="7" s="1"/>
  <c r="M861" i="7"/>
  <c r="N861" i="7" s="1"/>
  <c r="M862" i="7"/>
  <c r="N862" i="7" s="1"/>
  <c r="M863" i="7"/>
  <c r="N863" i="7" s="1"/>
  <c r="M864" i="7"/>
  <c r="N864" i="7" s="1"/>
  <c r="M865" i="7"/>
  <c r="N865" i="7" s="1"/>
  <c r="M866" i="7"/>
  <c r="N866" i="7" s="1"/>
  <c r="M867" i="7"/>
  <c r="N867" i="7" s="1"/>
  <c r="M868" i="7"/>
  <c r="N868" i="7" s="1"/>
  <c r="M869" i="7"/>
  <c r="N869" i="7" s="1"/>
  <c r="M870" i="7"/>
  <c r="N870" i="7" s="1"/>
  <c r="M871" i="7"/>
  <c r="N871" i="7" s="1"/>
  <c r="M872" i="7"/>
  <c r="N872" i="7" s="1"/>
  <c r="M873" i="7"/>
  <c r="N873" i="7" s="1"/>
  <c r="M874" i="7"/>
  <c r="N874" i="7" s="1"/>
  <c r="M875" i="7"/>
  <c r="N875" i="7" s="1"/>
  <c r="M876" i="7"/>
  <c r="N876" i="7" s="1"/>
  <c r="M877" i="7"/>
  <c r="N877" i="7" s="1"/>
  <c r="M878" i="7"/>
  <c r="N878" i="7" s="1"/>
  <c r="M879" i="7"/>
  <c r="N879" i="7" s="1"/>
  <c r="M880" i="7"/>
  <c r="N880" i="7" s="1"/>
  <c r="M881" i="7"/>
  <c r="N881" i="7" s="1"/>
  <c r="M882" i="7"/>
  <c r="N882" i="7" s="1"/>
  <c r="M883" i="7"/>
  <c r="N883" i="7" s="1"/>
  <c r="M884" i="7"/>
  <c r="N884" i="7" s="1"/>
  <c r="M885" i="7"/>
  <c r="N885" i="7" s="1"/>
  <c r="M886" i="7"/>
  <c r="N886" i="7" s="1"/>
  <c r="M887" i="7"/>
  <c r="N887" i="7" s="1"/>
  <c r="M888" i="7"/>
  <c r="N888" i="7" s="1"/>
  <c r="M889" i="7"/>
  <c r="N889" i="7" s="1"/>
  <c r="M890" i="7"/>
  <c r="N890" i="7" s="1"/>
  <c r="M891" i="7"/>
  <c r="N891" i="7" s="1"/>
  <c r="M892" i="7"/>
  <c r="N892" i="7" s="1"/>
  <c r="M893" i="7"/>
  <c r="N893" i="7" s="1"/>
  <c r="M894" i="7"/>
  <c r="N894" i="7" s="1"/>
  <c r="M895" i="7"/>
  <c r="N895" i="7" s="1"/>
  <c r="M896" i="7"/>
  <c r="N896" i="7" s="1"/>
  <c r="M897" i="7"/>
  <c r="N897" i="7" s="1"/>
  <c r="M898" i="7"/>
  <c r="N898" i="7" s="1"/>
  <c r="M899" i="7"/>
  <c r="N899" i="7" s="1"/>
  <c r="M900" i="7"/>
  <c r="N900" i="7" s="1"/>
  <c r="M901" i="7"/>
  <c r="N901" i="7" s="1"/>
  <c r="M902" i="7"/>
  <c r="N902" i="7" s="1"/>
  <c r="M903" i="7"/>
  <c r="N903" i="7" s="1"/>
  <c r="M904" i="7"/>
  <c r="N904" i="7" s="1"/>
  <c r="M905" i="7"/>
  <c r="N905" i="7" s="1"/>
  <c r="M906" i="7"/>
  <c r="N906" i="7" s="1"/>
  <c r="M907" i="7"/>
  <c r="N907" i="7" s="1"/>
  <c r="M908" i="7"/>
  <c r="N908" i="7" s="1"/>
  <c r="M909" i="7"/>
  <c r="N909" i="7" s="1"/>
  <c r="M910" i="7"/>
  <c r="N910" i="7" s="1"/>
  <c r="M911" i="7"/>
  <c r="N911" i="7" s="1"/>
  <c r="M912" i="7"/>
  <c r="N912" i="7" s="1"/>
  <c r="M913" i="7"/>
  <c r="N913" i="7" s="1"/>
  <c r="M914" i="7"/>
  <c r="N914" i="7" s="1"/>
  <c r="M915" i="7"/>
  <c r="N915" i="7" s="1"/>
  <c r="M916" i="7"/>
  <c r="N916" i="7" s="1"/>
  <c r="M917" i="7"/>
  <c r="N917" i="7" s="1"/>
  <c r="M918" i="7"/>
  <c r="N918" i="7" s="1"/>
  <c r="M919" i="7"/>
  <c r="N919" i="7" s="1"/>
  <c r="M920" i="7"/>
  <c r="N920" i="7" s="1"/>
  <c r="M921" i="7"/>
  <c r="N921" i="7" s="1"/>
  <c r="M922" i="7"/>
  <c r="N922" i="7" s="1"/>
  <c r="M923" i="7"/>
  <c r="N923" i="7" s="1"/>
  <c r="M924" i="7"/>
  <c r="N924" i="7" s="1"/>
  <c r="M925" i="7"/>
  <c r="N925" i="7" s="1"/>
  <c r="M926" i="7"/>
  <c r="N926" i="7" s="1"/>
  <c r="M927" i="7"/>
  <c r="N927" i="7" s="1"/>
  <c r="M928" i="7"/>
  <c r="N928" i="7" s="1"/>
  <c r="M929" i="7"/>
  <c r="N929" i="7" s="1"/>
  <c r="M930" i="7"/>
  <c r="N930" i="7" s="1"/>
  <c r="M931" i="7"/>
  <c r="N931" i="7" s="1"/>
  <c r="M932" i="7"/>
  <c r="N932" i="7" s="1"/>
  <c r="M933" i="7"/>
  <c r="N933" i="7" s="1"/>
  <c r="M934" i="7"/>
  <c r="N934" i="7" s="1"/>
  <c r="M935" i="7"/>
  <c r="N935" i="7" s="1"/>
  <c r="M936" i="7"/>
  <c r="N936" i="7" s="1"/>
  <c r="M937" i="7"/>
  <c r="N937" i="7" s="1"/>
  <c r="M938" i="7"/>
  <c r="N938" i="7" s="1"/>
  <c r="M939" i="7"/>
  <c r="N939" i="7" s="1"/>
  <c r="M940" i="7"/>
  <c r="N940" i="7" s="1"/>
  <c r="M941" i="7"/>
  <c r="N941" i="7" s="1"/>
  <c r="M942" i="7"/>
  <c r="N942" i="7" s="1"/>
  <c r="M943" i="7"/>
  <c r="N943" i="7" s="1"/>
  <c r="M944" i="7"/>
  <c r="N944" i="7" s="1"/>
  <c r="M945" i="7"/>
  <c r="N945" i="7" s="1"/>
  <c r="M946" i="7"/>
  <c r="N946" i="7" s="1"/>
  <c r="M947" i="7"/>
  <c r="N947" i="7" s="1"/>
  <c r="M948" i="7"/>
  <c r="N948" i="7" s="1"/>
  <c r="M949" i="7"/>
  <c r="N949" i="7" s="1"/>
  <c r="M950" i="7"/>
  <c r="N950" i="7" s="1"/>
  <c r="M951" i="7"/>
  <c r="N951" i="7" s="1"/>
  <c r="M952" i="7"/>
  <c r="N952" i="7" s="1"/>
  <c r="M953" i="7"/>
  <c r="N953" i="7" s="1"/>
  <c r="M954" i="7"/>
  <c r="N954" i="7" s="1"/>
  <c r="M955" i="7"/>
  <c r="N955" i="7" s="1"/>
  <c r="M956" i="7"/>
  <c r="N956" i="7" s="1"/>
  <c r="M957" i="7"/>
  <c r="N957" i="7" s="1"/>
  <c r="M958" i="7"/>
  <c r="N958" i="7" s="1"/>
  <c r="M959" i="7"/>
  <c r="N959" i="7" s="1"/>
  <c r="M960" i="7"/>
  <c r="N960" i="7" s="1"/>
  <c r="M961" i="7"/>
  <c r="N961" i="7" s="1"/>
  <c r="M962" i="7"/>
  <c r="N962" i="7" s="1"/>
  <c r="M963" i="7"/>
  <c r="N963" i="7" s="1"/>
  <c r="M964" i="7"/>
  <c r="N964" i="7" s="1"/>
  <c r="M965" i="7"/>
  <c r="N965" i="7" s="1"/>
  <c r="M966" i="7"/>
  <c r="N966" i="7" s="1"/>
  <c r="M967" i="7"/>
  <c r="N967" i="7" s="1"/>
  <c r="M968" i="7"/>
  <c r="N968" i="7" s="1"/>
  <c r="M969" i="7"/>
  <c r="N969" i="7" s="1"/>
  <c r="M970" i="7"/>
  <c r="N970" i="7" s="1"/>
  <c r="M971" i="7"/>
  <c r="N971" i="7" s="1"/>
  <c r="M972" i="7"/>
  <c r="N972" i="7" s="1"/>
  <c r="M973" i="7"/>
  <c r="N973" i="7" s="1"/>
  <c r="M974" i="7"/>
  <c r="N974" i="7" s="1"/>
  <c r="M975" i="7"/>
  <c r="N975" i="7" s="1"/>
  <c r="M976" i="7"/>
  <c r="N976" i="7" s="1"/>
  <c r="M977" i="7"/>
  <c r="N977" i="7" s="1"/>
  <c r="M978" i="7"/>
  <c r="N978" i="7" s="1"/>
  <c r="M979" i="7"/>
  <c r="N979" i="7" s="1"/>
  <c r="M980" i="7"/>
  <c r="N980" i="7" s="1"/>
  <c r="M981" i="7"/>
  <c r="N981" i="7" s="1"/>
  <c r="M982" i="7"/>
  <c r="N982" i="7" s="1"/>
  <c r="M983" i="7"/>
  <c r="N983" i="7" s="1"/>
  <c r="M984" i="7"/>
  <c r="N984" i="7" s="1"/>
  <c r="M985" i="7"/>
  <c r="N985" i="7" s="1"/>
  <c r="M986" i="7"/>
  <c r="N986" i="7" s="1"/>
  <c r="M987" i="7"/>
  <c r="N987" i="7" s="1"/>
  <c r="M988" i="7"/>
  <c r="N988" i="7" s="1"/>
  <c r="M989" i="7"/>
  <c r="N989" i="7" s="1"/>
  <c r="M990" i="7"/>
  <c r="N990" i="7" s="1"/>
  <c r="M991" i="7"/>
  <c r="N991" i="7" s="1"/>
  <c r="M992" i="7"/>
  <c r="N992" i="7" s="1"/>
  <c r="M993" i="7"/>
  <c r="N993" i="7" s="1"/>
  <c r="M994" i="7"/>
  <c r="N994" i="7" s="1"/>
  <c r="M995" i="7"/>
  <c r="N995" i="7" s="1"/>
  <c r="M996" i="7"/>
  <c r="N996" i="7" s="1"/>
  <c r="M997" i="7"/>
  <c r="N997" i="7" s="1"/>
  <c r="M998" i="7"/>
  <c r="N998" i="7" s="1"/>
  <c r="M999" i="7"/>
  <c r="N999" i="7" s="1"/>
  <c r="M1000" i="7"/>
  <c r="N1000" i="7" s="1"/>
  <c r="M1001" i="7"/>
  <c r="N1001" i="7" s="1"/>
  <c r="M1002" i="7"/>
  <c r="N1002" i="7" s="1"/>
  <c r="M1003" i="7"/>
  <c r="N1003" i="7" s="1"/>
  <c r="M1004" i="7"/>
  <c r="N1004" i="7" s="1"/>
  <c r="M1005" i="7"/>
  <c r="N1005" i="7" s="1"/>
  <c r="M1006" i="7"/>
  <c r="N1006" i="7" s="1"/>
  <c r="M1007" i="7"/>
  <c r="N1007" i="7" s="1"/>
  <c r="M1008" i="7"/>
  <c r="N1008" i="7" s="1"/>
  <c r="M1009" i="7"/>
  <c r="N1009" i="7" s="1"/>
  <c r="M1010" i="7"/>
  <c r="N1010" i="7" s="1"/>
  <c r="M1011" i="7"/>
  <c r="N1011" i="7" s="1"/>
  <c r="M1012" i="7"/>
  <c r="N1012" i="7" s="1"/>
  <c r="M1013" i="7"/>
  <c r="N1013" i="7" s="1"/>
  <c r="M1014" i="7"/>
  <c r="N1014" i="7" s="1"/>
  <c r="M1015" i="7"/>
  <c r="N1015" i="7" s="1"/>
  <c r="M1016" i="7"/>
  <c r="N1016" i="7" s="1"/>
  <c r="M1017" i="7"/>
  <c r="N1017" i="7" s="1"/>
  <c r="M1018" i="7"/>
  <c r="N1018" i="7" s="1"/>
  <c r="M1019" i="7"/>
  <c r="N1019" i="7" s="1"/>
  <c r="M1020" i="7"/>
  <c r="N1020" i="7" s="1"/>
  <c r="M1021" i="7"/>
  <c r="N1021" i="7" s="1"/>
  <c r="M1022" i="7"/>
  <c r="N1022" i="7" s="1"/>
  <c r="M1023" i="7"/>
  <c r="N1023" i="7" s="1"/>
  <c r="M1024" i="7"/>
  <c r="N1024" i="7" s="1"/>
  <c r="M1025" i="7"/>
  <c r="N1025" i="7" s="1"/>
  <c r="M1026" i="7"/>
  <c r="N1026" i="7" s="1"/>
  <c r="M1027" i="7"/>
  <c r="N1027" i="7" s="1"/>
  <c r="M1028" i="7"/>
  <c r="N1028" i="7" s="1"/>
  <c r="M1029" i="7"/>
  <c r="N1029" i="7" s="1"/>
  <c r="M1030" i="7"/>
  <c r="N1030" i="7" s="1"/>
  <c r="M1031" i="7"/>
  <c r="N1031" i="7" s="1"/>
  <c r="M1032" i="7"/>
  <c r="N1032" i="7" s="1"/>
  <c r="M1033" i="7"/>
  <c r="N1033" i="7" s="1"/>
  <c r="D12" i="28"/>
  <c r="D11" i="28"/>
  <c r="D10" i="28"/>
  <c r="D7" i="28"/>
  <c r="D6" i="28"/>
  <c r="D3" i="28"/>
  <c r="D2" i="28"/>
  <c r="T2" i="14"/>
  <c r="T3" i="14"/>
  <c r="T4" i="14"/>
  <c r="T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T54" i="14"/>
  <c r="T55" i="14"/>
  <c r="T56" i="14"/>
  <c r="T57" i="14"/>
  <c r="T58" i="14"/>
  <c r="T59" i="14"/>
  <c r="T60" i="14"/>
  <c r="T61" i="14"/>
  <c r="T62" i="14"/>
  <c r="T63" i="14"/>
  <c r="T64" i="14"/>
  <c r="T65" i="14"/>
  <c r="T66" i="14"/>
  <c r="T67" i="14"/>
  <c r="T68" i="14"/>
  <c r="T69" i="14"/>
  <c r="T70" i="14"/>
  <c r="T71" i="14"/>
  <c r="T72" i="14"/>
  <c r="T73" i="14"/>
  <c r="T74" i="14"/>
  <c r="T75" i="14"/>
  <c r="T76" i="14"/>
  <c r="T77" i="14"/>
  <c r="T78" i="14"/>
  <c r="T79" i="14"/>
  <c r="T80" i="14"/>
  <c r="T81" i="14"/>
  <c r="T82" i="14"/>
  <c r="T83" i="14"/>
  <c r="T84" i="14"/>
  <c r="T85" i="14"/>
  <c r="T86" i="14"/>
  <c r="T87" i="14"/>
  <c r="T88" i="14"/>
  <c r="T89" i="14"/>
  <c r="T90" i="14"/>
  <c r="T91" i="14"/>
  <c r="T92" i="14"/>
  <c r="T93" i="14"/>
  <c r="T94" i="14"/>
  <c r="T95" i="14"/>
  <c r="T96" i="14"/>
  <c r="T97" i="14"/>
  <c r="T98" i="14"/>
  <c r="T99" i="14"/>
  <c r="T100" i="14"/>
  <c r="T101" i="14"/>
  <c r="T102" i="14"/>
  <c r="T103" i="14"/>
  <c r="T104" i="14"/>
  <c r="T105" i="14"/>
  <c r="T106" i="14"/>
  <c r="T107" i="14"/>
  <c r="T108" i="14"/>
  <c r="T109" i="14"/>
  <c r="T110" i="14"/>
  <c r="T111" i="14"/>
  <c r="T112" i="14"/>
  <c r="T113" i="14"/>
  <c r="T114" i="14"/>
  <c r="T115" i="14"/>
  <c r="T116" i="14"/>
  <c r="T117" i="14"/>
  <c r="T118" i="14"/>
  <c r="T119" i="14"/>
  <c r="T120" i="14"/>
  <c r="T121" i="14"/>
  <c r="T122" i="14"/>
  <c r="T123" i="14"/>
  <c r="T124" i="14"/>
  <c r="T125" i="14"/>
  <c r="T126" i="14"/>
  <c r="T127" i="14"/>
  <c r="T128" i="14"/>
  <c r="T129" i="14"/>
  <c r="T130" i="14"/>
  <c r="T131" i="14"/>
  <c r="T132" i="14"/>
  <c r="T133" i="14"/>
  <c r="T134" i="14"/>
  <c r="T135" i="14"/>
  <c r="T136" i="14"/>
  <c r="T137" i="14"/>
  <c r="T138" i="14"/>
  <c r="T139" i="14"/>
  <c r="T140" i="14"/>
  <c r="T141" i="14"/>
  <c r="T142" i="14"/>
  <c r="T143" i="14"/>
  <c r="T144" i="14"/>
  <c r="T145" i="14"/>
  <c r="T146" i="14"/>
  <c r="T147" i="14"/>
  <c r="T148" i="14"/>
  <c r="T149" i="14"/>
  <c r="T150" i="14"/>
  <c r="T151" i="14"/>
  <c r="T152" i="14"/>
  <c r="T153" i="14"/>
  <c r="T154" i="14"/>
  <c r="T155" i="14"/>
  <c r="T156" i="14"/>
  <c r="T157" i="14"/>
  <c r="T158" i="14"/>
  <c r="T159" i="14"/>
  <c r="T160" i="14"/>
  <c r="T161" i="14"/>
  <c r="T162" i="14"/>
  <c r="T163" i="14"/>
  <c r="T164" i="14"/>
  <c r="T165" i="14"/>
  <c r="T166" i="14"/>
  <c r="T167" i="14"/>
  <c r="T168" i="14"/>
  <c r="T169" i="14"/>
  <c r="T170" i="14"/>
  <c r="T171" i="14"/>
  <c r="T172" i="14"/>
  <c r="T173" i="14"/>
  <c r="T174" i="14"/>
  <c r="T175" i="14"/>
  <c r="T176" i="14"/>
  <c r="T177" i="14"/>
  <c r="T178" i="14"/>
  <c r="T179" i="14"/>
  <c r="T180" i="14"/>
  <c r="T181" i="14"/>
  <c r="T182" i="14"/>
  <c r="T183" i="14"/>
  <c r="T184" i="14"/>
  <c r="T185" i="14"/>
  <c r="T186" i="14"/>
  <c r="T187" i="14"/>
  <c r="T188" i="14"/>
  <c r="T189" i="14"/>
  <c r="T190" i="14"/>
  <c r="T191" i="14"/>
  <c r="T192" i="14"/>
  <c r="T193" i="14"/>
  <c r="T194" i="14"/>
  <c r="T195" i="14"/>
  <c r="T196" i="14"/>
  <c r="T197" i="14"/>
  <c r="T198" i="14"/>
  <c r="T199" i="14"/>
  <c r="T200" i="14"/>
  <c r="T201" i="14"/>
  <c r="T202" i="14"/>
  <c r="T203" i="14"/>
  <c r="T204" i="14"/>
  <c r="T205" i="14"/>
  <c r="T206" i="14"/>
  <c r="T207" i="14"/>
  <c r="T208" i="14"/>
  <c r="T209" i="14"/>
  <c r="T210" i="14"/>
  <c r="T211" i="14"/>
  <c r="T212" i="14"/>
  <c r="T213" i="14"/>
  <c r="T214" i="14"/>
  <c r="T215" i="14"/>
  <c r="T216" i="14"/>
  <c r="T217" i="14"/>
  <c r="T218" i="14"/>
  <c r="T219" i="14"/>
  <c r="T220" i="14"/>
  <c r="T221" i="14"/>
  <c r="T222" i="14"/>
  <c r="T223" i="14"/>
  <c r="T224" i="14"/>
  <c r="T225" i="14"/>
  <c r="T226" i="14"/>
  <c r="T227" i="14"/>
  <c r="T228" i="14"/>
  <c r="T229" i="14"/>
  <c r="T230" i="14"/>
  <c r="T231" i="14"/>
  <c r="T232" i="14"/>
  <c r="T233" i="14"/>
  <c r="T234" i="14"/>
  <c r="T235" i="14"/>
  <c r="T236" i="14"/>
  <c r="T237" i="14"/>
  <c r="T238" i="14"/>
  <c r="T239" i="14"/>
  <c r="T240" i="14"/>
  <c r="Q62" i="19"/>
  <c r="Q45" i="19"/>
  <c r="Q8" i="19"/>
  <c r="Q68" i="19"/>
  <c r="Q9" i="19"/>
  <c r="Q63" i="19"/>
  <c r="Q2" i="19"/>
  <c r="Q41" i="19"/>
  <c r="Q46" i="19"/>
  <c r="Q3" i="19"/>
  <c r="Q51" i="19"/>
  <c r="Q71" i="19"/>
  <c r="Q34" i="19"/>
  <c r="Q80" i="19"/>
  <c r="Q69" i="19"/>
  <c r="Q30" i="19"/>
  <c r="Q37" i="19"/>
  <c r="Q10" i="19"/>
  <c r="Q11" i="19"/>
  <c r="Q70" i="19"/>
  <c r="Q15" i="19"/>
  <c r="Q24" i="19"/>
  <c r="Q31" i="19"/>
  <c r="Q42" i="19"/>
  <c r="Q12" i="19"/>
  <c r="Q38" i="19"/>
  <c r="Q25" i="19"/>
  <c r="Q20" i="19"/>
  <c r="Q64" i="19"/>
  <c r="Q47" i="19"/>
  <c r="Q16" i="19"/>
  <c r="Q43" i="19"/>
  <c r="Q4" i="19"/>
  <c r="Q59" i="19"/>
  <c r="Q17" i="19"/>
  <c r="Q52" i="19"/>
  <c r="Q48" i="19"/>
  <c r="Q65" i="19"/>
  <c r="Q14" i="19"/>
  <c r="Q84" i="19"/>
  <c r="Q35" i="19"/>
  <c r="Q49" i="19"/>
  <c r="Q60" i="19"/>
  <c r="Q53" i="19"/>
  <c r="Q85" i="19"/>
  <c r="Q27" i="19"/>
  <c r="Q32" i="19"/>
  <c r="Q58" i="19"/>
  <c r="Q44" i="19"/>
  <c r="Q86" i="19"/>
  <c r="Q77" i="19"/>
  <c r="Q81" i="19"/>
  <c r="Q55" i="19"/>
  <c r="Q72" i="19"/>
  <c r="Q50" i="19"/>
  <c r="Q73" i="19"/>
  <c r="Q39" i="19"/>
  <c r="Q78" i="19"/>
  <c r="Q82" i="19"/>
  <c r="Q21" i="19"/>
  <c r="Q74" i="19"/>
  <c r="Q66" i="19"/>
  <c r="Q87" i="19"/>
  <c r="Q56" i="19"/>
  <c r="Q5" i="19"/>
  <c r="Q18" i="19"/>
  <c r="Q6" i="19"/>
  <c r="Q88" i="19"/>
  <c r="Q19" i="19"/>
  <c r="Q22" i="19"/>
  <c r="Q57" i="19"/>
  <c r="Q36" i="19"/>
  <c r="Q28" i="19"/>
  <c r="Q29" i="19"/>
  <c r="Q33" i="19"/>
  <c r="Q61" i="19"/>
  <c r="Q83" i="19"/>
  <c r="Q79" i="19"/>
  <c r="Q7" i="19"/>
  <c r="Q89" i="19"/>
  <c r="Q40" i="19"/>
  <c r="Q75" i="19"/>
  <c r="Q13" i="19"/>
  <c r="Q67" i="19"/>
  <c r="Q54" i="19"/>
  <c r="Q76" i="19"/>
  <c r="Q26" i="19"/>
  <c r="Q23" i="19"/>
  <c r="Q156" i="19"/>
  <c r="Q107" i="19"/>
  <c r="Q94" i="19"/>
  <c r="Q163" i="19"/>
  <c r="Q95" i="19"/>
  <c r="Q108" i="19"/>
  <c r="Q103" i="19"/>
  <c r="Q134" i="19"/>
  <c r="Q138" i="19"/>
  <c r="Q164" i="19"/>
  <c r="Q142" i="19"/>
  <c r="Q90" i="19"/>
  <c r="Q96" i="19"/>
  <c r="Q104" i="19"/>
  <c r="Q135" i="19"/>
  <c r="Q139" i="19"/>
  <c r="Q168" i="19"/>
  <c r="Q127" i="19"/>
  <c r="Q91" i="19"/>
  <c r="Q140" i="19"/>
  <c r="Q117" i="19"/>
  <c r="Q121" i="19"/>
  <c r="Q105" i="19"/>
  <c r="Q97" i="19"/>
  <c r="Q143" i="19"/>
  <c r="Q154" i="19"/>
  <c r="Q92" i="19"/>
  <c r="Q147" i="19"/>
  <c r="Q144" i="19"/>
  <c r="Q124" i="19"/>
  <c r="Q145" i="19"/>
  <c r="Q136" i="19"/>
  <c r="Q165" i="19"/>
  <c r="Q98" i="19"/>
  <c r="Q169" i="19"/>
  <c r="Q128" i="19"/>
  <c r="Q157" i="19"/>
  <c r="Q149" i="19"/>
  <c r="Q125" i="19"/>
  <c r="Q130" i="19"/>
  <c r="Q112" i="19"/>
  <c r="Q126" i="19"/>
  <c r="Q129" i="19"/>
  <c r="Q113" i="19"/>
  <c r="Q118" i="19"/>
  <c r="Q131" i="19"/>
  <c r="Q166" i="19"/>
  <c r="Q167" i="19"/>
  <c r="Q158" i="19"/>
  <c r="Q122" i="19"/>
  <c r="Q146" i="19"/>
  <c r="Q109" i="19"/>
  <c r="Q141" i="19"/>
  <c r="Q123" i="19"/>
  <c r="Q159" i="19"/>
  <c r="Q137" i="19"/>
  <c r="Q150" i="19"/>
  <c r="Q151" i="19"/>
  <c r="Q106" i="19"/>
  <c r="Q160" i="19"/>
  <c r="Q152" i="19"/>
  <c r="Q93" i="19"/>
  <c r="Q114" i="19"/>
  <c r="Q99" i="19"/>
  <c r="Q153" i="19"/>
  <c r="Q132" i="19"/>
  <c r="Q119" i="19"/>
  <c r="Q100" i="19"/>
  <c r="Q148" i="19"/>
  <c r="Q133" i="19"/>
  <c r="Q110" i="19"/>
  <c r="Q115" i="19"/>
  <c r="Q120" i="19"/>
  <c r="Q101" i="19"/>
  <c r="Q102" i="19"/>
  <c r="Q161" i="19"/>
  <c r="Q162" i="19"/>
  <c r="Q155" i="19"/>
  <c r="Q116" i="19"/>
  <c r="Q111" i="19"/>
  <c r="Q173" i="19"/>
  <c r="Q220" i="19"/>
  <c r="Q221" i="19"/>
  <c r="Q227" i="19"/>
  <c r="Q201" i="19"/>
  <c r="Q249" i="19"/>
  <c r="Q222" i="19"/>
  <c r="Q244" i="19"/>
  <c r="Q209" i="19"/>
  <c r="Q229" i="19"/>
  <c r="Q246" i="19"/>
  <c r="Q202" i="19"/>
  <c r="Q195" i="19"/>
  <c r="Q170" i="19"/>
  <c r="Q241" i="19"/>
  <c r="Q184" i="19"/>
  <c r="Q230" i="19"/>
  <c r="Q247" i="19"/>
  <c r="Q223" i="19"/>
  <c r="Q231" i="19"/>
  <c r="Q224" i="19"/>
  <c r="Q190" i="19"/>
  <c r="Q185" i="19"/>
  <c r="Q235" i="19"/>
  <c r="Q196" i="19"/>
  <c r="Q183" i="19"/>
  <c r="Q211" i="19"/>
  <c r="Q234" i="19"/>
  <c r="Q178" i="19"/>
  <c r="Q203" i="19"/>
  <c r="Q204" i="19"/>
  <c r="Q197" i="19"/>
  <c r="Q214" i="19"/>
  <c r="Q250" i="19"/>
  <c r="Q186" i="19"/>
  <c r="Q191" i="19"/>
  <c r="Q171" i="19"/>
  <c r="Q236" i="19"/>
  <c r="Q179" i="19"/>
  <c r="Q187" i="19"/>
  <c r="Q215" i="19"/>
  <c r="Q180" i="19"/>
  <c r="Q192" i="19"/>
  <c r="Q238" i="19"/>
  <c r="Q174" i="19"/>
  <c r="Q198" i="19"/>
  <c r="Q216" i="19"/>
  <c r="Q175" i="19"/>
  <c r="Q188" i="19"/>
  <c r="Q176" i="19"/>
  <c r="Q172" i="19"/>
  <c r="Q242" i="19"/>
  <c r="Q248" i="19"/>
  <c r="Q232" i="19"/>
  <c r="Q217" i="19"/>
  <c r="Q199" i="19"/>
  <c r="Q251" i="19"/>
  <c r="Q243" i="19"/>
  <c r="Q205" i="19"/>
  <c r="Q252" i="19"/>
  <c r="Q212" i="19"/>
  <c r="Q193" i="19"/>
  <c r="Q218" i="19"/>
  <c r="Q219" i="19"/>
  <c r="Q206" i="19"/>
  <c r="Q237" i="19"/>
  <c r="Q213" i="19"/>
  <c r="Q181" i="19"/>
  <c r="Q228" i="19"/>
  <c r="Q207" i="19"/>
  <c r="Q239" i="19"/>
  <c r="Q194" i="19"/>
  <c r="Q225" i="19"/>
  <c r="Q233" i="19"/>
  <c r="Q177" i="19"/>
  <c r="Q226" i="19"/>
  <c r="Q210" i="19"/>
  <c r="Q253" i="19"/>
  <c r="Q189" i="19"/>
  <c r="Q200" i="19"/>
  <c r="Q245" i="19"/>
  <c r="Q240" i="19"/>
  <c r="Q208" i="19"/>
  <c r="Q182" i="19"/>
  <c r="Q283" i="19"/>
  <c r="Q285" i="19"/>
  <c r="Q293" i="19"/>
  <c r="Q277" i="19"/>
  <c r="Q309" i="19"/>
  <c r="Q267" i="19"/>
  <c r="Q304" i="19"/>
  <c r="Q278" i="19"/>
  <c r="Q261" i="19"/>
  <c r="Q280" i="19"/>
  <c r="Q294" i="19"/>
  <c r="Q286" i="19"/>
  <c r="Q281" i="19"/>
  <c r="Q317" i="19"/>
  <c r="Q299" i="19"/>
  <c r="Q306" i="19"/>
  <c r="Q257" i="19"/>
  <c r="Q254" i="19"/>
  <c r="Q271" i="19"/>
  <c r="Q282" i="19"/>
  <c r="Q307" i="19"/>
  <c r="Q310" i="19"/>
  <c r="Q258" i="19"/>
  <c r="Q274" i="19"/>
  <c r="Q284" i="19"/>
  <c r="Q262" i="19"/>
  <c r="Q268" i="19"/>
  <c r="Q275" i="19"/>
  <c r="Q289" i="19"/>
  <c r="Q308" i="19"/>
  <c r="Q305" i="19"/>
  <c r="Q263" i="19"/>
  <c r="Q295" i="19"/>
  <c r="Q290" i="19"/>
  <c r="Q272" i="19"/>
  <c r="Q255" i="19"/>
  <c r="Q269" i="19"/>
  <c r="Q300" i="19"/>
  <c r="Q287" i="19"/>
  <c r="Q296" i="19"/>
  <c r="Q316" i="19"/>
  <c r="Q259" i="19"/>
  <c r="Q297" i="19"/>
  <c r="Q314" i="19"/>
  <c r="Q291" i="19"/>
  <c r="Q264" i="19"/>
  <c r="Q256" i="19"/>
  <c r="Q298" i="19"/>
  <c r="Q270" i="19"/>
  <c r="Q279" i="19"/>
  <c r="Q311" i="19"/>
  <c r="Q273" i="19"/>
  <c r="Q265" i="19"/>
  <c r="Q276" i="19"/>
  <c r="Q301" i="19"/>
  <c r="Q312" i="19"/>
  <c r="Q315" i="19"/>
  <c r="Q266" i="19"/>
  <c r="Q292" i="19"/>
  <c r="Q313" i="19"/>
  <c r="Q288" i="19"/>
  <c r="Q260" i="19"/>
  <c r="Q302" i="19"/>
  <c r="Q303" i="19"/>
  <c r="Q344" i="19"/>
  <c r="Q336" i="19"/>
  <c r="Q401" i="19"/>
  <c r="Q337" i="19"/>
  <c r="Q379" i="19"/>
  <c r="Q380" i="19"/>
  <c r="Q332" i="19"/>
  <c r="Q343" i="19"/>
  <c r="Q326" i="19"/>
  <c r="Q395" i="19"/>
  <c r="Q318" i="19"/>
  <c r="Q373" i="19"/>
  <c r="Q338" i="19"/>
  <c r="Q320" i="19"/>
  <c r="Q351" i="19"/>
  <c r="Q402" i="19"/>
  <c r="Q327" i="19"/>
  <c r="Q366" i="19"/>
  <c r="Q370" i="19"/>
  <c r="Q355" i="19"/>
  <c r="Q381" i="19"/>
  <c r="Q374" i="19"/>
  <c r="Q333" i="19"/>
  <c r="Q339" i="19"/>
  <c r="Q405" i="19"/>
  <c r="Q375" i="19"/>
  <c r="Q360" i="19"/>
  <c r="Q347" i="19"/>
  <c r="Q352" i="19"/>
  <c r="Q387" i="19"/>
  <c r="Q376" i="19"/>
  <c r="Q340" i="19"/>
  <c r="Q348" i="19"/>
  <c r="Q321" i="19"/>
  <c r="Q328" i="19"/>
  <c r="Q356" i="19"/>
  <c r="Q341" i="19"/>
  <c r="Q382" i="19"/>
  <c r="Q406" i="19"/>
  <c r="Q361" i="19"/>
  <c r="Q377" i="19"/>
  <c r="Q342" i="19"/>
  <c r="Q396" i="19"/>
  <c r="Q391" i="19"/>
  <c r="Q407" i="19"/>
  <c r="Q398" i="19"/>
  <c r="Q383" i="19"/>
  <c r="Q329" i="19"/>
  <c r="Q322" i="19"/>
  <c r="Q357" i="19"/>
  <c r="Q378" i="19"/>
  <c r="Q371" i="19"/>
  <c r="Q408" i="19"/>
  <c r="Q384" i="19"/>
  <c r="Q399" i="19"/>
  <c r="Q367" i="19"/>
  <c r="Q392" i="19"/>
  <c r="Q400" i="19"/>
  <c r="Q362" i="19"/>
  <c r="Q368" i="19"/>
  <c r="Q385" i="19"/>
  <c r="Q363" i="19"/>
  <c r="Q386" i="19"/>
  <c r="Q393" i="19"/>
  <c r="Q323" i="19"/>
  <c r="Q330" i="19"/>
  <c r="Q345" i="19"/>
  <c r="Q353" i="19"/>
  <c r="Q403" i="19"/>
  <c r="Q349" i="19"/>
  <c r="Q397" i="19"/>
  <c r="Q388" i="19"/>
  <c r="Q354" i="19"/>
  <c r="Q409" i="19"/>
  <c r="Q319" i="19"/>
  <c r="Q372" i="19"/>
  <c r="Q350" i="19"/>
  <c r="Q334" i="19"/>
  <c r="Q335" i="19"/>
  <c r="Q389" i="19"/>
  <c r="Q324" i="19"/>
  <c r="Q404" i="19"/>
  <c r="Q346" i="19"/>
  <c r="Q364" i="19"/>
  <c r="Q369" i="19"/>
  <c r="Q331" i="19"/>
  <c r="Q390" i="19"/>
  <c r="Q358" i="19"/>
  <c r="Q365" i="19"/>
  <c r="Q394" i="19"/>
  <c r="Q359" i="19"/>
  <c r="Q325" i="19"/>
  <c r="Q441" i="19"/>
  <c r="Q410" i="19"/>
  <c r="Q497" i="19"/>
  <c r="Q414" i="19"/>
  <c r="Q481" i="19"/>
  <c r="Q415" i="19"/>
  <c r="Q442" i="19"/>
  <c r="Q411" i="19"/>
  <c r="Q473" i="19"/>
  <c r="Q443" i="19"/>
  <c r="Q474" i="19"/>
  <c r="Q462" i="19"/>
  <c r="Q430" i="19"/>
  <c r="Q427" i="19"/>
  <c r="Q419" i="19"/>
  <c r="Q498" i="19"/>
  <c r="Q489" i="19"/>
  <c r="Q482" i="19"/>
  <c r="Q434" i="19"/>
  <c r="Q490" i="19"/>
  <c r="Q492" i="19"/>
  <c r="Q463" i="19"/>
  <c r="Q464" i="19"/>
  <c r="Q493" i="19"/>
  <c r="Q422" i="19"/>
  <c r="Q420" i="19"/>
  <c r="Q491" i="19"/>
  <c r="Q483" i="19"/>
  <c r="Q484" i="19"/>
  <c r="Q475" i="19"/>
  <c r="Q457" i="19"/>
  <c r="Q431" i="19"/>
  <c r="Q485" i="19"/>
  <c r="Q435" i="19"/>
  <c r="Q436" i="19"/>
  <c r="Q446" i="19"/>
  <c r="Q486" i="19"/>
  <c r="Q499" i="19"/>
  <c r="Q432" i="19"/>
  <c r="Q494" i="19"/>
  <c r="Q476" i="19"/>
  <c r="Q495" i="19"/>
  <c r="Q452" i="19"/>
  <c r="Q423" i="19"/>
  <c r="Q444" i="19"/>
  <c r="Q421" i="19"/>
  <c r="Q416" i="19"/>
  <c r="Q458" i="19"/>
  <c r="Q468" i="19"/>
  <c r="Q465" i="19"/>
  <c r="Q417" i="19"/>
  <c r="Q424" i="19"/>
  <c r="Q447" i="19"/>
  <c r="Q477" i="19"/>
  <c r="Q433" i="19"/>
  <c r="Q471" i="19"/>
  <c r="Q448" i="19"/>
  <c r="Q478" i="19"/>
  <c r="Q487" i="19"/>
  <c r="Q472" i="19"/>
  <c r="Q449" i="19"/>
  <c r="Q496" i="19"/>
  <c r="Q459" i="19"/>
  <c r="Q466" i="19"/>
  <c r="Q450" i="19"/>
  <c r="Q460" i="19"/>
  <c r="Q453" i="19"/>
  <c r="Q469" i="19"/>
  <c r="Q412" i="19"/>
  <c r="Q437" i="19"/>
  <c r="Q470" i="19"/>
  <c r="Q479" i="19"/>
  <c r="Q454" i="19"/>
  <c r="Q480" i="19"/>
  <c r="Q413" i="19"/>
  <c r="Q488" i="19"/>
  <c r="Q425" i="19"/>
  <c r="Q428" i="19"/>
  <c r="Q418" i="19"/>
  <c r="Q500" i="19"/>
  <c r="Q461" i="19"/>
  <c r="Q451" i="19"/>
  <c r="Q426" i="19"/>
  <c r="Q438" i="19"/>
  <c r="Q467" i="19"/>
  <c r="Q455" i="19"/>
  <c r="Q439" i="19"/>
  <c r="Q456" i="19"/>
  <c r="Q501" i="19"/>
  <c r="Q445" i="19"/>
  <c r="Q440" i="19"/>
  <c r="Q429" i="19"/>
  <c r="N2" i="15"/>
  <c r="N3" i="15"/>
  <c r="N4" i="15"/>
  <c r="N5" i="15"/>
  <c r="N6" i="15"/>
  <c r="N7" i="15"/>
  <c r="N8" i="15"/>
  <c r="N9" i="15"/>
  <c r="N10" i="15"/>
  <c r="N11" i="15"/>
  <c r="N12" i="15"/>
  <c r="N13" i="15"/>
  <c r="N14" i="15"/>
  <c r="N15" i="15"/>
  <c r="N16" i="15"/>
  <c r="N17" i="15"/>
  <c r="N18" i="15"/>
  <c r="N19" i="15"/>
  <c r="N20" i="15"/>
  <c r="N21" i="15"/>
  <c r="N22" i="15"/>
  <c r="N23" i="15"/>
  <c r="N24" i="15"/>
  <c r="N186" i="15"/>
  <c r="N187" i="15"/>
  <c r="N188" i="15"/>
  <c r="N189" i="15"/>
  <c r="N190" i="15"/>
  <c r="N191" i="15"/>
  <c r="N192" i="15"/>
  <c r="N193" i="15"/>
  <c r="N194" i="15"/>
  <c r="N195" i="15"/>
  <c r="N196" i="15"/>
  <c r="N197" i="15"/>
  <c r="N198" i="15"/>
  <c r="N199" i="15"/>
  <c r="N200" i="15"/>
  <c r="N201" i="15"/>
  <c r="N202" i="15"/>
  <c r="N203" i="15"/>
  <c r="N204" i="15"/>
  <c r="N205" i="15"/>
  <c r="N346" i="15"/>
  <c r="N347" i="15"/>
  <c r="N348" i="15"/>
  <c r="N349" i="15"/>
  <c r="N350" i="15"/>
  <c r="N351" i="15"/>
  <c r="N352" i="15"/>
  <c r="N353" i="15"/>
  <c r="N354" i="15"/>
  <c r="N355" i="15"/>
  <c r="N356" i="15"/>
  <c r="N357" i="15"/>
  <c r="N358" i="15"/>
  <c r="N359" i="15"/>
  <c r="N360" i="15"/>
  <c r="N361" i="15"/>
  <c r="N362" i="15"/>
  <c r="N363" i="15"/>
  <c r="N364" i="15"/>
  <c r="N365" i="15"/>
  <c r="N366" i="15"/>
  <c r="N514" i="15"/>
  <c r="N515" i="15"/>
  <c r="N516" i="15"/>
  <c r="N517" i="15"/>
  <c r="N518" i="15"/>
  <c r="N519" i="15"/>
  <c r="N520" i="15"/>
  <c r="N521" i="15"/>
  <c r="N522" i="15"/>
  <c r="N523" i="15"/>
  <c r="N524" i="15"/>
  <c r="N525" i="15"/>
  <c r="N526" i="15"/>
  <c r="N527" i="15"/>
  <c r="N528" i="15"/>
  <c r="N529" i="15"/>
  <c r="N530" i="15"/>
  <c r="N531" i="15"/>
  <c r="N532" i="15"/>
  <c r="N533" i="15"/>
  <c r="N534" i="15"/>
  <c r="N535" i="15"/>
  <c r="N690" i="15"/>
  <c r="N691" i="15"/>
  <c r="N692" i="15"/>
  <c r="N693" i="15"/>
  <c r="N694" i="15"/>
  <c r="N695" i="15"/>
  <c r="N696" i="15"/>
  <c r="N697" i="15"/>
  <c r="N698" i="15"/>
  <c r="N699" i="15"/>
  <c r="N700" i="15"/>
  <c r="N701" i="15"/>
  <c r="N702" i="15"/>
  <c r="N703" i="15"/>
  <c r="N704" i="15"/>
  <c r="N705" i="15"/>
  <c r="N706" i="15"/>
  <c r="N707" i="15"/>
  <c r="N708" i="15"/>
  <c r="N709" i="15"/>
  <c r="N710" i="15"/>
  <c r="N711" i="15"/>
  <c r="N866" i="15"/>
  <c r="N867" i="15"/>
  <c r="N868" i="15"/>
  <c r="N869" i="15"/>
  <c r="N870" i="15"/>
  <c r="N871" i="15"/>
  <c r="N872" i="15"/>
  <c r="N873" i="15"/>
  <c r="N874" i="15"/>
  <c r="N875" i="15"/>
  <c r="N876" i="15"/>
  <c r="N877" i="15"/>
  <c r="N878" i="15"/>
  <c r="N879" i="15"/>
  <c r="N880" i="15"/>
  <c r="N881" i="15"/>
  <c r="N882" i="15"/>
  <c r="N883" i="15"/>
  <c r="N884" i="15"/>
  <c r="N885" i="15"/>
  <c r="N886" i="15"/>
  <c r="N25" i="15"/>
  <c r="N26" i="15"/>
  <c r="N27" i="15"/>
  <c r="N28" i="15"/>
  <c r="N29" i="15"/>
  <c r="N30" i="15"/>
  <c r="N31" i="15"/>
  <c r="N32" i="15"/>
  <c r="N33" i="15"/>
  <c r="N34" i="15"/>
  <c r="N35" i="15"/>
  <c r="N36" i="15"/>
  <c r="N37" i="15"/>
  <c r="N38" i="15"/>
  <c r="N39" i="15"/>
  <c r="N40" i="15"/>
  <c r="N41" i="15"/>
  <c r="N42" i="15"/>
  <c r="N43" i="15"/>
  <c r="N44" i="15"/>
  <c r="N45" i="15"/>
  <c r="N46" i="15"/>
  <c r="N47" i="15"/>
  <c r="N206" i="15"/>
  <c r="N207" i="15"/>
  <c r="N208" i="15"/>
  <c r="N209" i="15"/>
  <c r="N210" i="15"/>
  <c r="N211" i="15"/>
  <c r="N212" i="15"/>
  <c r="N213" i="15"/>
  <c r="N214" i="15"/>
  <c r="N215" i="15"/>
  <c r="N216" i="15"/>
  <c r="N217" i="15"/>
  <c r="N218" i="15"/>
  <c r="N219" i="15"/>
  <c r="N220" i="15"/>
  <c r="N221" i="15"/>
  <c r="N222" i="15"/>
  <c r="N223" i="15"/>
  <c r="N224" i="15"/>
  <c r="N225" i="15"/>
  <c r="N367" i="15"/>
  <c r="N368" i="15"/>
  <c r="N369" i="15"/>
  <c r="N370" i="15"/>
  <c r="N371" i="15"/>
  <c r="N372" i="15"/>
  <c r="N373" i="15"/>
  <c r="N374" i="15"/>
  <c r="N375" i="15"/>
  <c r="N376" i="15"/>
  <c r="N377" i="15"/>
  <c r="N378" i="15"/>
  <c r="N379" i="15"/>
  <c r="N380" i="15"/>
  <c r="N381" i="15"/>
  <c r="N382" i="15"/>
  <c r="N383" i="15"/>
  <c r="N384" i="15"/>
  <c r="N385" i="15"/>
  <c r="N386" i="15"/>
  <c r="N387" i="15"/>
  <c r="N536" i="15"/>
  <c r="N537" i="15"/>
  <c r="N538" i="15"/>
  <c r="N539" i="15"/>
  <c r="N540" i="15"/>
  <c r="N541" i="15"/>
  <c r="N542" i="15"/>
  <c r="N543" i="15"/>
  <c r="N544" i="15"/>
  <c r="N545" i="15"/>
  <c r="N546" i="15"/>
  <c r="N547" i="15"/>
  <c r="N548" i="15"/>
  <c r="N549" i="15"/>
  <c r="N550" i="15"/>
  <c r="N551" i="15"/>
  <c r="N552" i="15"/>
  <c r="N553" i="15"/>
  <c r="N554" i="15"/>
  <c r="N555" i="15"/>
  <c r="N556" i="15"/>
  <c r="N557" i="15"/>
  <c r="N712" i="15"/>
  <c r="N713" i="15"/>
  <c r="N714" i="15"/>
  <c r="N715" i="15"/>
  <c r="N716" i="15"/>
  <c r="N717" i="15"/>
  <c r="N718" i="15"/>
  <c r="N719" i="15"/>
  <c r="N720" i="15"/>
  <c r="N721" i="15"/>
  <c r="N722" i="15"/>
  <c r="N723" i="15"/>
  <c r="N724" i="15"/>
  <c r="N725" i="15"/>
  <c r="N726" i="15"/>
  <c r="N727" i="15"/>
  <c r="N728" i="15"/>
  <c r="N729" i="15"/>
  <c r="N730" i="15"/>
  <c r="N731" i="15"/>
  <c r="N732" i="15"/>
  <c r="N733" i="15"/>
  <c r="N887" i="15"/>
  <c r="N888" i="15"/>
  <c r="N889" i="15"/>
  <c r="N890" i="15"/>
  <c r="N891" i="15"/>
  <c r="N892" i="15"/>
  <c r="N893" i="15"/>
  <c r="N894" i="15"/>
  <c r="N895" i="15"/>
  <c r="N896" i="15"/>
  <c r="N897" i="15"/>
  <c r="N898" i="15"/>
  <c r="N899" i="15"/>
  <c r="N900" i="15"/>
  <c r="N901" i="15"/>
  <c r="N902" i="15"/>
  <c r="N903" i="15"/>
  <c r="N904" i="15"/>
  <c r="N905" i="15"/>
  <c r="N906" i="15"/>
  <c r="N907" i="15"/>
  <c r="N48" i="15"/>
  <c r="N49" i="15"/>
  <c r="N50" i="15"/>
  <c r="N51" i="15"/>
  <c r="N52" i="15"/>
  <c r="N53" i="15"/>
  <c r="N54" i="15"/>
  <c r="N55" i="15"/>
  <c r="N56" i="15"/>
  <c r="N57" i="15"/>
  <c r="N58" i="15"/>
  <c r="N59" i="15"/>
  <c r="N60" i="15"/>
  <c r="N61" i="15"/>
  <c r="N62" i="15"/>
  <c r="N63" i="15"/>
  <c r="N64" i="15"/>
  <c r="N65" i="15"/>
  <c r="N66" i="15"/>
  <c r="N67" i="15"/>
  <c r="N68" i="15"/>
  <c r="N69" i="15"/>
  <c r="N70" i="15"/>
  <c r="N226" i="15"/>
  <c r="N227" i="15"/>
  <c r="N228" i="15"/>
  <c r="N229" i="15"/>
  <c r="N230" i="15"/>
  <c r="N231" i="15"/>
  <c r="N232" i="15"/>
  <c r="N233" i="15"/>
  <c r="N234" i="15"/>
  <c r="N235" i="15"/>
  <c r="N236" i="15"/>
  <c r="N237" i="15"/>
  <c r="N238" i="15"/>
  <c r="N239" i="15"/>
  <c r="N240" i="15"/>
  <c r="N241" i="15"/>
  <c r="N242" i="15"/>
  <c r="N243" i="15"/>
  <c r="N244" i="15"/>
  <c r="N245" i="15"/>
  <c r="N388" i="15"/>
  <c r="N389" i="15"/>
  <c r="N390" i="15"/>
  <c r="N391" i="15"/>
  <c r="N392" i="15"/>
  <c r="N393" i="15"/>
  <c r="N394" i="15"/>
  <c r="N395" i="15"/>
  <c r="N396" i="15"/>
  <c r="N397" i="15"/>
  <c r="N398" i="15"/>
  <c r="N399" i="15"/>
  <c r="N400" i="15"/>
  <c r="N401" i="15"/>
  <c r="N402" i="15"/>
  <c r="N403" i="15"/>
  <c r="N404" i="15"/>
  <c r="N405" i="15"/>
  <c r="N406" i="15"/>
  <c r="N407" i="15"/>
  <c r="N408" i="15"/>
  <c r="N558" i="15"/>
  <c r="N559" i="15"/>
  <c r="N560" i="15"/>
  <c r="N561" i="15"/>
  <c r="N562" i="15"/>
  <c r="N563" i="15"/>
  <c r="N564" i="15"/>
  <c r="N565" i="15"/>
  <c r="N566" i="15"/>
  <c r="N567" i="15"/>
  <c r="N568" i="15"/>
  <c r="N569" i="15"/>
  <c r="N570" i="15"/>
  <c r="N571" i="15"/>
  <c r="N572" i="15"/>
  <c r="N573" i="15"/>
  <c r="N574" i="15"/>
  <c r="N575" i="15"/>
  <c r="N576" i="15"/>
  <c r="N577" i="15"/>
  <c r="N578" i="15"/>
  <c r="N579" i="15"/>
  <c r="N734" i="15"/>
  <c r="N735" i="15"/>
  <c r="N736" i="15"/>
  <c r="N737" i="15"/>
  <c r="N738" i="15"/>
  <c r="N739" i="15"/>
  <c r="N740" i="15"/>
  <c r="N741" i="15"/>
  <c r="N742" i="15"/>
  <c r="N743" i="15"/>
  <c r="N744" i="15"/>
  <c r="N745" i="15"/>
  <c r="N746" i="15"/>
  <c r="N747" i="15"/>
  <c r="N748" i="15"/>
  <c r="N749" i="15"/>
  <c r="N750" i="15"/>
  <c r="N751" i="15"/>
  <c r="N752" i="15"/>
  <c r="N753" i="15"/>
  <c r="N754" i="15"/>
  <c r="N755" i="15"/>
  <c r="N908" i="15"/>
  <c r="N909" i="15"/>
  <c r="N910" i="15"/>
  <c r="N911" i="15"/>
  <c r="N912" i="15"/>
  <c r="N913" i="15"/>
  <c r="N914" i="15"/>
  <c r="N915" i="15"/>
  <c r="N916" i="15"/>
  <c r="N917" i="15"/>
  <c r="N918" i="15"/>
  <c r="N919" i="15"/>
  <c r="N920" i="15"/>
  <c r="N921" i="15"/>
  <c r="N922" i="15"/>
  <c r="N923" i="15"/>
  <c r="N924" i="15"/>
  <c r="N925" i="15"/>
  <c r="N926" i="15"/>
  <c r="N927" i="15"/>
  <c r="N928" i="15"/>
  <c r="N71" i="15"/>
  <c r="N72" i="15"/>
  <c r="N73" i="15"/>
  <c r="N74" i="15"/>
  <c r="N75" i="15"/>
  <c r="N76" i="15"/>
  <c r="N77" i="15"/>
  <c r="N78" i="15"/>
  <c r="N79" i="15"/>
  <c r="N80" i="15"/>
  <c r="N81" i="15"/>
  <c r="N82" i="15"/>
  <c r="N83" i="15"/>
  <c r="N84" i="15"/>
  <c r="N85" i="15"/>
  <c r="N86" i="15"/>
  <c r="N87" i="15"/>
  <c r="N88" i="15"/>
  <c r="N89" i="15"/>
  <c r="N90" i="15"/>
  <c r="N91" i="15"/>
  <c r="N92" i="15"/>
  <c r="N93" i="15"/>
  <c r="N246" i="15"/>
  <c r="N247" i="15"/>
  <c r="N248" i="15"/>
  <c r="N249" i="15"/>
  <c r="N250" i="15"/>
  <c r="N251" i="15"/>
  <c r="N252" i="15"/>
  <c r="N253" i="15"/>
  <c r="N254" i="15"/>
  <c r="N255" i="15"/>
  <c r="N256" i="15"/>
  <c r="N257" i="15"/>
  <c r="N258" i="15"/>
  <c r="N259" i="15"/>
  <c r="N260" i="15"/>
  <c r="N261" i="15"/>
  <c r="N262" i="15"/>
  <c r="N263" i="15"/>
  <c r="N264" i="15"/>
  <c r="N265" i="15"/>
  <c r="N409" i="15"/>
  <c r="N410" i="15"/>
  <c r="N411" i="15"/>
  <c r="N412" i="15"/>
  <c r="N413" i="15"/>
  <c r="N414" i="15"/>
  <c r="N415" i="15"/>
  <c r="N416" i="15"/>
  <c r="N417" i="15"/>
  <c r="N418" i="15"/>
  <c r="N419" i="15"/>
  <c r="N420" i="15"/>
  <c r="N421" i="15"/>
  <c r="N422" i="15"/>
  <c r="N423" i="15"/>
  <c r="N424" i="15"/>
  <c r="N425" i="15"/>
  <c r="N426" i="15"/>
  <c r="N427" i="15"/>
  <c r="N428" i="15"/>
  <c r="N429" i="15"/>
  <c r="N580" i="15"/>
  <c r="N581" i="15"/>
  <c r="N582" i="15"/>
  <c r="N583" i="15"/>
  <c r="N584" i="15"/>
  <c r="N585" i="15"/>
  <c r="N586" i="15"/>
  <c r="N587" i="15"/>
  <c r="N588" i="15"/>
  <c r="N589" i="15"/>
  <c r="N590" i="15"/>
  <c r="N591" i="15"/>
  <c r="N592" i="15"/>
  <c r="N593" i="15"/>
  <c r="N594" i="15"/>
  <c r="N595" i="15"/>
  <c r="N596" i="15"/>
  <c r="N597" i="15"/>
  <c r="N598" i="15"/>
  <c r="N599" i="15"/>
  <c r="N600" i="15"/>
  <c r="N601" i="15"/>
  <c r="N756" i="15"/>
  <c r="N757" i="15"/>
  <c r="N758" i="15"/>
  <c r="N759" i="15"/>
  <c r="N760" i="15"/>
  <c r="N761" i="15"/>
  <c r="N762" i="15"/>
  <c r="N763" i="15"/>
  <c r="N764" i="15"/>
  <c r="N765" i="15"/>
  <c r="N766" i="15"/>
  <c r="N767" i="15"/>
  <c r="N768" i="15"/>
  <c r="N769" i="15"/>
  <c r="N770" i="15"/>
  <c r="N771" i="15"/>
  <c r="N772" i="15"/>
  <c r="N773" i="15"/>
  <c r="N774" i="15"/>
  <c r="N775" i="15"/>
  <c r="N776" i="15"/>
  <c r="N777" i="15"/>
  <c r="N929" i="15"/>
  <c r="N930" i="15"/>
  <c r="N931" i="15"/>
  <c r="N932" i="15"/>
  <c r="N933" i="15"/>
  <c r="N934" i="15"/>
  <c r="N935" i="15"/>
  <c r="N936" i="15"/>
  <c r="N937" i="15"/>
  <c r="N938" i="15"/>
  <c r="N939" i="15"/>
  <c r="N940" i="15"/>
  <c r="N941" i="15"/>
  <c r="N942" i="15"/>
  <c r="N943" i="15"/>
  <c r="N944" i="15"/>
  <c r="N945" i="15"/>
  <c r="N946" i="15"/>
  <c r="N947" i="15"/>
  <c r="N948" i="15"/>
  <c r="N949" i="15"/>
  <c r="N94" i="15"/>
  <c r="N95" i="15"/>
  <c r="N96" i="15"/>
  <c r="N97" i="15"/>
  <c r="N98" i="15"/>
  <c r="N99" i="15"/>
  <c r="N100" i="15"/>
  <c r="N101" i="15"/>
  <c r="N102" i="15"/>
  <c r="N103" i="15"/>
  <c r="N104" i="15"/>
  <c r="N105" i="15"/>
  <c r="N106" i="15"/>
  <c r="N107" i="15"/>
  <c r="N108" i="15"/>
  <c r="N109" i="15"/>
  <c r="N110" i="15"/>
  <c r="N111" i="15"/>
  <c r="N112" i="15"/>
  <c r="N113" i="15"/>
  <c r="N114" i="15"/>
  <c r="N115" i="15"/>
  <c r="N116" i="15"/>
  <c r="N266" i="15"/>
  <c r="N267" i="15"/>
  <c r="N268" i="15"/>
  <c r="N269" i="15"/>
  <c r="N270" i="15"/>
  <c r="N271" i="15"/>
  <c r="N272" i="15"/>
  <c r="N273" i="15"/>
  <c r="N274" i="15"/>
  <c r="N275" i="15"/>
  <c r="N276" i="15"/>
  <c r="N277" i="15"/>
  <c r="N278" i="15"/>
  <c r="N279" i="15"/>
  <c r="N280" i="15"/>
  <c r="N281" i="15"/>
  <c r="N282" i="15"/>
  <c r="N283" i="15"/>
  <c r="N284" i="15"/>
  <c r="N285" i="15"/>
  <c r="N430" i="15"/>
  <c r="N431" i="15"/>
  <c r="N432" i="15"/>
  <c r="N433" i="15"/>
  <c r="N434" i="15"/>
  <c r="N435" i="15"/>
  <c r="N436" i="15"/>
  <c r="N437" i="15"/>
  <c r="N438" i="15"/>
  <c r="N439" i="15"/>
  <c r="N440" i="15"/>
  <c r="N441" i="15"/>
  <c r="N442" i="15"/>
  <c r="N443" i="15"/>
  <c r="N444" i="15"/>
  <c r="N445" i="15"/>
  <c r="N446" i="15"/>
  <c r="N447" i="15"/>
  <c r="N448" i="15"/>
  <c r="N449" i="15"/>
  <c r="N450" i="15"/>
  <c r="N602" i="15"/>
  <c r="N603" i="15"/>
  <c r="N604" i="15"/>
  <c r="N605" i="15"/>
  <c r="N606" i="15"/>
  <c r="N607" i="15"/>
  <c r="N608" i="15"/>
  <c r="N609" i="15"/>
  <c r="N610" i="15"/>
  <c r="N611" i="15"/>
  <c r="N612" i="15"/>
  <c r="N613" i="15"/>
  <c r="N614" i="15"/>
  <c r="N615" i="15"/>
  <c r="N616" i="15"/>
  <c r="N617" i="15"/>
  <c r="N618" i="15"/>
  <c r="N619" i="15"/>
  <c r="N620" i="15"/>
  <c r="N621" i="15"/>
  <c r="N622" i="15"/>
  <c r="N623" i="15"/>
  <c r="N778" i="15"/>
  <c r="N779" i="15"/>
  <c r="N780" i="15"/>
  <c r="N781" i="15"/>
  <c r="N782" i="15"/>
  <c r="N783" i="15"/>
  <c r="N784" i="15"/>
  <c r="N785" i="15"/>
  <c r="N786" i="15"/>
  <c r="N787" i="15"/>
  <c r="N788" i="15"/>
  <c r="N789" i="15"/>
  <c r="N790" i="15"/>
  <c r="N791" i="15"/>
  <c r="N792" i="15"/>
  <c r="N793" i="15"/>
  <c r="N794" i="15"/>
  <c r="N795" i="15"/>
  <c r="N796" i="15"/>
  <c r="N797" i="15"/>
  <c r="N798" i="15"/>
  <c r="N799" i="15"/>
  <c r="N950" i="15"/>
  <c r="N951" i="15"/>
  <c r="N952" i="15"/>
  <c r="N953" i="15"/>
  <c r="N954" i="15"/>
  <c r="N955" i="15"/>
  <c r="N956" i="15"/>
  <c r="N957" i="15"/>
  <c r="N958" i="15"/>
  <c r="N959" i="15"/>
  <c r="N960" i="15"/>
  <c r="N961" i="15"/>
  <c r="N962" i="15"/>
  <c r="N963" i="15"/>
  <c r="N964" i="15"/>
  <c r="N965" i="15"/>
  <c r="N966" i="15"/>
  <c r="N967" i="15"/>
  <c r="N968" i="15"/>
  <c r="N969" i="15"/>
  <c r="N970"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286" i="15"/>
  <c r="N287" i="15"/>
  <c r="N288" i="15"/>
  <c r="N289" i="15"/>
  <c r="N290" i="15"/>
  <c r="N291" i="15"/>
  <c r="N292" i="15"/>
  <c r="N293" i="15"/>
  <c r="N294" i="15"/>
  <c r="N295" i="15"/>
  <c r="N296" i="15"/>
  <c r="N297" i="15"/>
  <c r="N298" i="15"/>
  <c r="N299" i="15"/>
  <c r="N300" i="15"/>
  <c r="N301" i="15"/>
  <c r="N302" i="15"/>
  <c r="N303" i="15"/>
  <c r="N304" i="15"/>
  <c r="N305" i="15"/>
  <c r="N451" i="15"/>
  <c r="N452" i="15"/>
  <c r="N453" i="15"/>
  <c r="N454" i="15"/>
  <c r="N455" i="15"/>
  <c r="N456" i="15"/>
  <c r="N457" i="15"/>
  <c r="N458" i="15"/>
  <c r="N459" i="15"/>
  <c r="N460" i="15"/>
  <c r="N461" i="15"/>
  <c r="N462" i="15"/>
  <c r="N463" i="15"/>
  <c r="N464" i="15"/>
  <c r="N465" i="15"/>
  <c r="N466" i="15"/>
  <c r="N467" i="15"/>
  <c r="N468" i="15"/>
  <c r="N469" i="15"/>
  <c r="N470" i="15"/>
  <c r="N471" i="15"/>
  <c r="N624" i="15"/>
  <c r="N625" i="15"/>
  <c r="N626" i="15"/>
  <c r="N627" i="15"/>
  <c r="N628" i="15"/>
  <c r="N629" i="15"/>
  <c r="N630" i="15"/>
  <c r="N631" i="15"/>
  <c r="N632" i="15"/>
  <c r="N633" i="15"/>
  <c r="N634" i="15"/>
  <c r="N635" i="15"/>
  <c r="N636" i="15"/>
  <c r="N637" i="15"/>
  <c r="N638" i="15"/>
  <c r="N639" i="15"/>
  <c r="N640" i="15"/>
  <c r="N641" i="15"/>
  <c r="N642" i="15"/>
  <c r="N643" i="15"/>
  <c r="N644" i="15"/>
  <c r="N645" i="15"/>
  <c r="N800" i="15"/>
  <c r="N801" i="15"/>
  <c r="N802" i="15"/>
  <c r="N803" i="15"/>
  <c r="N804" i="15"/>
  <c r="N805" i="15"/>
  <c r="N806" i="15"/>
  <c r="N807" i="15"/>
  <c r="N808" i="15"/>
  <c r="N809" i="15"/>
  <c r="N810" i="15"/>
  <c r="N811" i="15"/>
  <c r="N812" i="15"/>
  <c r="N813" i="15"/>
  <c r="N814" i="15"/>
  <c r="N815" i="15"/>
  <c r="N816" i="15"/>
  <c r="N817" i="15"/>
  <c r="N818" i="15"/>
  <c r="N819" i="15"/>
  <c r="N820" i="15"/>
  <c r="N821" i="15"/>
  <c r="N971" i="15"/>
  <c r="N972" i="15"/>
  <c r="N973" i="15"/>
  <c r="N974" i="15"/>
  <c r="N975" i="15"/>
  <c r="N976" i="15"/>
  <c r="N977" i="15"/>
  <c r="N978" i="15"/>
  <c r="N979" i="15"/>
  <c r="N980" i="15"/>
  <c r="N981" i="15"/>
  <c r="N982" i="15"/>
  <c r="N983" i="15"/>
  <c r="N984" i="15"/>
  <c r="N985" i="15"/>
  <c r="N986" i="15"/>
  <c r="N987" i="15"/>
  <c r="N988" i="15"/>
  <c r="N989" i="15"/>
  <c r="N990" i="15"/>
  <c r="N991"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306" i="15"/>
  <c r="N307" i="15"/>
  <c r="N308" i="15"/>
  <c r="N309" i="15"/>
  <c r="N310" i="15"/>
  <c r="N311" i="15"/>
  <c r="N312" i="15"/>
  <c r="N313" i="15"/>
  <c r="N314" i="15"/>
  <c r="N315" i="15"/>
  <c r="N316" i="15"/>
  <c r="N317" i="15"/>
  <c r="N318" i="15"/>
  <c r="N319" i="15"/>
  <c r="N320" i="15"/>
  <c r="N321" i="15"/>
  <c r="N322" i="15"/>
  <c r="N323" i="15"/>
  <c r="N324" i="15"/>
  <c r="N325" i="15"/>
  <c r="N472" i="15"/>
  <c r="N473" i="15"/>
  <c r="N474" i="15"/>
  <c r="N475" i="15"/>
  <c r="N476" i="15"/>
  <c r="N477" i="15"/>
  <c r="N478" i="15"/>
  <c r="N479" i="15"/>
  <c r="N480" i="15"/>
  <c r="N481" i="15"/>
  <c r="N482" i="15"/>
  <c r="N483" i="15"/>
  <c r="N484" i="15"/>
  <c r="N485" i="15"/>
  <c r="N486" i="15"/>
  <c r="N487" i="15"/>
  <c r="N488" i="15"/>
  <c r="N489" i="15"/>
  <c r="N490" i="15"/>
  <c r="N491" i="15"/>
  <c r="N492" i="15"/>
  <c r="N646" i="15"/>
  <c r="N647" i="15"/>
  <c r="N648" i="15"/>
  <c r="N649" i="15"/>
  <c r="N650" i="15"/>
  <c r="N651" i="15"/>
  <c r="N652" i="15"/>
  <c r="N653" i="15"/>
  <c r="N654" i="15"/>
  <c r="N655" i="15"/>
  <c r="N656" i="15"/>
  <c r="N657" i="15"/>
  <c r="N658" i="15"/>
  <c r="N659" i="15"/>
  <c r="N660" i="15"/>
  <c r="N661" i="15"/>
  <c r="N662" i="15"/>
  <c r="N663" i="15"/>
  <c r="N664" i="15"/>
  <c r="N665" i="15"/>
  <c r="N666" i="15"/>
  <c r="N667" i="15"/>
  <c r="N822" i="15"/>
  <c r="N823" i="15"/>
  <c r="N824" i="15"/>
  <c r="N825" i="15"/>
  <c r="N826" i="15"/>
  <c r="N827" i="15"/>
  <c r="N828" i="15"/>
  <c r="N829" i="15"/>
  <c r="N830" i="15"/>
  <c r="N831" i="15"/>
  <c r="N832" i="15"/>
  <c r="N833" i="15"/>
  <c r="N834" i="15"/>
  <c r="N835" i="15"/>
  <c r="N836" i="15"/>
  <c r="N837" i="15"/>
  <c r="N838" i="15"/>
  <c r="N839" i="15"/>
  <c r="N840" i="15"/>
  <c r="N841" i="15"/>
  <c r="N842" i="15"/>
  <c r="N843" i="15"/>
  <c r="N992" i="15"/>
  <c r="N993" i="15"/>
  <c r="N994" i="15"/>
  <c r="N995" i="15"/>
  <c r="N996" i="15"/>
  <c r="N997" i="15"/>
  <c r="N998" i="15"/>
  <c r="N999" i="15"/>
  <c r="N1000" i="15"/>
  <c r="N1001" i="15"/>
  <c r="N1002" i="15"/>
  <c r="N1003" i="15"/>
  <c r="N1004" i="15"/>
  <c r="N1005" i="15"/>
  <c r="N1006" i="15"/>
  <c r="N1007" i="15"/>
  <c r="N1008" i="15"/>
  <c r="N1009" i="15"/>
  <c r="N1010" i="15"/>
  <c r="N1011" i="15"/>
  <c r="N101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326" i="15"/>
  <c r="N327" i="15"/>
  <c r="N328" i="15"/>
  <c r="N329" i="15"/>
  <c r="N330" i="15"/>
  <c r="N331" i="15"/>
  <c r="N332" i="15"/>
  <c r="N333" i="15"/>
  <c r="N334" i="15"/>
  <c r="N335" i="15"/>
  <c r="N336" i="15"/>
  <c r="N337" i="15"/>
  <c r="N338" i="15"/>
  <c r="N339" i="15"/>
  <c r="N340" i="15"/>
  <c r="N341" i="15"/>
  <c r="N342" i="15"/>
  <c r="N343" i="15"/>
  <c r="N344" i="15"/>
  <c r="N345" i="15"/>
  <c r="N493" i="15"/>
  <c r="N494" i="15"/>
  <c r="N495" i="15"/>
  <c r="N496" i="15"/>
  <c r="N497" i="15"/>
  <c r="N498" i="15"/>
  <c r="N499" i="15"/>
  <c r="N500" i="15"/>
  <c r="N501" i="15"/>
  <c r="N502" i="15"/>
  <c r="N503" i="15"/>
  <c r="N504" i="15"/>
  <c r="N505" i="15"/>
  <c r="N506" i="15"/>
  <c r="N507" i="15"/>
  <c r="N508" i="15"/>
  <c r="N509" i="15"/>
  <c r="N510" i="15"/>
  <c r="N511" i="15"/>
  <c r="N512" i="15"/>
  <c r="N513" i="15"/>
  <c r="N668" i="15"/>
  <c r="N669" i="15"/>
  <c r="N670" i="15"/>
  <c r="N671" i="15"/>
  <c r="N672" i="15"/>
  <c r="N673" i="15"/>
  <c r="N674" i="15"/>
  <c r="N675" i="15"/>
  <c r="N676" i="15"/>
  <c r="N677" i="15"/>
  <c r="N678" i="15"/>
  <c r="N679" i="15"/>
  <c r="N680" i="15"/>
  <c r="N681" i="15"/>
  <c r="N682" i="15"/>
  <c r="N683" i="15"/>
  <c r="N684" i="15"/>
  <c r="N685" i="15"/>
  <c r="N686" i="15"/>
  <c r="N687" i="15"/>
  <c r="N688" i="15"/>
  <c r="N689" i="15"/>
  <c r="N844" i="15"/>
  <c r="N845" i="15"/>
  <c r="N846" i="15"/>
  <c r="N847" i="15"/>
  <c r="N848" i="15"/>
  <c r="N849" i="15"/>
  <c r="N850" i="15"/>
  <c r="N851" i="15"/>
  <c r="N852" i="15"/>
  <c r="N853" i="15"/>
  <c r="N854" i="15"/>
  <c r="N855" i="15"/>
  <c r="N856" i="15"/>
  <c r="N857" i="15"/>
  <c r="N858" i="15"/>
  <c r="N859" i="15"/>
  <c r="N860" i="15"/>
  <c r="N861" i="15"/>
  <c r="N862" i="15"/>
  <c r="N863" i="15"/>
  <c r="N864" i="15"/>
  <c r="N865"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R325" i="19"/>
  <c r="P325" i="19"/>
  <c r="O325" i="19"/>
  <c r="N325" i="19"/>
  <c r="M325" i="19"/>
  <c r="L325" i="19"/>
  <c r="R359" i="19"/>
  <c r="P359" i="19"/>
  <c r="O359" i="19"/>
  <c r="N359" i="19"/>
  <c r="M359" i="19"/>
  <c r="L359" i="19"/>
  <c r="R182" i="19"/>
  <c r="P182" i="19"/>
  <c r="O182" i="19"/>
  <c r="N182" i="19"/>
  <c r="M182" i="19"/>
  <c r="L182" i="19"/>
  <c r="R208" i="19"/>
  <c r="P208" i="19"/>
  <c r="O208" i="19"/>
  <c r="N208" i="19"/>
  <c r="M208" i="19"/>
  <c r="L208" i="19"/>
  <c r="R111" i="19"/>
  <c r="P111" i="19"/>
  <c r="O111" i="19"/>
  <c r="N111" i="19"/>
  <c r="M111" i="19"/>
  <c r="L111" i="19"/>
  <c r="R240" i="19"/>
  <c r="P240" i="19"/>
  <c r="O240" i="19"/>
  <c r="N240" i="19"/>
  <c r="M240" i="19"/>
  <c r="L240" i="19"/>
  <c r="R303" i="19"/>
  <c r="P303" i="19"/>
  <c r="O303" i="19"/>
  <c r="N303" i="19"/>
  <c r="M303" i="19"/>
  <c r="L303" i="19"/>
  <c r="R23" i="19"/>
  <c r="P23" i="19"/>
  <c r="O23" i="19"/>
  <c r="N23" i="19"/>
  <c r="M23" i="19"/>
  <c r="L23" i="19"/>
  <c r="R429" i="19"/>
  <c r="P429" i="19"/>
  <c r="O429" i="19"/>
  <c r="N429" i="19"/>
  <c r="M429" i="19"/>
  <c r="L429" i="19"/>
  <c r="R245" i="19"/>
  <c r="P245" i="19"/>
  <c r="O245" i="19"/>
  <c r="N245" i="19"/>
  <c r="M245" i="19"/>
  <c r="L245" i="19"/>
  <c r="R394" i="19"/>
  <c r="P394" i="19"/>
  <c r="O394" i="19"/>
  <c r="N394" i="19"/>
  <c r="M394" i="19"/>
  <c r="L394" i="19"/>
  <c r="R116" i="19"/>
  <c r="P116" i="19"/>
  <c r="O116" i="19"/>
  <c r="N116" i="19"/>
  <c r="M116" i="19"/>
  <c r="L116" i="19"/>
  <c r="R302" i="19"/>
  <c r="P302" i="19"/>
  <c r="O302" i="19"/>
  <c r="N302" i="19"/>
  <c r="M302" i="19"/>
  <c r="L302" i="19"/>
  <c r="R155" i="19"/>
  <c r="P155" i="19"/>
  <c r="O155" i="19"/>
  <c r="N155" i="19"/>
  <c r="M155" i="19"/>
  <c r="L155" i="19"/>
  <c r="R26" i="19"/>
  <c r="P26" i="19"/>
  <c r="O26" i="19"/>
  <c r="N26" i="19"/>
  <c r="M26" i="19"/>
  <c r="L26" i="19"/>
  <c r="R440" i="19"/>
  <c r="P440" i="19"/>
  <c r="O440" i="19"/>
  <c r="N440" i="19"/>
  <c r="M440" i="19"/>
  <c r="L440" i="19"/>
  <c r="R365" i="19"/>
  <c r="P365" i="19"/>
  <c r="O365" i="19"/>
  <c r="N365" i="19"/>
  <c r="M365" i="19"/>
  <c r="L365" i="19"/>
  <c r="R162" i="19"/>
  <c r="P162" i="19"/>
  <c r="O162" i="19"/>
  <c r="N162" i="19"/>
  <c r="M162" i="19"/>
  <c r="L162" i="19"/>
  <c r="R161" i="19"/>
  <c r="P161" i="19"/>
  <c r="O161" i="19"/>
  <c r="N161" i="19"/>
  <c r="M161" i="19"/>
  <c r="L161" i="19"/>
  <c r="R76" i="19"/>
  <c r="P76" i="19"/>
  <c r="O76" i="19"/>
  <c r="N76" i="19"/>
  <c r="M76" i="19"/>
  <c r="L76" i="19"/>
  <c r="R102" i="19"/>
  <c r="P102" i="19"/>
  <c r="O102" i="19"/>
  <c r="N102" i="19"/>
  <c r="M102" i="19"/>
  <c r="L102" i="19"/>
  <c r="R101" i="19"/>
  <c r="P101" i="19"/>
  <c r="O101" i="19"/>
  <c r="N101" i="19"/>
  <c r="M101" i="19"/>
  <c r="L101" i="19"/>
  <c r="R200" i="19"/>
  <c r="P200" i="19"/>
  <c r="O200" i="19"/>
  <c r="N200" i="19"/>
  <c r="M200" i="19"/>
  <c r="L200" i="19"/>
  <c r="R54" i="19"/>
  <c r="P54" i="19"/>
  <c r="O54" i="19"/>
  <c r="N54" i="19"/>
  <c r="M54" i="19"/>
  <c r="L54" i="19"/>
  <c r="R358" i="19"/>
  <c r="P358" i="19"/>
  <c r="O358" i="19"/>
  <c r="N358" i="19"/>
  <c r="M358" i="19"/>
  <c r="L358" i="19"/>
  <c r="R189" i="19"/>
  <c r="P189" i="19"/>
  <c r="O189" i="19"/>
  <c r="N189" i="19"/>
  <c r="M189" i="19"/>
  <c r="L189" i="19"/>
  <c r="R260" i="19"/>
  <c r="P260" i="19"/>
  <c r="O260" i="19"/>
  <c r="N260" i="19"/>
  <c r="M260" i="19"/>
  <c r="L260" i="19"/>
  <c r="R67" i="19"/>
  <c r="P67" i="19"/>
  <c r="O67" i="19"/>
  <c r="N67" i="19"/>
  <c r="M67" i="19"/>
  <c r="L67" i="19"/>
  <c r="R13" i="19"/>
  <c r="P13" i="19"/>
  <c r="O13" i="19"/>
  <c r="N13" i="19"/>
  <c r="M13" i="19"/>
  <c r="L13" i="19"/>
  <c r="R390" i="19"/>
  <c r="P390" i="19"/>
  <c r="O390" i="19"/>
  <c r="N390" i="19"/>
  <c r="M390" i="19"/>
  <c r="L390" i="19"/>
  <c r="R331" i="19"/>
  <c r="P331" i="19"/>
  <c r="O331" i="19"/>
  <c r="N331" i="19"/>
  <c r="M331" i="19"/>
  <c r="L331" i="19"/>
  <c r="R75" i="19"/>
  <c r="P75" i="19"/>
  <c r="O75" i="19"/>
  <c r="N75" i="19"/>
  <c r="M75" i="19"/>
  <c r="L75" i="19"/>
  <c r="R369" i="19"/>
  <c r="P369" i="19"/>
  <c r="O369" i="19"/>
  <c r="N369" i="19"/>
  <c r="M369" i="19"/>
  <c r="L369" i="19"/>
  <c r="R288" i="19"/>
  <c r="P288" i="19"/>
  <c r="O288" i="19"/>
  <c r="N288" i="19"/>
  <c r="M288" i="19"/>
  <c r="L288" i="19"/>
  <c r="R445" i="19"/>
  <c r="P445" i="19"/>
  <c r="O445" i="19"/>
  <c r="N445" i="19"/>
  <c r="M445" i="19"/>
  <c r="L445" i="19"/>
  <c r="R364" i="19"/>
  <c r="P364" i="19"/>
  <c r="O364" i="19"/>
  <c r="N364" i="19"/>
  <c r="M364" i="19"/>
  <c r="L364" i="19"/>
  <c r="R346" i="19"/>
  <c r="P346" i="19"/>
  <c r="O346" i="19"/>
  <c r="N346" i="19"/>
  <c r="M346" i="19"/>
  <c r="L346" i="19"/>
  <c r="R404" i="19"/>
  <c r="P404" i="19"/>
  <c r="O404" i="19"/>
  <c r="N404" i="19"/>
  <c r="M404" i="19"/>
  <c r="L404" i="19"/>
  <c r="R501" i="19"/>
  <c r="P501" i="19"/>
  <c r="O501" i="19"/>
  <c r="N501" i="19"/>
  <c r="M501" i="19"/>
  <c r="L501" i="19"/>
  <c r="R40" i="19"/>
  <c r="P40" i="19"/>
  <c r="O40" i="19"/>
  <c r="N40" i="19"/>
  <c r="M40" i="19"/>
  <c r="L40" i="19"/>
  <c r="R120" i="19"/>
  <c r="P120" i="19"/>
  <c r="O120" i="19"/>
  <c r="N120" i="19"/>
  <c r="M120" i="19"/>
  <c r="L120" i="19"/>
  <c r="R313" i="19"/>
  <c r="P313" i="19"/>
  <c r="O313" i="19"/>
  <c r="N313" i="19"/>
  <c r="M313" i="19"/>
  <c r="L313" i="19"/>
  <c r="R115" i="19"/>
  <c r="P115" i="19"/>
  <c r="O115" i="19"/>
  <c r="N115" i="19"/>
  <c r="M115" i="19"/>
  <c r="L115" i="19"/>
  <c r="R324" i="19"/>
  <c r="P324" i="19"/>
  <c r="O324" i="19"/>
  <c r="N324" i="19"/>
  <c r="M324" i="19"/>
  <c r="L324" i="19"/>
  <c r="R389" i="19"/>
  <c r="P389" i="19"/>
  <c r="O389" i="19"/>
  <c r="N389" i="19"/>
  <c r="M389" i="19"/>
  <c r="L389" i="19"/>
  <c r="R89" i="19"/>
  <c r="P89" i="19"/>
  <c r="O89" i="19"/>
  <c r="N89" i="19"/>
  <c r="M89" i="19"/>
  <c r="L89" i="19"/>
  <c r="R456" i="19"/>
  <c r="P456" i="19"/>
  <c r="O456" i="19"/>
  <c r="N456" i="19"/>
  <c r="M456" i="19"/>
  <c r="L456" i="19"/>
  <c r="R439" i="19"/>
  <c r="P439" i="19"/>
  <c r="O439" i="19"/>
  <c r="N439" i="19"/>
  <c r="M439" i="19"/>
  <c r="L439" i="19"/>
  <c r="R455" i="19"/>
  <c r="P455" i="19"/>
  <c r="O455" i="19"/>
  <c r="N455" i="19"/>
  <c r="M455" i="19"/>
  <c r="L455" i="19"/>
  <c r="R253" i="19"/>
  <c r="P253" i="19"/>
  <c r="O253" i="19"/>
  <c r="N253" i="19"/>
  <c r="M253" i="19"/>
  <c r="L253" i="19"/>
  <c r="R110" i="19"/>
  <c r="P110" i="19"/>
  <c r="O110" i="19"/>
  <c r="N110" i="19"/>
  <c r="M110" i="19"/>
  <c r="L110" i="19"/>
  <c r="R335" i="19"/>
  <c r="P335" i="19"/>
  <c r="O335" i="19"/>
  <c r="N335" i="19"/>
  <c r="M335" i="19"/>
  <c r="L335" i="19"/>
  <c r="R133" i="19"/>
  <c r="P133" i="19"/>
  <c r="O133" i="19"/>
  <c r="N133" i="19"/>
  <c r="M133" i="19"/>
  <c r="L133" i="19"/>
  <c r="R334" i="19"/>
  <c r="P334" i="19"/>
  <c r="O334" i="19"/>
  <c r="N334" i="19"/>
  <c r="M334" i="19"/>
  <c r="L334" i="19"/>
  <c r="R467" i="19"/>
  <c r="P467" i="19"/>
  <c r="O467" i="19"/>
  <c r="N467" i="19"/>
  <c r="M467" i="19"/>
  <c r="L467" i="19"/>
  <c r="R438" i="19"/>
  <c r="P438" i="19"/>
  <c r="O438" i="19"/>
  <c r="N438" i="19"/>
  <c r="M438" i="19"/>
  <c r="L438" i="19"/>
  <c r="R426" i="19"/>
  <c r="P426" i="19"/>
  <c r="O426" i="19"/>
  <c r="N426" i="19"/>
  <c r="M426" i="19"/>
  <c r="L426" i="19"/>
  <c r="R210" i="19"/>
  <c r="P210" i="19"/>
  <c r="O210" i="19"/>
  <c r="N210" i="19"/>
  <c r="M210" i="19"/>
  <c r="L210" i="19"/>
  <c r="R451" i="19"/>
  <c r="P451" i="19"/>
  <c r="O451" i="19"/>
  <c r="N451" i="19"/>
  <c r="M451" i="19"/>
  <c r="L451" i="19"/>
  <c r="R461" i="19"/>
  <c r="P461" i="19"/>
  <c r="O461" i="19"/>
  <c r="N461" i="19"/>
  <c r="M461" i="19"/>
  <c r="L461" i="19"/>
  <c r="R226" i="19"/>
  <c r="P226" i="19"/>
  <c r="O226" i="19"/>
  <c r="N226" i="19"/>
  <c r="M226" i="19"/>
  <c r="L226" i="19"/>
  <c r="R177" i="19"/>
  <c r="P177" i="19"/>
  <c r="O177" i="19"/>
  <c r="N177" i="19"/>
  <c r="M177" i="19"/>
  <c r="L177" i="19"/>
  <c r="R350" i="19"/>
  <c r="P350" i="19"/>
  <c r="O350" i="19"/>
  <c r="N350" i="19"/>
  <c r="M350" i="19"/>
  <c r="L350" i="19"/>
  <c r="R233" i="19"/>
  <c r="P233" i="19"/>
  <c r="O233" i="19"/>
  <c r="N233" i="19"/>
  <c r="M233" i="19"/>
  <c r="L233" i="19"/>
  <c r="R148" i="19"/>
  <c r="P148" i="19"/>
  <c r="O148" i="19"/>
  <c r="N148" i="19"/>
  <c r="M148" i="19"/>
  <c r="L148" i="19"/>
  <c r="R7" i="19"/>
  <c r="P7" i="19"/>
  <c r="O7" i="19"/>
  <c r="N7" i="19"/>
  <c r="M7" i="19"/>
  <c r="L7" i="19"/>
  <c r="R500" i="19"/>
  <c r="P500" i="19"/>
  <c r="O500" i="19"/>
  <c r="N500" i="19"/>
  <c r="M500" i="19"/>
  <c r="L500" i="19"/>
  <c r="R225" i="19"/>
  <c r="P225" i="19"/>
  <c r="O225" i="19"/>
  <c r="N225" i="19"/>
  <c r="M225" i="19"/>
  <c r="L225" i="19"/>
  <c r="R79" i="19"/>
  <c r="P79" i="19"/>
  <c r="O79" i="19"/>
  <c r="N79" i="19"/>
  <c r="M79" i="19"/>
  <c r="L79" i="19"/>
  <c r="R292" i="19"/>
  <c r="P292" i="19"/>
  <c r="O292" i="19"/>
  <c r="N292" i="19"/>
  <c r="M292" i="19"/>
  <c r="L292" i="19"/>
  <c r="R100" i="19"/>
  <c r="P100" i="19"/>
  <c r="O100" i="19"/>
  <c r="N100" i="19"/>
  <c r="M100" i="19"/>
  <c r="L100" i="19"/>
  <c r="R266" i="19"/>
  <c r="P266" i="19"/>
  <c r="O266" i="19"/>
  <c r="N266" i="19"/>
  <c r="M266" i="19"/>
  <c r="L266" i="19"/>
  <c r="R418" i="19"/>
  <c r="P418" i="19"/>
  <c r="O418" i="19"/>
  <c r="N418" i="19"/>
  <c r="M418" i="19"/>
  <c r="L418" i="19"/>
  <c r="R194" i="19"/>
  <c r="P194" i="19"/>
  <c r="O194" i="19"/>
  <c r="N194" i="19"/>
  <c r="M194" i="19"/>
  <c r="L194" i="19"/>
  <c r="R83" i="19"/>
  <c r="P83" i="19"/>
  <c r="O83" i="19"/>
  <c r="N83" i="19"/>
  <c r="M83" i="19"/>
  <c r="L83" i="19"/>
  <c r="R372" i="19"/>
  <c r="P372" i="19"/>
  <c r="O372" i="19"/>
  <c r="N372" i="19"/>
  <c r="M372" i="19"/>
  <c r="L372" i="19"/>
  <c r="R315" i="19"/>
  <c r="P315" i="19"/>
  <c r="O315" i="19"/>
  <c r="N315" i="19"/>
  <c r="M315" i="19"/>
  <c r="L315" i="19"/>
  <c r="R428" i="19"/>
  <c r="P428" i="19"/>
  <c r="O428" i="19"/>
  <c r="N428" i="19"/>
  <c r="M428" i="19"/>
  <c r="L428" i="19"/>
  <c r="R425" i="19"/>
  <c r="P425" i="19"/>
  <c r="O425" i="19"/>
  <c r="N425" i="19"/>
  <c r="M425" i="19"/>
  <c r="L425" i="19"/>
  <c r="R239" i="19"/>
  <c r="P239" i="19"/>
  <c r="O239" i="19"/>
  <c r="N239" i="19"/>
  <c r="M239" i="19"/>
  <c r="L239" i="19"/>
  <c r="R319" i="19"/>
  <c r="P319" i="19"/>
  <c r="O319" i="19"/>
  <c r="N319" i="19"/>
  <c r="M319" i="19"/>
  <c r="L319" i="19"/>
  <c r="R312" i="19"/>
  <c r="P312" i="19"/>
  <c r="O312" i="19"/>
  <c r="N312" i="19"/>
  <c r="M312" i="19"/>
  <c r="L312" i="19"/>
  <c r="R488" i="19"/>
  <c r="P488" i="19"/>
  <c r="O488" i="19"/>
  <c r="N488" i="19"/>
  <c r="M488" i="19"/>
  <c r="L488" i="19"/>
  <c r="R301" i="19"/>
  <c r="P301" i="19"/>
  <c r="O301" i="19"/>
  <c r="N301" i="19"/>
  <c r="M301" i="19"/>
  <c r="L301" i="19"/>
  <c r="R276" i="19"/>
  <c r="P276" i="19"/>
  <c r="O276" i="19"/>
  <c r="N276" i="19"/>
  <c r="M276" i="19"/>
  <c r="L276" i="19"/>
  <c r="R409" i="19"/>
  <c r="P409" i="19"/>
  <c r="O409" i="19"/>
  <c r="N409" i="19"/>
  <c r="M409" i="19"/>
  <c r="L409" i="19"/>
  <c r="R413" i="19"/>
  <c r="P413" i="19"/>
  <c r="O413" i="19"/>
  <c r="N413" i="19"/>
  <c r="M413" i="19"/>
  <c r="L413" i="19"/>
  <c r="R207" i="19"/>
  <c r="P207" i="19"/>
  <c r="O207" i="19"/>
  <c r="N207" i="19"/>
  <c r="M207" i="19"/>
  <c r="L207" i="19"/>
  <c r="R265" i="19"/>
  <c r="P265" i="19"/>
  <c r="O265" i="19"/>
  <c r="N265" i="19"/>
  <c r="M265" i="19"/>
  <c r="L265" i="19"/>
  <c r="R119" i="19"/>
  <c r="P119" i="19"/>
  <c r="O119" i="19"/>
  <c r="N119" i="19"/>
  <c r="M119" i="19"/>
  <c r="L119" i="19"/>
  <c r="R228" i="19"/>
  <c r="P228" i="19"/>
  <c r="O228" i="19"/>
  <c r="N228" i="19"/>
  <c r="M228" i="19"/>
  <c r="L228" i="19"/>
  <c r="R273" i="19"/>
  <c r="P273" i="19"/>
  <c r="O273" i="19"/>
  <c r="N273" i="19"/>
  <c r="M273" i="19"/>
  <c r="L273" i="19"/>
  <c r="R132" i="19"/>
  <c r="P132" i="19"/>
  <c r="O132" i="19"/>
  <c r="N132" i="19"/>
  <c r="M132" i="19"/>
  <c r="L132" i="19"/>
  <c r="R61" i="19"/>
  <c r="P61" i="19"/>
  <c r="O61" i="19"/>
  <c r="N61" i="19"/>
  <c r="M61" i="19"/>
  <c r="L61" i="19"/>
  <c r="R181" i="19"/>
  <c r="P181" i="19"/>
  <c r="O181" i="19"/>
  <c r="N181" i="19"/>
  <c r="M181" i="19"/>
  <c r="L181" i="19"/>
  <c r="R480" i="19"/>
  <c r="P480" i="19"/>
  <c r="O480" i="19"/>
  <c r="N480" i="19"/>
  <c r="M480" i="19"/>
  <c r="L480" i="19"/>
  <c r="R33" i="19"/>
  <c r="P33" i="19"/>
  <c r="O33" i="19"/>
  <c r="N33" i="19"/>
  <c r="M33" i="19"/>
  <c r="L33" i="19"/>
  <c r="R153" i="19"/>
  <c r="P153" i="19"/>
  <c r="O153" i="19"/>
  <c r="N153" i="19"/>
  <c r="M153" i="19"/>
  <c r="L153" i="19"/>
  <c r="R311" i="19"/>
  <c r="P311" i="19"/>
  <c r="O311" i="19"/>
  <c r="N311" i="19"/>
  <c r="M311" i="19"/>
  <c r="L311" i="19"/>
  <c r="R354" i="19"/>
  <c r="P354" i="19"/>
  <c r="O354" i="19"/>
  <c r="N354" i="19"/>
  <c r="M354" i="19"/>
  <c r="L354" i="19"/>
  <c r="R29" i="19"/>
  <c r="P29" i="19"/>
  <c r="O29" i="19"/>
  <c r="N29" i="19"/>
  <c r="M29" i="19"/>
  <c r="L29" i="19"/>
  <c r="R213" i="19"/>
  <c r="P213" i="19"/>
  <c r="O213" i="19"/>
  <c r="N213" i="19"/>
  <c r="M213" i="19"/>
  <c r="L213" i="19"/>
  <c r="R28" i="19"/>
  <c r="P28" i="19"/>
  <c r="O28" i="19"/>
  <c r="N28" i="19"/>
  <c r="M28" i="19"/>
  <c r="L28" i="19"/>
  <c r="R36" i="19"/>
  <c r="P36" i="19"/>
  <c r="O36" i="19"/>
  <c r="N36" i="19"/>
  <c r="M36" i="19"/>
  <c r="L36" i="19"/>
  <c r="R388" i="19"/>
  <c r="P388" i="19"/>
  <c r="O388" i="19"/>
  <c r="N388" i="19"/>
  <c r="M388" i="19"/>
  <c r="L388" i="19"/>
  <c r="R237" i="19"/>
  <c r="P237" i="19"/>
  <c r="O237" i="19"/>
  <c r="N237" i="19"/>
  <c r="M237" i="19"/>
  <c r="L237" i="19"/>
  <c r="R279" i="19"/>
  <c r="P279" i="19"/>
  <c r="O279" i="19"/>
  <c r="N279" i="19"/>
  <c r="M279" i="19"/>
  <c r="L279" i="19"/>
  <c r="R99" i="19"/>
  <c r="P99" i="19"/>
  <c r="O99" i="19"/>
  <c r="N99" i="19"/>
  <c r="M99" i="19"/>
  <c r="L99" i="19"/>
  <c r="R397" i="19"/>
  <c r="P397" i="19"/>
  <c r="O397" i="19"/>
  <c r="N397" i="19"/>
  <c r="M397" i="19"/>
  <c r="L397" i="19"/>
  <c r="R454" i="19"/>
  <c r="P454" i="19"/>
  <c r="O454" i="19"/>
  <c r="N454" i="19"/>
  <c r="M454" i="19"/>
  <c r="L454" i="19"/>
  <c r="R114" i="19"/>
  <c r="P114" i="19"/>
  <c r="O114" i="19"/>
  <c r="N114" i="19"/>
  <c r="M114" i="19"/>
  <c r="L114" i="19"/>
  <c r="R93" i="19"/>
  <c r="P93" i="19"/>
  <c r="O93" i="19"/>
  <c r="N93" i="19"/>
  <c r="M93" i="19"/>
  <c r="L93" i="19"/>
  <c r="R206" i="19"/>
  <c r="P206" i="19"/>
  <c r="O206" i="19"/>
  <c r="N206" i="19"/>
  <c r="M206" i="19"/>
  <c r="L206" i="19"/>
  <c r="R349" i="19"/>
  <c r="P349" i="19"/>
  <c r="O349" i="19"/>
  <c r="N349" i="19"/>
  <c r="M349" i="19"/>
  <c r="L349" i="19"/>
  <c r="R479" i="19"/>
  <c r="P479" i="19"/>
  <c r="O479" i="19"/>
  <c r="N479" i="19"/>
  <c r="M479" i="19"/>
  <c r="L479" i="19"/>
  <c r="R403" i="19"/>
  <c r="P403" i="19"/>
  <c r="O403" i="19"/>
  <c r="N403" i="19"/>
  <c r="M403" i="19"/>
  <c r="L403" i="19"/>
  <c r="R270" i="19"/>
  <c r="P270" i="19"/>
  <c r="O270" i="19"/>
  <c r="N270" i="19"/>
  <c r="M270" i="19"/>
  <c r="L270" i="19"/>
  <c r="R219" i="19"/>
  <c r="P219" i="19"/>
  <c r="O219" i="19"/>
  <c r="N219" i="19"/>
  <c r="M219" i="19"/>
  <c r="L219" i="19"/>
  <c r="R218" i="19"/>
  <c r="P218" i="19"/>
  <c r="O218" i="19"/>
  <c r="N218" i="19"/>
  <c r="M218" i="19"/>
  <c r="L218" i="19"/>
  <c r="R353" i="19"/>
  <c r="P353" i="19"/>
  <c r="O353" i="19"/>
  <c r="N353" i="19"/>
  <c r="M353" i="19"/>
  <c r="L353" i="19"/>
  <c r="R57" i="19"/>
  <c r="P57" i="19"/>
  <c r="O57" i="19"/>
  <c r="N57" i="19"/>
  <c r="M57" i="19"/>
  <c r="L57" i="19"/>
  <c r="R470" i="19"/>
  <c r="P470" i="19"/>
  <c r="O470" i="19"/>
  <c r="N470" i="19"/>
  <c r="M470" i="19"/>
  <c r="L470" i="19"/>
  <c r="R22" i="19"/>
  <c r="P22" i="19"/>
  <c r="O22" i="19"/>
  <c r="N22" i="19"/>
  <c r="M22" i="19"/>
  <c r="L22" i="19"/>
  <c r="R193" i="19"/>
  <c r="P193" i="19"/>
  <c r="O193" i="19"/>
  <c r="N193" i="19"/>
  <c r="M193" i="19"/>
  <c r="L193" i="19"/>
  <c r="R19" i="19"/>
  <c r="P19" i="19"/>
  <c r="O19" i="19"/>
  <c r="N19" i="19"/>
  <c r="M19" i="19"/>
  <c r="L19" i="19"/>
  <c r="R345" i="19"/>
  <c r="P345" i="19"/>
  <c r="O345" i="19"/>
  <c r="N345" i="19"/>
  <c r="M345" i="19"/>
  <c r="L345" i="19"/>
  <c r="R212" i="19"/>
  <c r="P212" i="19"/>
  <c r="O212" i="19"/>
  <c r="N212" i="19"/>
  <c r="M212" i="19"/>
  <c r="L212" i="19"/>
  <c r="R437" i="19"/>
  <c r="P437" i="19"/>
  <c r="O437" i="19"/>
  <c r="N437" i="19"/>
  <c r="M437" i="19"/>
  <c r="L437" i="19"/>
  <c r="R252" i="19"/>
  <c r="P252" i="19"/>
  <c r="O252" i="19"/>
  <c r="N252" i="19"/>
  <c r="M252" i="19"/>
  <c r="L252" i="19"/>
  <c r="R152" i="19"/>
  <c r="P152" i="19"/>
  <c r="O152" i="19"/>
  <c r="N152" i="19"/>
  <c r="M152" i="19"/>
  <c r="L152" i="19"/>
  <c r="R298" i="19"/>
  <c r="P298" i="19"/>
  <c r="O298" i="19"/>
  <c r="N298" i="19"/>
  <c r="M298" i="19"/>
  <c r="L298" i="19"/>
  <c r="R256" i="19"/>
  <c r="P256" i="19"/>
  <c r="O256" i="19"/>
  <c r="N256" i="19"/>
  <c r="M256" i="19"/>
  <c r="L256" i="19"/>
  <c r="R88" i="19"/>
  <c r="P88" i="19"/>
  <c r="O88" i="19"/>
  <c r="N88" i="19"/>
  <c r="M88" i="19"/>
  <c r="L88" i="19"/>
  <c r="R412" i="19"/>
  <c r="P412" i="19"/>
  <c r="O412" i="19"/>
  <c r="N412" i="19"/>
  <c r="M412" i="19"/>
  <c r="L412" i="19"/>
  <c r="R330" i="19"/>
  <c r="P330" i="19"/>
  <c r="O330" i="19"/>
  <c r="N330" i="19"/>
  <c r="M330" i="19"/>
  <c r="L330" i="19"/>
  <c r="R205" i="19"/>
  <c r="P205" i="19"/>
  <c r="O205" i="19"/>
  <c r="N205" i="19"/>
  <c r="M205" i="19"/>
  <c r="L205" i="19"/>
  <c r="R243" i="19"/>
  <c r="P243" i="19"/>
  <c r="O243" i="19"/>
  <c r="N243" i="19"/>
  <c r="M243" i="19"/>
  <c r="L243" i="19"/>
  <c r="R469" i="19"/>
  <c r="P469" i="19"/>
  <c r="O469" i="19"/>
  <c r="N469" i="19"/>
  <c r="M469" i="19"/>
  <c r="L469" i="19"/>
  <c r="R6" i="19"/>
  <c r="P6" i="19"/>
  <c r="O6" i="19"/>
  <c r="N6" i="19"/>
  <c r="M6" i="19"/>
  <c r="L6" i="19"/>
  <c r="R323" i="19"/>
  <c r="P323" i="19"/>
  <c r="O323" i="19"/>
  <c r="N323" i="19"/>
  <c r="M323" i="19"/>
  <c r="L323" i="19"/>
  <c r="R18" i="19"/>
  <c r="P18" i="19"/>
  <c r="O18" i="19"/>
  <c r="N18" i="19"/>
  <c r="M18" i="19"/>
  <c r="L18" i="19"/>
  <c r="R453" i="19"/>
  <c r="P453" i="19"/>
  <c r="O453" i="19"/>
  <c r="N453" i="19"/>
  <c r="M453" i="19"/>
  <c r="L453" i="19"/>
  <c r="R251" i="19"/>
  <c r="P251" i="19"/>
  <c r="O251" i="19"/>
  <c r="N251" i="19"/>
  <c r="M251" i="19"/>
  <c r="L251" i="19"/>
  <c r="R460" i="19"/>
  <c r="P460" i="19"/>
  <c r="O460" i="19"/>
  <c r="N460" i="19"/>
  <c r="M460" i="19"/>
  <c r="L460" i="19"/>
  <c r="R393" i="19"/>
  <c r="P393" i="19"/>
  <c r="O393" i="19"/>
  <c r="N393" i="19"/>
  <c r="M393" i="19"/>
  <c r="L393" i="19"/>
  <c r="R199" i="19"/>
  <c r="P199" i="19"/>
  <c r="O199" i="19"/>
  <c r="N199" i="19"/>
  <c r="M199" i="19"/>
  <c r="L199" i="19"/>
  <c r="R450" i="19"/>
  <c r="P450" i="19"/>
  <c r="O450" i="19"/>
  <c r="N450" i="19"/>
  <c r="M450" i="19"/>
  <c r="L450" i="19"/>
  <c r="R5" i="19"/>
  <c r="P5" i="19"/>
  <c r="O5" i="19"/>
  <c r="N5" i="19"/>
  <c r="M5" i="19"/>
  <c r="L5" i="19"/>
  <c r="R56" i="19"/>
  <c r="P56" i="19"/>
  <c r="O56" i="19"/>
  <c r="N56" i="19"/>
  <c r="M56" i="19"/>
  <c r="L56" i="19"/>
  <c r="R466" i="19"/>
  <c r="P466" i="19"/>
  <c r="O466" i="19"/>
  <c r="N466" i="19"/>
  <c r="M466" i="19"/>
  <c r="L466" i="19"/>
  <c r="R217" i="19"/>
  <c r="P217" i="19"/>
  <c r="O217" i="19"/>
  <c r="N217" i="19"/>
  <c r="M217" i="19"/>
  <c r="L217" i="19"/>
  <c r="R386" i="19"/>
  <c r="P386" i="19"/>
  <c r="O386" i="19"/>
  <c r="N386" i="19"/>
  <c r="M386" i="19"/>
  <c r="L386" i="19"/>
  <c r="R232" i="19"/>
  <c r="P232" i="19"/>
  <c r="O232" i="19"/>
  <c r="N232" i="19"/>
  <c r="M232" i="19"/>
  <c r="L232" i="19"/>
  <c r="R459" i="19"/>
  <c r="P459" i="19"/>
  <c r="O459" i="19"/>
  <c r="N459" i="19"/>
  <c r="M459" i="19"/>
  <c r="L459" i="19"/>
  <c r="R363" i="19"/>
  <c r="P363" i="19"/>
  <c r="O363" i="19"/>
  <c r="N363" i="19"/>
  <c r="M363" i="19"/>
  <c r="L363" i="19"/>
  <c r="R160" i="19"/>
  <c r="P160" i="19"/>
  <c r="O160" i="19"/>
  <c r="N160" i="19"/>
  <c r="M160" i="19"/>
  <c r="L160" i="19"/>
  <c r="R87" i="19"/>
  <c r="P87" i="19"/>
  <c r="O87" i="19"/>
  <c r="N87" i="19"/>
  <c r="M87" i="19"/>
  <c r="L87" i="19"/>
  <c r="R106" i="19"/>
  <c r="P106" i="19"/>
  <c r="O106" i="19"/>
  <c r="N106" i="19"/>
  <c r="M106" i="19"/>
  <c r="L106" i="19"/>
  <c r="R385" i="19"/>
  <c r="P385" i="19"/>
  <c r="O385" i="19"/>
  <c r="N385" i="19"/>
  <c r="M385" i="19"/>
  <c r="L385" i="19"/>
  <c r="R151" i="19"/>
  <c r="P151" i="19"/>
  <c r="O151" i="19"/>
  <c r="N151" i="19"/>
  <c r="M151" i="19"/>
  <c r="L151" i="19"/>
  <c r="R264" i="19"/>
  <c r="P264" i="19"/>
  <c r="O264" i="19"/>
  <c r="N264" i="19"/>
  <c r="M264" i="19"/>
  <c r="L264" i="19"/>
  <c r="R150" i="19"/>
  <c r="P150" i="19"/>
  <c r="O150" i="19"/>
  <c r="N150" i="19"/>
  <c r="M150" i="19"/>
  <c r="L150" i="19"/>
  <c r="R368" i="19"/>
  <c r="P368" i="19"/>
  <c r="O368" i="19"/>
  <c r="N368" i="19"/>
  <c r="M368" i="19"/>
  <c r="L368" i="19"/>
  <c r="R362" i="19"/>
  <c r="P362" i="19"/>
  <c r="O362" i="19"/>
  <c r="N362" i="19"/>
  <c r="M362" i="19"/>
  <c r="L362" i="19"/>
  <c r="R137" i="19"/>
  <c r="P137" i="19"/>
  <c r="O137" i="19"/>
  <c r="N137" i="19"/>
  <c r="M137" i="19"/>
  <c r="L137" i="19"/>
  <c r="R248" i="19"/>
  <c r="P248" i="19"/>
  <c r="O248" i="19"/>
  <c r="N248" i="19"/>
  <c r="M248" i="19"/>
  <c r="L248" i="19"/>
  <c r="R66" i="19"/>
  <c r="P66" i="19"/>
  <c r="O66" i="19"/>
  <c r="N66" i="19"/>
  <c r="M66" i="19"/>
  <c r="L66" i="19"/>
  <c r="R496" i="19"/>
  <c r="P496" i="19"/>
  <c r="O496" i="19"/>
  <c r="N496" i="19"/>
  <c r="M496" i="19"/>
  <c r="L496" i="19"/>
  <c r="R291" i="19"/>
  <c r="P291" i="19"/>
  <c r="O291" i="19"/>
  <c r="N291" i="19"/>
  <c r="M291" i="19"/>
  <c r="L291" i="19"/>
  <c r="R242" i="19"/>
  <c r="P242" i="19"/>
  <c r="O242" i="19"/>
  <c r="N242" i="19"/>
  <c r="M242" i="19"/>
  <c r="L242" i="19"/>
  <c r="R159" i="19"/>
  <c r="P159" i="19"/>
  <c r="O159" i="19"/>
  <c r="N159" i="19"/>
  <c r="M159" i="19"/>
  <c r="L159" i="19"/>
  <c r="R123" i="19"/>
  <c r="P123" i="19"/>
  <c r="O123" i="19"/>
  <c r="N123" i="19"/>
  <c r="M123" i="19"/>
  <c r="L123" i="19"/>
  <c r="R172" i="19"/>
  <c r="P172" i="19"/>
  <c r="O172" i="19"/>
  <c r="N172" i="19"/>
  <c r="M172" i="19"/>
  <c r="L172" i="19"/>
  <c r="R176" i="19"/>
  <c r="P176" i="19"/>
  <c r="O176" i="19"/>
  <c r="N176" i="19"/>
  <c r="M176" i="19"/>
  <c r="L176" i="19"/>
  <c r="R449" i="19"/>
  <c r="P449" i="19"/>
  <c r="O449" i="19"/>
  <c r="N449" i="19"/>
  <c r="M449" i="19"/>
  <c r="L449" i="19"/>
  <c r="R141" i="19"/>
  <c r="P141" i="19"/>
  <c r="O141" i="19"/>
  <c r="N141" i="19"/>
  <c r="M141" i="19"/>
  <c r="L141" i="19"/>
  <c r="R472" i="19"/>
  <c r="P472" i="19"/>
  <c r="O472" i="19"/>
  <c r="N472" i="19"/>
  <c r="M472" i="19"/>
  <c r="L472" i="19"/>
  <c r="R188" i="19"/>
  <c r="P188" i="19"/>
  <c r="O188" i="19"/>
  <c r="N188" i="19"/>
  <c r="M188" i="19"/>
  <c r="L188" i="19"/>
  <c r="R175" i="19"/>
  <c r="P175" i="19"/>
  <c r="O175" i="19"/>
  <c r="N175" i="19"/>
  <c r="M175" i="19"/>
  <c r="L175" i="19"/>
  <c r="R216" i="19"/>
  <c r="P216" i="19"/>
  <c r="O216" i="19"/>
  <c r="N216" i="19"/>
  <c r="M216" i="19"/>
  <c r="L216" i="19"/>
  <c r="R400" i="19"/>
  <c r="P400" i="19"/>
  <c r="O400" i="19"/>
  <c r="N400" i="19"/>
  <c r="M400" i="19"/>
  <c r="L400" i="19"/>
  <c r="R109" i="19"/>
  <c r="P109" i="19"/>
  <c r="O109" i="19"/>
  <c r="N109" i="19"/>
  <c r="M109" i="19"/>
  <c r="L109" i="19"/>
  <c r="R146" i="19"/>
  <c r="P146" i="19"/>
  <c r="O146" i="19"/>
  <c r="N146" i="19"/>
  <c r="M146" i="19"/>
  <c r="L146" i="19"/>
  <c r="R198" i="19"/>
  <c r="P198" i="19"/>
  <c r="O198" i="19"/>
  <c r="N198" i="19"/>
  <c r="M198" i="19"/>
  <c r="L198" i="19"/>
  <c r="R314" i="19"/>
  <c r="P314" i="19"/>
  <c r="O314" i="19"/>
  <c r="N314" i="19"/>
  <c r="M314" i="19"/>
  <c r="L314" i="19"/>
  <c r="R487" i="19"/>
  <c r="P487" i="19"/>
  <c r="O487" i="19"/>
  <c r="N487" i="19"/>
  <c r="M487" i="19"/>
  <c r="L487" i="19"/>
  <c r="R174" i="19"/>
  <c r="P174" i="19"/>
  <c r="O174" i="19"/>
  <c r="N174" i="19"/>
  <c r="M174" i="19"/>
  <c r="L174" i="19"/>
  <c r="R478" i="19"/>
  <c r="P478" i="19"/>
  <c r="O478" i="19"/>
  <c r="N478" i="19"/>
  <c r="M478" i="19"/>
  <c r="L478" i="19"/>
  <c r="R392" i="19"/>
  <c r="P392" i="19"/>
  <c r="O392" i="19"/>
  <c r="N392" i="19"/>
  <c r="M392" i="19"/>
  <c r="L392" i="19"/>
  <c r="R448" i="19"/>
  <c r="P448" i="19"/>
  <c r="O448" i="19"/>
  <c r="N448" i="19"/>
  <c r="M448" i="19"/>
  <c r="L448" i="19"/>
  <c r="R238" i="19"/>
  <c r="P238" i="19"/>
  <c r="O238" i="19"/>
  <c r="N238" i="19"/>
  <c r="M238" i="19"/>
  <c r="L238" i="19"/>
  <c r="R122" i="19"/>
  <c r="P122" i="19"/>
  <c r="O122" i="19"/>
  <c r="N122" i="19"/>
  <c r="M122" i="19"/>
  <c r="L122" i="19"/>
  <c r="R367" i="19"/>
  <c r="P367" i="19"/>
  <c r="O367" i="19"/>
  <c r="N367" i="19"/>
  <c r="M367" i="19"/>
  <c r="L367" i="19"/>
  <c r="R158" i="19"/>
  <c r="P158" i="19"/>
  <c r="O158" i="19"/>
  <c r="N158" i="19"/>
  <c r="M158" i="19"/>
  <c r="L158" i="19"/>
  <c r="R399" i="19"/>
  <c r="P399" i="19"/>
  <c r="O399" i="19"/>
  <c r="N399" i="19"/>
  <c r="M399" i="19"/>
  <c r="L399" i="19"/>
  <c r="R192" i="19"/>
  <c r="P192" i="19"/>
  <c r="O192" i="19"/>
  <c r="N192" i="19"/>
  <c r="M192" i="19"/>
  <c r="L192" i="19"/>
  <c r="R74" i="19"/>
  <c r="P74" i="19"/>
  <c r="O74" i="19"/>
  <c r="N74" i="19"/>
  <c r="M74" i="19"/>
  <c r="L74" i="19"/>
  <c r="R180" i="19"/>
  <c r="P180" i="19"/>
  <c r="O180" i="19"/>
  <c r="N180" i="19"/>
  <c r="M180" i="19"/>
  <c r="L180" i="19"/>
  <c r="R215" i="19"/>
  <c r="P215" i="19"/>
  <c r="O215" i="19"/>
  <c r="N215" i="19"/>
  <c r="M215" i="19"/>
  <c r="L215" i="19"/>
  <c r="R471" i="19"/>
  <c r="P471" i="19"/>
  <c r="O471" i="19"/>
  <c r="N471" i="19"/>
  <c r="M471" i="19"/>
  <c r="L471" i="19"/>
  <c r="R433" i="19"/>
  <c r="P433" i="19"/>
  <c r="O433" i="19"/>
  <c r="N433" i="19"/>
  <c r="M433" i="19"/>
  <c r="L433" i="19"/>
  <c r="R21" i="19"/>
  <c r="P21" i="19"/>
  <c r="O21" i="19"/>
  <c r="N21" i="19"/>
  <c r="M21" i="19"/>
  <c r="L21" i="19"/>
  <c r="R167" i="19"/>
  <c r="P167" i="19"/>
  <c r="O167" i="19"/>
  <c r="N167" i="19"/>
  <c r="M167" i="19"/>
  <c r="L167" i="19"/>
  <c r="R477" i="19"/>
  <c r="P477" i="19"/>
  <c r="O477" i="19"/>
  <c r="N477" i="19"/>
  <c r="M477" i="19"/>
  <c r="L477" i="19"/>
  <c r="R447" i="19"/>
  <c r="P447" i="19"/>
  <c r="O447" i="19"/>
  <c r="N447" i="19"/>
  <c r="M447" i="19"/>
  <c r="L447" i="19"/>
  <c r="R424" i="19"/>
  <c r="P424" i="19"/>
  <c r="O424" i="19"/>
  <c r="N424" i="19"/>
  <c r="M424" i="19"/>
  <c r="L424" i="19"/>
  <c r="R297" i="19"/>
  <c r="P297" i="19"/>
  <c r="O297" i="19"/>
  <c r="N297" i="19"/>
  <c r="M297" i="19"/>
  <c r="L297" i="19"/>
  <c r="R166" i="19"/>
  <c r="P166" i="19"/>
  <c r="O166" i="19"/>
  <c r="N166" i="19"/>
  <c r="M166" i="19"/>
  <c r="L166" i="19"/>
  <c r="R259" i="19"/>
  <c r="P259" i="19"/>
  <c r="O259" i="19"/>
  <c r="N259" i="19"/>
  <c r="M259" i="19"/>
  <c r="L259" i="19"/>
  <c r="R417" i="19"/>
  <c r="P417" i="19"/>
  <c r="O417" i="19"/>
  <c r="N417" i="19"/>
  <c r="M417" i="19"/>
  <c r="L417" i="19"/>
  <c r="R465" i="19"/>
  <c r="P465" i="19"/>
  <c r="O465" i="19"/>
  <c r="N465" i="19"/>
  <c r="M465" i="19"/>
  <c r="L465" i="19"/>
  <c r="R187" i="19"/>
  <c r="P187" i="19"/>
  <c r="O187" i="19"/>
  <c r="N187" i="19"/>
  <c r="M187" i="19"/>
  <c r="L187" i="19"/>
  <c r="R179" i="19"/>
  <c r="P179" i="19"/>
  <c r="O179" i="19"/>
  <c r="N179" i="19"/>
  <c r="M179" i="19"/>
  <c r="L179" i="19"/>
  <c r="R82" i="19"/>
  <c r="P82" i="19"/>
  <c r="O82" i="19"/>
  <c r="N82" i="19"/>
  <c r="M82" i="19"/>
  <c r="L82" i="19"/>
  <c r="R384" i="19"/>
  <c r="P384" i="19"/>
  <c r="O384" i="19"/>
  <c r="N384" i="19"/>
  <c r="M384" i="19"/>
  <c r="L384" i="19"/>
  <c r="R131" i="19"/>
  <c r="P131" i="19"/>
  <c r="O131" i="19"/>
  <c r="N131" i="19"/>
  <c r="M131" i="19"/>
  <c r="L131" i="19"/>
  <c r="R316" i="19"/>
  <c r="P316" i="19"/>
  <c r="O316" i="19"/>
  <c r="N316" i="19"/>
  <c r="M316" i="19"/>
  <c r="L316" i="19"/>
  <c r="R468" i="19"/>
  <c r="P468" i="19"/>
  <c r="O468" i="19"/>
  <c r="N468" i="19"/>
  <c r="M468" i="19"/>
  <c r="L468" i="19"/>
  <c r="R236" i="19"/>
  <c r="P236" i="19"/>
  <c r="O236" i="19"/>
  <c r="N236" i="19"/>
  <c r="M236" i="19"/>
  <c r="L236" i="19"/>
  <c r="R458" i="19"/>
  <c r="P458" i="19"/>
  <c r="O458" i="19"/>
  <c r="N458" i="19"/>
  <c r="M458" i="19"/>
  <c r="L458" i="19"/>
  <c r="R296" i="19"/>
  <c r="P296" i="19"/>
  <c r="O296" i="19"/>
  <c r="N296" i="19"/>
  <c r="M296" i="19"/>
  <c r="L296" i="19"/>
  <c r="R171" i="19"/>
  <c r="P171" i="19"/>
  <c r="O171" i="19"/>
  <c r="N171" i="19"/>
  <c r="M171" i="19"/>
  <c r="L171" i="19"/>
  <c r="R287" i="19"/>
  <c r="P287" i="19"/>
  <c r="O287" i="19"/>
  <c r="N287" i="19"/>
  <c r="M287" i="19"/>
  <c r="L287" i="19"/>
  <c r="R408" i="19"/>
  <c r="P408" i="19"/>
  <c r="O408" i="19"/>
  <c r="N408" i="19"/>
  <c r="M408" i="19"/>
  <c r="L408" i="19"/>
  <c r="R78" i="19"/>
  <c r="P78" i="19"/>
  <c r="O78" i="19"/>
  <c r="N78" i="19"/>
  <c r="M78" i="19"/>
  <c r="L78" i="19"/>
  <c r="R191" i="19"/>
  <c r="P191" i="19"/>
  <c r="O191" i="19"/>
  <c r="N191" i="19"/>
  <c r="M191" i="19"/>
  <c r="L191" i="19"/>
  <c r="R39" i="19"/>
  <c r="P39" i="19"/>
  <c r="O39" i="19"/>
  <c r="N39" i="19"/>
  <c r="M39" i="19"/>
  <c r="L39" i="19"/>
  <c r="R371" i="19"/>
  <c r="P371" i="19"/>
  <c r="O371" i="19"/>
  <c r="N371" i="19"/>
  <c r="M371" i="19"/>
  <c r="L371" i="19"/>
  <c r="R118" i="19"/>
  <c r="P118" i="19"/>
  <c r="O118" i="19"/>
  <c r="N118" i="19"/>
  <c r="M118" i="19"/>
  <c r="L118" i="19"/>
  <c r="R113" i="19"/>
  <c r="P113" i="19"/>
  <c r="O113" i="19"/>
  <c r="N113" i="19"/>
  <c r="M113" i="19"/>
  <c r="L113" i="19"/>
  <c r="R378" i="19"/>
  <c r="P378" i="19"/>
  <c r="O378" i="19"/>
  <c r="N378" i="19"/>
  <c r="M378" i="19"/>
  <c r="L378" i="19"/>
  <c r="R300" i="19"/>
  <c r="P300" i="19"/>
  <c r="O300" i="19"/>
  <c r="N300" i="19"/>
  <c r="M300" i="19"/>
  <c r="L300" i="19"/>
  <c r="R73" i="19"/>
  <c r="P73" i="19"/>
  <c r="O73" i="19"/>
  <c r="N73" i="19"/>
  <c r="M73" i="19"/>
  <c r="L73" i="19"/>
  <c r="R186" i="19"/>
  <c r="P186" i="19"/>
  <c r="O186" i="19"/>
  <c r="N186" i="19"/>
  <c r="M186" i="19"/>
  <c r="L186" i="19"/>
  <c r="R250" i="19"/>
  <c r="P250" i="19"/>
  <c r="O250" i="19"/>
  <c r="N250" i="19"/>
  <c r="M250" i="19"/>
  <c r="L250" i="19"/>
  <c r="R50" i="19"/>
  <c r="P50" i="19"/>
  <c r="O50" i="19"/>
  <c r="N50" i="19"/>
  <c r="M50" i="19"/>
  <c r="L50" i="19"/>
  <c r="R416" i="19"/>
  <c r="P416" i="19"/>
  <c r="O416" i="19"/>
  <c r="N416" i="19"/>
  <c r="M416" i="19"/>
  <c r="L416" i="19"/>
  <c r="R357" i="19"/>
  <c r="P357" i="19"/>
  <c r="O357" i="19"/>
  <c r="N357" i="19"/>
  <c r="M357" i="19"/>
  <c r="L357" i="19"/>
  <c r="R214" i="19"/>
  <c r="P214" i="19"/>
  <c r="O214" i="19"/>
  <c r="N214" i="19"/>
  <c r="M214" i="19"/>
  <c r="L214" i="19"/>
  <c r="R197" i="19"/>
  <c r="P197" i="19"/>
  <c r="O197" i="19"/>
  <c r="N197" i="19"/>
  <c r="M197" i="19"/>
  <c r="L197" i="19"/>
  <c r="R204" i="19"/>
  <c r="P204" i="19"/>
  <c r="O204" i="19"/>
  <c r="N204" i="19"/>
  <c r="M204" i="19"/>
  <c r="L204" i="19"/>
  <c r="R421" i="19"/>
  <c r="P421" i="19"/>
  <c r="O421" i="19"/>
  <c r="N421" i="19"/>
  <c r="M421" i="19"/>
  <c r="L421" i="19"/>
  <c r="R444" i="19"/>
  <c r="P444" i="19"/>
  <c r="O444" i="19"/>
  <c r="N444" i="19"/>
  <c r="M444" i="19"/>
  <c r="L444" i="19"/>
  <c r="R129" i="19"/>
  <c r="P129" i="19"/>
  <c r="O129" i="19"/>
  <c r="N129" i="19"/>
  <c r="M129" i="19"/>
  <c r="L129" i="19"/>
  <c r="R423" i="19"/>
  <c r="P423" i="19"/>
  <c r="O423" i="19"/>
  <c r="N423" i="19"/>
  <c r="M423" i="19"/>
  <c r="L423" i="19"/>
  <c r="R322" i="19"/>
  <c r="P322" i="19"/>
  <c r="O322" i="19"/>
  <c r="N322" i="19"/>
  <c r="M322" i="19"/>
  <c r="L322" i="19"/>
  <c r="R329" i="19"/>
  <c r="P329" i="19"/>
  <c r="O329" i="19"/>
  <c r="N329" i="19"/>
  <c r="M329" i="19"/>
  <c r="L329" i="19"/>
  <c r="R72" i="19"/>
  <c r="P72" i="19"/>
  <c r="O72" i="19"/>
  <c r="N72" i="19"/>
  <c r="M72" i="19"/>
  <c r="L72" i="19"/>
  <c r="R126" i="19"/>
  <c r="P126" i="19"/>
  <c r="O126" i="19"/>
  <c r="N126" i="19"/>
  <c r="M126" i="19"/>
  <c r="L126" i="19"/>
  <c r="R203" i="19"/>
  <c r="P203" i="19"/>
  <c r="O203" i="19"/>
  <c r="N203" i="19"/>
  <c r="M203" i="19"/>
  <c r="L203" i="19"/>
  <c r="R269" i="19"/>
  <c r="P269" i="19"/>
  <c r="O269" i="19"/>
  <c r="N269" i="19"/>
  <c r="M269" i="19"/>
  <c r="L269" i="19"/>
  <c r="R55" i="19"/>
  <c r="P55" i="19"/>
  <c r="O55" i="19"/>
  <c r="N55" i="19"/>
  <c r="M55" i="19"/>
  <c r="L55" i="19"/>
  <c r="R81" i="19"/>
  <c r="P81" i="19"/>
  <c r="O81" i="19"/>
  <c r="N81" i="19"/>
  <c r="M81" i="19"/>
  <c r="L81" i="19"/>
  <c r="R255" i="19"/>
  <c r="P255" i="19"/>
  <c r="O255" i="19"/>
  <c r="N255" i="19"/>
  <c r="M255" i="19"/>
  <c r="L255" i="19"/>
  <c r="R383" i="19"/>
  <c r="P383" i="19"/>
  <c r="O383" i="19"/>
  <c r="N383" i="19"/>
  <c r="M383" i="19"/>
  <c r="L383" i="19"/>
  <c r="R272" i="19"/>
  <c r="P272" i="19"/>
  <c r="O272" i="19"/>
  <c r="N272" i="19"/>
  <c r="M272" i="19"/>
  <c r="L272" i="19"/>
  <c r="R452" i="19"/>
  <c r="P452" i="19"/>
  <c r="O452" i="19"/>
  <c r="N452" i="19"/>
  <c r="M452" i="19"/>
  <c r="L452" i="19"/>
  <c r="R112" i="19"/>
  <c r="P112" i="19"/>
  <c r="O112" i="19"/>
  <c r="N112" i="19"/>
  <c r="M112" i="19"/>
  <c r="L112" i="19"/>
  <c r="R398" i="19"/>
  <c r="P398" i="19"/>
  <c r="O398" i="19"/>
  <c r="N398" i="19"/>
  <c r="M398" i="19"/>
  <c r="L398" i="19"/>
  <c r="R77" i="19"/>
  <c r="P77" i="19"/>
  <c r="O77" i="19"/>
  <c r="N77" i="19"/>
  <c r="M77" i="19"/>
  <c r="L77" i="19"/>
  <c r="R290" i="19"/>
  <c r="P290" i="19"/>
  <c r="O290" i="19"/>
  <c r="N290" i="19"/>
  <c r="M290" i="19"/>
  <c r="L290" i="19"/>
  <c r="R495" i="19"/>
  <c r="P495" i="19"/>
  <c r="O495" i="19"/>
  <c r="N495" i="19"/>
  <c r="M495" i="19"/>
  <c r="L495" i="19"/>
  <c r="R130" i="19"/>
  <c r="P130" i="19"/>
  <c r="O130" i="19"/>
  <c r="N130" i="19"/>
  <c r="M130" i="19"/>
  <c r="L130" i="19"/>
  <c r="R295" i="19"/>
  <c r="P295" i="19"/>
  <c r="O295" i="19"/>
  <c r="N295" i="19"/>
  <c r="M295" i="19"/>
  <c r="L295" i="19"/>
  <c r="R86" i="19"/>
  <c r="P86" i="19"/>
  <c r="O86" i="19"/>
  <c r="N86" i="19"/>
  <c r="M86" i="19"/>
  <c r="L86" i="19"/>
  <c r="R476" i="19"/>
  <c r="P476" i="19"/>
  <c r="O476" i="19"/>
  <c r="N476" i="19"/>
  <c r="M476" i="19"/>
  <c r="L476" i="19"/>
  <c r="R125" i="19"/>
  <c r="P125" i="19"/>
  <c r="O125" i="19"/>
  <c r="N125" i="19"/>
  <c r="M125" i="19"/>
  <c r="L125" i="19"/>
  <c r="R44" i="19"/>
  <c r="P44" i="19"/>
  <c r="O44" i="19"/>
  <c r="N44" i="19"/>
  <c r="M44" i="19"/>
  <c r="L44" i="19"/>
  <c r="R407" i="19"/>
  <c r="P407" i="19"/>
  <c r="O407" i="19"/>
  <c r="N407" i="19"/>
  <c r="M407" i="19"/>
  <c r="L407" i="19"/>
  <c r="R263" i="19"/>
  <c r="P263" i="19"/>
  <c r="O263" i="19"/>
  <c r="N263" i="19"/>
  <c r="M263" i="19"/>
  <c r="L263" i="19"/>
  <c r="R494" i="19"/>
  <c r="P494" i="19"/>
  <c r="O494" i="19"/>
  <c r="N494" i="19"/>
  <c r="M494" i="19"/>
  <c r="L494" i="19"/>
  <c r="R149" i="19"/>
  <c r="P149" i="19"/>
  <c r="O149" i="19"/>
  <c r="N149" i="19"/>
  <c r="M149" i="19"/>
  <c r="L149" i="19"/>
  <c r="R157" i="19"/>
  <c r="P157" i="19"/>
  <c r="O157" i="19"/>
  <c r="N157" i="19"/>
  <c r="M157" i="19"/>
  <c r="L157" i="19"/>
  <c r="R432" i="19"/>
  <c r="P432" i="19"/>
  <c r="O432" i="19"/>
  <c r="N432" i="19"/>
  <c r="M432" i="19"/>
  <c r="L432" i="19"/>
  <c r="R391" i="19"/>
  <c r="P391" i="19"/>
  <c r="O391" i="19"/>
  <c r="N391" i="19"/>
  <c r="M391" i="19"/>
  <c r="L391" i="19"/>
  <c r="R128" i="19"/>
  <c r="P128" i="19"/>
  <c r="O128" i="19"/>
  <c r="N128" i="19"/>
  <c r="M128" i="19"/>
  <c r="L128" i="19"/>
  <c r="R396" i="19"/>
  <c r="P396" i="19"/>
  <c r="O396" i="19"/>
  <c r="N396" i="19"/>
  <c r="M396" i="19"/>
  <c r="L396" i="19"/>
  <c r="R58" i="19"/>
  <c r="P58" i="19"/>
  <c r="O58" i="19"/>
  <c r="N58" i="19"/>
  <c r="M58" i="19"/>
  <c r="L58" i="19"/>
  <c r="R499" i="19"/>
  <c r="P499" i="19"/>
  <c r="O499" i="19"/>
  <c r="N499" i="19"/>
  <c r="M499" i="19"/>
  <c r="L499" i="19"/>
  <c r="R486" i="19"/>
  <c r="P486" i="19"/>
  <c r="O486" i="19"/>
  <c r="N486" i="19"/>
  <c r="M486" i="19"/>
  <c r="L486" i="19"/>
  <c r="R446" i="19"/>
  <c r="P446" i="19"/>
  <c r="O446" i="19"/>
  <c r="N446" i="19"/>
  <c r="M446" i="19"/>
  <c r="L446" i="19"/>
  <c r="R169" i="19"/>
  <c r="P169" i="19"/>
  <c r="O169" i="19"/>
  <c r="N169" i="19"/>
  <c r="M169" i="19"/>
  <c r="L169" i="19"/>
  <c r="R305" i="19"/>
  <c r="P305" i="19"/>
  <c r="O305" i="19"/>
  <c r="N305" i="19"/>
  <c r="M305" i="19"/>
  <c r="L305" i="19"/>
  <c r="R98" i="19"/>
  <c r="P98" i="19"/>
  <c r="O98" i="19"/>
  <c r="N98" i="19"/>
  <c r="M98" i="19"/>
  <c r="L98" i="19"/>
  <c r="R165" i="19"/>
  <c r="P165" i="19"/>
  <c r="O165" i="19"/>
  <c r="N165" i="19"/>
  <c r="M165" i="19"/>
  <c r="L165" i="19"/>
  <c r="R32" i="19"/>
  <c r="P32" i="19"/>
  <c r="O32" i="19"/>
  <c r="N32" i="19"/>
  <c r="M32" i="19"/>
  <c r="L32" i="19"/>
  <c r="R27" i="19"/>
  <c r="P27" i="19"/>
  <c r="O27" i="19"/>
  <c r="N27" i="19"/>
  <c r="M27" i="19"/>
  <c r="L27" i="19"/>
  <c r="R85" i="19"/>
  <c r="P85" i="19"/>
  <c r="O85" i="19"/>
  <c r="N85" i="19"/>
  <c r="M85" i="19"/>
  <c r="L85" i="19"/>
  <c r="R178" i="19"/>
  <c r="P178" i="19"/>
  <c r="O178" i="19"/>
  <c r="N178" i="19"/>
  <c r="M178" i="19"/>
  <c r="L178" i="19"/>
  <c r="R308" i="19"/>
  <c r="P308" i="19"/>
  <c r="O308" i="19"/>
  <c r="N308" i="19"/>
  <c r="M308" i="19"/>
  <c r="L308" i="19"/>
  <c r="R53" i="19"/>
  <c r="P53" i="19"/>
  <c r="O53" i="19"/>
  <c r="N53" i="19"/>
  <c r="M53" i="19"/>
  <c r="L53" i="19"/>
  <c r="R234" i="19"/>
  <c r="P234" i="19"/>
  <c r="O234" i="19"/>
  <c r="N234" i="19"/>
  <c r="M234" i="19"/>
  <c r="L234" i="19"/>
  <c r="R136" i="19"/>
  <c r="P136" i="19"/>
  <c r="O136" i="19"/>
  <c r="N136" i="19"/>
  <c r="M136" i="19"/>
  <c r="L136" i="19"/>
  <c r="R211" i="19"/>
  <c r="P211" i="19"/>
  <c r="O211" i="19"/>
  <c r="N211" i="19"/>
  <c r="M211" i="19"/>
  <c r="L211" i="19"/>
  <c r="R145" i="19"/>
  <c r="P145" i="19"/>
  <c r="O145" i="19"/>
  <c r="N145" i="19"/>
  <c r="M145" i="19"/>
  <c r="L145" i="19"/>
  <c r="R436" i="19"/>
  <c r="P436" i="19"/>
  <c r="O436" i="19"/>
  <c r="N436" i="19"/>
  <c r="M436" i="19"/>
  <c r="L436" i="19"/>
  <c r="R183" i="19"/>
  <c r="P183" i="19"/>
  <c r="O183" i="19"/>
  <c r="N183" i="19"/>
  <c r="M183" i="19"/>
  <c r="L183" i="19"/>
  <c r="R60" i="19"/>
  <c r="P60" i="19"/>
  <c r="O60" i="19"/>
  <c r="N60" i="19"/>
  <c r="M60" i="19"/>
  <c r="L60" i="19"/>
  <c r="R342" i="19"/>
  <c r="P342" i="19"/>
  <c r="O342" i="19"/>
  <c r="N342" i="19"/>
  <c r="M342" i="19"/>
  <c r="L342" i="19"/>
  <c r="R377" i="19"/>
  <c r="P377" i="19"/>
  <c r="O377" i="19"/>
  <c r="N377" i="19"/>
  <c r="M377" i="19"/>
  <c r="L377" i="19"/>
  <c r="R196" i="19"/>
  <c r="P196" i="19"/>
  <c r="O196" i="19"/>
  <c r="N196" i="19"/>
  <c r="M196" i="19"/>
  <c r="L196" i="19"/>
  <c r="R235" i="19"/>
  <c r="P235" i="19"/>
  <c r="O235" i="19"/>
  <c r="N235" i="19"/>
  <c r="M235" i="19"/>
  <c r="L235" i="19"/>
  <c r="R435" i="19"/>
  <c r="P435" i="19"/>
  <c r="O435" i="19"/>
  <c r="N435" i="19"/>
  <c r="M435" i="19"/>
  <c r="L435" i="19"/>
  <c r="R185" i="19"/>
  <c r="P185" i="19"/>
  <c r="O185" i="19"/>
  <c r="N185" i="19"/>
  <c r="M185" i="19"/>
  <c r="L185" i="19"/>
  <c r="R190" i="19"/>
  <c r="P190" i="19"/>
  <c r="O190" i="19"/>
  <c r="N190" i="19"/>
  <c r="M190" i="19"/>
  <c r="L190" i="19"/>
  <c r="R49" i="19"/>
  <c r="P49" i="19"/>
  <c r="O49" i="19"/>
  <c r="N49" i="19"/>
  <c r="M49" i="19"/>
  <c r="L49" i="19"/>
  <c r="R35" i="19"/>
  <c r="P35" i="19"/>
  <c r="O35" i="19"/>
  <c r="N35" i="19"/>
  <c r="M35" i="19"/>
  <c r="L35" i="19"/>
  <c r="R361" i="19"/>
  <c r="P361" i="19"/>
  <c r="O361" i="19"/>
  <c r="N361" i="19"/>
  <c r="M361" i="19"/>
  <c r="L361" i="19"/>
  <c r="R406" i="19"/>
  <c r="P406" i="19"/>
  <c r="O406" i="19"/>
  <c r="N406" i="19"/>
  <c r="M406" i="19"/>
  <c r="L406" i="19"/>
  <c r="R124" i="19"/>
  <c r="P124" i="19"/>
  <c r="O124" i="19"/>
  <c r="N124" i="19"/>
  <c r="M124" i="19"/>
  <c r="L124" i="19"/>
  <c r="R224" i="19"/>
  <c r="P224" i="19"/>
  <c r="O224" i="19"/>
  <c r="N224" i="19"/>
  <c r="M224" i="19"/>
  <c r="L224" i="19"/>
  <c r="R289" i="19"/>
  <c r="P289" i="19"/>
  <c r="O289" i="19"/>
  <c r="N289" i="19"/>
  <c r="M289" i="19"/>
  <c r="L289" i="19"/>
  <c r="R231" i="19"/>
  <c r="P231" i="19"/>
  <c r="O231" i="19"/>
  <c r="N231" i="19"/>
  <c r="M231" i="19"/>
  <c r="L231" i="19"/>
  <c r="R275" i="19"/>
  <c r="P275" i="19"/>
  <c r="O275" i="19"/>
  <c r="N275" i="19"/>
  <c r="M275" i="19"/>
  <c r="L275" i="19"/>
  <c r="R268" i="19"/>
  <c r="P268" i="19"/>
  <c r="O268" i="19"/>
  <c r="N268" i="19"/>
  <c r="M268" i="19"/>
  <c r="L268" i="19"/>
  <c r="R84" i="19"/>
  <c r="P84" i="19"/>
  <c r="O84" i="19"/>
  <c r="N84" i="19"/>
  <c r="M84" i="19"/>
  <c r="L84" i="19"/>
  <c r="R382" i="19"/>
  <c r="P382" i="19"/>
  <c r="O382" i="19"/>
  <c r="N382" i="19"/>
  <c r="M382" i="19"/>
  <c r="L382" i="19"/>
  <c r="R144" i="19"/>
  <c r="P144" i="19"/>
  <c r="O144" i="19"/>
  <c r="N144" i="19"/>
  <c r="M144" i="19"/>
  <c r="L144" i="19"/>
  <c r="R14" i="19"/>
  <c r="P14" i="19"/>
  <c r="O14" i="19"/>
  <c r="N14" i="19"/>
  <c r="M14" i="19"/>
  <c r="L14" i="19"/>
  <c r="R341" i="19"/>
  <c r="P341" i="19"/>
  <c r="O341" i="19"/>
  <c r="N341" i="19"/>
  <c r="M341" i="19"/>
  <c r="L341" i="19"/>
  <c r="R262" i="19"/>
  <c r="P262" i="19"/>
  <c r="O262" i="19"/>
  <c r="N262" i="19"/>
  <c r="M262" i="19"/>
  <c r="L262" i="19"/>
  <c r="R65" i="19"/>
  <c r="P65" i="19"/>
  <c r="O65" i="19"/>
  <c r="N65" i="19"/>
  <c r="M65" i="19"/>
  <c r="L65" i="19"/>
  <c r="R284" i="19"/>
  <c r="P284" i="19"/>
  <c r="O284" i="19"/>
  <c r="N284" i="19"/>
  <c r="M284" i="19"/>
  <c r="L284" i="19"/>
  <c r="R147" i="19"/>
  <c r="P147" i="19"/>
  <c r="O147" i="19"/>
  <c r="N147" i="19"/>
  <c r="M147" i="19"/>
  <c r="L147" i="19"/>
  <c r="R274" i="19"/>
  <c r="P274" i="19"/>
  <c r="O274" i="19"/>
  <c r="N274" i="19"/>
  <c r="M274" i="19"/>
  <c r="L274" i="19"/>
  <c r="R92" i="19"/>
  <c r="P92" i="19"/>
  <c r="O92" i="19"/>
  <c r="N92" i="19"/>
  <c r="M92" i="19"/>
  <c r="L92" i="19"/>
  <c r="R485" i="19"/>
  <c r="P485" i="19"/>
  <c r="O485" i="19"/>
  <c r="N485" i="19"/>
  <c r="M485" i="19"/>
  <c r="L485" i="19"/>
  <c r="R48" i="19"/>
  <c r="P48" i="19"/>
  <c r="O48" i="19"/>
  <c r="N48" i="19"/>
  <c r="M48" i="19"/>
  <c r="L48" i="19"/>
  <c r="R356" i="19"/>
  <c r="P356" i="19"/>
  <c r="O356" i="19"/>
  <c r="N356" i="19"/>
  <c r="M356" i="19"/>
  <c r="L356" i="19"/>
  <c r="R431" i="19"/>
  <c r="P431" i="19"/>
  <c r="O431" i="19"/>
  <c r="N431" i="19"/>
  <c r="M431" i="19"/>
  <c r="L431" i="19"/>
  <c r="R457" i="19"/>
  <c r="P457" i="19"/>
  <c r="O457" i="19"/>
  <c r="N457" i="19"/>
  <c r="M457" i="19"/>
  <c r="L457" i="19"/>
  <c r="R154" i="19"/>
  <c r="P154" i="19"/>
  <c r="O154" i="19"/>
  <c r="N154" i="19"/>
  <c r="M154" i="19"/>
  <c r="L154" i="19"/>
  <c r="R143" i="19"/>
  <c r="P143" i="19"/>
  <c r="O143" i="19"/>
  <c r="N143" i="19"/>
  <c r="M143" i="19"/>
  <c r="L143" i="19"/>
  <c r="R258" i="19"/>
  <c r="P258" i="19"/>
  <c r="O258" i="19"/>
  <c r="N258" i="19"/>
  <c r="M258" i="19"/>
  <c r="L258" i="19"/>
  <c r="R97" i="19"/>
  <c r="P97" i="19"/>
  <c r="O97" i="19"/>
  <c r="N97" i="19"/>
  <c r="M97" i="19"/>
  <c r="L97" i="19"/>
  <c r="R105" i="19"/>
  <c r="P105" i="19"/>
  <c r="O105" i="19"/>
  <c r="N105" i="19"/>
  <c r="M105" i="19"/>
  <c r="L105" i="19"/>
  <c r="R328" i="19"/>
  <c r="P328" i="19"/>
  <c r="O328" i="19"/>
  <c r="N328" i="19"/>
  <c r="M328" i="19"/>
  <c r="L328" i="19"/>
  <c r="R475" i="19"/>
  <c r="P475" i="19"/>
  <c r="O475" i="19"/>
  <c r="N475" i="19"/>
  <c r="M475" i="19"/>
  <c r="L475" i="19"/>
  <c r="R484" i="19"/>
  <c r="P484" i="19"/>
  <c r="O484" i="19"/>
  <c r="N484" i="19"/>
  <c r="M484" i="19"/>
  <c r="L484" i="19"/>
  <c r="R121" i="19"/>
  <c r="P121" i="19"/>
  <c r="O121" i="19"/>
  <c r="N121" i="19"/>
  <c r="M121" i="19"/>
  <c r="L121" i="19"/>
  <c r="R321" i="19"/>
  <c r="P321" i="19"/>
  <c r="O321" i="19"/>
  <c r="N321" i="19"/>
  <c r="M321" i="19"/>
  <c r="L321" i="19"/>
  <c r="R52" i="19"/>
  <c r="P52" i="19"/>
  <c r="O52" i="19"/>
  <c r="N52" i="19"/>
  <c r="M52" i="19"/>
  <c r="L52" i="19"/>
  <c r="R223" i="19"/>
  <c r="P223" i="19"/>
  <c r="O223" i="19"/>
  <c r="N223" i="19"/>
  <c r="M223" i="19"/>
  <c r="L223" i="19"/>
  <c r="R17" i="19"/>
  <c r="P17" i="19"/>
  <c r="O17" i="19"/>
  <c r="N17" i="19"/>
  <c r="M17" i="19"/>
  <c r="L17" i="19"/>
  <c r="R59" i="19"/>
  <c r="P59" i="19"/>
  <c r="O59" i="19"/>
  <c r="N59" i="19"/>
  <c r="M59" i="19"/>
  <c r="L59" i="19"/>
  <c r="R348" i="19"/>
  <c r="P348" i="19"/>
  <c r="O348" i="19"/>
  <c r="N348" i="19"/>
  <c r="M348" i="19"/>
  <c r="L348" i="19"/>
  <c r="R483" i="19"/>
  <c r="P483" i="19"/>
  <c r="O483" i="19"/>
  <c r="N483" i="19"/>
  <c r="M483" i="19"/>
  <c r="L483" i="19"/>
  <c r="R340" i="19"/>
  <c r="P340" i="19"/>
  <c r="O340" i="19"/>
  <c r="N340" i="19"/>
  <c r="M340" i="19"/>
  <c r="L340" i="19"/>
  <c r="R491" i="19"/>
  <c r="P491" i="19"/>
  <c r="O491" i="19"/>
  <c r="N491" i="19"/>
  <c r="M491" i="19"/>
  <c r="L491" i="19"/>
  <c r="R376" i="19"/>
  <c r="P376" i="19"/>
  <c r="O376" i="19"/>
  <c r="N376" i="19"/>
  <c r="M376" i="19"/>
  <c r="L376" i="19"/>
  <c r="R4" i="19"/>
  <c r="P4" i="19"/>
  <c r="O4" i="19"/>
  <c r="N4" i="19"/>
  <c r="M4" i="19"/>
  <c r="L4" i="19"/>
  <c r="R117" i="19"/>
  <c r="P117" i="19"/>
  <c r="O117" i="19"/>
  <c r="N117" i="19"/>
  <c r="M117" i="19"/>
  <c r="L117" i="19"/>
  <c r="R310" i="19"/>
  <c r="P310" i="19"/>
  <c r="O310" i="19"/>
  <c r="N310" i="19"/>
  <c r="M310" i="19"/>
  <c r="L310" i="19"/>
  <c r="R387" i="19"/>
  <c r="P387" i="19"/>
  <c r="O387" i="19"/>
  <c r="N387" i="19"/>
  <c r="M387" i="19"/>
  <c r="L387" i="19"/>
  <c r="R247" i="19"/>
  <c r="P247" i="19"/>
  <c r="O247" i="19"/>
  <c r="N247" i="19"/>
  <c r="M247" i="19"/>
  <c r="L247" i="19"/>
  <c r="R43" i="19"/>
  <c r="P43" i="19"/>
  <c r="O43" i="19"/>
  <c r="N43" i="19"/>
  <c r="M43" i="19"/>
  <c r="L43" i="19"/>
  <c r="R230" i="19"/>
  <c r="P230" i="19"/>
  <c r="O230" i="19"/>
  <c r="N230" i="19"/>
  <c r="M230" i="19"/>
  <c r="L230" i="19"/>
  <c r="R352" i="19"/>
  <c r="P352" i="19"/>
  <c r="O352" i="19"/>
  <c r="N352" i="19"/>
  <c r="M352" i="19"/>
  <c r="L352" i="19"/>
  <c r="R420" i="19"/>
  <c r="P420" i="19"/>
  <c r="O420" i="19"/>
  <c r="N420" i="19"/>
  <c r="M420" i="19"/>
  <c r="L420" i="19"/>
  <c r="R140" i="19"/>
  <c r="P140" i="19"/>
  <c r="O140" i="19"/>
  <c r="N140" i="19"/>
  <c r="M140" i="19"/>
  <c r="L140" i="19"/>
  <c r="R422" i="19"/>
  <c r="P422" i="19"/>
  <c r="O422" i="19"/>
  <c r="N422" i="19"/>
  <c r="M422" i="19"/>
  <c r="L422" i="19"/>
  <c r="R307" i="19"/>
  <c r="P307" i="19"/>
  <c r="O307" i="19"/>
  <c r="N307" i="19"/>
  <c r="M307" i="19"/>
  <c r="L307" i="19"/>
  <c r="R184" i="19"/>
  <c r="P184" i="19"/>
  <c r="O184" i="19"/>
  <c r="N184" i="19"/>
  <c r="M184" i="19"/>
  <c r="L184" i="19"/>
  <c r="R241" i="19"/>
  <c r="P241" i="19"/>
  <c r="O241" i="19"/>
  <c r="N241" i="19"/>
  <c r="M241" i="19"/>
  <c r="L241" i="19"/>
  <c r="R347" i="19"/>
  <c r="P347" i="19"/>
  <c r="O347" i="19"/>
  <c r="N347" i="19"/>
  <c r="M347" i="19"/>
  <c r="L347" i="19"/>
  <c r="R16" i="19"/>
  <c r="P16" i="19"/>
  <c r="O16" i="19"/>
  <c r="N16" i="19"/>
  <c r="M16" i="19"/>
  <c r="L16" i="19"/>
  <c r="R91" i="19"/>
  <c r="P91" i="19"/>
  <c r="O91" i="19"/>
  <c r="N91" i="19"/>
  <c r="M91" i="19"/>
  <c r="L91" i="19"/>
  <c r="R282" i="19"/>
  <c r="P282" i="19"/>
  <c r="O282" i="19"/>
  <c r="N282" i="19"/>
  <c r="M282" i="19"/>
  <c r="L282" i="19"/>
  <c r="R47" i="19"/>
  <c r="P47" i="19"/>
  <c r="O47" i="19"/>
  <c r="N47" i="19"/>
  <c r="M47" i="19"/>
  <c r="L47" i="19"/>
  <c r="R64" i="19"/>
  <c r="P64" i="19"/>
  <c r="O64" i="19"/>
  <c r="N64" i="19"/>
  <c r="M64" i="19"/>
  <c r="L64" i="19"/>
  <c r="R493" i="19"/>
  <c r="P493" i="19"/>
  <c r="O493" i="19"/>
  <c r="N493" i="19"/>
  <c r="M493" i="19"/>
  <c r="L493" i="19"/>
  <c r="R360" i="19"/>
  <c r="P360" i="19"/>
  <c r="O360" i="19"/>
  <c r="N360" i="19"/>
  <c r="M360" i="19"/>
  <c r="L360" i="19"/>
  <c r="R375" i="19"/>
  <c r="P375" i="19"/>
  <c r="O375" i="19"/>
  <c r="N375" i="19"/>
  <c r="M375" i="19"/>
  <c r="L375" i="19"/>
  <c r="R271" i="19"/>
  <c r="P271" i="19"/>
  <c r="O271" i="19"/>
  <c r="N271" i="19"/>
  <c r="M271" i="19"/>
  <c r="L271" i="19"/>
  <c r="R20" i="19"/>
  <c r="P20" i="19"/>
  <c r="O20" i="19"/>
  <c r="N20" i="19"/>
  <c r="M20" i="19"/>
  <c r="L20" i="19"/>
  <c r="R464" i="19"/>
  <c r="P464" i="19"/>
  <c r="O464" i="19"/>
  <c r="N464" i="19"/>
  <c r="M464" i="19"/>
  <c r="L464" i="19"/>
  <c r="R170" i="19"/>
  <c r="P170" i="19"/>
  <c r="O170" i="19"/>
  <c r="N170" i="19"/>
  <c r="M170" i="19"/>
  <c r="L170" i="19"/>
  <c r="R254" i="19"/>
  <c r="P254" i="19"/>
  <c r="O254" i="19"/>
  <c r="N254" i="19"/>
  <c r="M254" i="19"/>
  <c r="L254" i="19"/>
  <c r="R127" i="19"/>
  <c r="P127" i="19"/>
  <c r="O127" i="19"/>
  <c r="N127" i="19"/>
  <c r="M127" i="19"/>
  <c r="L127" i="19"/>
  <c r="R405" i="19"/>
  <c r="P405" i="19"/>
  <c r="O405" i="19"/>
  <c r="N405" i="19"/>
  <c r="M405" i="19"/>
  <c r="L405" i="19"/>
  <c r="R168" i="19"/>
  <c r="P168" i="19"/>
  <c r="O168" i="19"/>
  <c r="N168" i="19"/>
  <c r="M168" i="19"/>
  <c r="L168" i="19"/>
  <c r="R339" i="19"/>
  <c r="P339" i="19"/>
  <c r="O339" i="19"/>
  <c r="N339" i="19"/>
  <c r="M339" i="19"/>
  <c r="L339" i="19"/>
  <c r="R25" i="19"/>
  <c r="P25" i="19"/>
  <c r="O25" i="19"/>
  <c r="N25" i="19"/>
  <c r="M25" i="19"/>
  <c r="L25" i="19"/>
  <c r="R38" i="19"/>
  <c r="P38" i="19"/>
  <c r="O38" i="19"/>
  <c r="N38" i="19"/>
  <c r="M38" i="19"/>
  <c r="L38" i="19"/>
  <c r="R463" i="19"/>
  <c r="P463" i="19"/>
  <c r="O463" i="19"/>
  <c r="N463" i="19"/>
  <c r="M463" i="19"/>
  <c r="L463" i="19"/>
  <c r="R139" i="19"/>
  <c r="P139" i="19"/>
  <c r="O139" i="19"/>
  <c r="N139" i="19"/>
  <c r="M139" i="19"/>
  <c r="L139" i="19"/>
  <c r="R12" i="19"/>
  <c r="P12" i="19"/>
  <c r="O12" i="19"/>
  <c r="N12" i="19"/>
  <c r="M12" i="19"/>
  <c r="L12" i="19"/>
  <c r="R195" i="19"/>
  <c r="P195" i="19"/>
  <c r="O195" i="19"/>
  <c r="N195" i="19"/>
  <c r="M195" i="19"/>
  <c r="L195" i="19"/>
  <c r="R257" i="19"/>
  <c r="P257" i="19"/>
  <c r="O257" i="19"/>
  <c r="N257" i="19"/>
  <c r="M257" i="19"/>
  <c r="L257" i="19"/>
  <c r="R492" i="19"/>
  <c r="P492" i="19"/>
  <c r="O492" i="19"/>
  <c r="N492" i="19"/>
  <c r="M492" i="19"/>
  <c r="L492" i="19"/>
  <c r="R490" i="19"/>
  <c r="P490" i="19"/>
  <c r="O490" i="19"/>
  <c r="N490" i="19"/>
  <c r="M490" i="19"/>
  <c r="L490" i="19"/>
  <c r="R333" i="19"/>
  <c r="P333" i="19"/>
  <c r="O333" i="19"/>
  <c r="N333" i="19"/>
  <c r="M333" i="19"/>
  <c r="L333" i="19"/>
  <c r="R434" i="19"/>
  <c r="P434" i="19"/>
  <c r="O434" i="19"/>
  <c r="N434" i="19"/>
  <c r="M434" i="19"/>
  <c r="L434" i="19"/>
  <c r="R202" i="19"/>
  <c r="P202" i="19"/>
  <c r="O202" i="19"/>
  <c r="N202" i="19"/>
  <c r="M202" i="19"/>
  <c r="L202" i="19"/>
  <c r="R42" i="19"/>
  <c r="P42" i="19"/>
  <c r="O42" i="19"/>
  <c r="N42" i="19"/>
  <c r="M42" i="19"/>
  <c r="L42" i="19"/>
  <c r="R482" i="19"/>
  <c r="P482" i="19"/>
  <c r="O482" i="19"/>
  <c r="N482" i="19"/>
  <c r="M482" i="19"/>
  <c r="L482" i="19"/>
  <c r="R135" i="19"/>
  <c r="P135" i="19"/>
  <c r="O135" i="19"/>
  <c r="N135" i="19"/>
  <c r="M135" i="19"/>
  <c r="L135" i="19"/>
  <c r="R306" i="19"/>
  <c r="P306" i="19"/>
  <c r="O306" i="19"/>
  <c r="N306" i="19"/>
  <c r="M306" i="19"/>
  <c r="L306" i="19"/>
  <c r="R374" i="19"/>
  <c r="P374" i="19"/>
  <c r="O374" i="19"/>
  <c r="N374" i="19"/>
  <c r="M374" i="19"/>
  <c r="L374" i="19"/>
  <c r="R489" i="19"/>
  <c r="P489" i="19"/>
  <c r="O489" i="19"/>
  <c r="N489" i="19"/>
  <c r="M489" i="19"/>
  <c r="L489" i="19"/>
  <c r="R104" i="19"/>
  <c r="P104" i="19"/>
  <c r="O104" i="19"/>
  <c r="N104" i="19"/>
  <c r="M104" i="19"/>
  <c r="L104" i="19"/>
  <c r="R381" i="19"/>
  <c r="P381" i="19"/>
  <c r="O381" i="19"/>
  <c r="N381" i="19"/>
  <c r="M381" i="19"/>
  <c r="L381" i="19"/>
  <c r="R96" i="19"/>
  <c r="P96" i="19"/>
  <c r="O96" i="19"/>
  <c r="N96" i="19"/>
  <c r="M96" i="19"/>
  <c r="L96" i="19"/>
  <c r="R498" i="19"/>
  <c r="P498" i="19"/>
  <c r="O498" i="19"/>
  <c r="N498" i="19"/>
  <c r="M498" i="19"/>
  <c r="L498" i="19"/>
  <c r="R90" i="19"/>
  <c r="P90" i="19"/>
  <c r="O90" i="19"/>
  <c r="N90" i="19"/>
  <c r="M90" i="19"/>
  <c r="L90" i="19"/>
  <c r="R419" i="19"/>
  <c r="P419" i="19"/>
  <c r="O419" i="19"/>
  <c r="N419" i="19"/>
  <c r="M419" i="19"/>
  <c r="L419" i="19"/>
  <c r="R31" i="19"/>
  <c r="P31" i="19"/>
  <c r="O31" i="19"/>
  <c r="N31" i="19"/>
  <c r="M31" i="19"/>
  <c r="L31" i="19"/>
  <c r="R299" i="19"/>
  <c r="P299" i="19"/>
  <c r="O299" i="19"/>
  <c r="N299" i="19"/>
  <c r="M299" i="19"/>
  <c r="L299" i="19"/>
  <c r="R24" i="19"/>
  <c r="P24" i="19"/>
  <c r="O24" i="19"/>
  <c r="N24" i="19"/>
  <c r="M24" i="19"/>
  <c r="L24" i="19"/>
  <c r="R317" i="19"/>
  <c r="P317" i="19"/>
  <c r="O317" i="19"/>
  <c r="N317" i="19"/>
  <c r="M317" i="19"/>
  <c r="L317" i="19"/>
  <c r="R15" i="19"/>
  <c r="P15" i="19"/>
  <c r="O15" i="19"/>
  <c r="N15" i="19"/>
  <c r="M15" i="19"/>
  <c r="L15" i="19"/>
  <c r="R281" i="19"/>
  <c r="P281" i="19"/>
  <c r="O281" i="19"/>
  <c r="N281" i="19"/>
  <c r="M281" i="19"/>
  <c r="L281" i="19"/>
  <c r="R70" i="19"/>
  <c r="P70" i="19"/>
  <c r="O70" i="19"/>
  <c r="N70" i="19"/>
  <c r="M70" i="19"/>
  <c r="L70" i="19"/>
  <c r="R11" i="19"/>
  <c r="P11" i="19"/>
  <c r="O11" i="19"/>
  <c r="N11" i="19"/>
  <c r="M11" i="19"/>
  <c r="L11" i="19"/>
  <c r="R286" i="19"/>
  <c r="P286" i="19"/>
  <c r="O286" i="19"/>
  <c r="N286" i="19"/>
  <c r="M286" i="19"/>
  <c r="L286" i="19"/>
  <c r="R246" i="19"/>
  <c r="P246" i="19"/>
  <c r="O246" i="19"/>
  <c r="N246" i="19"/>
  <c r="M246" i="19"/>
  <c r="L246" i="19"/>
  <c r="R355" i="19"/>
  <c r="P355" i="19"/>
  <c r="O355" i="19"/>
  <c r="N355" i="19"/>
  <c r="M355" i="19"/>
  <c r="L355" i="19"/>
  <c r="R229" i="19"/>
  <c r="P229" i="19"/>
  <c r="O229" i="19"/>
  <c r="N229" i="19"/>
  <c r="M229" i="19"/>
  <c r="L229" i="19"/>
  <c r="R10" i="19"/>
  <c r="P10" i="19"/>
  <c r="O10" i="19"/>
  <c r="N10" i="19"/>
  <c r="M10" i="19"/>
  <c r="L10" i="19"/>
  <c r="R37" i="19"/>
  <c r="P37" i="19"/>
  <c r="O37" i="19"/>
  <c r="N37" i="19"/>
  <c r="M37" i="19"/>
  <c r="L37" i="19"/>
  <c r="R370" i="19"/>
  <c r="P370" i="19"/>
  <c r="O370" i="19"/>
  <c r="N370" i="19"/>
  <c r="M370" i="19"/>
  <c r="L370" i="19"/>
  <c r="R366" i="19"/>
  <c r="P366" i="19"/>
  <c r="O366" i="19"/>
  <c r="N366" i="19"/>
  <c r="M366" i="19"/>
  <c r="L366" i="19"/>
  <c r="R209" i="19"/>
  <c r="P209" i="19"/>
  <c r="O209" i="19"/>
  <c r="N209" i="19"/>
  <c r="M209" i="19"/>
  <c r="L209" i="19"/>
  <c r="R427" i="19"/>
  <c r="P427" i="19"/>
  <c r="O427" i="19"/>
  <c r="N427" i="19"/>
  <c r="M427" i="19"/>
  <c r="L427" i="19"/>
  <c r="R30" i="19"/>
  <c r="P30" i="19"/>
  <c r="O30" i="19"/>
  <c r="N30" i="19"/>
  <c r="M30" i="19"/>
  <c r="L30" i="19"/>
  <c r="R294" i="19"/>
  <c r="P294" i="19"/>
  <c r="O294" i="19"/>
  <c r="N294" i="19"/>
  <c r="M294" i="19"/>
  <c r="L294" i="19"/>
  <c r="R327" i="19"/>
  <c r="P327" i="19"/>
  <c r="O327" i="19"/>
  <c r="N327" i="19"/>
  <c r="M327" i="19"/>
  <c r="L327" i="19"/>
  <c r="R280" i="19"/>
  <c r="P280" i="19"/>
  <c r="O280" i="19"/>
  <c r="N280" i="19"/>
  <c r="M280" i="19"/>
  <c r="L280" i="19"/>
  <c r="R142" i="19"/>
  <c r="P142" i="19"/>
  <c r="O142" i="19"/>
  <c r="N142" i="19"/>
  <c r="M142" i="19"/>
  <c r="L142" i="19"/>
  <c r="R69" i="19"/>
  <c r="P69" i="19"/>
  <c r="O69" i="19"/>
  <c r="N69" i="19"/>
  <c r="M69" i="19"/>
  <c r="L69" i="19"/>
  <c r="R430" i="19"/>
  <c r="P430" i="19"/>
  <c r="O430" i="19"/>
  <c r="N430" i="19"/>
  <c r="M430" i="19"/>
  <c r="L430" i="19"/>
  <c r="R80" i="19"/>
  <c r="P80" i="19"/>
  <c r="O80" i="19"/>
  <c r="N80" i="19"/>
  <c r="M80" i="19"/>
  <c r="L80" i="19"/>
  <c r="R462" i="19"/>
  <c r="P462" i="19"/>
  <c r="O462" i="19"/>
  <c r="N462" i="19"/>
  <c r="M462" i="19"/>
  <c r="L462" i="19"/>
  <c r="R34" i="19"/>
  <c r="P34" i="19"/>
  <c r="O34" i="19"/>
  <c r="N34" i="19"/>
  <c r="M34" i="19"/>
  <c r="L34" i="19"/>
  <c r="R402" i="19"/>
  <c r="P402" i="19"/>
  <c r="O402" i="19"/>
  <c r="N402" i="19"/>
  <c r="M402" i="19"/>
  <c r="L402" i="19"/>
  <c r="R351" i="19"/>
  <c r="P351" i="19"/>
  <c r="O351" i="19"/>
  <c r="N351" i="19"/>
  <c r="M351" i="19"/>
  <c r="L351" i="19"/>
  <c r="R164" i="19"/>
  <c r="P164" i="19"/>
  <c r="O164" i="19"/>
  <c r="N164" i="19"/>
  <c r="M164" i="19"/>
  <c r="L164" i="19"/>
  <c r="R320" i="19"/>
  <c r="P320" i="19"/>
  <c r="O320" i="19"/>
  <c r="N320" i="19"/>
  <c r="M320" i="19"/>
  <c r="L320" i="19"/>
  <c r="R338" i="19"/>
  <c r="P338" i="19"/>
  <c r="O338" i="19"/>
  <c r="N338" i="19"/>
  <c r="M338" i="19"/>
  <c r="L338" i="19"/>
  <c r="R373" i="19"/>
  <c r="P373" i="19"/>
  <c r="O373" i="19"/>
  <c r="N373" i="19"/>
  <c r="M373" i="19"/>
  <c r="L373" i="19"/>
  <c r="R318" i="19"/>
  <c r="P318" i="19"/>
  <c r="O318" i="19"/>
  <c r="N318" i="19"/>
  <c r="M318" i="19"/>
  <c r="L318" i="19"/>
  <c r="R395" i="19"/>
  <c r="P395" i="19"/>
  <c r="O395" i="19"/>
  <c r="N395" i="19"/>
  <c r="M395" i="19"/>
  <c r="L395" i="19"/>
  <c r="R474" i="19"/>
  <c r="P474" i="19"/>
  <c r="O474" i="19"/>
  <c r="N474" i="19"/>
  <c r="M474" i="19"/>
  <c r="L474" i="19"/>
  <c r="R326" i="19"/>
  <c r="P326" i="19"/>
  <c r="O326" i="19"/>
  <c r="N326" i="19"/>
  <c r="M326" i="19"/>
  <c r="L326" i="19"/>
  <c r="R71" i="19"/>
  <c r="P71" i="19"/>
  <c r="O71" i="19"/>
  <c r="N71" i="19"/>
  <c r="M71" i="19"/>
  <c r="L71" i="19"/>
  <c r="R443" i="19"/>
  <c r="P443" i="19"/>
  <c r="O443" i="19"/>
  <c r="N443" i="19"/>
  <c r="M443" i="19"/>
  <c r="L443" i="19"/>
  <c r="R138" i="19"/>
  <c r="P138" i="19"/>
  <c r="O138" i="19"/>
  <c r="N138" i="19"/>
  <c r="M138" i="19"/>
  <c r="L138" i="19"/>
  <c r="R473" i="19"/>
  <c r="P473" i="19"/>
  <c r="O473" i="19"/>
  <c r="N473" i="19"/>
  <c r="M473" i="19"/>
  <c r="L473" i="19"/>
  <c r="R244" i="19"/>
  <c r="P244" i="19"/>
  <c r="O244" i="19"/>
  <c r="N244" i="19"/>
  <c r="M244" i="19"/>
  <c r="L244" i="19"/>
  <c r="R261" i="19"/>
  <c r="P261" i="19"/>
  <c r="O261" i="19"/>
  <c r="N261" i="19"/>
  <c r="M261" i="19"/>
  <c r="L261" i="19"/>
  <c r="R411" i="19"/>
  <c r="P411" i="19"/>
  <c r="O411" i="19"/>
  <c r="N411" i="19"/>
  <c r="M411" i="19"/>
  <c r="L411" i="19"/>
  <c r="R343" i="19"/>
  <c r="P343" i="19"/>
  <c r="O343" i="19"/>
  <c r="N343" i="19"/>
  <c r="M343" i="19"/>
  <c r="L343" i="19"/>
  <c r="R278" i="19"/>
  <c r="P278" i="19"/>
  <c r="O278" i="19"/>
  <c r="N278" i="19"/>
  <c r="M278" i="19"/>
  <c r="L278" i="19"/>
  <c r="R332" i="19"/>
  <c r="P332" i="19"/>
  <c r="O332" i="19"/>
  <c r="N332" i="19"/>
  <c r="M332" i="19"/>
  <c r="L332" i="19"/>
  <c r="R51" i="19"/>
  <c r="P51" i="19"/>
  <c r="O51" i="19"/>
  <c r="N51" i="19"/>
  <c r="M51" i="19"/>
  <c r="L51" i="19"/>
  <c r="R380" i="19"/>
  <c r="P380" i="19"/>
  <c r="O380" i="19"/>
  <c r="N380" i="19"/>
  <c r="M380" i="19"/>
  <c r="L380" i="19"/>
  <c r="R379" i="19"/>
  <c r="P379" i="19"/>
  <c r="O379" i="19"/>
  <c r="N379" i="19"/>
  <c r="M379" i="19"/>
  <c r="L379" i="19"/>
  <c r="R134" i="19"/>
  <c r="P134" i="19"/>
  <c r="O134" i="19"/>
  <c r="N134" i="19"/>
  <c r="M134" i="19"/>
  <c r="L134" i="19"/>
  <c r="R304" i="19"/>
  <c r="P304" i="19"/>
  <c r="O304" i="19"/>
  <c r="N304" i="19"/>
  <c r="M304" i="19"/>
  <c r="L304" i="19"/>
  <c r="R442" i="19"/>
  <c r="P442" i="19"/>
  <c r="O442" i="19"/>
  <c r="N442" i="19"/>
  <c r="M442" i="19"/>
  <c r="L442" i="19"/>
  <c r="R103" i="19"/>
  <c r="P103" i="19"/>
  <c r="O103" i="19"/>
  <c r="N103" i="19"/>
  <c r="M103" i="19"/>
  <c r="L103" i="19"/>
  <c r="R415" i="19"/>
  <c r="P415" i="19"/>
  <c r="O415" i="19"/>
  <c r="N415" i="19"/>
  <c r="M415" i="19"/>
  <c r="L415" i="19"/>
  <c r="R222" i="19"/>
  <c r="P222" i="19"/>
  <c r="O222" i="19"/>
  <c r="N222" i="19"/>
  <c r="M222" i="19"/>
  <c r="L222" i="19"/>
  <c r="R108" i="19"/>
  <c r="P108" i="19"/>
  <c r="O108" i="19"/>
  <c r="N108" i="19"/>
  <c r="M108" i="19"/>
  <c r="L108" i="19"/>
  <c r="R3" i="19"/>
  <c r="P3" i="19"/>
  <c r="O3" i="19"/>
  <c r="N3" i="19"/>
  <c r="M3" i="19"/>
  <c r="L3" i="19"/>
  <c r="R249" i="19"/>
  <c r="P249" i="19"/>
  <c r="O249" i="19"/>
  <c r="N249" i="19"/>
  <c r="M249" i="19"/>
  <c r="L249" i="19"/>
  <c r="R46" i="19"/>
  <c r="P46" i="19"/>
  <c r="O46" i="19"/>
  <c r="N46" i="19"/>
  <c r="M46" i="19"/>
  <c r="L46" i="19"/>
  <c r="R267" i="19"/>
  <c r="P267" i="19"/>
  <c r="O267" i="19"/>
  <c r="N267" i="19"/>
  <c r="M267" i="19"/>
  <c r="L267" i="19"/>
  <c r="R41" i="19"/>
  <c r="P41" i="19"/>
  <c r="O41" i="19"/>
  <c r="N41" i="19"/>
  <c r="M41" i="19"/>
  <c r="L41" i="19"/>
  <c r="R337" i="19"/>
  <c r="P337" i="19"/>
  <c r="O337" i="19"/>
  <c r="N337" i="19"/>
  <c r="M337" i="19"/>
  <c r="L337" i="19"/>
  <c r="R95" i="19"/>
  <c r="P95" i="19"/>
  <c r="O95" i="19"/>
  <c r="N95" i="19"/>
  <c r="M95" i="19"/>
  <c r="L95" i="19"/>
  <c r="R401" i="19"/>
  <c r="P401" i="19"/>
  <c r="O401" i="19"/>
  <c r="N401" i="19"/>
  <c r="M401" i="19"/>
  <c r="L401" i="19"/>
  <c r="R2" i="19"/>
  <c r="P2" i="19"/>
  <c r="O2" i="19"/>
  <c r="N2" i="19"/>
  <c r="M2" i="19"/>
  <c r="L2" i="19"/>
  <c r="R309" i="19"/>
  <c r="P309" i="19"/>
  <c r="O309" i="19"/>
  <c r="N309" i="19"/>
  <c r="M309" i="19"/>
  <c r="L309" i="19"/>
  <c r="R163" i="19"/>
  <c r="P163" i="19"/>
  <c r="O163" i="19"/>
  <c r="N163" i="19"/>
  <c r="M163" i="19"/>
  <c r="L163" i="19"/>
  <c r="R277" i="19"/>
  <c r="P277" i="19"/>
  <c r="O277" i="19"/>
  <c r="N277" i="19"/>
  <c r="M277" i="19"/>
  <c r="L277" i="19"/>
  <c r="R201" i="19"/>
  <c r="P201" i="19"/>
  <c r="O201" i="19"/>
  <c r="N201" i="19"/>
  <c r="M201" i="19"/>
  <c r="L201" i="19"/>
  <c r="R94" i="19"/>
  <c r="P94" i="19"/>
  <c r="O94" i="19"/>
  <c r="N94" i="19"/>
  <c r="M94" i="19"/>
  <c r="L94" i="19"/>
  <c r="R227" i="19"/>
  <c r="P227" i="19"/>
  <c r="O227" i="19"/>
  <c r="N227" i="19"/>
  <c r="M227" i="19"/>
  <c r="L227" i="19"/>
  <c r="R63" i="19"/>
  <c r="P63" i="19"/>
  <c r="O63" i="19"/>
  <c r="N63" i="19"/>
  <c r="M63" i="19"/>
  <c r="L63" i="19"/>
  <c r="R107" i="19"/>
  <c r="P107" i="19"/>
  <c r="O107" i="19"/>
  <c r="N107" i="19"/>
  <c r="M107" i="19"/>
  <c r="L107" i="19"/>
  <c r="R481" i="19"/>
  <c r="P481" i="19"/>
  <c r="O481" i="19"/>
  <c r="N481" i="19"/>
  <c r="M481" i="19"/>
  <c r="L481" i="19"/>
  <c r="R9" i="19"/>
  <c r="P9" i="19"/>
  <c r="O9" i="19"/>
  <c r="N9" i="19"/>
  <c r="M9" i="19"/>
  <c r="L9" i="19"/>
  <c r="R221" i="19"/>
  <c r="P221" i="19"/>
  <c r="O221" i="19"/>
  <c r="N221" i="19"/>
  <c r="M221" i="19"/>
  <c r="L221" i="19"/>
  <c r="R336" i="19"/>
  <c r="P336" i="19"/>
  <c r="O336" i="19"/>
  <c r="N336" i="19"/>
  <c r="M336" i="19"/>
  <c r="L336" i="19"/>
  <c r="R68" i="19"/>
  <c r="P68" i="19"/>
  <c r="O68" i="19"/>
  <c r="N68" i="19"/>
  <c r="M68" i="19"/>
  <c r="L68" i="19"/>
  <c r="R414" i="19"/>
  <c r="P414" i="19"/>
  <c r="O414" i="19"/>
  <c r="N414" i="19"/>
  <c r="M414" i="19"/>
  <c r="L414" i="19"/>
  <c r="S14" i="19"/>
  <c r="R497" i="19"/>
  <c r="P497" i="19"/>
  <c r="O497" i="19"/>
  <c r="N497" i="19"/>
  <c r="M497" i="19"/>
  <c r="L497" i="19"/>
  <c r="R293" i="19"/>
  <c r="P293" i="19"/>
  <c r="O293" i="19"/>
  <c r="N293" i="19"/>
  <c r="M293" i="19"/>
  <c r="L293" i="19"/>
  <c r="R410" i="19"/>
  <c r="P410" i="19"/>
  <c r="O410" i="19"/>
  <c r="N410" i="19"/>
  <c r="M410" i="19"/>
  <c r="L410" i="19"/>
  <c r="S11" i="19"/>
  <c r="R220" i="19"/>
  <c r="P220" i="19"/>
  <c r="O220" i="19"/>
  <c r="N220" i="19"/>
  <c r="M220" i="19"/>
  <c r="L220" i="19"/>
  <c r="R8" i="19"/>
  <c r="P8" i="19"/>
  <c r="O8" i="19"/>
  <c r="N8" i="19"/>
  <c r="M8" i="19"/>
  <c r="L8" i="19"/>
  <c r="R173" i="19"/>
  <c r="P173" i="19"/>
  <c r="O173" i="19"/>
  <c r="N173" i="19"/>
  <c r="M173" i="19"/>
  <c r="L173" i="19"/>
  <c r="R285" i="19"/>
  <c r="P285" i="19"/>
  <c r="O285" i="19"/>
  <c r="N285" i="19"/>
  <c r="M285" i="19"/>
  <c r="L285" i="19"/>
  <c r="R283" i="19"/>
  <c r="P283" i="19"/>
  <c r="O283" i="19"/>
  <c r="N283" i="19"/>
  <c r="M283" i="19"/>
  <c r="L283" i="19"/>
  <c r="R45" i="19"/>
  <c r="P45" i="19"/>
  <c r="O45" i="19"/>
  <c r="N45" i="19"/>
  <c r="M45" i="19"/>
  <c r="L45" i="19"/>
  <c r="R441" i="19"/>
  <c r="P441" i="19"/>
  <c r="O441" i="19"/>
  <c r="N441" i="19"/>
  <c r="M441" i="19"/>
  <c r="L441" i="19"/>
  <c r="R156" i="19"/>
  <c r="P156" i="19"/>
  <c r="O156" i="19"/>
  <c r="N156" i="19"/>
  <c r="M156" i="19"/>
  <c r="L156" i="19"/>
  <c r="S3" i="19"/>
  <c r="R62" i="19"/>
  <c r="P62" i="19"/>
  <c r="O62" i="19"/>
  <c r="N62" i="19"/>
  <c r="M62" i="19"/>
  <c r="L62" i="19"/>
  <c r="R344" i="19"/>
  <c r="P344" i="19"/>
  <c r="O344" i="19"/>
  <c r="N344" i="19"/>
  <c r="M344" i="19"/>
  <c r="L344" i="19"/>
  <c r="M1033" i="15"/>
  <c r="L1033" i="15"/>
  <c r="K1033" i="15"/>
  <c r="I1033" i="15"/>
  <c r="J1033" i="15" s="1"/>
  <c r="H1033" i="15"/>
  <c r="M1032" i="15"/>
  <c r="L1032" i="15"/>
  <c r="K1032" i="15"/>
  <c r="I1032" i="15"/>
  <c r="J1032" i="15" s="1"/>
  <c r="H1032" i="15"/>
  <c r="M1031" i="15"/>
  <c r="L1031" i="15"/>
  <c r="K1031" i="15"/>
  <c r="I1031" i="15"/>
  <c r="J1031" i="15" s="1"/>
  <c r="H1031" i="15"/>
  <c r="M1030" i="15"/>
  <c r="L1030" i="15"/>
  <c r="K1030" i="15"/>
  <c r="I1030" i="15"/>
  <c r="J1030" i="15" s="1"/>
  <c r="H1030" i="15"/>
  <c r="M1029" i="15"/>
  <c r="L1029" i="15"/>
  <c r="K1029" i="15"/>
  <c r="I1029" i="15"/>
  <c r="J1029" i="15" s="1"/>
  <c r="H1029" i="15"/>
  <c r="M1028" i="15"/>
  <c r="L1028" i="15"/>
  <c r="K1028" i="15"/>
  <c r="I1028" i="15"/>
  <c r="J1028" i="15" s="1"/>
  <c r="H1028" i="15"/>
  <c r="M1027" i="15"/>
  <c r="L1027" i="15"/>
  <c r="K1027" i="15"/>
  <c r="I1027" i="15"/>
  <c r="J1027" i="15" s="1"/>
  <c r="H1027" i="15"/>
  <c r="M1026" i="15"/>
  <c r="L1026" i="15"/>
  <c r="K1026" i="15"/>
  <c r="I1026" i="15"/>
  <c r="J1026" i="15" s="1"/>
  <c r="H1026" i="15"/>
  <c r="M1025" i="15"/>
  <c r="L1025" i="15"/>
  <c r="K1025" i="15"/>
  <c r="I1025" i="15"/>
  <c r="J1025" i="15" s="1"/>
  <c r="H1025" i="15"/>
  <c r="M1024" i="15"/>
  <c r="L1024" i="15"/>
  <c r="K1024" i="15"/>
  <c r="I1024" i="15"/>
  <c r="J1024" i="15" s="1"/>
  <c r="H1024" i="15"/>
  <c r="M1023" i="15"/>
  <c r="L1023" i="15"/>
  <c r="K1023" i="15"/>
  <c r="I1023" i="15"/>
  <c r="J1023" i="15" s="1"/>
  <c r="H1023" i="15"/>
  <c r="M1022" i="15"/>
  <c r="L1022" i="15"/>
  <c r="K1022" i="15"/>
  <c r="I1022" i="15"/>
  <c r="J1022" i="15" s="1"/>
  <c r="H1022" i="15"/>
  <c r="M1021" i="15"/>
  <c r="L1021" i="15"/>
  <c r="K1021" i="15"/>
  <c r="I1021" i="15"/>
  <c r="J1021" i="15" s="1"/>
  <c r="H1021" i="15"/>
  <c r="M1020" i="15"/>
  <c r="L1020" i="15"/>
  <c r="K1020" i="15"/>
  <c r="I1020" i="15"/>
  <c r="J1020" i="15" s="1"/>
  <c r="H1020" i="15"/>
  <c r="M1019" i="15"/>
  <c r="L1019" i="15"/>
  <c r="K1019" i="15"/>
  <c r="I1019" i="15"/>
  <c r="J1019" i="15" s="1"/>
  <c r="H1019" i="15"/>
  <c r="M1018" i="15"/>
  <c r="L1018" i="15"/>
  <c r="K1018" i="15"/>
  <c r="I1018" i="15"/>
  <c r="J1018" i="15" s="1"/>
  <c r="H1018" i="15"/>
  <c r="M1017" i="15"/>
  <c r="L1017" i="15"/>
  <c r="K1017" i="15"/>
  <c r="I1017" i="15"/>
  <c r="J1017" i="15" s="1"/>
  <c r="H1017" i="15"/>
  <c r="M1016" i="15"/>
  <c r="L1016" i="15"/>
  <c r="K1016" i="15"/>
  <c r="I1016" i="15"/>
  <c r="J1016" i="15" s="1"/>
  <c r="H1016" i="15"/>
  <c r="M1015" i="15"/>
  <c r="L1015" i="15"/>
  <c r="K1015" i="15"/>
  <c r="I1015" i="15"/>
  <c r="J1015" i="15" s="1"/>
  <c r="H1015" i="15"/>
  <c r="M1014" i="15"/>
  <c r="L1014" i="15"/>
  <c r="K1014" i="15"/>
  <c r="I1014" i="15"/>
  <c r="J1014" i="15" s="1"/>
  <c r="H1014" i="15"/>
  <c r="M1013" i="15"/>
  <c r="L1013" i="15"/>
  <c r="K1013" i="15"/>
  <c r="I1013" i="15"/>
  <c r="J1013" i="15" s="1"/>
  <c r="H1013" i="15"/>
  <c r="M865" i="15"/>
  <c r="L865" i="15"/>
  <c r="K865" i="15"/>
  <c r="I865" i="15"/>
  <c r="J865" i="15" s="1"/>
  <c r="H865" i="15"/>
  <c r="M864" i="15"/>
  <c r="L864" i="15"/>
  <c r="K864" i="15"/>
  <c r="I864" i="15"/>
  <c r="J864" i="15" s="1"/>
  <c r="H864" i="15"/>
  <c r="M863" i="15"/>
  <c r="L863" i="15"/>
  <c r="K863" i="15"/>
  <c r="I863" i="15"/>
  <c r="J863" i="15" s="1"/>
  <c r="H863" i="15"/>
  <c r="M862" i="15"/>
  <c r="L862" i="15"/>
  <c r="K862" i="15"/>
  <c r="I862" i="15"/>
  <c r="J862" i="15" s="1"/>
  <c r="H862" i="15"/>
  <c r="M861" i="15"/>
  <c r="L861" i="15"/>
  <c r="K861" i="15"/>
  <c r="I861" i="15"/>
  <c r="J861" i="15" s="1"/>
  <c r="H861" i="15"/>
  <c r="M860" i="15"/>
  <c r="L860" i="15"/>
  <c r="K860" i="15"/>
  <c r="I860" i="15"/>
  <c r="J860" i="15" s="1"/>
  <c r="H860" i="15"/>
  <c r="M859" i="15"/>
  <c r="L859" i="15"/>
  <c r="K859" i="15"/>
  <c r="I859" i="15"/>
  <c r="J859" i="15" s="1"/>
  <c r="H859" i="15"/>
  <c r="M858" i="15"/>
  <c r="L858" i="15"/>
  <c r="K858" i="15"/>
  <c r="I858" i="15"/>
  <c r="J858" i="15" s="1"/>
  <c r="H858" i="15"/>
  <c r="M857" i="15"/>
  <c r="L857" i="15"/>
  <c r="K857" i="15"/>
  <c r="I857" i="15"/>
  <c r="J857" i="15" s="1"/>
  <c r="H857" i="15"/>
  <c r="M856" i="15"/>
  <c r="L856" i="15"/>
  <c r="K856" i="15"/>
  <c r="I856" i="15"/>
  <c r="J856" i="15" s="1"/>
  <c r="H856" i="15"/>
  <c r="M855" i="15"/>
  <c r="L855" i="15"/>
  <c r="K855" i="15"/>
  <c r="I855" i="15"/>
  <c r="J855" i="15" s="1"/>
  <c r="H855" i="15"/>
  <c r="M854" i="15"/>
  <c r="L854" i="15"/>
  <c r="K854" i="15"/>
  <c r="I854" i="15"/>
  <c r="J854" i="15" s="1"/>
  <c r="H854" i="15"/>
  <c r="M853" i="15"/>
  <c r="L853" i="15"/>
  <c r="K853" i="15"/>
  <c r="I853" i="15"/>
  <c r="J853" i="15" s="1"/>
  <c r="H853" i="15"/>
  <c r="M852" i="15"/>
  <c r="L852" i="15"/>
  <c r="K852" i="15"/>
  <c r="I852" i="15"/>
  <c r="J852" i="15" s="1"/>
  <c r="H852" i="15"/>
  <c r="M851" i="15"/>
  <c r="L851" i="15"/>
  <c r="K851" i="15"/>
  <c r="I851" i="15"/>
  <c r="J851" i="15" s="1"/>
  <c r="H851" i="15"/>
  <c r="M850" i="15"/>
  <c r="L850" i="15"/>
  <c r="K850" i="15"/>
  <c r="I850" i="15"/>
  <c r="J850" i="15" s="1"/>
  <c r="H850" i="15"/>
  <c r="M849" i="15"/>
  <c r="L849" i="15"/>
  <c r="K849" i="15"/>
  <c r="I849" i="15"/>
  <c r="J849" i="15" s="1"/>
  <c r="H849" i="15"/>
  <c r="M848" i="15"/>
  <c r="L848" i="15"/>
  <c r="K848" i="15"/>
  <c r="I848" i="15"/>
  <c r="J848" i="15" s="1"/>
  <c r="H848" i="15"/>
  <c r="M847" i="15"/>
  <c r="L847" i="15"/>
  <c r="K847" i="15"/>
  <c r="I847" i="15"/>
  <c r="J847" i="15" s="1"/>
  <c r="H847" i="15"/>
  <c r="M846" i="15"/>
  <c r="L846" i="15"/>
  <c r="K846" i="15"/>
  <c r="I846" i="15"/>
  <c r="J846" i="15" s="1"/>
  <c r="H846" i="15"/>
  <c r="M845" i="15"/>
  <c r="L845" i="15"/>
  <c r="K845" i="15"/>
  <c r="I845" i="15"/>
  <c r="J845" i="15" s="1"/>
  <c r="H845" i="15"/>
  <c r="M844" i="15"/>
  <c r="L844" i="15"/>
  <c r="K844" i="15"/>
  <c r="I844" i="15"/>
  <c r="J844" i="15" s="1"/>
  <c r="H844" i="15"/>
  <c r="M689" i="15"/>
  <c r="L689" i="15"/>
  <c r="K689" i="15"/>
  <c r="I689" i="15"/>
  <c r="J689" i="15" s="1"/>
  <c r="H689" i="15"/>
  <c r="M688" i="15"/>
  <c r="L688" i="15"/>
  <c r="K688" i="15"/>
  <c r="I688" i="15"/>
  <c r="J688" i="15" s="1"/>
  <c r="H688" i="15"/>
  <c r="M687" i="15"/>
  <c r="L687" i="15"/>
  <c r="K687" i="15"/>
  <c r="I687" i="15"/>
  <c r="J687" i="15" s="1"/>
  <c r="H687" i="15"/>
  <c r="M686" i="15"/>
  <c r="L686" i="15"/>
  <c r="K686" i="15"/>
  <c r="I686" i="15"/>
  <c r="J686" i="15" s="1"/>
  <c r="H686" i="15"/>
  <c r="M685" i="15"/>
  <c r="L685" i="15"/>
  <c r="K685" i="15"/>
  <c r="I685" i="15"/>
  <c r="J685" i="15" s="1"/>
  <c r="H685" i="15"/>
  <c r="M684" i="15"/>
  <c r="L684" i="15"/>
  <c r="K684" i="15"/>
  <c r="I684" i="15"/>
  <c r="J684" i="15" s="1"/>
  <c r="H684" i="15"/>
  <c r="M683" i="15"/>
  <c r="L683" i="15"/>
  <c r="K683" i="15"/>
  <c r="J683" i="15"/>
  <c r="I683" i="15"/>
  <c r="H683" i="15"/>
  <c r="M682" i="15"/>
  <c r="L682" i="15"/>
  <c r="K682" i="15"/>
  <c r="I682" i="15"/>
  <c r="J682" i="15" s="1"/>
  <c r="H682" i="15"/>
  <c r="M681" i="15"/>
  <c r="L681" i="15"/>
  <c r="K681" i="15"/>
  <c r="I681" i="15"/>
  <c r="J681" i="15" s="1"/>
  <c r="H681" i="15"/>
  <c r="M680" i="15"/>
  <c r="L680" i="15"/>
  <c r="K680" i="15"/>
  <c r="J680" i="15"/>
  <c r="I680" i="15"/>
  <c r="H680" i="15"/>
  <c r="M679" i="15"/>
  <c r="L679" i="15"/>
  <c r="K679" i="15"/>
  <c r="I679" i="15"/>
  <c r="J679" i="15" s="1"/>
  <c r="H679" i="15"/>
  <c r="M678" i="15"/>
  <c r="L678" i="15"/>
  <c r="K678" i="15"/>
  <c r="I678" i="15"/>
  <c r="J678" i="15" s="1"/>
  <c r="H678" i="15"/>
  <c r="M677" i="15"/>
  <c r="L677" i="15"/>
  <c r="K677" i="15"/>
  <c r="I677" i="15"/>
  <c r="J677" i="15" s="1"/>
  <c r="H677" i="15"/>
  <c r="M676" i="15"/>
  <c r="L676" i="15"/>
  <c r="K676" i="15"/>
  <c r="I676" i="15"/>
  <c r="J676" i="15" s="1"/>
  <c r="H676" i="15"/>
  <c r="M675" i="15"/>
  <c r="L675" i="15"/>
  <c r="K675" i="15"/>
  <c r="I675" i="15"/>
  <c r="J675" i="15" s="1"/>
  <c r="H675" i="15"/>
  <c r="M674" i="15"/>
  <c r="L674" i="15"/>
  <c r="K674" i="15"/>
  <c r="I674" i="15"/>
  <c r="J674" i="15" s="1"/>
  <c r="H674" i="15"/>
  <c r="M673" i="15"/>
  <c r="L673" i="15"/>
  <c r="K673" i="15"/>
  <c r="I673" i="15"/>
  <c r="J673" i="15" s="1"/>
  <c r="H673" i="15"/>
  <c r="M672" i="15"/>
  <c r="L672" i="15"/>
  <c r="K672" i="15"/>
  <c r="I672" i="15"/>
  <c r="J672" i="15" s="1"/>
  <c r="H672" i="15"/>
  <c r="M671" i="15"/>
  <c r="L671" i="15"/>
  <c r="K671" i="15"/>
  <c r="J671" i="15"/>
  <c r="I671" i="15"/>
  <c r="H671" i="15"/>
  <c r="M670" i="15"/>
  <c r="L670" i="15"/>
  <c r="K670" i="15"/>
  <c r="I670" i="15"/>
  <c r="J670" i="15" s="1"/>
  <c r="H670" i="15"/>
  <c r="M669" i="15"/>
  <c r="L669" i="15"/>
  <c r="K669" i="15"/>
  <c r="I669" i="15"/>
  <c r="J669" i="15" s="1"/>
  <c r="H669" i="15"/>
  <c r="M668" i="15"/>
  <c r="L668" i="15"/>
  <c r="K668" i="15"/>
  <c r="J668" i="15"/>
  <c r="I668" i="15"/>
  <c r="H668" i="15"/>
  <c r="M513" i="15"/>
  <c r="L513" i="15"/>
  <c r="K513" i="15"/>
  <c r="I513" i="15"/>
  <c r="J513" i="15" s="1"/>
  <c r="H513" i="15"/>
  <c r="M512" i="15"/>
  <c r="L512" i="15"/>
  <c r="K512" i="15"/>
  <c r="I512" i="15"/>
  <c r="J512" i="15" s="1"/>
  <c r="H512" i="15"/>
  <c r="M511" i="15"/>
  <c r="L511" i="15"/>
  <c r="K511" i="15"/>
  <c r="I511" i="15"/>
  <c r="J511" i="15" s="1"/>
  <c r="H511" i="15"/>
  <c r="M510" i="15"/>
  <c r="L510" i="15"/>
  <c r="K510" i="15"/>
  <c r="I510" i="15"/>
  <c r="J510" i="15" s="1"/>
  <c r="H510" i="15"/>
  <c r="M509" i="15"/>
  <c r="L509" i="15"/>
  <c r="K509" i="15"/>
  <c r="I509" i="15"/>
  <c r="J509" i="15" s="1"/>
  <c r="H509" i="15"/>
  <c r="M508" i="15"/>
  <c r="L508" i="15"/>
  <c r="K508" i="15"/>
  <c r="I508" i="15"/>
  <c r="J508" i="15" s="1"/>
  <c r="H508" i="15"/>
  <c r="M507" i="15"/>
  <c r="L507" i="15"/>
  <c r="K507" i="15"/>
  <c r="I507" i="15"/>
  <c r="J507" i="15" s="1"/>
  <c r="H507" i="15"/>
  <c r="M506" i="15"/>
  <c r="L506" i="15"/>
  <c r="K506" i="15"/>
  <c r="I506" i="15"/>
  <c r="J506" i="15" s="1"/>
  <c r="H506" i="15"/>
  <c r="M505" i="15"/>
  <c r="L505" i="15"/>
  <c r="K505" i="15"/>
  <c r="I505" i="15"/>
  <c r="J505" i="15" s="1"/>
  <c r="H505" i="15"/>
  <c r="M504" i="15"/>
  <c r="L504" i="15"/>
  <c r="K504" i="15"/>
  <c r="I504" i="15"/>
  <c r="J504" i="15" s="1"/>
  <c r="H504" i="15"/>
  <c r="M503" i="15"/>
  <c r="L503" i="15"/>
  <c r="K503" i="15"/>
  <c r="I503" i="15"/>
  <c r="J503" i="15" s="1"/>
  <c r="H503" i="15"/>
  <c r="M502" i="15"/>
  <c r="L502" i="15"/>
  <c r="K502" i="15"/>
  <c r="I502" i="15"/>
  <c r="J502" i="15" s="1"/>
  <c r="H502" i="15"/>
  <c r="M501" i="15"/>
  <c r="L501" i="15"/>
  <c r="K501" i="15"/>
  <c r="I501" i="15"/>
  <c r="J501" i="15" s="1"/>
  <c r="H501" i="15"/>
  <c r="M500" i="15"/>
  <c r="L500" i="15"/>
  <c r="K500" i="15"/>
  <c r="I500" i="15"/>
  <c r="J500" i="15" s="1"/>
  <c r="H500" i="15"/>
  <c r="M499" i="15"/>
  <c r="L499" i="15"/>
  <c r="K499" i="15"/>
  <c r="I499" i="15"/>
  <c r="J499" i="15" s="1"/>
  <c r="H499" i="15"/>
  <c r="M498" i="15"/>
  <c r="L498" i="15"/>
  <c r="K498" i="15"/>
  <c r="I498" i="15"/>
  <c r="J498" i="15" s="1"/>
  <c r="H498" i="15"/>
  <c r="M497" i="15"/>
  <c r="L497" i="15"/>
  <c r="K497" i="15"/>
  <c r="I497" i="15"/>
  <c r="J497" i="15" s="1"/>
  <c r="H497" i="15"/>
  <c r="M496" i="15"/>
  <c r="L496" i="15"/>
  <c r="K496" i="15"/>
  <c r="I496" i="15"/>
  <c r="J496" i="15" s="1"/>
  <c r="H496" i="15"/>
  <c r="M495" i="15"/>
  <c r="L495" i="15"/>
  <c r="K495" i="15"/>
  <c r="I495" i="15"/>
  <c r="J495" i="15" s="1"/>
  <c r="H495" i="15"/>
  <c r="M494" i="15"/>
  <c r="L494" i="15"/>
  <c r="K494" i="15"/>
  <c r="I494" i="15"/>
  <c r="J494" i="15" s="1"/>
  <c r="H494" i="15"/>
  <c r="M493" i="15"/>
  <c r="L493" i="15"/>
  <c r="K493" i="15"/>
  <c r="I493" i="15"/>
  <c r="J493" i="15" s="1"/>
  <c r="H493" i="15"/>
  <c r="M345" i="15"/>
  <c r="L345" i="15"/>
  <c r="K345" i="15"/>
  <c r="I345" i="15"/>
  <c r="J345" i="15" s="1"/>
  <c r="H345" i="15"/>
  <c r="M344" i="15"/>
  <c r="L344" i="15"/>
  <c r="K344" i="15"/>
  <c r="I344" i="15"/>
  <c r="J344" i="15" s="1"/>
  <c r="H344" i="15"/>
  <c r="M343" i="15"/>
  <c r="L343" i="15"/>
  <c r="K343" i="15"/>
  <c r="I343" i="15"/>
  <c r="J343" i="15" s="1"/>
  <c r="H343" i="15"/>
  <c r="M342" i="15"/>
  <c r="L342" i="15"/>
  <c r="K342" i="15"/>
  <c r="I342" i="15"/>
  <c r="J342" i="15" s="1"/>
  <c r="H342" i="15"/>
  <c r="M341" i="15"/>
  <c r="L341" i="15"/>
  <c r="K341" i="15"/>
  <c r="I341" i="15"/>
  <c r="J341" i="15" s="1"/>
  <c r="H341" i="15"/>
  <c r="M340" i="15"/>
  <c r="L340" i="15"/>
  <c r="K340" i="15"/>
  <c r="I340" i="15"/>
  <c r="J340" i="15" s="1"/>
  <c r="H340" i="15"/>
  <c r="M339" i="15"/>
  <c r="L339" i="15"/>
  <c r="K339" i="15"/>
  <c r="I339" i="15"/>
  <c r="J339" i="15" s="1"/>
  <c r="H339" i="15"/>
  <c r="M338" i="15"/>
  <c r="L338" i="15"/>
  <c r="K338" i="15"/>
  <c r="I338" i="15"/>
  <c r="J338" i="15" s="1"/>
  <c r="H338" i="15"/>
  <c r="M337" i="15"/>
  <c r="L337" i="15"/>
  <c r="K337" i="15"/>
  <c r="I337" i="15"/>
  <c r="J337" i="15" s="1"/>
  <c r="H337" i="15"/>
  <c r="M336" i="15"/>
  <c r="L336" i="15"/>
  <c r="K336" i="15"/>
  <c r="I336" i="15"/>
  <c r="J336" i="15" s="1"/>
  <c r="H336" i="15"/>
  <c r="M335" i="15"/>
  <c r="L335" i="15"/>
  <c r="K335" i="15"/>
  <c r="I335" i="15"/>
  <c r="J335" i="15" s="1"/>
  <c r="H335" i="15"/>
  <c r="M334" i="15"/>
  <c r="L334" i="15"/>
  <c r="K334" i="15"/>
  <c r="I334" i="15"/>
  <c r="J334" i="15" s="1"/>
  <c r="H334" i="15"/>
  <c r="M333" i="15"/>
  <c r="L333" i="15"/>
  <c r="K333" i="15"/>
  <c r="I333" i="15"/>
  <c r="J333" i="15" s="1"/>
  <c r="H333" i="15"/>
  <c r="M332" i="15"/>
  <c r="L332" i="15"/>
  <c r="K332" i="15"/>
  <c r="I332" i="15"/>
  <c r="J332" i="15" s="1"/>
  <c r="H332" i="15"/>
  <c r="M331" i="15"/>
  <c r="L331" i="15"/>
  <c r="K331" i="15"/>
  <c r="I331" i="15"/>
  <c r="J331" i="15" s="1"/>
  <c r="H331" i="15"/>
  <c r="M330" i="15"/>
  <c r="L330" i="15"/>
  <c r="K330" i="15"/>
  <c r="I330" i="15"/>
  <c r="J330" i="15" s="1"/>
  <c r="H330" i="15"/>
  <c r="M329" i="15"/>
  <c r="L329" i="15"/>
  <c r="K329" i="15"/>
  <c r="I329" i="15"/>
  <c r="J329" i="15" s="1"/>
  <c r="H329" i="15"/>
  <c r="M328" i="15"/>
  <c r="L328" i="15"/>
  <c r="K328" i="15"/>
  <c r="I328" i="15"/>
  <c r="J328" i="15" s="1"/>
  <c r="H328" i="15"/>
  <c r="M327" i="15"/>
  <c r="L327" i="15"/>
  <c r="K327" i="15"/>
  <c r="I327" i="15"/>
  <c r="J327" i="15" s="1"/>
  <c r="H327" i="15"/>
  <c r="M326" i="15"/>
  <c r="L326" i="15"/>
  <c r="K326" i="15"/>
  <c r="I326" i="15"/>
  <c r="J326" i="15" s="1"/>
  <c r="H326" i="15"/>
  <c r="M185" i="15"/>
  <c r="L185" i="15"/>
  <c r="K185" i="15"/>
  <c r="I185" i="15"/>
  <c r="J185" i="15" s="1"/>
  <c r="H185" i="15"/>
  <c r="M184" i="15"/>
  <c r="L184" i="15"/>
  <c r="K184" i="15"/>
  <c r="I184" i="15"/>
  <c r="J184" i="15" s="1"/>
  <c r="H184" i="15"/>
  <c r="M183" i="15"/>
  <c r="L183" i="15"/>
  <c r="K183" i="15"/>
  <c r="I183" i="15"/>
  <c r="J183" i="15" s="1"/>
  <c r="H183" i="15"/>
  <c r="M182" i="15"/>
  <c r="L182" i="15"/>
  <c r="K182" i="15"/>
  <c r="I182" i="15"/>
  <c r="J182" i="15" s="1"/>
  <c r="H182" i="15"/>
  <c r="M181" i="15"/>
  <c r="L181" i="15"/>
  <c r="K181" i="15"/>
  <c r="I181" i="15"/>
  <c r="J181" i="15" s="1"/>
  <c r="H181" i="15"/>
  <c r="M180" i="15"/>
  <c r="L180" i="15"/>
  <c r="K180" i="15"/>
  <c r="I180" i="15"/>
  <c r="J180" i="15" s="1"/>
  <c r="H180" i="15"/>
  <c r="M179" i="15"/>
  <c r="L179" i="15"/>
  <c r="K179" i="15"/>
  <c r="I179" i="15"/>
  <c r="J179" i="15" s="1"/>
  <c r="H179" i="15"/>
  <c r="M178" i="15"/>
  <c r="L178" i="15"/>
  <c r="K178" i="15"/>
  <c r="J178" i="15"/>
  <c r="I178" i="15"/>
  <c r="H178" i="15"/>
  <c r="M177" i="15"/>
  <c r="L177" i="15"/>
  <c r="K177" i="15"/>
  <c r="I177" i="15"/>
  <c r="J177" i="15" s="1"/>
  <c r="H177" i="15"/>
  <c r="M176" i="15"/>
  <c r="L176" i="15"/>
  <c r="K176" i="15"/>
  <c r="I176" i="15"/>
  <c r="J176" i="15" s="1"/>
  <c r="H176" i="15"/>
  <c r="M175" i="15"/>
  <c r="L175" i="15"/>
  <c r="K175" i="15"/>
  <c r="J175" i="15"/>
  <c r="I175" i="15"/>
  <c r="H175" i="15"/>
  <c r="M174" i="15"/>
  <c r="L174" i="15"/>
  <c r="K174" i="15"/>
  <c r="I174" i="15"/>
  <c r="J174" i="15" s="1"/>
  <c r="H174" i="15"/>
  <c r="M173" i="15"/>
  <c r="L173" i="15"/>
  <c r="K173" i="15"/>
  <c r="I173" i="15"/>
  <c r="J173" i="15" s="1"/>
  <c r="H173" i="15"/>
  <c r="M172" i="15"/>
  <c r="L172" i="15"/>
  <c r="K172" i="15"/>
  <c r="I172" i="15"/>
  <c r="J172" i="15" s="1"/>
  <c r="H172" i="15"/>
  <c r="M171" i="15"/>
  <c r="L171" i="15"/>
  <c r="K171" i="15"/>
  <c r="I171" i="15"/>
  <c r="J171" i="15" s="1"/>
  <c r="H171" i="15"/>
  <c r="M170" i="15"/>
  <c r="L170" i="15"/>
  <c r="K170" i="15"/>
  <c r="I170" i="15"/>
  <c r="J170" i="15" s="1"/>
  <c r="H170" i="15"/>
  <c r="M169" i="15"/>
  <c r="L169" i="15"/>
  <c r="K169" i="15"/>
  <c r="I169" i="15"/>
  <c r="J169" i="15" s="1"/>
  <c r="H169" i="15"/>
  <c r="M168" i="15"/>
  <c r="L168" i="15"/>
  <c r="K168" i="15"/>
  <c r="I168" i="15"/>
  <c r="J168" i="15" s="1"/>
  <c r="H168" i="15"/>
  <c r="M167" i="15"/>
  <c r="L167" i="15"/>
  <c r="K167" i="15"/>
  <c r="I167" i="15"/>
  <c r="J167" i="15" s="1"/>
  <c r="H167" i="15"/>
  <c r="M166" i="15"/>
  <c r="L166" i="15"/>
  <c r="K166" i="15"/>
  <c r="J166" i="15"/>
  <c r="I166" i="15"/>
  <c r="H166" i="15"/>
  <c r="M165" i="15"/>
  <c r="L165" i="15"/>
  <c r="K165" i="15"/>
  <c r="I165" i="15"/>
  <c r="J165" i="15" s="1"/>
  <c r="H165" i="15"/>
  <c r="M164" i="15"/>
  <c r="L164" i="15"/>
  <c r="K164" i="15"/>
  <c r="I164" i="15"/>
  <c r="J164" i="15" s="1"/>
  <c r="H164" i="15"/>
  <c r="M163" i="15"/>
  <c r="L163" i="15"/>
  <c r="K163" i="15"/>
  <c r="J163" i="15"/>
  <c r="I163" i="15"/>
  <c r="H163" i="15"/>
  <c r="M1012" i="15"/>
  <c r="L1012" i="15"/>
  <c r="K1012" i="15"/>
  <c r="I1012" i="15"/>
  <c r="J1012" i="15" s="1"/>
  <c r="H1012" i="15"/>
  <c r="M1011" i="15"/>
  <c r="L1011" i="15"/>
  <c r="K1011" i="15"/>
  <c r="I1011" i="15"/>
  <c r="J1011" i="15" s="1"/>
  <c r="H1011" i="15"/>
  <c r="M1010" i="15"/>
  <c r="L1010" i="15"/>
  <c r="K1010" i="15"/>
  <c r="I1010" i="15"/>
  <c r="J1010" i="15" s="1"/>
  <c r="H1010" i="15"/>
  <c r="M1009" i="15"/>
  <c r="L1009" i="15"/>
  <c r="K1009" i="15"/>
  <c r="I1009" i="15"/>
  <c r="J1009" i="15" s="1"/>
  <c r="H1009" i="15"/>
  <c r="M1008" i="15"/>
  <c r="L1008" i="15"/>
  <c r="K1008" i="15"/>
  <c r="I1008" i="15"/>
  <c r="J1008" i="15" s="1"/>
  <c r="H1008" i="15"/>
  <c r="M1007" i="15"/>
  <c r="L1007" i="15"/>
  <c r="K1007" i="15"/>
  <c r="I1007" i="15"/>
  <c r="J1007" i="15" s="1"/>
  <c r="H1007" i="15"/>
  <c r="M1006" i="15"/>
  <c r="L1006" i="15"/>
  <c r="K1006" i="15"/>
  <c r="I1006" i="15"/>
  <c r="J1006" i="15" s="1"/>
  <c r="H1006" i="15"/>
  <c r="M1005" i="15"/>
  <c r="L1005" i="15"/>
  <c r="K1005" i="15"/>
  <c r="I1005" i="15"/>
  <c r="J1005" i="15" s="1"/>
  <c r="H1005" i="15"/>
  <c r="M1004" i="15"/>
  <c r="L1004" i="15"/>
  <c r="K1004" i="15"/>
  <c r="I1004" i="15"/>
  <c r="J1004" i="15" s="1"/>
  <c r="H1004" i="15"/>
  <c r="M1003" i="15"/>
  <c r="L1003" i="15"/>
  <c r="K1003" i="15"/>
  <c r="I1003" i="15"/>
  <c r="J1003" i="15" s="1"/>
  <c r="H1003" i="15"/>
  <c r="M1002" i="15"/>
  <c r="L1002" i="15"/>
  <c r="K1002" i="15"/>
  <c r="I1002" i="15"/>
  <c r="J1002" i="15" s="1"/>
  <c r="H1002" i="15"/>
  <c r="M1001" i="15"/>
  <c r="L1001" i="15"/>
  <c r="K1001" i="15"/>
  <c r="I1001" i="15"/>
  <c r="J1001" i="15" s="1"/>
  <c r="H1001" i="15"/>
  <c r="M1000" i="15"/>
  <c r="L1000" i="15"/>
  <c r="K1000" i="15"/>
  <c r="I1000" i="15"/>
  <c r="J1000" i="15" s="1"/>
  <c r="H1000" i="15"/>
  <c r="M999" i="15"/>
  <c r="L999" i="15"/>
  <c r="K999" i="15"/>
  <c r="I999" i="15"/>
  <c r="J999" i="15" s="1"/>
  <c r="H999" i="15"/>
  <c r="M998" i="15"/>
  <c r="L998" i="15"/>
  <c r="K998" i="15"/>
  <c r="I998" i="15"/>
  <c r="J998" i="15" s="1"/>
  <c r="H998" i="15"/>
  <c r="M997" i="15"/>
  <c r="L997" i="15"/>
  <c r="K997" i="15"/>
  <c r="I997" i="15"/>
  <c r="J997" i="15" s="1"/>
  <c r="H997" i="15"/>
  <c r="M996" i="15"/>
  <c r="L996" i="15"/>
  <c r="K996" i="15"/>
  <c r="I996" i="15"/>
  <c r="J996" i="15" s="1"/>
  <c r="H996" i="15"/>
  <c r="M995" i="15"/>
  <c r="L995" i="15"/>
  <c r="K995" i="15"/>
  <c r="I995" i="15"/>
  <c r="J995" i="15" s="1"/>
  <c r="H995" i="15"/>
  <c r="M994" i="15"/>
  <c r="L994" i="15"/>
  <c r="K994" i="15"/>
  <c r="I994" i="15"/>
  <c r="J994" i="15" s="1"/>
  <c r="H994" i="15"/>
  <c r="M993" i="15"/>
  <c r="L993" i="15"/>
  <c r="K993" i="15"/>
  <c r="I993" i="15"/>
  <c r="J993" i="15" s="1"/>
  <c r="H993" i="15"/>
  <c r="M992" i="15"/>
  <c r="L992" i="15"/>
  <c r="K992" i="15"/>
  <c r="I992" i="15"/>
  <c r="J992" i="15" s="1"/>
  <c r="H992" i="15"/>
  <c r="M843" i="15"/>
  <c r="L843" i="15"/>
  <c r="K843" i="15"/>
  <c r="I843" i="15"/>
  <c r="J843" i="15" s="1"/>
  <c r="H843" i="15"/>
  <c r="M842" i="15"/>
  <c r="L842" i="15"/>
  <c r="K842" i="15"/>
  <c r="I842" i="15"/>
  <c r="J842" i="15" s="1"/>
  <c r="H842" i="15"/>
  <c r="M841" i="15"/>
  <c r="L841" i="15"/>
  <c r="K841" i="15"/>
  <c r="I841" i="15"/>
  <c r="J841" i="15" s="1"/>
  <c r="H841" i="15"/>
  <c r="M840" i="15"/>
  <c r="L840" i="15"/>
  <c r="K840" i="15"/>
  <c r="I840" i="15"/>
  <c r="J840" i="15" s="1"/>
  <c r="H840" i="15"/>
  <c r="M839" i="15"/>
  <c r="L839" i="15"/>
  <c r="K839" i="15"/>
  <c r="I839" i="15"/>
  <c r="J839" i="15" s="1"/>
  <c r="H839" i="15"/>
  <c r="M838" i="15"/>
  <c r="L838" i="15"/>
  <c r="K838" i="15"/>
  <c r="I838" i="15"/>
  <c r="J838" i="15" s="1"/>
  <c r="H838" i="15"/>
  <c r="M837" i="15"/>
  <c r="L837" i="15"/>
  <c r="K837" i="15"/>
  <c r="I837" i="15"/>
  <c r="J837" i="15" s="1"/>
  <c r="H837" i="15"/>
  <c r="M836" i="15"/>
  <c r="L836" i="15"/>
  <c r="K836" i="15"/>
  <c r="I836" i="15"/>
  <c r="J836" i="15" s="1"/>
  <c r="H836" i="15"/>
  <c r="M835" i="15"/>
  <c r="L835" i="15"/>
  <c r="K835" i="15"/>
  <c r="I835" i="15"/>
  <c r="J835" i="15" s="1"/>
  <c r="H835" i="15"/>
  <c r="M834" i="15"/>
  <c r="L834" i="15"/>
  <c r="K834" i="15"/>
  <c r="I834" i="15"/>
  <c r="J834" i="15" s="1"/>
  <c r="H834" i="15"/>
  <c r="M833" i="15"/>
  <c r="L833" i="15"/>
  <c r="K833" i="15"/>
  <c r="I833" i="15"/>
  <c r="J833" i="15" s="1"/>
  <c r="H833" i="15"/>
  <c r="M832" i="15"/>
  <c r="L832" i="15"/>
  <c r="K832" i="15"/>
  <c r="I832" i="15"/>
  <c r="J832" i="15" s="1"/>
  <c r="H832" i="15"/>
  <c r="M831" i="15"/>
  <c r="L831" i="15"/>
  <c r="K831" i="15"/>
  <c r="I831" i="15"/>
  <c r="J831" i="15" s="1"/>
  <c r="H831" i="15"/>
  <c r="M830" i="15"/>
  <c r="L830" i="15"/>
  <c r="K830" i="15"/>
  <c r="I830" i="15"/>
  <c r="J830" i="15" s="1"/>
  <c r="H830" i="15"/>
  <c r="M829" i="15"/>
  <c r="L829" i="15"/>
  <c r="K829" i="15"/>
  <c r="I829" i="15"/>
  <c r="J829" i="15" s="1"/>
  <c r="H829" i="15"/>
  <c r="M828" i="15"/>
  <c r="L828" i="15"/>
  <c r="K828" i="15"/>
  <c r="I828" i="15"/>
  <c r="J828" i="15" s="1"/>
  <c r="H828" i="15"/>
  <c r="M827" i="15"/>
  <c r="L827" i="15"/>
  <c r="K827" i="15"/>
  <c r="I827" i="15"/>
  <c r="J827" i="15" s="1"/>
  <c r="H827" i="15"/>
  <c r="M826" i="15"/>
  <c r="L826" i="15"/>
  <c r="K826" i="15"/>
  <c r="I826" i="15"/>
  <c r="J826" i="15" s="1"/>
  <c r="H826" i="15"/>
  <c r="M825" i="15"/>
  <c r="L825" i="15"/>
  <c r="K825" i="15"/>
  <c r="I825" i="15"/>
  <c r="J825" i="15" s="1"/>
  <c r="H825" i="15"/>
  <c r="M824" i="15"/>
  <c r="L824" i="15"/>
  <c r="K824" i="15"/>
  <c r="I824" i="15"/>
  <c r="J824" i="15" s="1"/>
  <c r="H824" i="15"/>
  <c r="M823" i="15"/>
  <c r="L823" i="15"/>
  <c r="K823" i="15"/>
  <c r="I823" i="15"/>
  <c r="J823" i="15" s="1"/>
  <c r="H823" i="15"/>
  <c r="M822" i="15"/>
  <c r="L822" i="15"/>
  <c r="K822" i="15"/>
  <c r="I822" i="15"/>
  <c r="J822" i="15" s="1"/>
  <c r="H822" i="15"/>
  <c r="M667" i="15"/>
  <c r="L667" i="15"/>
  <c r="K667" i="15"/>
  <c r="I667" i="15"/>
  <c r="J667" i="15" s="1"/>
  <c r="H667" i="15"/>
  <c r="M666" i="15"/>
  <c r="L666" i="15"/>
  <c r="K666" i="15"/>
  <c r="I666" i="15"/>
  <c r="J666" i="15" s="1"/>
  <c r="H666" i="15"/>
  <c r="M665" i="15"/>
  <c r="L665" i="15"/>
  <c r="K665" i="15"/>
  <c r="I665" i="15"/>
  <c r="J665" i="15" s="1"/>
  <c r="H665" i="15"/>
  <c r="M664" i="15"/>
  <c r="L664" i="15"/>
  <c r="K664" i="15"/>
  <c r="I664" i="15"/>
  <c r="J664" i="15" s="1"/>
  <c r="H664" i="15"/>
  <c r="M663" i="15"/>
  <c r="L663" i="15"/>
  <c r="K663" i="15"/>
  <c r="I663" i="15"/>
  <c r="J663" i="15" s="1"/>
  <c r="H663" i="15"/>
  <c r="M662" i="15"/>
  <c r="L662" i="15"/>
  <c r="K662" i="15"/>
  <c r="J662" i="15"/>
  <c r="I662" i="15"/>
  <c r="H662" i="15"/>
  <c r="M661" i="15"/>
  <c r="L661" i="15"/>
  <c r="K661" i="15"/>
  <c r="I661" i="15"/>
  <c r="J661" i="15" s="1"/>
  <c r="H661" i="15"/>
  <c r="M660" i="15"/>
  <c r="L660" i="15"/>
  <c r="K660" i="15"/>
  <c r="I660" i="15"/>
  <c r="J660" i="15" s="1"/>
  <c r="H660" i="15"/>
  <c r="M659" i="15"/>
  <c r="L659" i="15"/>
  <c r="K659" i="15"/>
  <c r="J659" i="15"/>
  <c r="I659" i="15"/>
  <c r="H659" i="15"/>
  <c r="M658" i="15"/>
  <c r="L658" i="15"/>
  <c r="K658" i="15"/>
  <c r="I658" i="15"/>
  <c r="J658" i="15" s="1"/>
  <c r="H658" i="15"/>
  <c r="M657" i="15"/>
  <c r="L657" i="15"/>
  <c r="K657" i="15"/>
  <c r="I657" i="15"/>
  <c r="J657" i="15" s="1"/>
  <c r="H657" i="15"/>
  <c r="M656" i="15"/>
  <c r="L656" i="15"/>
  <c r="K656" i="15"/>
  <c r="I656" i="15"/>
  <c r="J656" i="15" s="1"/>
  <c r="H656" i="15"/>
  <c r="M655" i="15"/>
  <c r="L655" i="15"/>
  <c r="K655" i="15"/>
  <c r="I655" i="15"/>
  <c r="J655" i="15" s="1"/>
  <c r="H655" i="15"/>
  <c r="M654" i="15"/>
  <c r="L654" i="15"/>
  <c r="K654" i="15"/>
  <c r="I654" i="15"/>
  <c r="J654" i="15" s="1"/>
  <c r="H654" i="15"/>
  <c r="M653" i="15"/>
  <c r="L653" i="15"/>
  <c r="K653" i="15"/>
  <c r="I653" i="15"/>
  <c r="J653" i="15" s="1"/>
  <c r="H653" i="15"/>
  <c r="M652" i="15"/>
  <c r="L652" i="15"/>
  <c r="K652" i="15"/>
  <c r="I652" i="15"/>
  <c r="J652" i="15" s="1"/>
  <c r="H652" i="15"/>
  <c r="M651" i="15"/>
  <c r="L651" i="15"/>
  <c r="K651" i="15"/>
  <c r="I651" i="15"/>
  <c r="J651" i="15" s="1"/>
  <c r="H651" i="15"/>
  <c r="M650" i="15"/>
  <c r="L650" i="15"/>
  <c r="K650" i="15"/>
  <c r="J650" i="15"/>
  <c r="I650" i="15"/>
  <c r="H650" i="15"/>
  <c r="M649" i="15"/>
  <c r="L649" i="15"/>
  <c r="K649" i="15"/>
  <c r="I649" i="15"/>
  <c r="J649" i="15" s="1"/>
  <c r="H649" i="15"/>
  <c r="M648" i="15"/>
  <c r="L648" i="15"/>
  <c r="K648" i="15"/>
  <c r="I648" i="15"/>
  <c r="J648" i="15" s="1"/>
  <c r="H648" i="15"/>
  <c r="M647" i="15"/>
  <c r="L647" i="15"/>
  <c r="K647" i="15"/>
  <c r="J647" i="15"/>
  <c r="I647" i="15"/>
  <c r="H647" i="15"/>
  <c r="M646" i="15"/>
  <c r="L646" i="15"/>
  <c r="K646" i="15"/>
  <c r="I646" i="15"/>
  <c r="J646" i="15" s="1"/>
  <c r="H646" i="15"/>
  <c r="M492" i="15"/>
  <c r="L492" i="15"/>
  <c r="K492" i="15"/>
  <c r="I492" i="15"/>
  <c r="J492" i="15" s="1"/>
  <c r="H492" i="15"/>
  <c r="M491" i="15"/>
  <c r="L491" i="15"/>
  <c r="K491" i="15"/>
  <c r="I491" i="15"/>
  <c r="J491" i="15" s="1"/>
  <c r="H491" i="15"/>
  <c r="M490" i="15"/>
  <c r="L490" i="15"/>
  <c r="K490" i="15"/>
  <c r="I490" i="15"/>
  <c r="J490" i="15" s="1"/>
  <c r="H490" i="15"/>
  <c r="M489" i="15"/>
  <c r="L489" i="15"/>
  <c r="K489" i="15"/>
  <c r="I489" i="15"/>
  <c r="J489" i="15" s="1"/>
  <c r="H489" i="15"/>
  <c r="M488" i="15"/>
  <c r="L488" i="15"/>
  <c r="K488" i="15"/>
  <c r="I488" i="15"/>
  <c r="J488" i="15" s="1"/>
  <c r="H488" i="15"/>
  <c r="M487" i="15"/>
  <c r="L487" i="15"/>
  <c r="K487" i="15"/>
  <c r="I487" i="15"/>
  <c r="J487" i="15" s="1"/>
  <c r="H487" i="15"/>
  <c r="M486" i="15"/>
  <c r="L486" i="15"/>
  <c r="K486" i="15"/>
  <c r="I486" i="15"/>
  <c r="J486" i="15" s="1"/>
  <c r="H486" i="15"/>
  <c r="M485" i="15"/>
  <c r="L485" i="15"/>
  <c r="K485" i="15"/>
  <c r="I485" i="15"/>
  <c r="J485" i="15" s="1"/>
  <c r="H485" i="15"/>
  <c r="M484" i="15"/>
  <c r="L484" i="15"/>
  <c r="K484" i="15"/>
  <c r="I484" i="15"/>
  <c r="J484" i="15" s="1"/>
  <c r="H484" i="15"/>
  <c r="M483" i="15"/>
  <c r="L483" i="15"/>
  <c r="K483" i="15"/>
  <c r="I483" i="15"/>
  <c r="J483" i="15" s="1"/>
  <c r="H483" i="15"/>
  <c r="M482" i="15"/>
  <c r="L482" i="15"/>
  <c r="K482" i="15"/>
  <c r="I482" i="15"/>
  <c r="J482" i="15" s="1"/>
  <c r="H482" i="15"/>
  <c r="M481" i="15"/>
  <c r="L481" i="15"/>
  <c r="K481" i="15"/>
  <c r="I481" i="15"/>
  <c r="J481" i="15" s="1"/>
  <c r="H481" i="15"/>
  <c r="M480" i="15"/>
  <c r="L480" i="15"/>
  <c r="K480" i="15"/>
  <c r="I480" i="15"/>
  <c r="J480" i="15" s="1"/>
  <c r="H480" i="15"/>
  <c r="M479" i="15"/>
  <c r="L479" i="15"/>
  <c r="K479" i="15"/>
  <c r="I479" i="15"/>
  <c r="J479" i="15" s="1"/>
  <c r="H479" i="15"/>
  <c r="M478" i="15"/>
  <c r="L478" i="15"/>
  <c r="K478" i="15"/>
  <c r="I478" i="15"/>
  <c r="J478" i="15" s="1"/>
  <c r="H478" i="15"/>
  <c r="M477" i="15"/>
  <c r="L477" i="15"/>
  <c r="K477" i="15"/>
  <c r="I477" i="15"/>
  <c r="J477" i="15" s="1"/>
  <c r="H477" i="15"/>
  <c r="M476" i="15"/>
  <c r="L476" i="15"/>
  <c r="K476" i="15"/>
  <c r="I476" i="15"/>
  <c r="J476" i="15" s="1"/>
  <c r="H476" i="15"/>
  <c r="M475" i="15"/>
  <c r="L475" i="15"/>
  <c r="K475" i="15"/>
  <c r="I475" i="15"/>
  <c r="J475" i="15" s="1"/>
  <c r="H475" i="15"/>
  <c r="M474" i="15"/>
  <c r="L474" i="15"/>
  <c r="K474" i="15"/>
  <c r="I474" i="15"/>
  <c r="J474" i="15" s="1"/>
  <c r="H474" i="15"/>
  <c r="M473" i="15"/>
  <c r="L473" i="15"/>
  <c r="K473" i="15"/>
  <c r="I473" i="15"/>
  <c r="J473" i="15" s="1"/>
  <c r="H473" i="15"/>
  <c r="M472" i="15"/>
  <c r="L472" i="15"/>
  <c r="K472" i="15"/>
  <c r="I472" i="15"/>
  <c r="J472" i="15" s="1"/>
  <c r="H472" i="15"/>
  <c r="M325" i="15"/>
  <c r="L325" i="15"/>
  <c r="K325" i="15"/>
  <c r="I325" i="15"/>
  <c r="J325" i="15" s="1"/>
  <c r="H325" i="15"/>
  <c r="M324" i="15"/>
  <c r="L324" i="15"/>
  <c r="K324" i="15"/>
  <c r="I324" i="15"/>
  <c r="J324" i="15" s="1"/>
  <c r="H324" i="15"/>
  <c r="M323" i="15"/>
  <c r="L323" i="15"/>
  <c r="K323" i="15"/>
  <c r="I323" i="15"/>
  <c r="J323" i="15" s="1"/>
  <c r="H323" i="15"/>
  <c r="M322" i="15"/>
  <c r="L322" i="15"/>
  <c r="K322" i="15"/>
  <c r="I322" i="15"/>
  <c r="J322" i="15" s="1"/>
  <c r="H322" i="15"/>
  <c r="M321" i="15"/>
  <c r="L321" i="15"/>
  <c r="K321" i="15"/>
  <c r="I321" i="15"/>
  <c r="J321" i="15" s="1"/>
  <c r="H321" i="15"/>
  <c r="M320" i="15"/>
  <c r="L320" i="15"/>
  <c r="K320" i="15"/>
  <c r="I320" i="15"/>
  <c r="J320" i="15" s="1"/>
  <c r="H320" i="15"/>
  <c r="M319" i="15"/>
  <c r="L319" i="15"/>
  <c r="K319" i="15"/>
  <c r="I319" i="15"/>
  <c r="J319" i="15" s="1"/>
  <c r="H319" i="15"/>
  <c r="M318" i="15"/>
  <c r="L318" i="15"/>
  <c r="K318" i="15"/>
  <c r="I318" i="15"/>
  <c r="J318" i="15" s="1"/>
  <c r="H318" i="15"/>
  <c r="M317" i="15"/>
  <c r="L317" i="15"/>
  <c r="K317" i="15"/>
  <c r="I317" i="15"/>
  <c r="J317" i="15" s="1"/>
  <c r="H317" i="15"/>
  <c r="M316" i="15"/>
  <c r="L316" i="15"/>
  <c r="K316" i="15"/>
  <c r="I316" i="15"/>
  <c r="J316" i="15" s="1"/>
  <c r="H316" i="15"/>
  <c r="M315" i="15"/>
  <c r="L315" i="15"/>
  <c r="K315" i="15"/>
  <c r="I315" i="15"/>
  <c r="J315" i="15" s="1"/>
  <c r="H315" i="15"/>
  <c r="M314" i="15"/>
  <c r="L314" i="15"/>
  <c r="K314" i="15"/>
  <c r="I314" i="15"/>
  <c r="J314" i="15" s="1"/>
  <c r="H314" i="15"/>
  <c r="M313" i="15"/>
  <c r="L313" i="15"/>
  <c r="K313" i="15"/>
  <c r="I313" i="15"/>
  <c r="J313" i="15" s="1"/>
  <c r="H313" i="15"/>
  <c r="M312" i="15"/>
  <c r="L312" i="15"/>
  <c r="K312" i="15"/>
  <c r="I312" i="15"/>
  <c r="J312" i="15" s="1"/>
  <c r="H312" i="15"/>
  <c r="M311" i="15"/>
  <c r="L311" i="15"/>
  <c r="K311" i="15"/>
  <c r="I311" i="15"/>
  <c r="J311" i="15" s="1"/>
  <c r="H311" i="15"/>
  <c r="M310" i="15"/>
  <c r="L310" i="15"/>
  <c r="K310" i="15"/>
  <c r="I310" i="15"/>
  <c r="J310" i="15" s="1"/>
  <c r="H310" i="15"/>
  <c r="M309" i="15"/>
  <c r="L309" i="15"/>
  <c r="K309" i="15"/>
  <c r="I309" i="15"/>
  <c r="J309" i="15" s="1"/>
  <c r="H309" i="15"/>
  <c r="M308" i="15"/>
  <c r="L308" i="15"/>
  <c r="K308" i="15"/>
  <c r="I308" i="15"/>
  <c r="J308" i="15" s="1"/>
  <c r="H308" i="15"/>
  <c r="M307" i="15"/>
  <c r="L307" i="15"/>
  <c r="K307" i="15"/>
  <c r="I307" i="15"/>
  <c r="J307" i="15" s="1"/>
  <c r="H307" i="15"/>
  <c r="M306" i="15"/>
  <c r="L306" i="15"/>
  <c r="K306" i="15"/>
  <c r="I306" i="15"/>
  <c r="J306" i="15" s="1"/>
  <c r="H306" i="15"/>
  <c r="M162" i="15"/>
  <c r="L162" i="15"/>
  <c r="K162" i="15"/>
  <c r="I162" i="15"/>
  <c r="J162" i="15" s="1"/>
  <c r="H162" i="15"/>
  <c r="M161" i="15"/>
  <c r="L161" i="15"/>
  <c r="K161" i="15"/>
  <c r="I161" i="15"/>
  <c r="J161" i="15" s="1"/>
  <c r="H161" i="15"/>
  <c r="M160" i="15"/>
  <c r="L160" i="15"/>
  <c r="K160" i="15"/>
  <c r="I160" i="15"/>
  <c r="J160" i="15" s="1"/>
  <c r="H160" i="15"/>
  <c r="M159" i="15"/>
  <c r="L159" i="15"/>
  <c r="K159" i="15"/>
  <c r="I159" i="15"/>
  <c r="J159" i="15" s="1"/>
  <c r="H159" i="15"/>
  <c r="M158" i="15"/>
  <c r="L158" i="15"/>
  <c r="K158" i="15"/>
  <c r="I158" i="15"/>
  <c r="J158" i="15" s="1"/>
  <c r="H158" i="15"/>
  <c r="M157" i="15"/>
  <c r="L157" i="15"/>
  <c r="K157" i="15"/>
  <c r="I157" i="15"/>
  <c r="J157" i="15" s="1"/>
  <c r="H157" i="15"/>
  <c r="M156" i="15"/>
  <c r="L156" i="15"/>
  <c r="K156" i="15"/>
  <c r="J156" i="15"/>
  <c r="I156" i="15"/>
  <c r="H156" i="15"/>
  <c r="M155" i="15"/>
  <c r="L155" i="15"/>
  <c r="K155" i="15"/>
  <c r="I155" i="15"/>
  <c r="J155" i="15" s="1"/>
  <c r="H155" i="15"/>
  <c r="M154" i="15"/>
  <c r="L154" i="15"/>
  <c r="K154" i="15"/>
  <c r="I154" i="15"/>
  <c r="J154" i="15" s="1"/>
  <c r="H154" i="15"/>
  <c r="M153" i="15"/>
  <c r="L153" i="15"/>
  <c r="K153" i="15"/>
  <c r="J153" i="15"/>
  <c r="I153" i="15"/>
  <c r="H153" i="15"/>
  <c r="M152" i="15"/>
  <c r="L152" i="15"/>
  <c r="K152" i="15"/>
  <c r="I152" i="15"/>
  <c r="J152" i="15" s="1"/>
  <c r="H152" i="15"/>
  <c r="M151" i="15"/>
  <c r="L151" i="15"/>
  <c r="K151" i="15"/>
  <c r="I151" i="15"/>
  <c r="J151" i="15" s="1"/>
  <c r="H151" i="15"/>
  <c r="M150" i="15"/>
  <c r="L150" i="15"/>
  <c r="K150" i="15"/>
  <c r="I150" i="15"/>
  <c r="J150" i="15" s="1"/>
  <c r="H150" i="15"/>
  <c r="M149" i="15"/>
  <c r="L149" i="15"/>
  <c r="K149" i="15"/>
  <c r="I149" i="15"/>
  <c r="J149" i="15" s="1"/>
  <c r="H149" i="15"/>
  <c r="M148" i="15"/>
  <c r="L148" i="15"/>
  <c r="K148" i="15"/>
  <c r="I148" i="15"/>
  <c r="J148" i="15" s="1"/>
  <c r="H148" i="15"/>
  <c r="M147" i="15"/>
  <c r="L147" i="15"/>
  <c r="K147" i="15"/>
  <c r="I147" i="15"/>
  <c r="J147" i="15" s="1"/>
  <c r="H147" i="15"/>
  <c r="M146" i="15"/>
  <c r="L146" i="15"/>
  <c r="K146" i="15"/>
  <c r="I146" i="15"/>
  <c r="J146" i="15" s="1"/>
  <c r="H146" i="15"/>
  <c r="M145" i="15"/>
  <c r="L145" i="15"/>
  <c r="K145" i="15"/>
  <c r="I145" i="15"/>
  <c r="J145" i="15" s="1"/>
  <c r="H145" i="15"/>
  <c r="M144" i="15"/>
  <c r="L144" i="15"/>
  <c r="K144" i="15"/>
  <c r="J144" i="15"/>
  <c r="I144" i="15"/>
  <c r="H144" i="15"/>
  <c r="M143" i="15"/>
  <c r="L143" i="15"/>
  <c r="K143" i="15"/>
  <c r="I143" i="15"/>
  <c r="J143" i="15" s="1"/>
  <c r="H143" i="15"/>
  <c r="M142" i="15"/>
  <c r="L142" i="15"/>
  <c r="K142" i="15"/>
  <c r="I142" i="15"/>
  <c r="J142" i="15" s="1"/>
  <c r="H142" i="15"/>
  <c r="M141" i="15"/>
  <c r="L141" i="15"/>
  <c r="K141" i="15"/>
  <c r="J141" i="15"/>
  <c r="I141" i="15"/>
  <c r="H141" i="15"/>
  <c r="M140" i="15"/>
  <c r="L140" i="15"/>
  <c r="K140" i="15"/>
  <c r="I140" i="15"/>
  <c r="J140" i="15" s="1"/>
  <c r="H140" i="15"/>
  <c r="M991" i="15"/>
  <c r="L991" i="15"/>
  <c r="K991" i="15"/>
  <c r="I991" i="15"/>
  <c r="J991" i="15" s="1"/>
  <c r="H991" i="15"/>
  <c r="M990" i="15"/>
  <c r="L990" i="15"/>
  <c r="K990" i="15"/>
  <c r="I990" i="15"/>
  <c r="J990" i="15" s="1"/>
  <c r="H990" i="15"/>
  <c r="M989" i="15"/>
  <c r="L989" i="15"/>
  <c r="K989" i="15"/>
  <c r="I989" i="15"/>
  <c r="J989" i="15" s="1"/>
  <c r="H989" i="15"/>
  <c r="M988" i="15"/>
  <c r="L988" i="15"/>
  <c r="K988" i="15"/>
  <c r="I988" i="15"/>
  <c r="J988" i="15" s="1"/>
  <c r="H988" i="15"/>
  <c r="M987" i="15"/>
  <c r="L987" i="15"/>
  <c r="K987" i="15"/>
  <c r="I987" i="15"/>
  <c r="J987" i="15" s="1"/>
  <c r="H987" i="15"/>
  <c r="M986" i="15"/>
  <c r="L986" i="15"/>
  <c r="K986" i="15"/>
  <c r="I986" i="15"/>
  <c r="J986" i="15" s="1"/>
  <c r="H986" i="15"/>
  <c r="M985" i="15"/>
  <c r="L985" i="15"/>
  <c r="K985" i="15"/>
  <c r="I985" i="15"/>
  <c r="J985" i="15" s="1"/>
  <c r="H985" i="15"/>
  <c r="M984" i="15"/>
  <c r="L984" i="15"/>
  <c r="K984" i="15"/>
  <c r="I984" i="15"/>
  <c r="J984" i="15" s="1"/>
  <c r="H984" i="15"/>
  <c r="M983" i="15"/>
  <c r="L983" i="15"/>
  <c r="K983" i="15"/>
  <c r="I983" i="15"/>
  <c r="J983" i="15" s="1"/>
  <c r="H983" i="15"/>
  <c r="M982" i="15"/>
  <c r="L982" i="15"/>
  <c r="K982" i="15"/>
  <c r="I982" i="15"/>
  <c r="J982" i="15" s="1"/>
  <c r="H982" i="15"/>
  <c r="M981" i="15"/>
  <c r="L981" i="15"/>
  <c r="K981" i="15"/>
  <c r="I981" i="15"/>
  <c r="J981" i="15" s="1"/>
  <c r="H981" i="15"/>
  <c r="M980" i="15"/>
  <c r="L980" i="15"/>
  <c r="K980" i="15"/>
  <c r="I980" i="15"/>
  <c r="J980" i="15" s="1"/>
  <c r="H980" i="15"/>
  <c r="M979" i="15"/>
  <c r="L979" i="15"/>
  <c r="K979" i="15"/>
  <c r="I979" i="15"/>
  <c r="J979" i="15" s="1"/>
  <c r="H979" i="15"/>
  <c r="M978" i="15"/>
  <c r="L978" i="15"/>
  <c r="K978" i="15"/>
  <c r="I978" i="15"/>
  <c r="J978" i="15" s="1"/>
  <c r="H978" i="15"/>
  <c r="M977" i="15"/>
  <c r="L977" i="15"/>
  <c r="K977" i="15"/>
  <c r="I977" i="15"/>
  <c r="J977" i="15" s="1"/>
  <c r="H977" i="15"/>
  <c r="M976" i="15"/>
  <c r="L976" i="15"/>
  <c r="K976" i="15"/>
  <c r="I976" i="15"/>
  <c r="J976" i="15" s="1"/>
  <c r="H976" i="15"/>
  <c r="M975" i="15"/>
  <c r="L975" i="15"/>
  <c r="K975" i="15"/>
  <c r="I975" i="15"/>
  <c r="J975" i="15" s="1"/>
  <c r="H975" i="15"/>
  <c r="M974" i="15"/>
  <c r="L974" i="15"/>
  <c r="K974" i="15"/>
  <c r="I974" i="15"/>
  <c r="J974" i="15" s="1"/>
  <c r="H974" i="15"/>
  <c r="M973" i="15"/>
  <c r="L973" i="15"/>
  <c r="K973" i="15"/>
  <c r="I973" i="15"/>
  <c r="J973" i="15" s="1"/>
  <c r="H973" i="15"/>
  <c r="M972" i="15"/>
  <c r="L972" i="15"/>
  <c r="K972" i="15"/>
  <c r="I972" i="15"/>
  <c r="J972" i="15" s="1"/>
  <c r="H972" i="15"/>
  <c r="M971" i="15"/>
  <c r="L971" i="15"/>
  <c r="K971" i="15"/>
  <c r="I971" i="15"/>
  <c r="J971" i="15" s="1"/>
  <c r="H971" i="15"/>
  <c r="M821" i="15"/>
  <c r="L821" i="15"/>
  <c r="K821" i="15"/>
  <c r="I821" i="15"/>
  <c r="J821" i="15" s="1"/>
  <c r="H821" i="15"/>
  <c r="M820" i="15"/>
  <c r="L820" i="15"/>
  <c r="K820" i="15"/>
  <c r="I820" i="15"/>
  <c r="J820" i="15" s="1"/>
  <c r="H820" i="15"/>
  <c r="M819" i="15"/>
  <c r="L819" i="15"/>
  <c r="K819" i="15"/>
  <c r="I819" i="15"/>
  <c r="J819" i="15" s="1"/>
  <c r="H819" i="15"/>
  <c r="M818" i="15"/>
  <c r="L818" i="15"/>
  <c r="K818" i="15"/>
  <c r="I818" i="15"/>
  <c r="J818" i="15" s="1"/>
  <c r="H818" i="15"/>
  <c r="M817" i="15"/>
  <c r="L817" i="15"/>
  <c r="K817" i="15"/>
  <c r="I817" i="15"/>
  <c r="J817" i="15" s="1"/>
  <c r="H817" i="15"/>
  <c r="M816" i="15"/>
  <c r="L816" i="15"/>
  <c r="K816" i="15"/>
  <c r="I816" i="15"/>
  <c r="J816" i="15" s="1"/>
  <c r="H816" i="15"/>
  <c r="M815" i="15"/>
  <c r="L815" i="15"/>
  <c r="K815" i="15"/>
  <c r="I815" i="15"/>
  <c r="J815" i="15" s="1"/>
  <c r="H815" i="15"/>
  <c r="M814" i="15"/>
  <c r="L814" i="15"/>
  <c r="K814" i="15"/>
  <c r="I814" i="15"/>
  <c r="J814" i="15" s="1"/>
  <c r="H814" i="15"/>
  <c r="M813" i="15"/>
  <c r="L813" i="15"/>
  <c r="K813" i="15"/>
  <c r="I813" i="15"/>
  <c r="J813" i="15" s="1"/>
  <c r="H813" i="15"/>
  <c r="M812" i="15"/>
  <c r="L812" i="15"/>
  <c r="K812" i="15"/>
  <c r="I812" i="15"/>
  <c r="J812" i="15" s="1"/>
  <c r="H812" i="15"/>
  <c r="M811" i="15"/>
  <c r="L811" i="15"/>
  <c r="K811" i="15"/>
  <c r="I811" i="15"/>
  <c r="J811" i="15" s="1"/>
  <c r="H811" i="15"/>
  <c r="M810" i="15"/>
  <c r="L810" i="15"/>
  <c r="K810" i="15"/>
  <c r="I810" i="15"/>
  <c r="J810" i="15" s="1"/>
  <c r="H810" i="15"/>
  <c r="M809" i="15"/>
  <c r="L809" i="15"/>
  <c r="K809" i="15"/>
  <c r="I809" i="15"/>
  <c r="J809" i="15" s="1"/>
  <c r="H809" i="15"/>
  <c r="M808" i="15"/>
  <c r="L808" i="15"/>
  <c r="K808" i="15"/>
  <c r="I808" i="15"/>
  <c r="J808" i="15" s="1"/>
  <c r="H808" i="15"/>
  <c r="M807" i="15"/>
  <c r="L807" i="15"/>
  <c r="K807" i="15"/>
  <c r="I807" i="15"/>
  <c r="J807" i="15" s="1"/>
  <c r="H807" i="15"/>
  <c r="M806" i="15"/>
  <c r="L806" i="15"/>
  <c r="K806" i="15"/>
  <c r="I806" i="15"/>
  <c r="J806" i="15" s="1"/>
  <c r="H806" i="15"/>
  <c r="M805" i="15"/>
  <c r="L805" i="15"/>
  <c r="K805" i="15"/>
  <c r="I805" i="15"/>
  <c r="J805" i="15" s="1"/>
  <c r="H805" i="15"/>
  <c r="M804" i="15"/>
  <c r="L804" i="15"/>
  <c r="K804" i="15"/>
  <c r="I804" i="15"/>
  <c r="J804" i="15" s="1"/>
  <c r="H804" i="15"/>
  <c r="M803" i="15"/>
  <c r="L803" i="15"/>
  <c r="K803" i="15"/>
  <c r="I803" i="15"/>
  <c r="J803" i="15" s="1"/>
  <c r="H803" i="15"/>
  <c r="M802" i="15"/>
  <c r="L802" i="15"/>
  <c r="K802" i="15"/>
  <c r="I802" i="15"/>
  <c r="J802" i="15" s="1"/>
  <c r="H802" i="15"/>
  <c r="M801" i="15"/>
  <c r="L801" i="15"/>
  <c r="K801" i="15"/>
  <c r="I801" i="15"/>
  <c r="J801" i="15" s="1"/>
  <c r="H801" i="15"/>
  <c r="M800" i="15"/>
  <c r="L800" i="15"/>
  <c r="K800" i="15"/>
  <c r="I800" i="15"/>
  <c r="J800" i="15" s="1"/>
  <c r="H800" i="15"/>
  <c r="M645" i="15"/>
  <c r="L645" i="15"/>
  <c r="K645" i="15"/>
  <c r="I645" i="15"/>
  <c r="J645" i="15" s="1"/>
  <c r="H645" i="15"/>
  <c r="M644" i="15"/>
  <c r="L644" i="15"/>
  <c r="K644" i="15"/>
  <c r="I644" i="15"/>
  <c r="J644" i="15" s="1"/>
  <c r="H644" i="15"/>
  <c r="M643" i="15"/>
  <c r="L643" i="15"/>
  <c r="K643" i="15"/>
  <c r="I643" i="15"/>
  <c r="J643" i="15" s="1"/>
  <c r="H643" i="15"/>
  <c r="M642" i="15"/>
  <c r="L642" i="15"/>
  <c r="K642" i="15"/>
  <c r="I642" i="15"/>
  <c r="J642" i="15" s="1"/>
  <c r="H642" i="15"/>
  <c r="M641" i="15"/>
  <c r="L641" i="15"/>
  <c r="K641" i="15"/>
  <c r="J641" i="15"/>
  <c r="I641" i="15"/>
  <c r="H641" i="15"/>
  <c r="M640" i="15"/>
  <c r="L640" i="15"/>
  <c r="K640" i="15"/>
  <c r="I640" i="15"/>
  <c r="J640" i="15" s="1"/>
  <c r="H640" i="15"/>
  <c r="M639" i="15"/>
  <c r="L639" i="15"/>
  <c r="K639" i="15"/>
  <c r="I639" i="15"/>
  <c r="J639" i="15" s="1"/>
  <c r="H639" i="15"/>
  <c r="M638" i="15"/>
  <c r="L638" i="15"/>
  <c r="K638" i="15"/>
  <c r="J638" i="15"/>
  <c r="I638" i="15"/>
  <c r="H638" i="15"/>
  <c r="M637" i="15"/>
  <c r="L637" i="15"/>
  <c r="K637" i="15"/>
  <c r="I637" i="15"/>
  <c r="J637" i="15" s="1"/>
  <c r="H637" i="15"/>
  <c r="M636" i="15"/>
  <c r="L636" i="15"/>
  <c r="K636" i="15"/>
  <c r="I636" i="15"/>
  <c r="J636" i="15" s="1"/>
  <c r="H636" i="15"/>
  <c r="M635" i="15"/>
  <c r="L635" i="15"/>
  <c r="K635" i="15"/>
  <c r="I635" i="15"/>
  <c r="J635" i="15" s="1"/>
  <c r="H635" i="15"/>
  <c r="M634" i="15"/>
  <c r="L634" i="15"/>
  <c r="K634" i="15"/>
  <c r="I634" i="15"/>
  <c r="J634" i="15" s="1"/>
  <c r="H634" i="15"/>
  <c r="M633" i="15"/>
  <c r="L633" i="15"/>
  <c r="K633" i="15"/>
  <c r="I633" i="15"/>
  <c r="J633" i="15" s="1"/>
  <c r="H633" i="15"/>
  <c r="M632" i="15"/>
  <c r="L632" i="15"/>
  <c r="K632" i="15"/>
  <c r="I632" i="15"/>
  <c r="J632" i="15" s="1"/>
  <c r="H632" i="15"/>
  <c r="M631" i="15"/>
  <c r="L631" i="15"/>
  <c r="K631" i="15"/>
  <c r="I631" i="15"/>
  <c r="J631" i="15" s="1"/>
  <c r="H631" i="15"/>
  <c r="M630" i="15"/>
  <c r="L630" i="15"/>
  <c r="K630" i="15"/>
  <c r="I630" i="15"/>
  <c r="J630" i="15" s="1"/>
  <c r="H630" i="15"/>
  <c r="M629" i="15"/>
  <c r="L629" i="15"/>
  <c r="K629" i="15"/>
  <c r="J629" i="15"/>
  <c r="I629" i="15"/>
  <c r="H629" i="15"/>
  <c r="M628" i="15"/>
  <c r="L628" i="15"/>
  <c r="K628" i="15"/>
  <c r="I628" i="15"/>
  <c r="J628" i="15" s="1"/>
  <c r="H628" i="15"/>
  <c r="M627" i="15"/>
  <c r="L627" i="15"/>
  <c r="K627" i="15"/>
  <c r="I627" i="15"/>
  <c r="J627" i="15" s="1"/>
  <c r="H627" i="15"/>
  <c r="M626" i="15"/>
  <c r="L626" i="15"/>
  <c r="K626" i="15"/>
  <c r="J626" i="15"/>
  <c r="I626" i="15"/>
  <c r="H626" i="15"/>
  <c r="M625" i="15"/>
  <c r="L625" i="15"/>
  <c r="K625" i="15"/>
  <c r="I625" i="15"/>
  <c r="J625" i="15" s="1"/>
  <c r="H625" i="15"/>
  <c r="M624" i="15"/>
  <c r="L624" i="15"/>
  <c r="K624" i="15"/>
  <c r="I624" i="15"/>
  <c r="J624" i="15" s="1"/>
  <c r="H624" i="15"/>
  <c r="M471" i="15"/>
  <c r="L471" i="15"/>
  <c r="K471" i="15"/>
  <c r="I471" i="15"/>
  <c r="J471" i="15" s="1"/>
  <c r="H471" i="15"/>
  <c r="M470" i="15"/>
  <c r="L470" i="15"/>
  <c r="K470" i="15"/>
  <c r="I470" i="15"/>
  <c r="J470" i="15" s="1"/>
  <c r="H470" i="15"/>
  <c r="M469" i="15"/>
  <c r="L469" i="15"/>
  <c r="K469" i="15"/>
  <c r="I469" i="15"/>
  <c r="J469" i="15" s="1"/>
  <c r="H469" i="15"/>
  <c r="M468" i="15"/>
  <c r="L468" i="15"/>
  <c r="K468" i="15"/>
  <c r="I468" i="15"/>
  <c r="J468" i="15" s="1"/>
  <c r="H468" i="15"/>
  <c r="M467" i="15"/>
  <c r="L467" i="15"/>
  <c r="K467" i="15"/>
  <c r="I467" i="15"/>
  <c r="J467" i="15" s="1"/>
  <c r="H467" i="15"/>
  <c r="M466" i="15"/>
  <c r="L466" i="15"/>
  <c r="K466" i="15"/>
  <c r="I466" i="15"/>
  <c r="J466" i="15" s="1"/>
  <c r="H466" i="15"/>
  <c r="M465" i="15"/>
  <c r="L465" i="15"/>
  <c r="K465" i="15"/>
  <c r="I465" i="15"/>
  <c r="J465" i="15" s="1"/>
  <c r="H465" i="15"/>
  <c r="M464" i="15"/>
  <c r="L464" i="15"/>
  <c r="K464" i="15"/>
  <c r="I464" i="15"/>
  <c r="J464" i="15" s="1"/>
  <c r="H464" i="15"/>
  <c r="M463" i="15"/>
  <c r="L463" i="15"/>
  <c r="K463" i="15"/>
  <c r="I463" i="15"/>
  <c r="J463" i="15" s="1"/>
  <c r="H463" i="15"/>
  <c r="M462" i="15"/>
  <c r="L462" i="15"/>
  <c r="K462" i="15"/>
  <c r="I462" i="15"/>
  <c r="J462" i="15" s="1"/>
  <c r="H462" i="15"/>
  <c r="M461" i="15"/>
  <c r="L461" i="15"/>
  <c r="K461" i="15"/>
  <c r="I461" i="15"/>
  <c r="J461" i="15" s="1"/>
  <c r="H461" i="15"/>
  <c r="M460" i="15"/>
  <c r="L460" i="15"/>
  <c r="K460" i="15"/>
  <c r="I460" i="15"/>
  <c r="J460" i="15" s="1"/>
  <c r="H460" i="15"/>
  <c r="M459" i="15"/>
  <c r="L459" i="15"/>
  <c r="K459" i="15"/>
  <c r="I459" i="15"/>
  <c r="J459" i="15" s="1"/>
  <c r="H459" i="15"/>
  <c r="M458" i="15"/>
  <c r="L458" i="15"/>
  <c r="K458" i="15"/>
  <c r="I458" i="15"/>
  <c r="J458" i="15" s="1"/>
  <c r="H458" i="15"/>
  <c r="M457" i="15"/>
  <c r="L457" i="15"/>
  <c r="K457" i="15"/>
  <c r="I457" i="15"/>
  <c r="J457" i="15" s="1"/>
  <c r="H457" i="15"/>
  <c r="M456" i="15"/>
  <c r="L456" i="15"/>
  <c r="K456" i="15"/>
  <c r="I456" i="15"/>
  <c r="J456" i="15" s="1"/>
  <c r="H456" i="15"/>
  <c r="M455" i="15"/>
  <c r="L455" i="15"/>
  <c r="K455" i="15"/>
  <c r="I455" i="15"/>
  <c r="J455" i="15" s="1"/>
  <c r="H455" i="15"/>
  <c r="M454" i="15"/>
  <c r="L454" i="15"/>
  <c r="K454" i="15"/>
  <c r="I454" i="15"/>
  <c r="J454" i="15" s="1"/>
  <c r="H454" i="15"/>
  <c r="M453" i="15"/>
  <c r="L453" i="15"/>
  <c r="K453" i="15"/>
  <c r="I453" i="15"/>
  <c r="J453" i="15" s="1"/>
  <c r="H453" i="15"/>
  <c r="M452" i="15"/>
  <c r="L452" i="15"/>
  <c r="K452" i="15"/>
  <c r="I452" i="15"/>
  <c r="J452" i="15" s="1"/>
  <c r="H452" i="15"/>
  <c r="M451" i="15"/>
  <c r="L451" i="15"/>
  <c r="K451" i="15"/>
  <c r="I451" i="15"/>
  <c r="J451" i="15" s="1"/>
  <c r="H451" i="15"/>
  <c r="M305" i="15"/>
  <c r="L305" i="15"/>
  <c r="K305" i="15"/>
  <c r="I305" i="15"/>
  <c r="J305" i="15" s="1"/>
  <c r="H305" i="15"/>
  <c r="M304" i="15"/>
  <c r="L304" i="15"/>
  <c r="K304" i="15"/>
  <c r="I304" i="15"/>
  <c r="J304" i="15" s="1"/>
  <c r="H304" i="15"/>
  <c r="M303" i="15"/>
  <c r="L303" i="15"/>
  <c r="K303" i="15"/>
  <c r="I303" i="15"/>
  <c r="J303" i="15" s="1"/>
  <c r="H303" i="15"/>
  <c r="M302" i="15"/>
  <c r="L302" i="15"/>
  <c r="K302" i="15"/>
  <c r="I302" i="15"/>
  <c r="J302" i="15" s="1"/>
  <c r="H302" i="15"/>
  <c r="M301" i="15"/>
  <c r="L301" i="15"/>
  <c r="K301" i="15"/>
  <c r="I301" i="15"/>
  <c r="J301" i="15" s="1"/>
  <c r="H301" i="15"/>
  <c r="M300" i="15"/>
  <c r="L300" i="15"/>
  <c r="K300" i="15"/>
  <c r="I300" i="15"/>
  <c r="J300" i="15" s="1"/>
  <c r="H300" i="15"/>
  <c r="M299" i="15"/>
  <c r="L299" i="15"/>
  <c r="K299" i="15"/>
  <c r="I299" i="15"/>
  <c r="J299" i="15" s="1"/>
  <c r="H299" i="15"/>
  <c r="M298" i="15"/>
  <c r="L298" i="15"/>
  <c r="K298" i="15"/>
  <c r="I298" i="15"/>
  <c r="J298" i="15" s="1"/>
  <c r="H298" i="15"/>
  <c r="M297" i="15"/>
  <c r="L297" i="15"/>
  <c r="K297" i="15"/>
  <c r="I297" i="15"/>
  <c r="J297" i="15" s="1"/>
  <c r="H297" i="15"/>
  <c r="M296" i="15"/>
  <c r="L296" i="15"/>
  <c r="K296" i="15"/>
  <c r="I296" i="15"/>
  <c r="J296" i="15" s="1"/>
  <c r="H296" i="15"/>
  <c r="M295" i="15"/>
  <c r="L295" i="15"/>
  <c r="K295" i="15"/>
  <c r="I295" i="15"/>
  <c r="J295" i="15" s="1"/>
  <c r="H295" i="15"/>
  <c r="M294" i="15"/>
  <c r="L294" i="15"/>
  <c r="K294" i="15"/>
  <c r="I294" i="15"/>
  <c r="J294" i="15" s="1"/>
  <c r="H294" i="15"/>
  <c r="M293" i="15"/>
  <c r="L293" i="15"/>
  <c r="K293" i="15"/>
  <c r="J293" i="15"/>
  <c r="I293" i="15"/>
  <c r="H293" i="15"/>
  <c r="M292" i="15"/>
  <c r="L292" i="15"/>
  <c r="K292" i="15"/>
  <c r="I292" i="15"/>
  <c r="J292" i="15" s="1"/>
  <c r="H292" i="15"/>
  <c r="M291" i="15"/>
  <c r="L291" i="15"/>
  <c r="K291" i="15"/>
  <c r="I291" i="15"/>
  <c r="J291" i="15" s="1"/>
  <c r="H291" i="15"/>
  <c r="M290" i="15"/>
  <c r="L290" i="15"/>
  <c r="K290" i="15"/>
  <c r="J290" i="15"/>
  <c r="I290" i="15"/>
  <c r="H290" i="15"/>
  <c r="M289" i="15"/>
  <c r="L289" i="15"/>
  <c r="K289" i="15"/>
  <c r="J289" i="15"/>
  <c r="I289" i="15"/>
  <c r="H289" i="15"/>
  <c r="M288" i="15"/>
  <c r="L288" i="15"/>
  <c r="K288" i="15"/>
  <c r="I288" i="15"/>
  <c r="J288" i="15" s="1"/>
  <c r="H288" i="15"/>
  <c r="M287" i="15"/>
  <c r="L287" i="15"/>
  <c r="K287" i="15"/>
  <c r="I287" i="15"/>
  <c r="J287" i="15" s="1"/>
  <c r="H287" i="15"/>
  <c r="M286" i="15"/>
  <c r="L286" i="15"/>
  <c r="K286" i="15"/>
  <c r="J286" i="15"/>
  <c r="I286" i="15"/>
  <c r="H286" i="15"/>
  <c r="M139" i="15"/>
  <c r="L139" i="15"/>
  <c r="K139" i="15"/>
  <c r="I139" i="15"/>
  <c r="J139" i="15" s="1"/>
  <c r="H139" i="15"/>
  <c r="M138" i="15"/>
  <c r="L138" i="15"/>
  <c r="K138" i="15"/>
  <c r="I138" i="15"/>
  <c r="J138" i="15" s="1"/>
  <c r="H138" i="15"/>
  <c r="M137" i="15"/>
  <c r="L137" i="15"/>
  <c r="K137" i="15"/>
  <c r="I137" i="15"/>
  <c r="J137" i="15" s="1"/>
  <c r="H137" i="15"/>
  <c r="M136" i="15"/>
  <c r="L136" i="15"/>
  <c r="K136" i="15"/>
  <c r="I136" i="15"/>
  <c r="J136" i="15" s="1"/>
  <c r="H136" i="15"/>
  <c r="M135" i="15"/>
  <c r="L135" i="15"/>
  <c r="K135" i="15"/>
  <c r="I135" i="15"/>
  <c r="J135" i="15" s="1"/>
  <c r="H135" i="15"/>
  <c r="M134" i="15"/>
  <c r="L134" i="15"/>
  <c r="K134" i="15"/>
  <c r="J134" i="15"/>
  <c r="I134" i="15"/>
  <c r="H134" i="15"/>
  <c r="M133" i="15"/>
  <c r="L133" i="15"/>
  <c r="K133" i="15"/>
  <c r="I133" i="15"/>
  <c r="J133" i="15" s="1"/>
  <c r="H133" i="15"/>
  <c r="M132" i="15"/>
  <c r="L132" i="15"/>
  <c r="K132" i="15"/>
  <c r="I132" i="15"/>
  <c r="J132" i="15" s="1"/>
  <c r="H132" i="15"/>
  <c r="M131" i="15"/>
  <c r="L131" i="15"/>
  <c r="K131" i="15"/>
  <c r="I131" i="15"/>
  <c r="J131" i="15" s="1"/>
  <c r="H131" i="15"/>
  <c r="M130" i="15"/>
  <c r="L130" i="15"/>
  <c r="K130" i="15"/>
  <c r="I130" i="15"/>
  <c r="J130" i="15" s="1"/>
  <c r="H130" i="15"/>
  <c r="M129" i="15"/>
  <c r="L129" i="15"/>
  <c r="K129" i="15"/>
  <c r="I129" i="15"/>
  <c r="J129" i="15" s="1"/>
  <c r="H129" i="15"/>
  <c r="M128" i="15"/>
  <c r="L128" i="15"/>
  <c r="K128" i="15"/>
  <c r="I128" i="15"/>
  <c r="J128" i="15" s="1"/>
  <c r="H128" i="15"/>
  <c r="M127" i="15"/>
  <c r="L127" i="15"/>
  <c r="K127" i="15"/>
  <c r="J127" i="15"/>
  <c r="I127" i="15"/>
  <c r="H127" i="15"/>
  <c r="M126" i="15"/>
  <c r="L126" i="15"/>
  <c r="K126" i="15"/>
  <c r="I126" i="15"/>
  <c r="J126" i="15" s="1"/>
  <c r="H126" i="15"/>
  <c r="M125" i="15"/>
  <c r="L125" i="15"/>
  <c r="K125" i="15"/>
  <c r="I125" i="15"/>
  <c r="J125" i="15" s="1"/>
  <c r="H125" i="15"/>
  <c r="M124" i="15"/>
  <c r="L124" i="15"/>
  <c r="K124" i="15"/>
  <c r="I124" i="15"/>
  <c r="J124" i="15" s="1"/>
  <c r="H124" i="15"/>
  <c r="M123" i="15"/>
  <c r="L123" i="15"/>
  <c r="K123" i="15"/>
  <c r="I123" i="15"/>
  <c r="J123" i="15" s="1"/>
  <c r="H123" i="15"/>
  <c r="M122" i="15"/>
  <c r="L122" i="15"/>
  <c r="K122" i="15"/>
  <c r="I122" i="15"/>
  <c r="J122" i="15" s="1"/>
  <c r="H122" i="15"/>
  <c r="M121" i="15"/>
  <c r="L121" i="15"/>
  <c r="K121" i="15"/>
  <c r="I121" i="15"/>
  <c r="J121" i="15" s="1"/>
  <c r="H121" i="15"/>
  <c r="M120" i="15"/>
  <c r="L120" i="15"/>
  <c r="K120" i="15"/>
  <c r="I120" i="15"/>
  <c r="J120" i="15" s="1"/>
  <c r="H120" i="15"/>
  <c r="M119" i="15"/>
  <c r="L119" i="15"/>
  <c r="K119" i="15"/>
  <c r="I119" i="15"/>
  <c r="J119" i="15" s="1"/>
  <c r="H119" i="15"/>
  <c r="M118" i="15"/>
  <c r="L118" i="15"/>
  <c r="K118" i="15"/>
  <c r="I118" i="15"/>
  <c r="J118" i="15" s="1"/>
  <c r="H118" i="15"/>
  <c r="M117" i="15"/>
  <c r="L117" i="15"/>
  <c r="K117" i="15"/>
  <c r="I117" i="15"/>
  <c r="J117" i="15" s="1"/>
  <c r="H117" i="15"/>
  <c r="M970" i="15"/>
  <c r="L970" i="15"/>
  <c r="K970" i="15"/>
  <c r="I970" i="15"/>
  <c r="J970" i="15" s="1"/>
  <c r="H970" i="15"/>
  <c r="M969" i="15"/>
  <c r="L969" i="15"/>
  <c r="K969" i="15"/>
  <c r="I969" i="15"/>
  <c r="J969" i="15" s="1"/>
  <c r="H969" i="15"/>
  <c r="M968" i="15"/>
  <c r="L968" i="15"/>
  <c r="K968" i="15"/>
  <c r="I968" i="15"/>
  <c r="J968" i="15" s="1"/>
  <c r="H968" i="15"/>
  <c r="M967" i="15"/>
  <c r="L967" i="15"/>
  <c r="K967" i="15"/>
  <c r="I967" i="15"/>
  <c r="J967" i="15" s="1"/>
  <c r="H967" i="15"/>
  <c r="M966" i="15"/>
  <c r="L966" i="15"/>
  <c r="K966" i="15"/>
  <c r="I966" i="15"/>
  <c r="J966" i="15" s="1"/>
  <c r="H966" i="15"/>
  <c r="M965" i="15"/>
  <c r="L965" i="15"/>
  <c r="K965" i="15"/>
  <c r="I965" i="15"/>
  <c r="J965" i="15" s="1"/>
  <c r="H965" i="15"/>
  <c r="M964" i="15"/>
  <c r="L964" i="15"/>
  <c r="K964" i="15"/>
  <c r="I964" i="15"/>
  <c r="J964" i="15" s="1"/>
  <c r="H964" i="15"/>
  <c r="M963" i="15"/>
  <c r="L963" i="15"/>
  <c r="K963" i="15"/>
  <c r="I963" i="15"/>
  <c r="J963" i="15" s="1"/>
  <c r="H963" i="15"/>
  <c r="M962" i="15"/>
  <c r="L962" i="15"/>
  <c r="K962" i="15"/>
  <c r="I962" i="15"/>
  <c r="J962" i="15" s="1"/>
  <c r="H962" i="15"/>
  <c r="M961" i="15"/>
  <c r="L961" i="15"/>
  <c r="K961" i="15"/>
  <c r="I961" i="15"/>
  <c r="J961" i="15" s="1"/>
  <c r="H961" i="15"/>
  <c r="M960" i="15"/>
  <c r="L960" i="15"/>
  <c r="K960" i="15"/>
  <c r="I960" i="15"/>
  <c r="J960" i="15" s="1"/>
  <c r="H960" i="15"/>
  <c r="M959" i="15"/>
  <c r="L959" i="15"/>
  <c r="K959" i="15"/>
  <c r="I959" i="15"/>
  <c r="J959" i="15" s="1"/>
  <c r="H959" i="15"/>
  <c r="M958" i="15"/>
  <c r="L958" i="15"/>
  <c r="K958" i="15"/>
  <c r="I958" i="15"/>
  <c r="J958" i="15" s="1"/>
  <c r="H958" i="15"/>
  <c r="M957" i="15"/>
  <c r="L957" i="15"/>
  <c r="K957" i="15"/>
  <c r="I957" i="15"/>
  <c r="J957" i="15" s="1"/>
  <c r="H957" i="15"/>
  <c r="M956" i="15"/>
  <c r="L956" i="15"/>
  <c r="K956" i="15"/>
  <c r="I956" i="15"/>
  <c r="J956" i="15" s="1"/>
  <c r="H956" i="15"/>
  <c r="M955" i="15"/>
  <c r="L955" i="15"/>
  <c r="K955" i="15"/>
  <c r="I955" i="15"/>
  <c r="J955" i="15" s="1"/>
  <c r="H955" i="15"/>
  <c r="M954" i="15"/>
  <c r="L954" i="15"/>
  <c r="K954" i="15"/>
  <c r="I954" i="15"/>
  <c r="J954" i="15" s="1"/>
  <c r="H954" i="15"/>
  <c r="M953" i="15"/>
  <c r="L953" i="15"/>
  <c r="K953" i="15"/>
  <c r="I953" i="15"/>
  <c r="J953" i="15" s="1"/>
  <c r="H953" i="15"/>
  <c r="M952" i="15"/>
  <c r="L952" i="15"/>
  <c r="K952" i="15"/>
  <c r="I952" i="15"/>
  <c r="J952" i="15" s="1"/>
  <c r="H952" i="15"/>
  <c r="M951" i="15"/>
  <c r="L951" i="15"/>
  <c r="K951" i="15"/>
  <c r="I951" i="15"/>
  <c r="J951" i="15" s="1"/>
  <c r="H951" i="15"/>
  <c r="M950" i="15"/>
  <c r="L950" i="15"/>
  <c r="K950" i="15"/>
  <c r="I950" i="15"/>
  <c r="J950" i="15" s="1"/>
  <c r="H950" i="15"/>
  <c r="M799" i="15"/>
  <c r="L799" i="15"/>
  <c r="K799" i="15"/>
  <c r="I799" i="15"/>
  <c r="J799" i="15" s="1"/>
  <c r="H799" i="15"/>
  <c r="M798" i="15"/>
  <c r="L798" i="15"/>
  <c r="K798" i="15"/>
  <c r="I798" i="15"/>
  <c r="J798" i="15" s="1"/>
  <c r="H798" i="15"/>
  <c r="M797" i="15"/>
  <c r="L797" i="15"/>
  <c r="K797" i="15"/>
  <c r="I797" i="15"/>
  <c r="J797" i="15" s="1"/>
  <c r="H797" i="15"/>
  <c r="M796" i="15"/>
  <c r="L796" i="15"/>
  <c r="K796" i="15"/>
  <c r="I796" i="15"/>
  <c r="J796" i="15" s="1"/>
  <c r="H796" i="15"/>
  <c r="M795" i="15"/>
  <c r="L795" i="15"/>
  <c r="K795" i="15"/>
  <c r="I795" i="15"/>
  <c r="J795" i="15" s="1"/>
  <c r="H795" i="15"/>
  <c r="M794" i="15"/>
  <c r="L794" i="15"/>
  <c r="K794" i="15"/>
  <c r="I794" i="15"/>
  <c r="J794" i="15" s="1"/>
  <c r="H794" i="15"/>
  <c r="M793" i="15"/>
  <c r="L793" i="15"/>
  <c r="K793" i="15"/>
  <c r="I793" i="15"/>
  <c r="J793" i="15" s="1"/>
  <c r="H793" i="15"/>
  <c r="M792" i="15"/>
  <c r="L792" i="15"/>
  <c r="K792" i="15"/>
  <c r="I792" i="15"/>
  <c r="J792" i="15" s="1"/>
  <c r="H792" i="15"/>
  <c r="M791" i="15"/>
  <c r="L791" i="15"/>
  <c r="K791" i="15"/>
  <c r="I791" i="15"/>
  <c r="J791" i="15" s="1"/>
  <c r="H791" i="15"/>
  <c r="M790" i="15"/>
  <c r="L790" i="15"/>
  <c r="K790" i="15"/>
  <c r="I790" i="15"/>
  <c r="J790" i="15" s="1"/>
  <c r="H790" i="15"/>
  <c r="M789" i="15"/>
  <c r="L789" i="15"/>
  <c r="K789" i="15"/>
  <c r="I789" i="15"/>
  <c r="J789" i="15" s="1"/>
  <c r="H789" i="15"/>
  <c r="M788" i="15"/>
  <c r="L788" i="15"/>
  <c r="K788" i="15"/>
  <c r="I788" i="15"/>
  <c r="J788" i="15" s="1"/>
  <c r="H788" i="15"/>
  <c r="M787" i="15"/>
  <c r="L787" i="15"/>
  <c r="K787" i="15"/>
  <c r="J787" i="15"/>
  <c r="I787" i="15"/>
  <c r="H787" i="15"/>
  <c r="M786" i="15"/>
  <c r="L786" i="15"/>
  <c r="K786" i="15"/>
  <c r="I786" i="15"/>
  <c r="J786" i="15" s="1"/>
  <c r="H786" i="15"/>
  <c r="M785" i="15"/>
  <c r="L785" i="15"/>
  <c r="K785" i="15"/>
  <c r="I785" i="15"/>
  <c r="J785" i="15" s="1"/>
  <c r="H785" i="15"/>
  <c r="M784" i="15"/>
  <c r="L784" i="15"/>
  <c r="K784" i="15"/>
  <c r="I784" i="15"/>
  <c r="J784" i="15" s="1"/>
  <c r="H784" i="15"/>
  <c r="M783" i="15"/>
  <c r="L783" i="15"/>
  <c r="K783" i="15"/>
  <c r="I783" i="15"/>
  <c r="J783" i="15" s="1"/>
  <c r="H783" i="15"/>
  <c r="M782" i="15"/>
  <c r="L782" i="15"/>
  <c r="K782" i="15"/>
  <c r="I782" i="15"/>
  <c r="J782" i="15" s="1"/>
  <c r="H782" i="15"/>
  <c r="M781" i="15"/>
  <c r="L781" i="15"/>
  <c r="K781" i="15"/>
  <c r="I781" i="15"/>
  <c r="J781" i="15" s="1"/>
  <c r="H781" i="15"/>
  <c r="M780" i="15"/>
  <c r="L780" i="15"/>
  <c r="K780" i="15"/>
  <c r="J780" i="15"/>
  <c r="I780" i="15"/>
  <c r="H780" i="15"/>
  <c r="M779" i="15"/>
  <c r="L779" i="15"/>
  <c r="K779" i="15"/>
  <c r="I779" i="15"/>
  <c r="J779" i="15" s="1"/>
  <c r="H779" i="15"/>
  <c r="M778" i="15"/>
  <c r="L778" i="15"/>
  <c r="K778" i="15"/>
  <c r="I778" i="15"/>
  <c r="J778" i="15" s="1"/>
  <c r="H778" i="15"/>
  <c r="M623" i="15"/>
  <c r="L623" i="15"/>
  <c r="K623" i="15"/>
  <c r="I623" i="15"/>
  <c r="J623" i="15" s="1"/>
  <c r="H623" i="15"/>
  <c r="M622" i="15"/>
  <c r="L622" i="15"/>
  <c r="K622" i="15"/>
  <c r="I622" i="15"/>
  <c r="J622" i="15" s="1"/>
  <c r="H622" i="15"/>
  <c r="M621" i="15"/>
  <c r="L621" i="15"/>
  <c r="K621" i="15"/>
  <c r="I621" i="15"/>
  <c r="J621" i="15" s="1"/>
  <c r="H621" i="15"/>
  <c r="M620" i="15"/>
  <c r="L620" i="15"/>
  <c r="K620" i="15"/>
  <c r="J620" i="15"/>
  <c r="I620" i="15"/>
  <c r="H620" i="15"/>
  <c r="M619" i="15"/>
  <c r="L619" i="15"/>
  <c r="K619" i="15"/>
  <c r="I619" i="15"/>
  <c r="J619" i="15" s="1"/>
  <c r="H619" i="15"/>
  <c r="M618" i="15"/>
  <c r="L618" i="15"/>
  <c r="K618" i="15"/>
  <c r="I618" i="15"/>
  <c r="J618" i="15" s="1"/>
  <c r="H618" i="15"/>
  <c r="M617" i="15"/>
  <c r="L617" i="15"/>
  <c r="K617" i="15"/>
  <c r="I617" i="15"/>
  <c r="J617" i="15" s="1"/>
  <c r="H617" i="15"/>
  <c r="M616" i="15"/>
  <c r="L616" i="15"/>
  <c r="K616" i="15"/>
  <c r="I616" i="15"/>
  <c r="J616" i="15" s="1"/>
  <c r="H616" i="15"/>
  <c r="M615" i="15"/>
  <c r="L615" i="15"/>
  <c r="K615" i="15"/>
  <c r="I615" i="15"/>
  <c r="J615" i="15" s="1"/>
  <c r="H615" i="15"/>
  <c r="M614" i="15"/>
  <c r="L614" i="15"/>
  <c r="K614" i="15"/>
  <c r="I614" i="15"/>
  <c r="J614" i="15" s="1"/>
  <c r="H614" i="15"/>
  <c r="M613" i="15"/>
  <c r="L613" i="15"/>
  <c r="K613" i="15"/>
  <c r="J613" i="15"/>
  <c r="I613" i="15"/>
  <c r="H613" i="15"/>
  <c r="M612" i="15"/>
  <c r="L612" i="15"/>
  <c r="K612" i="15"/>
  <c r="I612" i="15"/>
  <c r="J612" i="15" s="1"/>
  <c r="H612" i="15"/>
  <c r="M611" i="15"/>
  <c r="L611" i="15"/>
  <c r="K611" i="15"/>
  <c r="I611" i="15"/>
  <c r="J611" i="15" s="1"/>
  <c r="H611" i="15"/>
  <c r="M610" i="15"/>
  <c r="L610" i="15"/>
  <c r="K610" i="15"/>
  <c r="I610" i="15"/>
  <c r="J610" i="15" s="1"/>
  <c r="H610" i="15"/>
  <c r="M609" i="15"/>
  <c r="L609" i="15"/>
  <c r="K609" i="15"/>
  <c r="I609" i="15"/>
  <c r="J609" i="15" s="1"/>
  <c r="H609" i="15"/>
  <c r="M608" i="15"/>
  <c r="L608" i="15"/>
  <c r="K608" i="15"/>
  <c r="I608" i="15"/>
  <c r="J608" i="15" s="1"/>
  <c r="H608" i="15"/>
  <c r="M607" i="15"/>
  <c r="L607" i="15"/>
  <c r="K607" i="15"/>
  <c r="I607" i="15"/>
  <c r="J607" i="15" s="1"/>
  <c r="H607" i="15"/>
  <c r="M606" i="15"/>
  <c r="L606" i="15"/>
  <c r="K606" i="15"/>
  <c r="I606" i="15"/>
  <c r="J606" i="15" s="1"/>
  <c r="H606" i="15"/>
  <c r="M605" i="15"/>
  <c r="L605" i="15"/>
  <c r="K605" i="15"/>
  <c r="I605" i="15"/>
  <c r="J605" i="15" s="1"/>
  <c r="H605" i="15"/>
  <c r="M604" i="15"/>
  <c r="L604" i="15"/>
  <c r="K604" i="15"/>
  <c r="I604" i="15"/>
  <c r="J604" i="15" s="1"/>
  <c r="H604" i="15"/>
  <c r="M603" i="15"/>
  <c r="L603" i="15"/>
  <c r="K603" i="15"/>
  <c r="I603" i="15"/>
  <c r="J603" i="15" s="1"/>
  <c r="H603" i="15"/>
  <c r="M602" i="15"/>
  <c r="L602" i="15"/>
  <c r="K602" i="15"/>
  <c r="I602" i="15"/>
  <c r="J602" i="15" s="1"/>
  <c r="H602" i="15"/>
  <c r="M450" i="15"/>
  <c r="L450" i="15"/>
  <c r="K450" i="15"/>
  <c r="I450" i="15"/>
  <c r="J450" i="15" s="1"/>
  <c r="H450" i="15"/>
  <c r="M449" i="15"/>
  <c r="L449" i="15"/>
  <c r="K449" i="15"/>
  <c r="I449" i="15"/>
  <c r="J449" i="15" s="1"/>
  <c r="H449" i="15"/>
  <c r="M448" i="15"/>
  <c r="L448" i="15"/>
  <c r="K448" i="15"/>
  <c r="I448" i="15"/>
  <c r="J448" i="15" s="1"/>
  <c r="H448" i="15"/>
  <c r="M447" i="15"/>
  <c r="L447" i="15"/>
  <c r="K447" i="15"/>
  <c r="I447" i="15"/>
  <c r="J447" i="15" s="1"/>
  <c r="H447" i="15"/>
  <c r="M446" i="15"/>
  <c r="L446" i="15"/>
  <c r="K446" i="15"/>
  <c r="I446" i="15"/>
  <c r="J446" i="15" s="1"/>
  <c r="H446" i="15"/>
  <c r="M445" i="15"/>
  <c r="L445" i="15"/>
  <c r="K445" i="15"/>
  <c r="I445" i="15"/>
  <c r="J445" i="15" s="1"/>
  <c r="H445" i="15"/>
  <c r="M444" i="15"/>
  <c r="L444" i="15"/>
  <c r="K444" i="15"/>
  <c r="I444" i="15"/>
  <c r="J444" i="15" s="1"/>
  <c r="H444" i="15"/>
  <c r="M443" i="15"/>
  <c r="L443" i="15"/>
  <c r="K443" i="15"/>
  <c r="I443" i="15"/>
  <c r="J443" i="15" s="1"/>
  <c r="H443" i="15"/>
  <c r="M442" i="15"/>
  <c r="L442" i="15"/>
  <c r="K442" i="15"/>
  <c r="I442" i="15"/>
  <c r="J442" i="15" s="1"/>
  <c r="H442" i="15"/>
  <c r="M441" i="15"/>
  <c r="L441" i="15"/>
  <c r="K441" i="15"/>
  <c r="I441" i="15"/>
  <c r="J441" i="15" s="1"/>
  <c r="H441" i="15"/>
  <c r="M440" i="15"/>
  <c r="L440" i="15"/>
  <c r="K440" i="15"/>
  <c r="I440" i="15"/>
  <c r="J440" i="15" s="1"/>
  <c r="H440" i="15"/>
  <c r="M439" i="15"/>
  <c r="L439" i="15"/>
  <c r="K439" i="15"/>
  <c r="I439" i="15"/>
  <c r="J439" i="15" s="1"/>
  <c r="H439" i="15"/>
  <c r="M438" i="15"/>
  <c r="L438" i="15"/>
  <c r="K438" i="15"/>
  <c r="I438" i="15"/>
  <c r="J438" i="15" s="1"/>
  <c r="H438" i="15"/>
  <c r="M437" i="15"/>
  <c r="L437" i="15"/>
  <c r="K437" i="15"/>
  <c r="I437" i="15"/>
  <c r="J437" i="15" s="1"/>
  <c r="H437" i="15"/>
  <c r="M436" i="15"/>
  <c r="L436" i="15"/>
  <c r="K436" i="15"/>
  <c r="I436" i="15"/>
  <c r="J436" i="15" s="1"/>
  <c r="H436" i="15"/>
  <c r="M435" i="15"/>
  <c r="L435" i="15"/>
  <c r="K435" i="15"/>
  <c r="I435" i="15"/>
  <c r="J435" i="15" s="1"/>
  <c r="H435" i="15"/>
  <c r="M434" i="15"/>
  <c r="L434" i="15"/>
  <c r="K434" i="15"/>
  <c r="I434" i="15"/>
  <c r="J434" i="15" s="1"/>
  <c r="H434" i="15"/>
  <c r="M433" i="15"/>
  <c r="L433" i="15"/>
  <c r="K433" i="15"/>
  <c r="I433" i="15"/>
  <c r="J433" i="15" s="1"/>
  <c r="H433" i="15"/>
  <c r="M432" i="15"/>
  <c r="L432" i="15"/>
  <c r="K432" i="15"/>
  <c r="I432" i="15"/>
  <c r="J432" i="15" s="1"/>
  <c r="H432" i="15"/>
  <c r="M431" i="15"/>
  <c r="L431" i="15"/>
  <c r="K431" i="15"/>
  <c r="I431" i="15"/>
  <c r="J431" i="15" s="1"/>
  <c r="H431" i="15"/>
  <c r="M430" i="15"/>
  <c r="L430" i="15"/>
  <c r="K430" i="15"/>
  <c r="I430" i="15"/>
  <c r="J430" i="15" s="1"/>
  <c r="H430" i="15"/>
  <c r="M285" i="15"/>
  <c r="L285" i="15"/>
  <c r="K285" i="15"/>
  <c r="I285" i="15"/>
  <c r="J285" i="15" s="1"/>
  <c r="H285" i="15"/>
  <c r="M284" i="15"/>
  <c r="L284" i="15"/>
  <c r="K284" i="15"/>
  <c r="I284" i="15"/>
  <c r="J284" i="15" s="1"/>
  <c r="H284" i="15"/>
  <c r="M283" i="15"/>
  <c r="L283" i="15"/>
  <c r="K283" i="15"/>
  <c r="I283" i="15"/>
  <c r="J283" i="15" s="1"/>
  <c r="H283" i="15"/>
  <c r="M282" i="15"/>
  <c r="L282" i="15"/>
  <c r="K282" i="15"/>
  <c r="I282" i="15"/>
  <c r="J282" i="15" s="1"/>
  <c r="H282" i="15"/>
  <c r="M281" i="15"/>
  <c r="L281" i="15"/>
  <c r="K281" i="15"/>
  <c r="I281" i="15"/>
  <c r="J281" i="15" s="1"/>
  <c r="H281" i="15"/>
  <c r="M280" i="15"/>
  <c r="L280" i="15"/>
  <c r="K280" i="15"/>
  <c r="I280" i="15"/>
  <c r="J280" i="15" s="1"/>
  <c r="H280" i="15"/>
  <c r="M279" i="15"/>
  <c r="L279" i="15"/>
  <c r="K279" i="15"/>
  <c r="I279" i="15"/>
  <c r="J279" i="15" s="1"/>
  <c r="H279" i="15"/>
  <c r="M278" i="15"/>
  <c r="L278" i="15"/>
  <c r="K278" i="15"/>
  <c r="I278" i="15"/>
  <c r="J278" i="15" s="1"/>
  <c r="H278" i="15"/>
  <c r="M277" i="15"/>
  <c r="L277" i="15"/>
  <c r="K277" i="15"/>
  <c r="I277" i="15"/>
  <c r="J277" i="15" s="1"/>
  <c r="H277" i="15"/>
  <c r="M276" i="15"/>
  <c r="L276" i="15"/>
  <c r="K276" i="15"/>
  <c r="I276" i="15"/>
  <c r="J276" i="15" s="1"/>
  <c r="H276" i="15"/>
  <c r="M275" i="15"/>
  <c r="L275" i="15"/>
  <c r="K275" i="15"/>
  <c r="I275" i="15"/>
  <c r="J275" i="15" s="1"/>
  <c r="H275" i="15"/>
  <c r="M274" i="15"/>
  <c r="L274" i="15"/>
  <c r="K274" i="15"/>
  <c r="J274" i="15"/>
  <c r="I274" i="15"/>
  <c r="H274" i="15"/>
  <c r="M273" i="15"/>
  <c r="L273" i="15"/>
  <c r="K273" i="15"/>
  <c r="I273" i="15"/>
  <c r="J273" i="15" s="1"/>
  <c r="H273" i="15"/>
  <c r="M272" i="15"/>
  <c r="L272" i="15"/>
  <c r="K272" i="15"/>
  <c r="I272" i="15"/>
  <c r="J272" i="15" s="1"/>
  <c r="H272" i="15"/>
  <c r="M271" i="15"/>
  <c r="L271" i="15"/>
  <c r="K271" i="15"/>
  <c r="I271" i="15"/>
  <c r="J271" i="15" s="1"/>
  <c r="H271" i="15"/>
  <c r="M270" i="15"/>
  <c r="L270" i="15"/>
  <c r="K270" i="15"/>
  <c r="I270" i="15"/>
  <c r="J270" i="15" s="1"/>
  <c r="H270" i="15"/>
  <c r="M269" i="15"/>
  <c r="L269" i="15"/>
  <c r="K269" i="15"/>
  <c r="I269" i="15"/>
  <c r="J269" i="15" s="1"/>
  <c r="H269" i="15"/>
  <c r="M268" i="15"/>
  <c r="L268" i="15"/>
  <c r="K268" i="15"/>
  <c r="I268" i="15"/>
  <c r="J268" i="15" s="1"/>
  <c r="H268" i="15"/>
  <c r="M267" i="15"/>
  <c r="L267" i="15"/>
  <c r="K267" i="15"/>
  <c r="J267" i="15"/>
  <c r="I267" i="15"/>
  <c r="H267" i="15"/>
  <c r="M266" i="15"/>
  <c r="L266" i="15"/>
  <c r="K266" i="15"/>
  <c r="I266" i="15"/>
  <c r="J266" i="15" s="1"/>
  <c r="H266" i="15"/>
  <c r="M116" i="15"/>
  <c r="L116" i="15"/>
  <c r="K116" i="15"/>
  <c r="I116" i="15"/>
  <c r="J116" i="15" s="1"/>
  <c r="H116" i="15"/>
  <c r="M115" i="15"/>
  <c r="L115" i="15"/>
  <c r="K115" i="15"/>
  <c r="I115" i="15"/>
  <c r="J115" i="15" s="1"/>
  <c r="H115" i="15"/>
  <c r="M114" i="15"/>
  <c r="L114" i="15"/>
  <c r="K114" i="15"/>
  <c r="I114" i="15"/>
  <c r="J114" i="15" s="1"/>
  <c r="H114" i="15"/>
  <c r="M113" i="15"/>
  <c r="L113" i="15"/>
  <c r="K113" i="15"/>
  <c r="I113" i="15"/>
  <c r="J113" i="15" s="1"/>
  <c r="H113" i="15"/>
  <c r="M112" i="15"/>
  <c r="L112" i="15"/>
  <c r="K112" i="15"/>
  <c r="J112" i="15"/>
  <c r="I112" i="15"/>
  <c r="H112" i="15"/>
  <c r="M111" i="15"/>
  <c r="L111" i="15"/>
  <c r="K111" i="15"/>
  <c r="I111" i="15"/>
  <c r="J111" i="15" s="1"/>
  <c r="H111" i="15"/>
  <c r="M110" i="15"/>
  <c r="L110" i="15"/>
  <c r="K110" i="15"/>
  <c r="I110" i="15"/>
  <c r="J110" i="15" s="1"/>
  <c r="H110" i="15"/>
  <c r="M109" i="15"/>
  <c r="L109" i="15"/>
  <c r="K109" i="15"/>
  <c r="I109" i="15"/>
  <c r="J109" i="15" s="1"/>
  <c r="H109" i="15"/>
  <c r="M108" i="15"/>
  <c r="L108" i="15"/>
  <c r="K108" i="15"/>
  <c r="I108" i="15"/>
  <c r="J108" i="15" s="1"/>
  <c r="H108" i="15"/>
  <c r="M107" i="15"/>
  <c r="L107" i="15"/>
  <c r="K107" i="15"/>
  <c r="I107" i="15"/>
  <c r="J107" i="15" s="1"/>
  <c r="H107" i="15"/>
  <c r="M106" i="15"/>
  <c r="L106" i="15"/>
  <c r="K106" i="15"/>
  <c r="I106" i="15"/>
  <c r="J106" i="15" s="1"/>
  <c r="H106" i="15"/>
  <c r="M105" i="15"/>
  <c r="L105" i="15"/>
  <c r="K105" i="15"/>
  <c r="J105" i="15"/>
  <c r="I105" i="15"/>
  <c r="H105" i="15"/>
  <c r="M104" i="15"/>
  <c r="L104" i="15"/>
  <c r="K104" i="15"/>
  <c r="I104" i="15"/>
  <c r="J104" i="15" s="1"/>
  <c r="H104" i="15"/>
  <c r="M103" i="15"/>
  <c r="L103" i="15"/>
  <c r="K103" i="15"/>
  <c r="I103" i="15"/>
  <c r="J103" i="15" s="1"/>
  <c r="H103" i="15"/>
  <c r="M102" i="15"/>
  <c r="L102" i="15"/>
  <c r="K102" i="15"/>
  <c r="I102" i="15"/>
  <c r="J102" i="15" s="1"/>
  <c r="H102" i="15"/>
  <c r="M101" i="15"/>
  <c r="L101" i="15"/>
  <c r="K101" i="15"/>
  <c r="I101" i="15"/>
  <c r="J101" i="15" s="1"/>
  <c r="H101" i="15"/>
  <c r="M100" i="15"/>
  <c r="L100" i="15"/>
  <c r="K100" i="15"/>
  <c r="I100" i="15"/>
  <c r="J100" i="15" s="1"/>
  <c r="H100" i="15"/>
  <c r="M99" i="15"/>
  <c r="L99" i="15"/>
  <c r="K99" i="15"/>
  <c r="I99" i="15"/>
  <c r="J99" i="15" s="1"/>
  <c r="H99" i="15"/>
  <c r="M98" i="15"/>
  <c r="L98" i="15"/>
  <c r="K98" i="15"/>
  <c r="I98" i="15"/>
  <c r="J98" i="15" s="1"/>
  <c r="H98" i="15"/>
  <c r="M97" i="15"/>
  <c r="L97" i="15"/>
  <c r="K97" i="15"/>
  <c r="I97" i="15"/>
  <c r="J97" i="15" s="1"/>
  <c r="H97" i="15"/>
  <c r="M96" i="15"/>
  <c r="L96" i="15"/>
  <c r="K96" i="15"/>
  <c r="I96" i="15"/>
  <c r="J96" i="15" s="1"/>
  <c r="H96" i="15"/>
  <c r="M95" i="15"/>
  <c r="L95" i="15"/>
  <c r="K95" i="15"/>
  <c r="I95" i="15"/>
  <c r="J95" i="15" s="1"/>
  <c r="H95" i="15"/>
  <c r="M94" i="15"/>
  <c r="L94" i="15"/>
  <c r="K94" i="15"/>
  <c r="I94" i="15"/>
  <c r="J94" i="15" s="1"/>
  <c r="H94" i="15"/>
  <c r="M949" i="15"/>
  <c r="L949" i="15"/>
  <c r="K949" i="15"/>
  <c r="I949" i="15"/>
  <c r="J949" i="15" s="1"/>
  <c r="H949" i="15"/>
  <c r="M948" i="15"/>
  <c r="L948" i="15"/>
  <c r="K948" i="15"/>
  <c r="I948" i="15"/>
  <c r="J948" i="15" s="1"/>
  <c r="H948" i="15"/>
  <c r="M947" i="15"/>
  <c r="L947" i="15"/>
  <c r="K947" i="15"/>
  <c r="I947" i="15"/>
  <c r="J947" i="15" s="1"/>
  <c r="H947" i="15"/>
  <c r="M946" i="15"/>
  <c r="L946" i="15"/>
  <c r="K946" i="15"/>
  <c r="I946" i="15"/>
  <c r="J946" i="15" s="1"/>
  <c r="H946" i="15"/>
  <c r="M945" i="15"/>
  <c r="L945" i="15"/>
  <c r="K945" i="15"/>
  <c r="I945" i="15"/>
  <c r="J945" i="15" s="1"/>
  <c r="H945" i="15"/>
  <c r="M944" i="15"/>
  <c r="L944" i="15"/>
  <c r="K944" i="15"/>
  <c r="I944" i="15"/>
  <c r="J944" i="15" s="1"/>
  <c r="H944" i="15"/>
  <c r="M943" i="15"/>
  <c r="L943" i="15"/>
  <c r="K943" i="15"/>
  <c r="I943" i="15"/>
  <c r="J943" i="15" s="1"/>
  <c r="H943" i="15"/>
  <c r="M942" i="15"/>
  <c r="L942" i="15"/>
  <c r="K942" i="15"/>
  <c r="I942" i="15"/>
  <c r="J942" i="15" s="1"/>
  <c r="H942" i="15"/>
  <c r="M941" i="15"/>
  <c r="L941" i="15"/>
  <c r="K941" i="15"/>
  <c r="I941" i="15"/>
  <c r="J941" i="15" s="1"/>
  <c r="H941" i="15"/>
  <c r="M940" i="15"/>
  <c r="L940" i="15"/>
  <c r="K940" i="15"/>
  <c r="I940" i="15"/>
  <c r="J940" i="15" s="1"/>
  <c r="H940" i="15"/>
  <c r="M939" i="15"/>
  <c r="L939" i="15"/>
  <c r="K939" i="15"/>
  <c r="I939" i="15"/>
  <c r="J939" i="15" s="1"/>
  <c r="H939" i="15"/>
  <c r="M938" i="15"/>
  <c r="L938" i="15"/>
  <c r="K938" i="15"/>
  <c r="I938" i="15"/>
  <c r="J938" i="15" s="1"/>
  <c r="H938" i="15"/>
  <c r="M937" i="15"/>
  <c r="L937" i="15"/>
  <c r="K937" i="15"/>
  <c r="I937" i="15"/>
  <c r="J937" i="15" s="1"/>
  <c r="H937" i="15"/>
  <c r="M936" i="15"/>
  <c r="L936" i="15"/>
  <c r="K936" i="15"/>
  <c r="I936" i="15"/>
  <c r="J936" i="15" s="1"/>
  <c r="H936" i="15"/>
  <c r="M935" i="15"/>
  <c r="L935" i="15"/>
  <c r="K935" i="15"/>
  <c r="I935" i="15"/>
  <c r="J935" i="15" s="1"/>
  <c r="H935" i="15"/>
  <c r="M934" i="15"/>
  <c r="L934" i="15"/>
  <c r="K934" i="15"/>
  <c r="I934" i="15"/>
  <c r="J934" i="15" s="1"/>
  <c r="H934" i="15"/>
  <c r="M933" i="15"/>
  <c r="L933" i="15"/>
  <c r="K933" i="15"/>
  <c r="I933" i="15"/>
  <c r="J933" i="15" s="1"/>
  <c r="H933" i="15"/>
  <c r="M932" i="15"/>
  <c r="L932" i="15"/>
  <c r="K932" i="15"/>
  <c r="I932" i="15"/>
  <c r="J932" i="15" s="1"/>
  <c r="H932" i="15"/>
  <c r="M931" i="15"/>
  <c r="L931" i="15"/>
  <c r="K931" i="15"/>
  <c r="I931" i="15"/>
  <c r="J931" i="15" s="1"/>
  <c r="H931" i="15"/>
  <c r="M930" i="15"/>
  <c r="L930" i="15"/>
  <c r="K930" i="15"/>
  <c r="I930" i="15"/>
  <c r="J930" i="15" s="1"/>
  <c r="H930" i="15"/>
  <c r="M929" i="15"/>
  <c r="L929" i="15"/>
  <c r="K929" i="15"/>
  <c r="I929" i="15"/>
  <c r="J929" i="15" s="1"/>
  <c r="H929" i="15"/>
  <c r="M777" i="15"/>
  <c r="L777" i="15"/>
  <c r="K777" i="15"/>
  <c r="I777" i="15"/>
  <c r="J777" i="15" s="1"/>
  <c r="H777" i="15"/>
  <c r="M776" i="15"/>
  <c r="L776" i="15"/>
  <c r="K776" i="15"/>
  <c r="I776" i="15"/>
  <c r="J776" i="15" s="1"/>
  <c r="H776" i="15"/>
  <c r="M775" i="15"/>
  <c r="L775" i="15"/>
  <c r="K775" i="15"/>
  <c r="I775" i="15"/>
  <c r="J775" i="15" s="1"/>
  <c r="H775" i="15"/>
  <c r="M774" i="15"/>
  <c r="L774" i="15"/>
  <c r="K774" i="15"/>
  <c r="I774" i="15"/>
  <c r="J774" i="15" s="1"/>
  <c r="H774" i="15"/>
  <c r="M773" i="15"/>
  <c r="L773" i="15"/>
  <c r="K773" i="15"/>
  <c r="I773" i="15"/>
  <c r="J773" i="15" s="1"/>
  <c r="H773" i="15"/>
  <c r="M772" i="15"/>
  <c r="L772" i="15"/>
  <c r="K772" i="15"/>
  <c r="I772" i="15"/>
  <c r="J772" i="15" s="1"/>
  <c r="H772" i="15"/>
  <c r="M771" i="15"/>
  <c r="L771" i="15"/>
  <c r="K771" i="15"/>
  <c r="I771" i="15"/>
  <c r="J771" i="15" s="1"/>
  <c r="H771" i="15"/>
  <c r="M770" i="15"/>
  <c r="L770" i="15"/>
  <c r="K770" i="15"/>
  <c r="I770" i="15"/>
  <c r="J770" i="15" s="1"/>
  <c r="H770" i="15"/>
  <c r="M769" i="15"/>
  <c r="L769" i="15"/>
  <c r="K769" i="15"/>
  <c r="I769" i="15"/>
  <c r="J769" i="15" s="1"/>
  <c r="H769" i="15"/>
  <c r="M768" i="15"/>
  <c r="L768" i="15"/>
  <c r="K768" i="15"/>
  <c r="I768" i="15"/>
  <c r="J768" i="15" s="1"/>
  <c r="H768" i="15"/>
  <c r="M767" i="15"/>
  <c r="L767" i="15"/>
  <c r="K767" i="15"/>
  <c r="I767" i="15"/>
  <c r="J767" i="15" s="1"/>
  <c r="H767" i="15"/>
  <c r="M766" i="15"/>
  <c r="L766" i="15"/>
  <c r="K766" i="15"/>
  <c r="J766" i="15"/>
  <c r="I766" i="15"/>
  <c r="H766" i="15"/>
  <c r="M765" i="15"/>
  <c r="L765" i="15"/>
  <c r="K765" i="15"/>
  <c r="I765" i="15"/>
  <c r="J765" i="15" s="1"/>
  <c r="H765" i="15"/>
  <c r="M764" i="15"/>
  <c r="L764" i="15"/>
  <c r="K764" i="15"/>
  <c r="I764" i="15"/>
  <c r="J764" i="15" s="1"/>
  <c r="H764" i="15"/>
  <c r="M763" i="15"/>
  <c r="L763" i="15"/>
  <c r="K763" i="15"/>
  <c r="I763" i="15"/>
  <c r="J763" i="15" s="1"/>
  <c r="H763" i="15"/>
  <c r="M762" i="15"/>
  <c r="L762" i="15"/>
  <c r="K762" i="15"/>
  <c r="I762" i="15"/>
  <c r="J762" i="15" s="1"/>
  <c r="H762" i="15"/>
  <c r="M761" i="15"/>
  <c r="L761" i="15"/>
  <c r="K761" i="15"/>
  <c r="I761" i="15"/>
  <c r="J761" i="15" s="1"/>
  <c r="H761" i="15"/>
  <c r="M760" i="15"/>
  <c r="L760" i="15"/>
  <c r="K760" i="15"/>
  <c r="I760" i="15"/>
  <c r="J760" i="15" s="1"/>
  <c r="H760" i="15"/>
  <c r="M759" i="15"/>
  <c r="L759" i="15"/>
  <c r="K759" i="15"/>
  <c r="J759" i="15"/>
  <c r="I759" i="15"/>
  <c r="H759" i="15"/>
  <c r="M758" i="15"/>
  <c r="L758" i="15"/>
  <c r="K758" i="15"/>
  <c r="I758" i="15"/>
  <c r="J758" i="15" s="1"/>
  <c r="H758" i="15"/>
  <c r="M757" i="15"/>
  <c r="L757" i="15"/>
  <c r="K757" i="15"/>
  <c r="I757" i="15"/>
  <c r="J757" i="15" s="1"/>
  <c r="H757" i="15"/>
  <c r="M756" i="15"/>
  <c r="L756" i="15"/>
  <c r="K756" i="15"/>
  <c r="I756" i="15"/>
  <c r="J756" i="15" s="1"/>
  <c r="H756" i="15"/>
  <c r="M601" i="15"/>
  <c r="L601" i="15"/>
  <c r="K601" i="15"/>
  <c r="I601" i="15"/>
  <c r="J601" i="15" s="1"/>
  <c r="H601" i="15"/>
  <c r="M600" i="15"/>
  <c r="L600" i="15"/>
  <c r="K600" i="15"/>
  <c r="I600" i="15"/>
  <c r="J600" i="15" s="1"/>
  <c r="H600" i="15"/>
  <c r="M599" i="15"/>
  <c r="L599" i="15"/>
  <c r="K599" i="15"/>
  <c r="J599" i="15"/>
  <c r="I599" i="15"/>
  <c r="H599" i="15"/>
  <c r="M598" i="15"/>
  <c r="L598" i="15"/>
  <c r="K598" i="15"/>
  <c r="I598" i="15"/>
  <c r="J598" i="15" s="1"/>
  <c r="H598" i="15"/>
  <c r="M597" i="15"/>
  <c r="L597" i="15"/>
  <c r="K597" i="15"/>
  <c r="I597" i="15"/>
  <c r="J597" i="15" s="1"/>
  <c r="H597" i="15"/>
  <c r="M596" i="15"/>
  <c r="L596" i="15"/>
  <c r="K596" i="15"/>
  <c r="I596" i="15"/>
  <c r="J596" i="15" s="1"/>
  <c r="H596" i="15"/>
  <c r="M595" i="15"/>
  <c r="L595" i="15"/>
  <c r="K595" i="15"/>
  <c r="I595" i="15"/>
  <c r="J595" i="15" s="1"/>
  <c r="H595" i="15"/>
  <c r="M594" i="15"/>
  <c r="L594" i="15"/>
  <c r="K594" i="15"/>
  <c r="I594" i="15"/>
  <c r="J594" i="15" s="1"/>
  <c r="H594" i="15"/>
  <c r="M593" i="15"/>
  <c r="L593" i="15"/>
  <c r="K593" i="15"/>
  <c r="I593" i="15"/>
  <c r="J593" i="15" s="1"/>
  <c r="H593" i="15"/>
  <c r="M592" i="15"/>
  <c r="L592" i="15"/>
  <c r="K592" i="15"/>
  <c r="J592" i="15"/>
  <c r="I592" i="15"/>
  <c r="H592" i="15"/>
  <c r="M591" i="15"/>
  <c r="L591" i="15"/>
  <c r="K591" i="15"/>
  <c r="I591" i="15"/>
  <c r="J591" i="15" s="1"/>
  <c r="H591" i="15"/>
  <c r="M590" i="15"/>
  <c r="L590" i="15"/>
  <c r="K590" i="15"/>
  <c r="I590" i="15"/>
  <c r="J590" i="15" s="1"/>
  <c r="H590" i="15"/>
  <c r="M589" i="15"/>
  <c r="L589" i="15"/>
  <c r="K589" i="15"/>
  <c r="I589" i="15"/>
  <c r="J589" i="15" s="1"/>
  <c r="H589" i="15"/>
  <c r="M588" i="15"/>
  <c r="L588" i="15"/>
  <c r="K588" i="15"/>
  <c r="I588" i="15"/>
  <c r="J588" i="15" s="1"/>
  <c r="H588" i="15"/>
  <c r="M587" i="15"/>
  <c r="L587" i="15"/>
  <c r="K587" i="15"/>
  <c r="I587" i="15"/>
  <c r="J587" i="15" s="1"/>
  <c r="H587" i="15"/>
  <c r="M586" i="15"/>
  <c r="L586" i="15"/>
  <c r="K586" i="15"/>
  <c r="I586" i="15"/>
  <c r="J586" i="15" s="1"/>
  <c r="H586" i="15"/>
  <c r="M585" i="15"/>
  <c r="L585" i="15"/>
  <c r="K585" i="15"/>
  <c r="I585" i="15"/>
  <c r="J585" i="15" s="1"/>
  <c r="H585" i="15"/>
  <c r="M584" i="15"/>
  <c r="L584" i="15"/>
  <c r="K584" i="15"/>
  <c r="I584" i="15"/>
  <c r="J584" i="15" s="1"/>
  <c r="H584" i="15"/>
  <c r="M583" i="15"/>
  <c r="L583" i="15"/>
  <c r="K583" i="15"/>
  <c r="I583" i="15"/>
  <c r="J583" i="15" s="1"/>
  <c r="H583" i="15"/>
  <c r="M582" i="15"/>
  <c r="L582" i="15"/>
  <c r="K582" i="15"/>
  <c r="I582" i="15"/>
  <c r="J582" i="15" s="1"/>
  <c r="H582" i="15"/>
  <c r="M581" i="15"/>
  <c r="L581" i="15"/>
  <c r="K581" i="15"/>
  <c r="I581" i="15"/>
  <c r="J581" i="15" s="1"/>
  <c r="H581" i="15"/>
  <c r="M580" i="15"/>
  <c r="L580" i="15"/>
  <c r="K580" i="15"/>
  <c r="I580" i="15"/>
  <c r="J580" i="15" s="1"/>
  <c r="H580" i="15"/>
  <c r="M429" i="15"/>
  <c r="L429" i="15"/>
  <c r="K429" i="15"/>
  <c r="I429" i="15"/>
  <c r="J429" i="15" s="1"/>
  <c r="H429" i="15"/>
  <c r="M428" i="15"/>
  <c r="L428" i="15"/>
  <c r="K428" i="15"/>
  <c r="I428" i="15"/>
  <c r="J428" i="15" s="1"/>
  <c r="H428" i="15"/>
  <c r="M427" i="15"/>
  <c r="L427" i="15"/>
  <c r="K427" i="15"/>
  <c r="I427" i="15"/>
  <c r="J427" i="15" s="1"/>
  <c r="H427" i="15"/>
  <c r="M426" i="15"/>
  <c r="L426" i="15"/>
  <c r="K426" i="15"/>
  <c r="I426" i="15"/>
  <c r="J426" i="15" s="1"/>
  <c r="H426" i="15"/>
  <c r="M425" i="15"/>
  <c r="L425" i="15"/>
  <c r="K425" i="15"/>
  <c r="I425" i="15"/>
  <c r="J425" i="15" s="1"/>
  <c r="H425" i="15"/>
  <c r="M424" i="15"/>
  <c r="L424" i="15"/>
  <c r="K424" i="15"/>
  <c r="I424" i="15"/>
  <c r="J424" i="15" s="1"/>
  <c r="H424" i="15"/>
  <c r="M423" i="15"/>
  <c r="L423" i="15"/>
  <c r="K423" i="15"/>
  <c r="I423" i="15"/>
  <c r="J423" i="15" s="1"/>
  <c r="H423" i="15"/>
  <c r="M422" i="15"/>
  <c r="L422" i="15"/>
  <c r="K422" i="15"/>
  <c r="J422" i="15"/>
  <c r="I422" i="15"/>
  <c r="H422" i="15"/>
  <c r="M421" i="15"/>
  <c r="L421" i="15"/>
  <c r="K421" i="15"/>
  <c r="I421" i="15"/>
  <c r="J421" i="15" s="1"/>
  <c r="H421" i="15"/>
  <c r="M420" i="15"/>
  <c r="L420" i="15"/>
  <c r="K420" i="15"/>
  <c r="I420" i="15"/>
  <c r="J420" i="15" s="1"/>
  <c r="H420" i="15"/>
  <c r="M419" i="15"/>
  <c r="L419" i="15"/>
  <c r="K419" i="15"/>
  <c r="I419" i="15"/>
  <c r="J419" i="15" s="1"/>
  <c r="H419" i="15"/>
  <c r="M418" i="15"/>
  <c r="L418" i="15"/>
  <c r="K418" i="15"/>
  <c r="I418" i="15"/>
  <c r="J418" i="15" s="1"/>
  <c r="H418" i="15"/>
  <c r="M417" i="15"/>
  <c r="L417" i="15"/>
  <c r="K417" i="15"/>
  <c r="I417" i="15"/>
  <c r="J417" i="15" s="1"/>
  <c r="H417" i="15"/>
  <c r="M416" i="15"/>
  <c r="L416" i="15"/>
  <c r="K416" i="15"/>
  <c r="I416" i="15"/>
  <c r="J416" i="15" s="1"/>
  <c r="H416" i="15"/>
  <c r="M415" i="15"/>
  <c r="L415" i="15"/>
  <c r="K415" i="15"/>
  <c r="I415" i="15"/>
  <c r="J415" i="15" s="1"/>
  <c r="H415" i="15"/>
  <c r="M414" i="15"/>
  <c r="L414" i="15"/>
  <c r="K414" i="15"/>
  <c r="I414" i="15"/>
  <c r="J414" i="15" s="1"/>
  <c r="H414" i="15"/>
  <c r="M413" i="15"/>
  <c r="L413" i="15"/>
  <c r="K413" i="15"/>
  <c r="I413" i="15"/>
  <c r="J413" i="15" s="1"/>
  <c r="H413" i="15"/>
  <c r="M412" i="15"/>
  <c r="L412" i="15"/>
  <c r="K412" i="15"/>
  <c r="I412" i="15"/>
  <c r="J412" i="15" s="1"/>
  <c r="H412" i="15"/>
  <c r="M411" i="15"/>
  <c r="L411" i="15"/>
  <c r="K411" i="15"/>
  <c r="I411" i="15"/>
  <c r="J411" i="15" s="1"/>
  <c r="H411" i="15"/>
  <c r="M410" i="15"/>
  <c r="L410" i="15"/>
  <c r="K410" i="15"/>
  <c r="I410" i="15"/>
  <c r="J410" i="15" s="1"/>
  <c r="H410" i="15"/>
  <c r="M409" i="15"/>
  <c r="L409" i="15"/>
  <c r="K409" i="15"/>
  <c r="I409" i="15"/>
  <c r="J409" i="15" s="1"/>
  <c r="H409" i="15"/>
  <c r="M265" i="15"/>
  <c r="L265" i="15"/>
  <c r="K265" i="15"/>
  <c r="I265" i="15"/>
  <c r="J265" i="15" s="1"/>
  <c r="H265" i="15"/>
  <c r="M264" i="15"/>
  <c r="L264" i="15"/>
  <c r="K264" i="15"/>
  <c r="I264" i="15"/>
  <c r="J264" i="15" s="1"/>
  <c r="H264" i="15"/>
  <c r="M263" i="15"/>
  <c r="L263" i="15"/>
  <c r="K263" i="15"/>
  <c r="I263" i="15"/>
  <c r="J263" i="15" s="1"/>
  <c r="H263" i="15"/>
  <c r="M262" i="15"/>
  <c r="L262" i="15"/>
  <c r="K262" i="15"/>
  <c r="I262" i="15"/>
  <c r="J262" i="15" s="1"/>
  <c r="H262" i="15"/>
  <c r="M261" i="15"/>
  <c r="L261" i="15"/>
  <c r="K261" i="15"/>
  <c r="I261" i="15"/>
  <c r="J261" i="15" s="1"/>
  <c r="H261" i="15"/>
  <c r="M260" i="15"/>
  <c r="L260" i="15"/>
  <c r="K260" i="15"/>
  <c r="I260" i="15"/>
  <c r="J260" i="15" s="1"/>
  <c r="H260" i="15"/>
  <c r="M259" i="15"/>
  <c r="L259" i="15"/>
  <c r="K259" i="15"/>
  <c r="J259" i="15"/>
  <c r="I259" i="15"/>
  <c r="H259" i="15"/>
  <c r="M258" i="15"/>
  <c r="L258" i="15"/>
  <c r="K258" i="15"/>
  <c r="I258" i="15"/>
  <c r="J258" i="15" s="1"/>
  <c r="H258" i="15"/>
  <c r="M257" i="15"/>
  <c r="L257" i="15"/>
  <c r="K257" i="15"/>
  <c r="I257" i="15"/>
  <c r="J257" i="15" s="1"/>
  <c r="H257" i="15"/>
  <c r="M256" i="15"/>
  <c r="L256" i="15"/>
  <c r="K256" i="15"/>
  <c r="I256" i="15"/>
  <c r="J256" i="15" s="1"/>
  <c r="H256" i="15"/>
  <c r="M255" i="15"/>
  <c r="L255" i="15"/>
  <c r="K255" i="15"/>
  <c r="I255" i="15"/>
  <c r="J255" i="15" s="1"/>
  <c r="H255" i="15"/>
  <c r="M254" i="15"/>
  <c r="L254" i="15"/>
  <c r="K254" i="15"/>
  <c r="J254" i="15"/>
  <c r="I254" i="15"/>
  <c r="H254" i="15"/>
  <c r="M253" i="15"/>
  <c r="L253" i="15"/>
  <c r="K253" i="15"/>
  <c r="I253" i="15"/>
  <c r="J253" i="15" s="1"/>
  <c r="H253" i="15"/>
  <c r="M252" i="15"/>
  <c r="L252" i="15"/>
  <c r="K252" i="15"/>
  <c r="I252" i="15"/>
  <c r="J252" i="15" s="1"/>
  <c r="H252" i="15"/>
  <c r="M251" i="15"/>
  <c r="L251" i="15"/>
  <c r="K251" i="15"/>
  <c r="I251" i="15"/>
  <c r="J251" i="15" s="1"/>
  <c r="H251" i="15"/>
  <c r="M250" i="15"/>
  <c r="L250" i="15"/>
  <c r="K250" i="15"/>
  <c r="I250" i="15"/>
  <c r="J250" i="15" s="1"/>
  <c r="H250" i="15"/>
  <c r="M249" i="15"/>
  <c r="L249" i="15"/>
  <c r="K249" i="15"/>
  <c r="I249" i="15"/>
  <c r="J249" i="15" s="1"/>
  <c r="H249" i="15"/>
  <c r="M248" i="15"/>
  <c r="L248" i="15"/>
  <c r="K248" i="15"/>
  <c r="I248" i="15"/>
  <c r="J248" i="15" s="1"/>
  <c r="H248" i="15"/>
  <c r="M247" i="15"/>
  <c r="L247" i="15"/>
  <c r="K247" i="15"/>
  <c r="J247" i="15"/>
  <c r="I247" i="15"/>
  <c r="H247" i="15"/>
  <c r="M246" i="15"/>
  <c r="L246" i="15"/>
  <c r="K246" i="15"/>
  <c r="I246" i="15"/>
  <c r="J246" i="15" s="1"/>
  <c r="H246" i="15"/>
  <c r="M93" i="15"/>
  <c r="L93" i="15"/>
  <c r="K93" i="15"/>
  <c r="I93" i="15"/>
  <c r="J93" i="15" s="1"/>
  <c r="H93" i="15"/>
  <c r="M92" i="15"/>
  <c r="L92" i="15"/>
  <c r="K92" i="15"/>
  <c r="I92" i="15"/>
  <c r="J92" i="15" s="1"/>
  <c r="H92" i="15"/>
  <c r="M91" i="15"/>
  <c r="L91" i="15"/>
  <c r="K91" i="15"/>
  <c r="I91" i="15"/>
  <c r="J91" i="15" s="1"/>
  <c r="H91" i="15"/>
  <c r="M90" i="15"/>
  <c r="L90" i="15"/>
  <c r="K90" i="15"/>
  <c r="I90" i="15"/>
  <c r="J90" i="15" s="1"/>
  <c r="H90" i="15"/>
  <c r="M89" i="15"/>
  <c r="L89" i="15"/>
  <c r="K89" i="15"/>
  <c r="I89" i="15"/>
  <c r="J89" i="15" s="1"/>
  <c r="H89" i="15"/>
  <c r="M88" i="15"/>
  <c r="L88" i="15"/>
  <c r="K88" i="15"/>
  <c r="I88" i="15"/>
  <c r="J88" i="15" s="1"/>
  <c r="H88" i="15"/>
  <c r="M87" i="15"/>
  <c r="L87" i="15"/>
  <c r="K87" i="15"/>
  <c r="J87" i="15"/>
  <c r="I87" i="15"/>
  <c r="H87" i="15"/>
  <c r="M86" i="15"/>
  <c r="L86" i="15"/>
  <c r="K86" i="15"/>
  <c r="I86" i="15"/>
  <c r="J86" i="15" s="1"/>
  <c r="H86" i="15"/>
  <c r="M85" i="15"/>
  <c r="L85" i="15"/>
  <c r="K85" i="15"/>
  <c r="I85" i="15"/>
  <c r="J85" i="15" s="1"/>
  <c r="H85" i="15"/>
  <c r="M84" i="15"/>
  <c r="L84" i="15"/>
  <c r="K84" i="15"/>
  <c r="I84" i="15"/>
  <c r="J84" i="15" s="1"/>
  <c r="H84" i="15"/>
  <c r="M83" i="15"/>
  <c r="L83" i="15"/>
  <c r="K83" i="15"/>
  <c r="I83" i="15"/>
  <c r="J83" i="15" s="1"/>
  <c r="H83" i="15"/>
  <c r="M82" i="15"/>
  <c r="L82" i="15"/>
  <c r="K82" i="15"/>
  <c r="J82" i="15"/>
  <c r="I82" i="15"/>
  <c r="H82" i="15"/>
  <c r="M81" i="15"/>
  <c r="L81" i="15"/>
  <c r="K81" i="15"/>
  <c r="I81" i="15"/>
  <c r="J81" i="15" s="1"/>
  <c r="H81" i="15"/>
  <c r="M80" i="15"/>
  <c r="L80" i="15"/>
  <c r="K80" i="15"/>
  <c r="I80" i="15"/>
  <c r="J80" i="15" s="1"/>
  <c r="H80" i="15"/>
  <c r="M79" i="15"/>
  <c r="L79" i="15"/>
  <c r="K79" i="15"/>
  <c r="I79" i="15"/>
  <c r="J79" i="15" s="1"/>
  <c r="H79" i="15"/>
  <c r="M78" i="15"/>
  <c r="L78" i="15"/>
  <c r="K78" i="15"/>
  <c r="I78" i="15"/>
  <c r="J78" i="15" s="1"/>
  <c r="H78" i="15"/>
  <c r="M77" i="15"/>
  <c r="L77" i="15"/>
  <c r="K77" i="15"/>
  <c r="I77" i="15"/>
  <c r="J77" i="15" s="1"/>
  <c r="H77" i="15"/>
  <c r="M76" i="15"/>
  <c r="L76" i="15"/>
  <c r="K76" i="15"/>
  <c r="J76" i="15"/>
  <c r="I76" i="15"/>
  <c r="H76" i="15"/>
  <c r="M75" i="15"/>
  <c r="L75" i="15"/>
  <c r="K75" i="15"/>
  <c r="I75" i="15"/>
  <c r="J75" i="15" s="1"/>
  <c r="H75" i="15"/>
  <c r="M74" i="15"/>
  <c r="L74" i="15"/>
  <c r="K74" i="15"/>
  <c r="I74" i="15"/>
  <c r="J74" i="15" s="1"/>
  <c r="H74" i="15"/>
  <c r="M73" i="15"/>
  <c r="L73" i="15"/>
  <c r="K73" i="15"/>
  <c r="I73" i="15"/>
  <c r="J73" i="15" s="1"/>
  <c r="H73" i="15"/>
  <c r="M72" i="15"/>
  <c r="L72" i="15"/>
  <c r="K72" i="15"/>
  <c r="I72" i="15"/>
  <c r="J72" i="15" s="1"/>
  <c r="H72" i="15"/>
  <c r="M71" i="15"/>
  <c r="L71" i="15"/>
  <c r="K71" i="15"/>
  <c r="I71" i="15"/>
  <c r="J71" i="15" s="1"/>
  <c r="H71" i="15"/>
  <c r="M928" i="15"/>
  <c r="L928" i="15"/>
  <c r="K928" i="15"/>
  <c r="I928" i="15"/>
  <c r="J928" i="15" s="1"/>
  <c r="H928" i="15"/>
  <c r="M927" i="15"/>
  <c r="L927" i="15"/>
  <c r="K927" i="15"/>
  <c r="I927" i="15"/>
  <c r="J927" i="15" s="1"/>
  <c r="H927" i="15"/>
  <c r="M926" i="15"/>
  <c r="L926" i="15"/>
  <c r="K926" i="15"/>
  <c r="J926" i="15"/>
  <c r="I926" i="15"/>
  <c r="H926" i="15"/>
  <c r="M925" i="15"/>
  <c r="L925" i="15"/>
  <c r="K925" i="15"/>
  <c r="I925" i="15"/>
  <c r="J925" i="15" s="1"/>
  <c r="H925" i="15"/>
  <c r="M924" i="15"/>
  <c r="L924" i="15"/>
  <c r="K924" i="15"/>
  <c r="I924" i="15"/>
  <c r="J924" i="15" s="1"/>
  <c r="H924" i="15"/>
  <c r="M923" i="15"/>
  <c r="L923" i="15"/>
  <c r="K923" i="15"/>
  <c r="I923" i="15"/>
  <c r="J923" i="15" s="1"/>
  <c r="H923" i="15"/>
  <c r="M922" i="15"/>
  <c r="L922" i="15"/>
  <c r="K922" i="15"/>
  <c r="I922" i="15"/>
  <c r="J922" i="15" s="1"/>
  <c r="H922" i="15"/>
  <c r="M921" i="15"/>
  <c r="L921" i="15"/>
  <c r="K921" i="15"/>
  <c r="I921" i="15"/>
  <c r="J921" i="15" s="1"/>
  <c r="H921" i="15"/>
  <c r="M920" i="15"/>
  <c r="L920" i="15"/>
  <c r="K920" i="15"/>
  <c r="I920" i="15"/>
  <c r="J920" i="15" s="1"/>
  <c r="H920" i="15"/>
  <c r="M919" i="15"/>
  <c r="L919" i="15"/>
  <c r="K919" i="15"/>
  <c r="I919" i="15"/>
  <c r="J919" i="15" s="1"/>
  <c r="H919" i="15"/>
  <c r="M918" i="15"/>
  <c r="L918" i="15"/>
  <c r="K918" i="15"/>
  <c r="I918" i="15"/>
  <c r="J918" i="15" s="1"/>
  <c r="H918" i="15"/>
  <c r="M917" i="15"/>
  <c r="L917" i="15"/>
  <c r="K917" i="15"/>
  <c r="I917" i="15"/>
  <c r="J917" i="15" s="1"/>
  <c r="H917" i="15"/>
  <c r="M916" i="15"/>
  <c r="L916" i="15"/>
  <c r="K916" i="15"/>
  <c r="J916" i="15"/>
  <c r="I916" i="15"/>
  <c r="H916" i="15"/>
  <c r="M915" i="15"/>
  <c r="L915" i="15"/>
  <c r="K915" i="15"/>
  <c r="I915" i="15"/>
  <c r="J915" i="15" s="1"/>
  <c r="H915" i="15"/>
  <c r="M914" i="15"/>
  <c r="L914" i="15"/>
  <c r="K914" i="15"/>
  <c r="I914" i="15"/>
  <c r="J914" i="15" s="1"/>
  <c r="H914" i="15"/>
  <c r="M913" i="15"/>
  <c r="L913" i="15"/>
  <c r="K913" i="15"/>
  <c r="I913" i="15"/>
  <c r="J913" i="15" s="1"/>
  <c r="H913" i="15"/>
  <c r="M912" i="15"/>
  <c r="L912" i="15"/>
  <c r="K912" i="15"/>
  <c r="I912" i="15"/>
  <c r="J912" i="15" s="1"/>
  <c r="H912" i="15"/>
  <c r="M911" i="15"/>
  <c r="L911" i="15"/>
  <c r="K911" i="15"/>
  <c r="I911" i="15"/>
  <c r="J911" i="15" s="1"/>
  <c r="H911" i="15"/>
  <c r="M910" i="15"/>
  <c r="L910" i="15"/>
  <c r="K910" i="15"/>
  <c r="I910" i="15"/>
  <c r="J910" i="15" s="1"/>
  <c r="H910" i="15"/>
  <c r="M909" i="15"/>
  <c r="L909" i="15"/>
  <c r="K909" i="15"/>
  <c r="J909" i="15"/>
  <c r="I909" i="15"/>
  <c r="H909" i="15"/>
  <c r="M908" i="15"/>
  <c r="L908" i="15"/>
  <c r="K908" i="15"/>
  <c r="I908" i="15"/>
  <c r="J908" i="15" s="1"/>
  <c r="H908" i="15"/>
  <c r="M755" i="15"/>
  <c r="L755" i="15"/>
  <c r="K755" i="15"/>
  <c r="I755" i="15"/>
  <c r="J755" i="15" s="1"/>
  <c r="H755" i="15"/>
  <c r="M754" i="15"/>
  <c r="L754" i="15"/>
  <c r="K754" i="15"/>
  <c r="I754" i="15"/>
  <c r="J754" i="15" s="1"/>
  <c r="H754" i="15"/>
  <c r="M753" i="15"/>
  <c r="L753" i="15"/>
  <c r="K753" i="15"/>
  <c r="I753" i="15"/>
  <c r="J753" i="15" s="1"/>
  <c r="H753" i="15"/>
  <c r="M752" i="15"/>
  <c r="L752" i="15"/>
  <c r="K752" i="15"/>
  <c r="I752" i="15"/>
  <c r="J752" i="15" s="1"/>
  <c r="H752" i="15"/>
  <c r="M751" i="15"/>
  <c r="L751" i="15"/>
  <c r="K751" i="15"/>
  <c r="I751" i="15"/>
  <c r="J751" i="15" s="1"/>
  <c r="H751" i="15"/>
  <c r="M750" i="15"/>
  <c r="L750" i="15"/>
  <c r="K750" i="15"/>
  <c r="J750" i="15"/>
  <c r="I750" i="15"/>
  <c r="H750" i="15"/>
  <c r="M749" i="15"/>
  <c r="L749" i="15"/>
  <c r="K749" i="15"/>
  <c r="I749" i="15"/>
  <c r="J749" i="15" s="1"/>
  <c r="H749" i="15"/>
  <c r="M748" i="15"/>
  <c r="L748" i="15"/>
  <c r="K748" i="15"/>
  <c r="I748" i="15"/>
  <c r="J748" i="15" s="1"/>
  <c r="H748" i="15"/>
  <c r="M747" i="15"/>
  <c r="L747" i="15"/>
  <c r="K747" i="15"/>
  <c r="I747" i="15"/>
  <c r="J747" i="15" s="1"/>
  <c r="H747" i="15"/>
  <c r="M746" i="15"/>
  <c r="L746" i="15"/>
  <c r="K746" i="15"/>
  <c r="I746" i="15"/>
  <c r="J746" i="15" s="1"/>
  <c r="H746" i="15"/>
  <c r="M745" i="15"/>
  <c r="L745" i="15"/>
  <c r="K745" i="15"/>
  <c r="J745" i="15"/>
  <c r="I745" i="15"/>
  <c r="H745" i="15"/>
  <c r="M744" i="15"/>
  <c r="L744" i="15"/>
  <c r="K744" i="15"/>
  <c r="J744" i="15"/>
  <c r="I744" i="15"/>
  <c r="H744" i="15"/>
  <c r="M743" i="15"/>
  <c r="L743" i="15"/>
  <c r="K743" i="15"/>
  <c r="I743" i="15"/>
  <c r="J743" i="15" s="1"/>
  <c r="H743" i="15"/>
  <c r="M742" i="15"/>
  <c r="L742" i="15"/>
  <c r="K742" i="15"/>
  <c r="I742" i="15"/>
  <c r="J742" i="15" s="1"/>
  <c r="H742" i="15"/>
  <c r="M741" i="15"/>
  <c r="L741" i="15"/>
  <c r="K741" i="15"/>
  <c r="I741" i="15"/>
  <c r="J741" i="15" s="1"/>
  <c r="H741" i="15"/>
  <c r="M740" i="15"/>
  <c r="L740" i="15"/>
  <c r="K740" i="15"/>
  <c r="I740" i="15"/>
  <c r="J740" i="15" s="1"/>
  <c r="H740" i="15"/>
  <c r="M739" i="15"/>
  <c r="L739" i="15"/>
  <c r="K739" i="15"/>
  <c r="I739" i="15"/>
  <c r="J739" i="15" s="1"/>
  <c r="H739" i="15"/>
  <c r="M738" i="15"/>
  <c r="L738" i="15"/>
  <c r="K738" i="15"/>
  <c r="J738" i="15"/>
  <c r="I738" i="15"/>
  <c r="H738" i="15"/>
  <c r="M737" i="15"/>
  <c r="L737" i="15"/>
  <c r="K737" i="15"/>
  <c r="I737" i="15"/>
  <c r="J737" i="15" s="1"/>
  <c r="H737" i="15"/>
  <c r="M736" i="15"/>
  <c r="L736" i="15"/>
  <c r="K736" i="15"/>
  <c r="J736" i="15"/>
  <c r="I736" i="15"/>
  <c r="H736" i="15"/>
  <c r="M735" i="15"/>
  <c r="L735" i="15"/>
  <c r="K735" i="15"/>
  <c r="I735" i="15"/>
  <c r="J735" i="15" s="1"/>
  <c r="H735" i="15"/>
  <c r="M734" i="15"/>
  <c r="L734" i="15"/>
  <c r="K734" i="15"/>
  <c r="I734" i="15"/>
  <c r="J734" i="15" s="1"/>
  <c r="H734" i="15"/>
  <c r="M579" i="15"/>
  <c r="L579" i="15"/>
  <c r="K579" i="15"/>
  <c r="I579" i="15"/>
  <c r="J579" i="15" s="1"/>
  <c r="H579" i="15"/>
  <c r="M578" i="15"/>
  <c r="L578" i="15"/>
  <c r="K578" i="15"/>
  <c r="I578" i="15"/>
  <c r="J578" i="15" s="1"/>
  <c r="H578" i="15"/>
  <c r="M577" i="15"/>
  <c r="L577" i="15"/>
  <c r="K577" i="15"/>
  <c r="I577" i="15"/>
  <c r="J577" i="15" s="1"/>
  <c r="H577" i="15"/>
  <c r="M576" i="15"/>
  <c r="L576" i="15"/>
  <c r="K576" i="15"/>
  <c r="I576" i="15"/>
  <c r="J576" i="15" s="1"/>
  <c r="H576" i="15"/>
  <c r="M575" i="15"/>
  <c r="L575" i="15"/>
  <c r="K575" i="15"/>
  <c r="J575" i="15"/>
  <c r="I575" i="15"/>
  <c r="H575" i="15"/>
  <c r="M574" i="15"/>
  <c r="L574" i="15"/>
  <c r="K574" i="15"/>
  <c r="I574" i="15"/>
  <c r="J574" i="15" s="1"/>
  <c r="H574" i="15"/>
  <c r="M573" i="15"/>
  <c r="L573" i="15"/>
  <c r="K573" i="15"/>
  <c r="I573" i="15"/>
  <c r="J573" i="15" s="1"/>
  <c r="H573" i="15"/>
  <c r="M572" i="15"/>
  <c r="L572" i="15"/>
  <c r="K572" i="15"/>
  <c r="I572" i="15"/>
  <c r="J572" i="15" s="1"/>
  <c r="H572" i="15"/>
  <c r="M571" i="15"/>
  <c r="L571" i="15"/>
  <c r="K571" i="15"/>
  <c r="J571" i="15"/>
  <c r="I571" i="15"/>
  <c r="H571" i="15"/>
  <c r="M570" i="15"/>
  <c r="L570" i="15"/>
  <c r="K570" i="15"/>
  <c r="I570" i="15"/>
  <c r="J570" i="15" s="1"/>
  <c r="H570" i="15"/>
  <c r="M569" i="15"/>
  <c r="L569" i="15"/>
  <c r="K569" i="15"/>
  <c r="I569" i="15"/>
  <c r="J569" i="15" s="1"/>
  <c r="H569" i="15"/>
  <c r="M568" i="15"/>
  <c r="L568" i="15"/>
  <c r="K568" i="15"/>
  <c r="J568" i="15"/>
  <c r="I568" i="15"/>
  <c r="H568" i="15"/>
  <c r="M567" i="15"/>
  <c r="L567" i="15"/>
  <c r="K567" i="15"/>
  <c r="I567" i="15"/>
  <c r="J567" i="15" s="1"/>
  <c r="H567" i="15"/>
  <c r="M566" i="15"/>
  <c r="L566" i="15"/>
  <c r="K566" i="15"/>
  <c r="I566" i="15"/>
  <c r="J566" i="15" s="1"/>
  <c r="H566" i="15"/>
  <c r="M565" i="15"/>
  <c r="L565" i="15"/>
  <c r="K565" i="15"/>
  <c r="I565" i="15"/>
  <c r="J565" i="15" s="1"/>
  <c r="H565" i="15"/>
  <c r="M564" i="15"/>
  <c r="L564" i="15"/>
  <c r="K564" i="15"/>
  <c r="I564" i="15"/>
  <c r="J564" i="15" s="1"/>
  <c r="H564" i="15"/>
  <c r="M563" i="15"/>
  <c r="L563" i="15"/>
  <c r="K563" i="15"/>
  <c r="I563" i="15"/>
  <c r="J563" i="15" s="1"/>
  <c r="H563" i="15"/>
  <c r="M562" i="15"/>
  <c r="L562" i="15"/>
  <c r="K562" i="15"/>
  <c r="I562" i="15"/>
  <c r="J562" i="15" s="1"/>
  <c r="H562" i="15"/>
  <c r="M561" i="15"/>
  <c r="L561" i="15"/>
  <c r="K561" i="15"/>
  <c r="I561" i="15"/>
  <c r="J561" i="15" s="1"/>
  <c r="H561" i="15"/>
  <c r="M560" i="15"/>
  <c r="L560" i="15"/>
  <c r="K560" i="15"/>
  <c r="I560" i="15"/>
  <c r="J560" i="15" s="1"/>
  <c r="H560" i="15"/>
  <c r="M559" i="15"/>
  <c r="L559" i="15"/>
  <c r="K559" i="15"/>
  <c r="J559" i="15"/>
  <c r="I559" i="15"/>
  <c r="H559" i="15"/>
  <c r="M558" i="15"/>
  <c r="L558" i="15"/>
  <c r="K558" i="15"/>
  <c r="I558" i="15"/>
  <c r="J558" i="15" s="1"/>
  <c r="H558" i="15"/>
  <c r="M408" i="15"/>
  <c r="L408" i="15"/>
  <c r="K408" i="15"/>
  <c r="I408" i="15"/>
  <c r="J408" i="15" s="1"/>
  <c r="H408" i="15"/>
  <c r="M407" i="15"/>
  <c r="L407" i="15"/>
  <c r="K407" i="15"/>
  <c r="J407" i="15"/>
  <c r="I407" i="15"/>
  <c r="H407" i="15"/>
  <c r="M406" i="15"/>
  <c r="L406" i="15"/>
  <c r="K406" i="15"/>
  <c r="J406" i="15"/>
  <c r="I406" i="15"/>
  <c r="H406" i="15"/>
  <c r="M405" i="15"/>
  <c r="L405" i="15"/>
  <c r="K405" i="15"/>
  <c r="I405" i="15"/>
  <c r="J405" i="15" s="1"/>
  <c r="H405" i="15"/>
  <c r="M404" i="15"/>
  <c r="L404" i="15"/>
  <c r="K404" i="15"/>
  <c r="I404" i="15"/>
  <c r="J404" i="15" s="1"/>
  <c r="H404" i="15"/>
  <c r="M403" i="15"/>
  <c r="L403" i="15"/>
  <c r="K403" i="15"/>
  <c r="J403" i="15"/>
  <c r="I403" i="15"/>
  <c r="H403" i="15"/>
  <c r="M402" i="15"/>
  <c r="L402" i="15"/>
  <c r="K402" i="15"/>
  <c r="I402" i="15"/>
  <c r="J402" i="15" s="1"/>
  <c r="H402" i="15"/>
  <c r="M401" i="15"/>
  <c r="L401" i="15"/>
  <c r="K401" i="15"/>
  <c r="I401" i="15"/>
  <c r="J401" i="15" s="1"/>
  <c r="H401" i="15"/>
  <c r="M400" i="15"/>
  <c r="L400" i="15"/>
  <c r="K400" i="15"/>
  <c r="I400" i="15"/>
  <c r="J400" i="15" s="1"/>
  <c r="H400" i="15"/>
  <c r="M399" i="15"/>
  <c r="L399" i="15"/>
  <c r="K399" i="15"/>
  <c r="I399" i="15"/>
  <c r="J399" i="15" s="1"/>
  <c r="H399" i="15"/>
  <c r="M398" i="15"/>
  <c r="L398" i="15"/>
  <c r="K398" i="15"/>
  <c r="J398" i="15"/>
  <c r="I398" i="15"/>
  <c r="H398" i="15"/>
  <c r="M397" i="15"/>
  <c r="L397" i="15"/>
  <c r="K397" i="15"/>
  <c r="I397" i="15"/>
  <c r="J397" i="15" s="1"/>
  <c r="H397" i="15"/>
  <c r="M396" i="15"/>
  <c r="L396" i="15"/>
  <c r="K396" i="15"/>
  <c r="I396" i="15"/>
  <c r="J396" i="15" s="1"/>
  <c r="H396" i="15"/>
  <c r="M395" i="15"/>
  <c r="L395" i="15"/>
  <c r="K395" i="15"/>
  <c r="J395" i="15"/>
  <c r="I395" i="15"/>
  <c r="H395" i="15"/>
  <c r="M394" i="15"/>
  <c r="L394" i="15"/>
  <c r="K394" i="15"/>
  <c r="J394" i="15"/>
  <c r="I394" i="15"/>
  <c r="H394" i="15"/>
  <c r="M393" i="15"/>
  <c r="L393" i="15"/>
  <c r="K393" i="15"/>
  <c r="I393" i="15"/>
  <c r="J393" i="15" s="1"/>
  <c r="H393" i="15"/>
  <c r="M392" i="15"/>
  <c r="L392" i="15"/>
  <c r="K392" i="15"/>
  <c r="I392" i="15"/>
  <c r="J392" i="15" s="1"/>
  <c r="H392" i="15"/>
  <c r="M391" i="15"/>
  <c r="L391" i="15"/>
  <c r="K391" i="15"/>
  <c r="J391" i="15"/>
  <c r="I391" i="15"/>
  <c r="H391" i="15"/>
  <c r="M390" i="15"/>
  <c r="L390" i="15"/>
  <c r="K390" i="15"/>
  <c r="I390" i="15"/>
  <c r="J390" i="15" s="1"/>
  <c r="H390" i="15"/>
  <c r="M389" i="15"/>
  <c r="L389" i="15"/>
  <c r="K389" i="15"/>
  <c r="I389" i="15"/>
  <c r="J389" i="15" s="1"/>
  <c r="H389" i="15"/>
  <c r="M388" i="15"/>
  <c r="L388" i="15"/>
  <c r="K388" i="15"/>
  <c r="I388" i="15"/>
  <c r="J388" i="15" s="1"/>
  <c r="H388" i="15"/>
  <c r="M245" i="15"/>
  <c r="L245" i="15"/>
  <c r="K245" i="15"/>
  <c r="I245" i="15"/>
  <c r="J245" i="15" s="1"/>
  <c r="H245" i="15"/>
  <c r="M244" i="15"/>
  <c r="L244" i="15"/>
  <c r="K244" i="15"/>
  <c r="I244" i="15"/>
  <c r="J244" i="15" s="1"/>
  <c r="H244" i="15"/>
  <c r="M243" i="15"/>
  <c r="L243" i="15"/>
  <c r="K243" i="15"/>
  <c r="I243" i="15"/>
  <c r="J243" i="15" s="1"/>
  <c r="H243" i="15"/>
  <c r="M242" i="15"/>
  <c r="L242" i="15"/>
  <c r="K242" i="15"/>
  <c r="I242" i="15"/>
  <c r="J242" i="15" s="1"/>
  <c r="H242" i="15"/>
  <c r="M241" i="15"/>
  <c r="L241" i="15"/>
  <c r="K241" i="15"/>
  <c r="I241" i="15"/>
  <c r="J241" i="15" s="1"/>
  <c r="H241" i="15"/>
  <c r="M240" i="15"/>
  <c r="L240" i="15"/>
  <c r="K240" i="15"/>
  <c r="J240" i="15"/>
  <c r="I240" i="15"/>
  <c r="H240" i="15"/>
  <c r="M239" i="15"/>
  <c r="L239" i="15"/>
  <c r="K239" i="15"/>
  <c r="I239" i="15"/>
  <c r="J239" i="15" s="1"/>
  <c r="H239" i="15"/>
  <c r="M238" i="15"/>
  <c r="L238" i="15"/>
  <c r="K238" i="15"/>
  <c r="I238" i="15"/>
  <c r="J238" i="15" s="1"/>
  <c r="H238" i="15"/>
  <c r="M237" i="15"/>
  <c r="L237" i="15"/>
  <c r="K237" i="15"/>
  <c r="J237" i="15"/>
  <c r="I237" i="15"/>
  <c r="H237" i="15"/>
  <c r="M236" i="15"/>
  <c r="L236" i="15"/>
  <c r="K236" i="15"/>
  <c r="I236" i="15"/>
  <c r="J236" i="15" s="1"/>
  <c r="H236" i="15"/>
  <c r="M235" i="15"/>
  <c r="L235" i="15"/>
  <c r="K235" i="15"/>
  <c r="I235" i="15"/>
  <c r="J235" i="15" s="1"/>
  <c r="H235" i="15"/>
  <c r="M234" i="15"/>
  <c r="L234" i="15"/>
  <c r="K234" i="15"/>
  <c r="I234" i="15"/>
  <c r="J234" i="15" s="1"/>
  <c r="H234" i="15"/>
  <c r="M233" i="15"/>
  <c r="L233" i="15"/>
  <c r="K233" i="15"/>
  <c r="I233" i="15"/>
  <c r="J233" i="15" s="1"/>
  <c r="H233" i="15"/>
  <c r="M232" i="15"/>
  <c r="L232" i="15"/>
  <c r="K232" i="15"/>
  <c r="I232" i="15"/>
  <c r="J232" i="15" s="1"/>
  <c r="H232" i="15"/>
  <c r="M231" i="15"/>
  <c r="L231" i="15"/>
  <c r="K231" i="15"/>
  <c r="I231" i="15"/>
  <c r="J231" i="15" s="1"/>
  <c r="H231" i="15"/>
  <c r="M230" i="15"/>
  <c r="L230" i="15"/>
  <c r="K230" i="15"/>
  <c r="I230" i="15"/>
  <c r="J230" i="15" s="1"/>
  <c r="H230" i="15"/>
  <c r="M229" i="15"/>
  <c r="L229" i="15"/>
  <c r="K229" i="15"/>
  <c r="I229" i="15"/>
  <c r="J229" i="15" s="1"/>
  <c r="H229" i="15"/>
  <c r="M228" i="15"/>
  <c r="L228" i="15"/>
  <c r="K228" i="15"/>
  <c r="I228" i="15"/>
  <c r="J228" i="15" s="1"/>
  <c r="H228" i="15"/>
  <c r="M227" i="15"/>
  <c r="L227" i="15"/>
  <c r="K227" i="15"/>
  <c r="I227" i="15"/>
  <c r="J227" i="15" s="1"/>
  <c r="H227" i="15"/>
  <c r="M226" i="15"/>
  <c r="L226" i="15"/>
  <c r="K226" i="15"/>
  <c r="I226" i="15"/>
  <c r="J226" i="15" s="1"/>
  <c r="H226" i="15"/>
  <c r="M70" i="15"/>
  <c r="L70" i="15"/>
  <c r="K70" i="15"/>
  <c r="I70" i="15"/>
  <c r="J70" i="15" s="1"/>
  <c r="H70" i="15"/>
  <c r="M69" i="15"/>
  <c r="L69" i="15"/>
  <c r="K69" i="15"/>
  <c r="I69" i="15"/>
  <c r="J69" i="15" s="1"/>
  <c r="H69" i="15"/>
  <c r="M68" i="15"/>
  <c r="L68" i="15"/>
  <c r="K68" i="15"/>
  <c r="I68" i="15"/>
  <c r="J68" i="15" s="1"/>
  <c r="H68" i="15"/>
  <c r="M67" i="15"/>
  <c r="L67" i="15"/>
  <c r="K67" i="15"/>
  <c r="I67" i="15"/>
  <c r="J67" i="15" s="1"/>
  <c r="H67" i="15"/>
  <c r="M66" i="15"/>
  <c r="L66" i="15"/>
  <c r="K66" i="15"/>
  <c r="I66" i="15"/>
  <c r="J66" i="15" s="1"/>
  <c r="H66" i="15"/>
  <c r="M65" i="15"/>
  <c r="L65" i="15"/>
  <c r="K65" i="15"/>
  <c r="I65" i="15"/>
  <c r="J65" i="15" s="1"/>
  <c r="H65" i="15"/>
  <c r="M64" i="15"/>
  <c r="L64" i="15"/>
  <c r="K64" i="15"/>
  <c r="I64" i="15"/>
  <c r="J64" i="15" s="1"/>
  <c r="H64" i="15"/>
  <c r="M63" i="15"/>
  <c r="L63" i="15"/>
  <c r="K63" i="15"/>
  <c r="I63" i="15"/>
  <c r="J63" i="15" s="1"/>
  <c r="H63" i="15"/>
  <c r="M62" i="15"/>
  <c r="L62" i="15"/>
  <c r="K62" i="15"/>
  <c r="I62" i="15"/>
  <c r="J62" i="15" s="1"/>
  <c r="H62" i="15"/>
  <c r="M61" i="15"/>
  <c r="L61" i="15"/>
  <c r="K61" i="15"/>
  <c r="J61" i="15"/>
  <c r="I61" i="15"/>
  <c r="H61" i="15"/>
  <c r="M60" i="15"/>
  <c r="L60" i="15"/>
  <c r="K60" i="15"/>
  <c r="I60" i="15"/>
  <c r="J60" i="15" s="1"/>
  <c r="H60" i="15"/>
  <c r="M59" i="15"/>
  <c r="L59" i="15"/>
  <c r="K59" i="15"/>
  <c r="I59" i="15"/>
  <c r="J59" i="15" s="1"/>
  <c r="H59" i="15"/>
  <c r="M58" i="15"/>
  <c r="L58" i="15"/>
  <c r="K58" i="15"/>
  <c r="J58" i="15"/>
  <c r="I58" i="15"/>
  <c r="H58" i="15"/>
  <c r="M57" i="15"/>
  <c r="L57" i="15"/>
  <c r="K57" i="15"/>
  <c r="I57" i="15"/>
  <c r="J57" i="15" s="1"/>
  <c r="H57" i="15"/>
  <c r="M56" i="15"/>
  <c r="L56" i="15"/>
  <c r="K56" i="15"/>
  <c r="I56" i="15"/>
  <c r="J56" i="15" s="1"/>
  <c r="H56" i="15"/>
  <c r="M55" i="15"/>
  <c r="L55" i="15"/>
  <c r="K55" i="15"/>
  <c r="I55" i="15"/>
  <c r="J55" i="15" s="1"/>
  <c r="H55" i="15"/>
  <c r="M54" i="15"/>
  <c r="L54" i="15"/>
  <c r="K54" i="15"/>
  <c r="I54" i="15"/>
  <c r="J54" i="15" s="1"/>
  <c r="H54" i="15"/>
  <c r="M53" i="15"/>
  <c r="L53" i="15"/>
  <c r="K53" i="15"/>
  <c r="I53" i="15"/>
  <c r="J53" i="15" s="1"/>
  <c r="H53" i="15"/>
  <c r="M52" i="15"/>
  <c r="L52" i="15"/>
  <c r="K52" i="15"/>
  <c r="I52" i="15"/>
  <c r="J52" i="15" s="1"/>
  <c r="H52" i="15"/>
  <c r="M51" i="15"/>
  <c r="L51" i="15"/>
  <c r="K51" i="15"/>
  <c r="I51" i="15"/>
  <c r="J51" i="15" s="1"/>
  <c r="H51" i="15"/>
  <c r="M50" i="15"/>
  <c r="L50" i="15"/>
  <c r="K50" i="15"/>
  <c r="I50" i="15"/>
  <c r="J50" i="15" s="1"/>
  <c r="H50" i="15"/>
  <c r="M49" i="15"/>
  <c r="L49" i="15"/>
  <c r="K49" i="15"/>
  <c r="J49" i="15"/>
  <c r="I49" i="15"/>
  <c r="H49" i="15"/>
  <c r="M48" i="15"/>
  <c r="L48" i="15"/>
  <c r="K48" i="15"/>
  <c r="I48" i="15"/>
  <c r="J48" i="15" s="1"/>
  <c r="H48" i="15"/>
  <c r="M907" i="15"/>
  <c r="L907" i="15"/>
  <c r="K907" i="15"/>
  <c r="I907" i="15"/>
  <c r="J907" i="15" s="1"/>
  <c r="H907" i="15"/>
  <c r="M906" i="15"/>
  <c r="L906" i="15"/>
  <c r="K906" i="15"/>
  <c r="J906" i="15"/>
  <c r="I906" i="15"/>
  <c r="H906" i="15"/>
  <c r="M905" i="15"/>
  <c r="L905" i="15"/>
  <c r="K905" i="15"/>
  <c r="J905" i="15"/>
  <c r="I905" i="15"/>
  <c r="H905" i="15"/>
  <c r="M904" i="15"/>
  <c r="L904" i="15"/>
  <c r="K904" i="15"/>
  <c r="I904" i="15"/>
  <c r="J904" i="15" s="1"/>
  <c r="H904" i="15"/>
  <c r="M903" i="15"/>
  <c r="L903" i="15"/>
  <c r="K903" i="15"/>
  <c r="I903" i="15"/>
  <c r="J903" i="15" s="1"/>
  <c r="H903" i="15"/>
  <c r="M902" i="15"/>
  <c r="L902" i="15"/>
  <c r="K902" i="15"/>
  <c r="J902" i="15"/>
  <c r="I902" i="15"/>
  <c r="H902" i="15"/>
  <c r="M901" i="15"/>
  <c r="L901" i="15"/>
  <c r="K901" i="15"/>
  <c r="I901" i="15"/>
  <c r="J901" i="15" s="1"/>
  <c r="H901" i="15"/>
  <c r="M900" i="15"/>
  <c r="L900" i="15"/>
  <c r="K900" i="15"/>
  <c r="I900" i="15"/>
  <c r="J900" i="15" s="1"/>
  <c r="H900" i="15"/>
  <c r="M899" i="15"/>
  <c r="L899" i="15"/>
  <c r="K899" i="15"/>
  <c r="I899" i="15"/>
  <c r="J899" i="15" s="1"/>
  <c r="H899" i="15"/>
  <c r="M898" i="15"/>
  <c r="L898" i="15"/>
  <c r="K898" i="15"/>
  <c r="I898" i="15"/>
  <c r="J898" i="15" s="1"/>
  <c r="H898" i="15"/>
  <c r="M897" i="15"/>
  <c r="L897" i="15"/>
  <c r="K897" i="15"/>
  <c r="J897" i="15"/>
  <c r="I897" i="15"/>
  <c r="H897" i="15"/>
  <c r="M896" i="15"/>
  <c r="L896" i="15"/>
  <c r="K896" i="15"/>
  <c r="I896" i="15"/>
  <c r="J896" i="15" s="1"/>
  <c r="H896" i="15"/>
  <c r="M895" i="15"/>
  <c r="L895" i="15"/>
  <c r="K895" i="15"/>
  <c r="I895" i="15"/>
  <c r="J895" i="15" s="1"/>
  <c r="H895" i="15"/>
  <c r="M894" i="15"/>
  <c r="L894" i="15"/>
  <c r="K894" i="15"/>
  <c r="J894" i="15"/>
  <c r="I894" i="15"/>
  <c r="H894" i="15"/>
  <c r="M893" i="15"/>
  <c r="L893" i="15"/>
  <c r="K893" i="15"/>
  <c r="J893" i="15"/>
  <c r="I893" i="15"/>
  <c r="H893" i="15"/>
  <c r="M892" i="15"/>
  <c r="L892" i="15"/>
  <c r="K892" i="15"/>
  <c r="I892" i="15"/>
  <c r="J892" i="15" s="1"/>
  <c r="H892" i="15"/>
  <c r="M891" i="15"/>
  <c r="L891" i="15"/>
  <c r="K891" i="15"/>
  <c r="I891" i="15"/>
  <c r="J891" i="15" s="1"/>
  <c r="H891" i="15"/>
  <c r="M890" i="15"/>
  <c r="L890" i="15"/>
  <c r="K890" i="15"/>
  <c r="J890" i="15"/>
  <c r="I890" i="15"/>
  <c r="H890" i="15"/>
  <c r="M889" i="15"/>
  <c r="L889" i="15"/>
  <c r="K889" i="15"/>
  <c r="I889" i="15"/>
  <c r="J889" i="15" s="1"/>
  <c r="H889" i="15"/>
  <c r="M888" i="15"/>
  <c r="L888" i="15"/>
  <c r="K888" i="15"/>
  <c r="I888" i="15"/>
  <c r="J888" i="15" s="1"/>
  <c r="H888" i="15"/>
  <c r="M887" i="15"/>
  <c r="L887" i="15"/>
  <c r="K887" i="15"/>
  <c r="I887" i="15"/>
  <c r="J887" i="15" s="1"/>
  <c r="H887" i="15"/>
  <c r="M733" i="15"/>
  <c r="L733" i="15"/>
  <c r="K733" i="15"/>
  <c r="I733" i="15"/>
  <c r="J733" i="15" s="1"/>
  <c r="H733" i="15"/>
  <c r="M732" i="15"/>
  <c r="L732" i="15"/>
  <c r="K732" i="15"/>
  <c r="I732" i="15"/>
  <c r="J732" i="15" s="1"/>
  <c r="H732" i="15"/>
  <c r="M731" i="15"/>
  <c r="L731" i="15"/>
  <c r="K731" i="15"/>
  <c r="I731" i="15"/>
  <c r="J731" i="15" s="1"/>
  <c r="H731" i="15"/>
  <c r="M730" i="15"/>
  <c r="L730" i="15"/>
  <c r="K730" i="15"/>
  <c r="I730" i="15"/>
  <c r="J730" i="15" s="1"/>
  <c r="H730" i="15"/>
  <c r="M729" i="15"/>
  <c r="L729" i="15"/>
  <c r="K729" i="15"/>
  <c r="I729" i="15"/>
  <c r="J729" i="15" s="1"/>
  <c r="H729" i="15"/>
  <c r="M728" i="15"/>
  <c r="L728" i="15"/>
  <c r="K728" i="15"/>
  <c r="J728" i="15"/>
  <c r="I728" i="15"/>
  <c r="H728" i="15"/>
  <c r="M727" i="15"/>
  <c r="L727" i="15"/>
  <c r="K727" i="15"/>
  <c r="I727" i="15"/>
  <c r="J727" i="15" s="1"/>
  <c r="H727" i="15"/>
  <c r="M726" i="15"/>
  <c r="L726" i="15"/>
  <c r="K726" i="15"/>
  <c r="I726" i="15"/>
  <c r="J726" i="15" s="1"/>
  <c r="H726" i="15"/>
  <c r="M725" i="15"/>
  <c r="L725" i="15"/>
  <c r="K725" i="15"/>
  <c r="J725" i="15"/>
  <c r="I725" i="15"/>
  <c r="H725" i="15"/>
  <c r="M724" i="15"/>
  <c r="L724" i="15"/>
  <c r="K724" i="15"/>
  <c r="I724" i="15"/>
  <c r="J724" i="15" s="1"/>
  <c r="H724" i="15"/>
  <c r="M723" i="15"/>
  <c r="L723" i="15"/>
  <c r="K723" i="15"/>
  <c r="I723" i="15"/>
  <c r="J723" i="15" s="1"/>
  <c r="H723" i="15"/>
  <c r="M722" i="15"/>
  <c r="L722" i="15"/>
  <c r="K722" i="15"/>
  <c r="I722" i="15"/>
  <c r="J722" i="15" s="1"/>
  <c r="H722" i="15"/>
  <c r="M721" i="15"/>
  <c r="L721" i="15"/>
  <c r="K721" i="15"/>
  <c r="I721" i="15"/>
  <c r="J721" i="15" s="1"/>
  <c r="H721" i="15"/>
  <c r="M720" i="15"/>
  <c r="L720" i="15"/>
  <c r="K720" i="15"/>
  <c r="I720" i="15"/>
  <c r="J720" i="15" s="1"/>
  <c r="H720" i="15"/>
  <c r="M719" i="15"/>
  <c r="L719" i="15"/>
  <c r="K719" i="15"/>
  <c r="I719" i="15"/>
  <c r="J719" i="15" s="1"/>
  <c r="H719" i="15"/>
  <c r="M718" i="15"/>
  <c r="L718" i="15"/>
  <c r="K718" i="15"/>
  <c r="I718" i="15"/>
  <c r="J718" i="15" s="1"/>
  <c r="H718" i="15"/>
  <c r="M717" i="15"/>
  <c r="L717" i="15"/>
  <c r="K717" i="15"/>
  <c r="I717" i="15"/>
  <c r="J717" i="15" s="1"/>
  <c r="H717" i="15"/>
  <c r="M716" i="15"/>
  <c r="L716" i="15"/>
  <c r="K716" i="15"/>
  <c r="I716" i="15"/>
  <c r="J716" i="15" s="1"/>
  <c r="H716" i="15"/>
  <c r="M715" i="15"/>
  <c r="L715" i="15"/>
  <c r="K715" i="15"/>
  <c r="I715" i="15"/>
  <c r="J715" i="15" s="1"/>
  <c r="H715" i="15"/>
  <c r="M714" i="15"/>
  <c r="L714" i="15"/>
  <c r="K714" i="15"/>
  <c r="I714" i="15"/>
  <c r="J714" i="15" s="1"/>
  <c r="H714" i="15"/>
  <c r="M713" i="15"/>
  <c r="L713" i="15"/>
  <c r="K713" i="15"/>
  <c r="I713" i="15"/>
  <c r="J713" i="15" s="1"/>
  <c r="H713" i="15"/>
  <c r="M712" i="15"/>
  <c r="L712" i="15"/>
  <c r="K712" i="15"/>
  <c r="I712" i="15"/>
  <c r="J712" i="15" s="1"/>
  <c r="H712" i="15"/>
  <c r="M557" i="15"/>
  <c r="L557" i="15"/>
  <c r="K557" i="15"/>
  <c r="I557" i="15"/>
  <c r="J557" i="15" s="1"/>
  <c r="H557" i="15"/>
  <c r="M556" i="15"/>
  <c r="L556" i="15"/>
  <c r="K556" i="15"/>
  <c r="I556" i="15"/>
  <c r="J556" i="15" s="1"/>
  <c r="H556" i="15"/>
  <c r="M555" i="15"/>
  <c r="L555" i="15"/>
  <c r="K555" i="15"/>
  <c r="I555" i="15"/>
  <c r="J555" i="15" s="1"/>
  <c r="H555" i="15"/>
  <c r="M554" i="15"/>
  <c r="L554" i="15"/>
  <c r="K554" i="15"/>
  <c r="I554" i="15"/>
  <c r="J554" i="15" s="1"/>
  <c r="H554" i="15"/>
  <c r="M553" i="15"/>
  <c r="L553" i="15"/>
  <c r="K553" i="15"/>
  <c r="I553" i="15"/>
  <c r="J553" i="15" s="1"/>
  <c r="H553" i="15"/>
  <c r="M552" i="15"/>
  <c r="L552" i="15"/>
  <c r="K552" i="15"/>
  <c r="I552" i="15"/>
  <c r="J552" i="15" s="1"/>
  <c r="H552" i="15"/>
  <c r="M551" i="15"/>
  <c r="L551" i="15"/>
  <c r="K551" i="15"/>
  <c r="I551" i="15"/>
  <c r="J551" i="15" s="1"/>
  <c r="H551" i="15"/>
  <c r="M550" i="15"/>
  <c r="L550" i="15"/>
  <c r="K550" i="15"/>
  <c r="J550" i="15"/>
  <c r="I550" i="15"/>
  <c r="H550" i="15"/>
  <c r="M549" i="15"/>
  <c r="L549" i="15"/>
  <c r="K549" i="15"/>
  <c r="I549" i="15"/>
  <c r="J549" i="15" s="1"/>
  <c r="H549" i="15"/>
  <c r="M548" i="15"/>
  <c r="L548" i="15"/>
  <c r="K548" i="15"/>
  <c r="I548" i="15"/>
  <c r="J548" i="15" s="1"/>
  <c r="H548" i="15"/>
  <c r="M547" i="15"/>
  <c r="L547" i="15"/>
  <c r="K547" i="15"/>
  <c r="J547" i="15"/>
  <c r="I547" i="15"/>
  <c r="H547" i="15"/>
  <c r="M546" i="15"/>
  <c r="L546" i="15"/>
  <c r="K546" i="15"/>
  <c r="I546" i="15"/>
  <c r="J546" i="15" s="1"/>
  <c r="H546" i="15"/>
  <c r="M545" i="15"/>
  <c r="L545" i="15"/>
  <c r="K545" i="15"/>
  <c r="I545" i="15"/>
  <c r="J545" i="15" s="1"/>
  <c r="H545" i="15"/>
  <c r="M544" i="15"/>
  <c r="L544" i="15"/>
  <c r="K544" i="15"/>
  <c r="I544" i="15"/>
  <c r="J544" i="15" s="1"/>
  <c r="H544" i="15"/>
  <c r="M543" i="15"/>
  <c r="L543" i="15"/>
  <c r="K543" i="15"/>
  <c r="I543" i="15"/>
  <c r="J543" i="15" s="1"/>
  <c r="H543" i="15"/>
  <c r="M542" i="15"/>
  <c r="L542" i="15"/>
  <c r="K542" i="15"/>
  <c r="I542" i="15"/>
  <c r="J542" i="15" s="1"/>
  <c r="H542" i="15"/>
  <c r="M541" i="15"/>
  <c r="L541" i="15"/>
  <c r="K541" i="15"/>
  <c r="I541" i="15"/>
  <c r="J541" i="15" s="1"/>
  <c r="H541" i="15"/>
  <c r="M540" i="15"/>
  <c r="L540" i="15"/>
  <c r="K540" i="15"/>
  <c r="I540" i="15"/>
  <c r="J540" i="15" s="1"/>
  <c r="H540" i="15"/>
  <c r="M539" i="15"/>
  <c r="L539" i="15"/>
  <c r="K539" i="15"/>
  <c r="I539" i="15"/>
  <c r="J539" i="15" s="1"/>
  <c r="H539" i="15"/>
  <c r="M538" i="15"/>
  <c r="L538" i="15"/>
  <c r="K538" i="15"/>
  <c r="J538" i="15"/>
  <c r="I538" i="15"/>
  <c r="H538" i="15"/>
  <c r="M537" i="15"/>
  <c r="L537" i="15"/>
  <c r="K537" i="15"/>
  <c r="I537" i="15"/>
  <c r="J537" i="15" s="1"/>
  <c r="H537" i="15"/>
  <c r="M536" i="15"/>
  <c r="L536" i="15"/>
  <c r="K536" i="15"/>
  <c r="I536" i="15"/>
  <c r="J536" i="15" s="1"/>
  <c r="H536" i="15"/>
  <c r="M387" i="15"/>
  <c r="L387" i="15"/>
  <c r="K387" i="15"/>
  <c r="J387" i="15"/>
  <c r="I387" i="15"/>
  <c r="H387" i="15"/>
  <c r="M386" i="15"/>
  <c r="L386" i="15"/>
  <c r="K386" i="15"/>
  <c r="J386" i="15"/>
  <c r="I386" i="15"/>
  <c r="H386" i="15"/>
  <c r="M385" i="15"/>
  <c r="L385" i="15"/>
  <c r="K385" i="15"/>
  <c r="I385" i="15"/>
  <c r="J385" i="15" s="1"/>
  <c r="H385" i="15"/>
  <c r="M384" i="15"/>
  <c r="L384" i="15"/>
  <c r="K384" i="15"/>
  <c r="I384" i="15"/>
  <c r="J384" i="15" s="1"/>
  <c r="H384" i="15"/>
  <c r="M383" i="15"/>
  <c r="L383" i="15"/>
  <c r="K383" i="15"/>
  <c r="J383" i="15"/>
  <c r="I383" i="15"/>
  <c r="H383" i="15"/>
  <c r="M382" i="15"/>
  <c r="L382" i="15"/>
  <c r="K382" i="15"/>
  <c r="I382" i="15"/>
  <c r="J382" i="15" s="1"/>
  <c r="H382" i="15"/>
  <c r="M381" i="15"/>
  <c r="L381" i="15"/>
  <c r="K381" i="15"/>
  <c r="I381" i="15"/>
  <c r="J381" i="15" s="1"/>
  <c r="H381" i="15"/>
  <c r="M380" i="15"/>
  <c r="L380" i="15"/>
  <c r="K380" i="15"/>
  <c r="I380" i="15"/>
  <c r="J380" i="15" s="1"/>
  <c r="H380" i="15"/>
  <c r="M379" i="15"/>
  <c r="L379" i="15"/>
  <c r="K379" i="15"/>
  <c r="I379" i="15"/>
  <c r="J379" i="15" s="1"/>
  <c r="H379" i="15"/>
  <c r="M378" i="15"/>
  <c r="L378" i="15"/>
  <c r="K378" i="15"/>
  <c r="J378" i="15"/>
  <c r="I378" i="15"/>
  <c r="H378" i="15"/>
  <c r="M377" i="15"/>
  <c r="L377" i="15"/>
  <c r="K377" i="15"/>
  <c r="I377" i="15"/>
  <c r="J377" i="15" s="1"/>
  <c r="H377" i="15"/>
  <c r="M376" i="15"/>
  <c r="L376" i="15"/>
  <c r="K376" i="15"/>
  <c r="I376" i="15"/>
  <c r="J376" i="15" s="1"/>
  <c r="H376" i="15"/>
  <c r="M375" i="15"/>
  <c r="L375" i="15"/>
  <c r="K375" i="15"/>
  <c r="J375" i="15"/>
  <c r="I375" i="15"/>
  <c r="H375" i="15"/>
  <c r="M374" i="15"/>
  <c r="L374" i="15"/>
  <c r="K374" i="15"/>
  <c r="J374" i="15"/>
  <c r="I374" i="15"/>
  <c r="H374" i="15"/>
  <c r="M373" i="15"/>
  <c r="L373" i="15"/>
  <c r="K373" i="15"/>
  <c r="I373" i="15"/>
  <c r="J373" i="15" s="1"/>
  <c r="H373" i="15"/>
  <c r="M372" i="15"/>
  <c r="L372" i="15"/>
  <c r="K372" i="15"/>
  <c r="I372" i="15"/>
  <c r="J372" i="15" s="1"/>
  <c r="H372" i="15"/>
  <c r="M371" i="15"/>
  <c r="L371" i="15"/>
  <c r="K371" i="15"/>
  <c r="J371" i="15"/>
  <c r="I371" i="15"/>
  <c r="H371" i="15"/>
  <c r="M370" i="15"/>
  <c r="L370" i="15"/>
  <c r="K370" i="15"/>
  <c r="I370" i="15"/>
  <c r="J370" i="15" s="1"/>
  <c r="H370" i="15"/>
  <c r="M369" i="15"/>
  <c r="L369" i="15"/>
  <c r="K369" i="15"/>
  <c r="I369" i="15"/>
  <c r="J369" i="15" s="1"/>
  <c r="H369" i="15"/>
  <c r="M368" i="15"/>
  <c r="L368" i="15"/>
  <c r="K368" i="15"/>
  <c r="I368" i="15"/>
  <c r="J368" i="15" s="1"/>
  <c r="H368" i="15"/>
  <c r="M367" i="15"/>
  <c r="L367" i="15"/>
  <c r="K367" i="15"/>
  <c r="I367" i="15"/>
  <c r="J367" i="15" s="1"/>
  <c r="H367" i="15"/>
  <c r="M225" i="15"/>
  <c r="L225" i="15"/>
  <c r="K225" i="15"/>
  <c r="I225" i="15"/>
  <c r="J225" i="15" s="1"/>
  <c r="H225" i="15"/>
  <c r="M224" i="15"/>
  <c r="L224" i="15"/>
  <c r="K224" i="15"/>
  <c r="I224" i="15"/>
  <c r="J224" i="15" s="1"/>
  <c r="H224" i="15"/>
  <c r="M223" i="15"/>
  <c r="L223" i="15"/>
  <c r="K223" i="15"/>
  <c r="I223" i="15"/>
  <c r="J223" i="15" s="1"/>
  <c r="H223" i="15"/>
  <c r="M222" i="15"/>
  <c r="L222" i="15"/>
  <c r="K222" i="15"/>
  <c r="I222" i="15"/>
  <c r="J222" i="15" s="1"/>
  <c r="H222" i="15"/>
  <c r="M221" i="15"/>
  <c r="L221" i="15"/>
  <c r="K221" i="15"/>
  <c r="J221" i="15"/>
  <c r="I221" i="15"/>
  <c r="H221" i="15"/>
  <c r="M220" i="15"/>
  <c r="L220" i="15"/>
  <c r="K220" i="15"/>
  <c r="I220" i="15"/>
  <c r="J220" i="15" s="1"/>
  <c r="H220" i="15"/>
  <c r="M219" i="15"/>
  <c r="L219" i="15"/>
  <c r="K219" i="15"/>
  <c r="I219" i="15"/>
  <c r="J219" i="15" s="1"/>
  <c r="H219" i="15"/>
  <c r="M218" i="15"/>
  <c r="L218" i="15"/>
  <c r="K218" i="15"/>
  <c r="J218" i="15"/>
  <c r="I218" i="15"/>
  <c r="H218" i="15"/>
  <c r="M217" i="15"/>
  <c r="L217" i="15"/>
  <c r="K217" i="15"/>
  <c r="I217" i="15"/>
  <c r="J217" i="15" s="1"/>
  <c r="H217" i="15"/>
  <c r="M216" i="15"/>
  <c r="L216" i="15"/>
  <c r="K216" i="15"/>
  <c r="I216" i="15"/>
  <c r="J216" i="15" s="1"/>
  <c r="H216" i="15"/>
  <c r="M215" i="15"/>
  <c r="L215" i="15"/>
  <c r="K215" i="15"/>
  <c r="I215" i="15"/>
  <c r="J215" i="15" s="1"/>
  <c r="H215" i="15"/>
  <c r="M214" i="15"/>
  <c r="L214" i="15"/>
  <c r="K214" i="15"/>
  <c r="I214" i="15"/>
  <c r="J214" i="15" s="1"/>
  <c r="H214" i="15"/>
  <c r="M213" i="15"/>
  <c r="L213" i="15"/>
  <c r="K213" i="15"/>
  <c r="I213" i="15"/>
  <c r="J213" i="15" s="1"/>
  <c r="H213" i="15"/>
  <c r="M212" i="15"/>
  <c r="L212" i="15"/>
  <c r="K212" i="15"/>
  <c r="I212" i="15"/>
  <c r="J212" i="15" s="1"/>
  <c r="H212" i="15"/>
  <c r="M211" i="15"/>
  <c r="L211" i="15"/>
  <c r="K211" i="15"/>
  <c r="I211" i="15"/>
  <c r="J211" i="15" s="1"/>
  <c r="H211" i="15"/>
  <c r="M210" i="15"/>
  <c r="L210" i="15"/>
  <c r="K210" i="15"/>
  <c r="I210" i="15"/>
  <c r="J210" i="15" s="1"/>
  <c r="H210" i="15"/>
  <c r="M209" i="15"/>
  <c r="L209" i="15"/>
  <c r="K209" i="15"/>
  <c r="I209" i="15"/>
  <c r="J209" i="15" s="1"/>
  <c r="H209" i="15"/>
  <c r="M208" i="15"/>
  <c r="L208" i="15"/>
  <c r="K208" i="15"/>
  <c r="I208" i="15"/>
  <c r="J208" i="15" s="1"/>
  <c r="H208" i="15"/>
  <c r="M207" i="15"/>
  <c r="L207" i="15"/>
  <c r="K207" i="15"/>
  <c r="I207" i="15"/>
  <c r="J207" i="15" s="1"/>
  <c r="H207" i="15"/>
  <c r="M206" i="15"/>
  <c r="L206" i="15"/>
  <c r="K206" i="15"/>
  <c r="I206" i="15"/>
  <c r="J206" i="15" s="1"/>
  <c r="H206" i="15"/>
  <c r="M47" i="15"/>
  <c r="L47" i="15"/>
  <c r="K47" i="15"/>
  <c r="I47" i="15"/>
  <c r="J47" i="15" s="1"/>
  <c r="H47" i="15"/>
  <c r="M46" i="15"/>
  <c r="L46" i="15"/>
  <c r="K46" i="15"/>
  <c r="I46" i="15"/>
  <c r="J46" i="15" s="1"/>
  <c r="H46" i="15"/>
  <c r="M45" i="15"/>
  <c r="L45" i="15"/>
  <c r="K45" i="15"/>
  <c r="I45" i="15"/>
  <c r="J45" i="15" s="1"/>
  <c r="H45" i="15"/>
  <c r="M44" i="15"/>
  <c r="L44" i="15"/>
  <c r="K44" i="15"/>
  <c r="I44" i="15"/>
  <c r="J44" i="15" s="1"/>
  <c r="H44" i="15"/>
  <c r="M43" i="15"/>
  <c r="L43" i="15"/>
  <c r="K43" i="15"/>
  <c r="I43" i="15"/>
  <c r="J43" i="15" s="1"/>
  <c r="H43" i="15"/>
  <c r="M42" i="15"/>
  <c r="L42" i="15"/>
  <c r="K42" i="15"/>
  <c r="I42" i="15"/>
  <c r="J42" i="15" s="1"/>
  <c r="H42" i="15"/>
  <c r="M41" i="15"/>
  <c r="L41" i="15"/>
  <c r="K41" i="15"/>
  <c r="I41" i="15"/>
  <c r="J41" i="15" s="1"/>
  <c r="H41" i="15"/>
  <c r="M40" i="15"/>
  <c r="L40" i="15"/>
  <c r="K40" i="15"/>
  <c r="I40" i="15"/>
  <c r="J40" i="15" s="1"/>
  <c r="H40" i="15"/>
  <c r="M39" i="15"/>
  <c r="L39" i="15"/>
  <c r="K39" i="15"/>
  <c r="J39" i="15"/>
  <c r="I39" i="15"/>
  <c r="H39" i="15"/>
  <c r="M38" i="15"/>
  <c r="L38" i="15"/>
  <c r="K38" i="15"/>
  <c r="I38" i="15"/>
  <c r="J38" i="15" s="1"/>
  <c r="H38" i="15"/>
  <c r="M37" i="15"/>
  <c r="L37" i="15"/>
  <c r="K37" i="15"/>
  <c r="I37" i="15"/>
  <c r="J37" i="15" s="1"/>
  <c r="H37" i="15"/>
  <c r="M36" i="15"/>
  <c r="L36" i="15"/>
  <c r="K36" i="15"/>
  <c r="J36" i="15"/>
  <c r="I36" i="15"/>
  <c r="H36" i="15"/>
  <c r="M35" i="15"/>
  <c r="L35" i="15"/>
  <c r="K35" i="15"/>
  <c r="I35" i="15"/>
  <c r="J35" i="15" s="1"/>
  <c r="H35" i="15"/>
  <c r="M34" i="15"/>
  <c r="L34" i="15"/>
  <c r="K34" i="15"/>
  <c r="I34" i="15"/>
  <c r="J34" i="15" s="1"/>
  <c r="H34" i="15"/>
  <c r="M33" i="15"/>
  <c r="L33" i="15"/>
  <c r="K33" i="15"/>
  <c r="I33" i="15"/>
  <c r="J33" i="15" s="1"/>
  <c r="H33" i="15"/>
  <c r="M32" i="15"/>
  <c r="L32" i="15"/>
  <c r="K32" i="15"/>
  <c r="I32" i="15"/>
  <c r="J32" i="15" s="1"/>
  <c r="H32" i="15"/>
  <c r="M31" i="15"/>
  <c r="L31" i="15"/>
  <c r="K31" i="15"/>
  <c r="I31" i="15"/>
  <c r="J31" i="15" s="1"/>
  <c r="H31" i="15"/>
  <c r="M30" i="15"/>
  <c r="L30" i="15"/>
  <c r="K30" i="15"/>
  <c r="I30" i="15"/>
  <c r="J30" i="15" s="1"/>
  <c r="H30" i="15"/>
  <c r="M29" i="15"/>
  <c r="L29" i="15"/>
  <c r="K29" i="15"/>
  <c r="I29" i="15"/>
  <c r="J29" i="15" s="1"/>
  <c r="H29" i="15"/>
  <c r="M28" i="15"/>
  <c r="L28" i="15"/>
  <c r="K28" i="15"/>
  <c r="I28" i="15"/>
  <c r="J28" i="15" s="1"/>
  <c r="H28" i="15"/>
  <c r="M27" i="15"/>
  <c r="L27" i="15"/>
  <c r="K27" i="15"/>
  <c r="I27" i="15"/>
  <c r="J27" i="15" s="1"/>
  <c r="H27" i="15"/>
  <c r="M26" i="15"/>
  <c r="L26" i="15"/>
  <c r="K26" i="15"/>
  <c r="I26" i="15"/>
  <c r="J26" i="15" s="1"/>
  <c r="H26" i="15"/>
  <c r="M25" i="15"/>
  <c r="L25" i="15"/>
  <c r="K25" i="15"/>
  <c r="I25" i="15"/>
  <c r="J25" i="15" s="1"/>
  <c r="H25" i="15"/>
  <c r="M886" i="15"/>
  <c r="L886" i="15"/>
  <c r="K886" i="15"/>
  <c r="I886" i="15"/>
  <c r="J886" i="15" s="1"/>
  <c r="H886" i="15"/>
  <c r="M885" i="15"/>
  <c r="L885" i="15"/>
  <c r="K885" i="15"/>
  <c r="I885" i="15"/>
  <c r="J885" i="15" s="1"/>
  <c r="H885" i="15"/>
  <c r="M884" i="15"/>
  <c r="L884" i="15"/>
  <c r="K884" i="15"/>
  <c r="I884" i="15"/>
  <c r="J884" i="15" s="1"/>
  <c r="H884" i="15"/>
  <c r="M883" i="15"/>
  <c r="L883" i="15"/>
  <c r="K883" i="15"/>
  <c r="I883" i="15"/>
  <c r="J883" i="15" s="1"/>
  <c r="H883" i="15"/>
  <c r="M882" i="15"/>
  <c r="L882" i="15"/>
  <c r="K882" i="15"/>
  <c r="I882" i="15"/>
  <c r="J882" i="15" s="1"/>
  <c r="H882" i="15"/>
  <c r="M881" i="15"/>
  <c r="L881" i="15"/>
  <c r="K881" i="15"/>
  <c r="J881" i="15"/>
  <c r="I881" i="15"/>
  <c r="H881" i="15"/>
  <c r="M880" i="15"/>
  <c r="L880" i="15"/>
  <c r="K880" i="15"/>
  <c r="I880" i="15"/>
  <c r="J880" i="15" s="1"/>
  <c r="H880" i="15"/>
  <c r="M879" i="15"/>
  <c r="L879" i="15"/>
  <c r="K879" i="15"/>
  <c r="I879" i="15"/>
  <c r="J879" i="15" s="1"/>
  <c r="H879" i="15"/>
  <c r="M878" i="15"/>
  <c r="L878" i="15"/>
  <c r="K878" i="15"/>
  <c r="I878" i="15"/>
  <c r="J878" i="15" s="1"/>
  <c r="H878" i="15"/>
  <c r="M877" i="15"/>
  <c r="L877" i="15"/>
  <c r="K877" i="15"/>
  <c r="I877" i="15"/>
  <c r="J877" i="15" s="1"/>
  <c r="H877" i="15"/>
  <c r="M876" i="15"/>
  <c r="L876" i="15"/>
  <c r="K876" i="15"/>
  <c r="I876" i="15"/>
  <c r="J876" i="15" s="1"/>
  <c r="H876" i="15"/>
  <c r="M875" i="15"/>
  <c r="L875" i="15"/>
  <c r="K875" i="15"/>
  <c r="J875" i="15"/>
  <c r="I875" i="15"/>
  <c r="H875" i="15"/>
  <c r="M874" i="15"/>
  <c r="L874" i="15"/>
  <c r="K874" i="15"/>
  <c r="I874" i="15"/>
  <c r="J874" i="15" s="1"/>
  <c r="H874" i="15"/>
  <c r="M873" i="15"/>
  <c r="L873" i="15"/>
  <c r="K873" i="15"/>
  <c r="I873" i="15"/>
  <c r="J873" i="15" s="1"/>
  <c r="H873" i="15"/>
  <c r="M872" i="15"/>
  <c r="L872" i="15"/>
  <c r="K872" i="15"/>
  <c r="I872" i="15"/>
  <c r="J872" i="15" s="1"/>
  <c r="H872" i="15"/>
  <c r="M871" i="15"/>
  <c r="L871" i="15"/>
  <c r="K871" i="15"/>
  <c r="J871" i="15"/>
  <c r="I871" i="15"/>
  <c r="H871" i="15"/>
  <c r="M870" i="15"/>
  <c r="L870" i="15"/>
  <c r="K870" i="15"/>
  <c r="I870" i="15"/>
  <c r="J870" i="15" s="1"/>
  <c r="H870" i="15"/>
  <c r="M869" i="15"/>
  <c r="L869" i="15"/>
  <c r="K869" i="15"/>
  <c r="I869" i="15"/>
  <c r="J869" i="15" s="1"/>
  <c r="H869" i="15"/>
  <c r="M868" i="15"/>
  <c r="L868" i="15"/>
  <c r="K868" i="15"/>
  <c r="I868" i="15"/>
  <c r="J868" i="15" s="1"/>
  <c r="H868" i="15"/>
  <c r="M867" i="15"/>
  <c r="L867" i="15"/>
  <c r="K867" i="15"/>
  <c r="J867" i="15"/>
  <c r="I867" i="15"/>
  <c r="H867" i="15"/>
  <c r="M866" i="15"/>
  <c r="L866" i="15"/>
  <c r="K866" i="15"/>
  <c r="I866" i="15"/>
  <c r="J866" i="15" s="1"/>
  <c r="H866" i="15"/>
  <c r="M711" i="15"/>
  <c r="L711" i="15"/>
  <c r="K711" i="15"/>
  <c r="I711" i="15"/>
  <c r="J711" i="15" s="1"/>
  <c r="H711" i="15"/>
  <c r="M710" i="15"/>
  <c r="L710" i="15"/>
  <c r="K710" i="15"/>
  <c r="I710" i="15"/>
  <c r="J710" i="15" s="1"/>
  <c r="H710" i="15"/>
  <c r="M709" i="15"/>
  <c r="L709" i="15"/>
  <c r="K709" i="15"/>
  <c r="I709" i="15"/>
  <c r="J709" i="15" s="1"/>
  <c r="H709" i="15"/>
  <c r="M708" i="15"/>
  <c r="L708" i="15"/>
  <c r="K708" i="15"/>
  <c r="I708" i="15"/>
  <c r="J708" i="15" s="1"/>
  <c r="H708" i="15"/>
  <c r="M707" i="15"/>
  <c r="L707" i="15"/>
  <c r="K707" i="15"/>
  <c r="I707" i="15"/>
  <c r="J707" i="15" s="1"/>
  <c r="H707" i="15"/>
  <c r="M706" i="15"/>
  <c r="L706" i="15"/>
  <c r="K706" i="15"/>
  <c r="I706" i="15"/>
  <c r="J706" i="15" s="1"/>
  <c r="H706" i="15"/>
  <c r="M705" i="15"/>
  <c r="L705" i="15"/>
  <c r="K705" i="15"/>
  <c r="I705" i="15"/>
  <c r="J705" i="15" s="1"/>
  <c r="H705" i="15"/>
  <c r="M704" i="15"/>
  <c r="L704" i="15"/>
  <c r="K704" i="15"/>
  <c r="I704" i="15"/>
  <c r="J704" i="15" s="1"/>
  <c r="H704" i="15"/>
  <c r="M703" i="15"/>
  <c r="L703" i="15"/>
  <c r="K703" i="15"/>
  <c r="I703" i="15"/>
  <c r="J703" i="15" s="1"/>
  <c r="H703" i="15"/>
  <c r="M702" i="15"/>
  <c r="L702" i="15"/>
  <c r="K702" i="15"/>
  <c r="I702" i="15"/>
  <c r="J702" i="15" s="1"/>
  <c r="H702" i="15"/>
  <c r="M701" i="15"/>
  <c r="L701" i="15"/>
  <c r="K701" i="15"/>
  <c r="I701" i="15"/>
  <c r="J701" i="15" s="1"/>
  <c r="H701" i="15"/>
  <c r="M700" i="15"/>
  <c r="L700" i="15"/>
  <c r="K700" i="15"/>
  <c r="I700" i="15"/>
  <c r="J700" i="15" s="1"/>
  <c r="H700" i="15"/>
  <c r="M699" i="15"/>
  <c r="L699" i="15"/>
  <c r="K699" i="15"/>
  <c r="I699" i="15"/>
  <c r="J699" i="15" s="1"/>
  <c r="H699" i="15"/>
  <c r="M698" i="15"/>
  <c r="L698" i="15"/>
  <c r="K698" i="15"/>
  <c r="I698" i="15"/>
  <c r="J698" i="15" s="1"/>
  <c r="H698" i="15"/>
  <c r="M697" i="15"/>
  <c r="L697" i="15"/>
  <c r="K697" i="15"/>
  <c r="I697" i="15"/>
  <c r="J697" i="15" s="1"/>
  <c r="H697" i="15"/>
  <c r="M696" i="15"/>
  <c r="L696" i="15"/>
  <c r="K696" i="15"/>
  <c r="I696" i="15"/>
  <c r="J696" i="15" s="1"/>
  <c r="H696" i="15"/>
  <c r="M695" i="15"/>
  <c r="L695" i="15"/>
  <c r="K695" i="15"/>
  <c r="I695" i="15"/>
  <c r="J695" i="15" s="1"/>
  <c r="H695" i="15"/>
  <c r="M694" i="15"/>
  <c r="L694" i="15"/>
  <c r="K694" i="15"/>
  <c r="I694" i="15"/>
  <c r="J694" i="15" s="1"/>
  <c r="H694" i="15"/>
  <c r="M693" i="15"/>
  <c r="L693" i="15"/>
  <c r="K693" i="15"/>
  <c r="I693" i="15"/>
  <c r="J693" i="15" s="1"/>
  <c r="H693" i="15"/>
  <c r="M692" i="15"/>
  <c r="L692" i="15"/>
  <c r="K692" i="15"/>
  <c r="I692" i="15"/>
  <c r="J692" i="15" s="1"/>
  <c r="H692" i="15"/>
  <c r="M691" i="15"/>
  <c r="L691" i="15"/>
  <c r="K691" i="15"/>
  <c r="I691" i="15"/>
  <c r="J691" i="15" s="1"/>
  <c r="H691" i="15"/>
  <c r="M690" i="15"/>
  <c r="L690" i="15"/>
  <c r="K690" i="15"/>
  <c r="I690" i="15"/>
  <c r="J690" i="15" s="1"/>
  <c r="H690" i="15"/>
  <c r="M535" i="15"/>
  <c r="L535" i="15"/>
  <c r="K535" i="15"/>
  <c r="J535" i="15"/>
  <c r="I535" i="15"/>
  <c r="H535" i="15"/>
  <c r="M534" i="15"/>
  <c r="L534" i="15"/>
  <c r="K534" i="15"/>
  <c r="I534" i="15"/>
  <c r="J534" i="15" s="1"/>
  <c r="H534" i="15"/>
  <c r="M533" i="15"/>
  <c r="L533" i="15"/>
  <c r="K533" i="15"/>
  <c r="I533" i="15"/>
  <c r="J533" i="15" s="1"/>
  <c r="H533" i="15"/>
  <c r="M532" i="15"/>
  <c r="L532" i="15"/>
  <c r="K532" i="15"/>
  <c r="I532" i="15"/>
  <c r="J532" i="15" s="1"/>
  <c r="H532" i="15"/>
  <c r="M531" i="15"/>
  <c r="L531" i="15"/>
  <c r="K531" i="15"/>
  <c r="J531" i="15"/>
  <c r="I531" i="15"/>
  <c r="H531" i="15"/>
  <c r="M530" i="15"/>
  <c r="L530" i="15"/>
  <c r="K530" i="15"/>
  <c r="I530" i="15"/>
  <c r="J530" i="15" s="1"/>
  <c r="H530" i="15"/>
  <c r="M529" i="15"/>
  <c r="L529" i="15"/>
  <c r="K529" i="15"/>
  <c r="I529" i="15"/>
  <c r="J529" i="15" s="1"/>
  <c r="H529" i="15"/>
  <c r="M528" i="15"/>
  <c r="L528" i="15"/>
  <c r="K528" i="15"/>
  <c r="I528" i="15"/>
  <c r="J528" i="15" s="1"/>
  <c r="H528" i="15"/>
  <c r="M527" i="15"/>
  <c r="L527" i="15"/>
  <c r="K527" i="15"/>
  <c r="J527" i="15"/>
  <c r="I527" i="15"/>
  <c r="H527" i="15"/>
  <c r="M526" i="15"/>
  <c r="L526" i="15"/>
  <c r="K526" i="15"/>
  <c r="I526" i="15"/>
  <c r="J526" i="15" s="1"/>
  <c r="H526" i="15"/>
  <c r="M525" i="15"/>
  <c r="L525" i="15"/>
  <c r="K525" i="15"/>
  <c r="I525" i="15"/>
  <c r="J525" i="15" s="1"/>
  <c r="H525" i="15"/>
  <c r="M524" i="15"/>
  <c r="L524" i="15"/>
  <c r="K524" i="15"/>
  <c r="I524" i="15"/>
  <c r="J524" i="15" s="1"/>
  <c r="H524" i="15"/>
  <c r="M523" i="15"/>
  <c r="L523" i="15"/>
  <c r="K523" i="15"/>
  <c r="I523" i="15"/>
  <c r="J523" i="15" s="1"/>
  <c r="H523" i="15"/>
  <c r="M522" i="15"/>
  <c r="L522" i="15"/>
  <c r="K522" i="15"/>
  <c r="I522" i="15"/>
  <c r="J522" i="15" s="1"/>
  <c r="H522" i="15"/>
  <c r="M521" i="15"/>
  <c r="L521" i="15"/>
  <c r="K521" i="15"/>
  <c r="I521" i="15"/>
  <c r="J521" i="15" s="1"/>
  <c r="H521" i="15"/>
  <c r="M520" i="15"/>
  <c r="L520" i="15"/>
  <c r="K520" i="15"/>
  <c r="I520" i="15"/>
  <c r="J520" i="15" s="1"/>
  <c r="H520" i="15"/>
  <c r="M519" i="15"/>
  <c r="L519" i="15"/>
  <c r="K519" i="15"/>
  <c r="I519" i="15"/>
  <c r="J519" i="15" s="1"/>
  <c r="H519" i="15"/>
  <c r="M518" i="15"/>
  <c r="L518" i="15"/>
  <c r="K518" i="15"/>
  <c r="I518" i="15"/>
  <c r="J518" i="15" s="1"/>
  <c r="H518" i="15"/>
  <c r="M517" i="15"/>
  <c r="L517" i="15"/>
  <c r="K517" i="15"/>
  <c r="I517" i="15"/>
  <c r="J517" i="15" s="1"/>
  <c r="H517" i="15"/>
  <c r="M516" i="15"/>
  <c r="L516" i="15"/>
  <c r="K516" i="15"/>
  <c r="I516" i="15"/>
  <c r="J516" i="15" s="1"/>
  <c r="H516" i="15"/>
  <c r="M515" i="15"/>
  <c r="L515" i="15"/>
  <c r="K515" i="15"/>
  <c r="I515" i="15"/>
  <c r="J515" i="15" s="1"/>
  <c r="H515" i="15"/>
  <c r="M514" i="15"/>
  <c r="L514" i="15"/>
  <c r="K514" i="15"/>
  <c r="I514" i="15"/>
  <c r="J514" i="15" s="1"/>
  <c r="H514" i="15"/>
  <c r="M366" i="15"/>
  <c r="L366" i="15"/>
  <c r="K366" i="15"/>
  <c r="I366" i="15"/>
  <c r="J366" i="15" s="1"/>
  <c r="H366" i="15"/>
  <c r="M365" i="15"/>
  <c r="L365" i="15"/>
  <c r="K365" i="15"/>
  <c r="I365" i="15"/>
  <c r="J365" i="15" s="1"/>
  <c r="H365" i="15"/>
  <c r="M364" i="15"/>
  <c r="L364" i="15"/>
  <c r="K364" i="15"/>
  <c r="I364" i="15"/>
  <c r="J364" i="15" s="1"/>
  <c r="H364" i="15"/>
  <c r="M363" i="15"/>
  <c r="L363" i="15"/>
  <c r="K363" i="15"/>
  <c r="I363" i="15"/>
  <c r="J363" i="15" s="1"/>
  <c r="H363" i="15"/>
  <c r="M362" i="15"/>
  <c r="L362" i="15"/>
  <c r="K362" i="15"/>
  <c r="I362" i="15"/>
  <c r="J362" i="15" s="1"/>
  <c r="H362" i="15"/>
  <c r="M361" i="15"/>
  <c r="L361" i="15"/>
  <c r="K361" i="15"/>
  <c r="I361" i="15"/>
  <c r="J361" i="15" s="1"/>
  <c r="H361" i="15"/>
  <c r="M360" i="15"/>
  <c r="L360" i="15"/>
  <c r="K360" i="15"/>
  <c r="I360" i="15"/>
  <c r="J360" i="15" s="1"/>
  <c r="H360" i="15"/>
  <c r="M359" i="15"/>
  <c r="L359" i="15"/>
  <c r="K359" i="15"/>
  <c r="I359" i="15"/>
  <c r="J359" i="15" s="1"/>
  <c r="H359" i="15"/>
  <c r="M358" i="15"/>
  <c r="L358" i="15"/>
  <c r="K358" i="15"/>
  <c r="I358" i="15"/>
  <c r="J358" i="15" s="1"/>
  <c r="H358" i="15"/>
  <c r="M357" i="15"/>
  <c r="L357" i="15"/>
  <c r="K357" i="15"/>
  <c r="I357" i="15"/>
  <c r="J357" i="15" s="1"/>
  <c r="H357" i="15"/>
  <c r="M356" i="15"/>
  <c r="L356" i="15"/>
  <c r="K356" i="15"/>
  <c r="J356" i="15"/>
  <c r="I356" i="15"/>
  <c r="H356" i="15"/>
  <c r="M355" i="15"/>
  <c r="L355" i="15"/>
  <c r="K355" i="15"/>
  <c r="I355" i="15"/>
  <c r="J355" i="15" s="1"/>
  <c r="H355" i="15"/>
  <c r="M354" i="15"/>
  <c r="L354" i="15"/>
  <c r="K354" i="15"/>
  <c r="I354" i="15"/>
  <c r="J354" i="15" s="1"/>
  <c r="H354" i="15"/>
  <c r="M353" i="15"/>
  <c r="L353" i="15"/>
  <c r="K353" i="15"/>
  <c r="I353" i="15"/>
  <c r="J353" i="15" s="1"/>
  <c r="H353" i="15"/>
  <c r="M352" i="15"/>
  <c r="L352" i="15"/>
  <c r="K352" i="15"/>
  <c r="J352" i="15"/>
  <c r="I352" i="15"/>
  <c r="H352" i="15"/>
  <c r="M351" i="15"/>
  <c r="L351" i="15"/>
  <c r="K351" i="15"/>
  <c r="I351" i="15"/>
  <c r="J351" i="15" s="1"/>
  <c r="H351" i="15"/>
  <c r="M350" i="15"/>
  <c r="L350" i="15"/>
  <c r="K350" i="15"/>
  <c r="I350" i="15"/>
  <c r="J350" i="15" s="1"/>
  <c r="H350" i="15"/>
  <c r="M349" i="15"/>
  <c r="L349" i="15"/>
  <c r="K349" i="15"/>
  <c r="I349" i="15"/>
  <c r="J349" i="15" s="1"/>
  <c r="H349" i="15"/>
  <c r="M348" i="15"/>
  <c r="L348" i="15"/>
  <c r="K348" i="15"/>
  <c r="J348" i="15"/>
  <c r="I348" i="15"/>
  <c r="H348" i="15"/>
  <c r="M347" i="15"/>
  <c r="L347" i="15"/>
  <c r="K347" i="15"/>
  <c r="I347" i="15"/>
  <c r="J347" i="15" s="1"/>
  <c r="H347" i="15"/>
  <c r="M346" i="15"/>
  <c r="L346" i="15"/>
  <c r="K346" i="15"/>
  <c r="I346" i="15"/>
  <c r="J346" i="15" s="1"/>
  <c r="H346" i="15"/>
  <c r="M205" i="15"/>
  <c r="L205" i="15"/>
  <c r="K205" i="15"/>
  <c r="I205" i="15"/>
  <c r="J205" i="15" s="1"/>
  <c r="H205" i="15"/>
  <c r="M204" i="15"/>
  <c r="L204" i="15"/>
  <c r="K204" i="15"/>
  <c r="I204" i="15"/>
  <c r="J204" i="15" s="1"/>
  <c r="H204" i="15"/>
  <c r="M203" i="15"/>
  <c r="L203" i="15"/>
  <c r="K203" i="15"/>
  <c r="I203" i="15"/>
  <c r="J203" i="15" s="1"/>
  <c r="H203" i="15"/>
  <c r="M202" i="15"/>
  <c r="L202" i="15"/>
  <c r="K202" i="15"/>
  <c r="I202" i="15"/>
  <c r="J202" i="15" s="1"/>
  <c r="H202" i="15"/>
  <c r="M201" i="15"/>
  <c r="L201" i="15"/>
  <c r="K201" i="15"/>
  <c r="I201" i="15"/>
  <c r="J201" i="15" s="1"/>
  <c r="H201" i="15"/>
  <c r="M200" i="15"/>
  <c r="L200" i="15"/>
  <c r="K200" i="15"/>
  <c r="I200" i="15"/>
  <c r="J200" i="15" s="1"/>
  <c r="H200" i="15"/>
  <c r="M199" i="15"/>
  <c r="L199" i="15"/>
  <c r="K199" i="15"/>
  <c r="I199" i="15"/>
  <c r="J199" i="15" s="1"/>
  <c r="H199" i="15"/>
  <c r="M198" i="15"/>
  <c r="L198" i="15"/>
  <c r="K198" i="15"/>
  <c r="I198" i="15"/>
  <c r="J198" i="15" s="1"/>
  <c r="H198" i="15"/>
  <c r="M197" i="15"/>
  <c r="L197" i="15"/>
  <c r="K197" i="15"/>
  <c r="I197" i="15"/>
  <c r="J197" i="15" s="1"/>
  <c r="H197" i="15"/>
  <c r="M196" i="15"/>
  <c r="L196" i="15"/>
  <c r="K196" i="15"/>
  <c r="I196" i="15"/>
  <c r="J196" i="15" s="1"/>
  <c r="H196" i="15"/>
  <c r="M195" i="15"/>
  <c r="L195" i="15"/>
  <c r="K195" i="15"/>
  <c r="I195" i="15"/>
  <c r="J195" i="15" s="1"/>
  <c r="H195" i="15"/>
  <c r="M194" i="15"/>
  <c r="L194" i="15"/>
  <c r="K194" i="15"/>
  <c r="I194" i="15"/>
  <c r="J194" i="15" s="1"/>
  <c r="H194" i="15"/>
  <c r="M193" i="15"/>
  <c r="L193" i="15"/>
  <c r="K193" i="15"/>
  <c r="I193" i="15"/>
  <c r="J193" i="15" s="1"/>
  <c r="H193" i="15"/>
  <c r="M192" i="15"/>
  <c r="L192" i="15"/>
  <c r="K192" i="15"/>
  <c r="I192" i="15"/>
  <c r="J192" i="15" s="1"/>
  <c r="H192" i="15"/>
  <c r="M191" i="15"/>
  <c r="L191" i="15"/>
  <c r="K191" i="15"/>
  <c r="I191" i="15"/>
  <c r="J191" i="15" s="1"/>
  <c r="H191" i="15"/>
  <c r="M190" i="15"/>
  <c r="L190" i="15"/>
  <c r="K190" i="15"/>
  <c r="I190" i="15"/>
  <c r="J190" i="15" s="1"/>
  <c r="H190" i="15"/>
  <c r="M189" i="15"/>
  <c r="L189" i="15"/>
  <c r="K189" i="15"/>
  <c r="I189" i="15"/>
  <c r="J189" i="15" s="1"/>
  <c r="H189" i="15"/>
  <c r="M188" i="15"/>
  <c r="L188" i="15"/>
  <c r="K188" i="15"/>
  <c r="I188" i="15"/>
  <c r="J188" i="15" s="1"/>
  <c r="H188" i="15"/>
  <c r="M187" i="15"/>
  <c r="L187" i="15"/>
  <c r="K187" i="15"/>
  <c r="I187" i="15"/>
  <c r="J187" i="15" s="1"/>
  <c r="H187" i="15"/>
  <c r="M186" i="15"/>
  <c r="L186" i="15"/>
  <c r="K186" i="15"/>
  <c r="I186" i="15"/>
  <c r="J186" i="15" s="1"/>
  <c r="H186" i="15"/>
  <c r="M24" i="15"/>
  <c r="L24" i="15"/>
  <c r="K24" i="15"/>
  <c r="I24" i="15"/>
  <c r="J24" i="15" s="1"/>
  <c r="H24" i="15"/>
  <c r="M23" i="15"/>
  <c r="L23" i="15"/>
  <c r="K23" i="15"/>
  <c r="I23" i="15"/>
  <c r="J23" i="15" s="1"/>
  <c r="H23" i="15"/>
  <c r="M22" i="15"/>
  <c r="L22" i="15"/>
  <c r="K22" i="15"/>
  <c r="I22" i="15"/>
  <c r="J22" i="15" s="1"/>
  <c r="H22" i="15"/>
  <c r="M21" i="15"/>
  <c r="L21" i="15"/>
  <c r="K21" i="15"/>
  <c r="I21" i="15"/>
  <c r="J21" i="15" s="1"/>
  <c r="H21" i="15"/>
  <c r="M20" i="15"/>
  <c r="L20" i="15"/>
  <c r="K20" i="15"/>
  <c r="I20" i="15"/>
  <c r="J20" i="15" s="1"/>
  <c r="H20" i="15"/>
  <c r="M19" i="15"/>
  <c r="L19" i="15"/>
  <c r="K19" i="15"/>
  <c r="I19" i="15"/>
  <c r="J19" i="15" s="1"/>
  <c r="H19" i="15"/>
  <c r="M18" i="15"/>
  <c r="L18" i="15"/>
  <c r="K18" i="15"/>
  <c r="I18" i="15"/>
  <c r="J18" i="15" s="1"/>
  <c r="H18" i="15"/>
  <c r="M17" i="15"/>
  <c r="L17" i="15"/>
  <c r="K17" i="15"/>
  <c r="I17" i="15"/>
  <c r="J17" i="15" s="1"/>
  <c r="H17" i="15"/>
  <c r="M16" i="15"/>
  <c r="L16" i="15"/>
  <c r="K16" i="15"/>
  <c r="I16" i="15"/>
  <c r="J16" i="15" s="1"/>
  <c r="H16" i="15"/>
  <c r="M15" i="15"/>
  <c r="L15" i="15"/>
  <c r="K15" i="15"/>
  <c r="I15" i="15"/>
  <c r="J15" i="15" s="1"/>
  <c r="H15" i="15"/>
  <c r="M14" i="15"/>
  <c r="L14" i="15"/>
  <c r="K14" i="15"/>
  <c r="I14" i="15"/>
  <c r="J14" i="15" s="1"/>
  <c r="H14" i="15"/>
  <c r="M13" i="15"/>
  <c r="L13" i="15"/>
  <c r="K13" i="15"/>
  <c r="I13" i="15"/>
  <c r="J13" i="15" s="1"/>
  <c r="H13" i="15"/>
  <c r="O12" i="15"/>
  <c r="M12" i="15"/>
  <c r="L12" i="15"/>
  <c r="K12" i="15"/>
  <c r="I12" i="15"/>
  <c r="J12" i="15" s="1"/>
  <c r="H12" i="15"/>
  <c r="M11" i="15"/>
  <c r="L11" i="15"/>
  <c r="K11" i="15"/>
  <c r="I11" i="15"/>
  <c r="J11" i="15" s="1"/>
  <c r="H11" i="15"/>
  <c r="M10" i="15"/>
  <c r="L10" i="15"/>
  <c r="K10" i="15"/>
  <c r="I10" i="15"/>
  <c r="J10" i="15" s="1"/>
  <c r="H10" i="15"/>
  <c r="M9" i="15"/>
  <c r="L9" i="15"/>
  <c r="K9" i="15"/>
  <c r="I9" i="15"/>
  <c r="J9" i="15" s="1"/>
  <c r="H9" i="15"/>
  <c r="M8" i="15"/>
  <c r="L8" i="15"/>
  <c r="K8" i="15"/>
  <c r="I8" i="15"/>
  <c r="J8" i="15" s="1"/>
  <c r="H8" i="15"/>
  <c r="M7" i="15"/>
  <c r="L7" i="15"/>
  <c r="K7" i="15"/>
  <c r="I7" i="15"/>
  <c r="J7" i="15" s="1"/>
  <c r="H7" i="15"/>
  <c r="M6" i="15"/>
  <c r="L6" i="15"/>
  <c r="K6" i="15"/>
  <c r="I6" i="15"/>
  <c r="J6" i="15" s="1"/>
  <c r="H6" i="15"/>
  <c r="M5" i="15"/>
  <c r="L5" i="15"/>
  <c r="K5" i="15"/>
  <c r="I5" i="15"/>
  <c r="J5" i="15" s="1"/>
  <c r="H5" i="15"/>
  <c r="M4" i="15"/>
  <c r="L4" i="15"/>
  <c r="K4" i="15"/>
  <c r="I4" i="15"/>
  <c r="J4" i="15" s="1"/>
  <c r="H4" i="15"/>
  <c r="M3" i="15"/>
  <c r="L3" i="15"/>
  <c r="K3" i="15"/>
  <c r="I3" i="15"/>
  <c r="J3" i="15" s="1"/>
  <c r="H3" i="15"/>
  <c r="M2" i="15"/>
  <c r="L2" i="15"/>
  <c r="K2" i="15"/>
  <c r="I2" i="15"/>
  <c r="J2" i="15" s="1"/>
  <c r="H2" i="15"/>
  <c r="S240" i="14"/>
  <c r="S239" i="14"/>
  <c r="S238" i="14"/>
  <c r="S237" i="14"/>
  <c r="S236" i="14"/>
  <c r="S235" i="14"/>
  <c r="S234" i="14"/>
  <c r="S233" i="14"/>
  <c r="S232" i="14"/>
  <c r="S231" i="14"/>
  <c r="S230" i="14"/>
  <c r="S229" i="14"/>
  <c r="S228" i="14"/>
  <c r="S227" i="14"/>
  <c r="S226" i="14"/>
  <c r="S225" i="14"/>
  <c r="S224" i="14"/>
  <c r="S223" i="14"/>
  <c r="S222" i="14"/>
  <c r="S221" i="14"/>
  <c r="S220" i="14"/>
  <c r="S219" i="14"/>
  <c r="S218" i="14"/>
  <c r="S217" i="14"/>
  <c r="S216" i="14"/>
  <c r="S215" i="14"/>
  <c r="S214" i="14"/>
  <c r="S213" i="14"/>
  <c r="S212" i="14"/>
  <c r="S211" i="14"/>
  <c r="S210" i="14"/>
  <c r="S209" i="14"/>
  <c r="S208" i="14"/>
  <c r="S207" i="14"/>
  <c r="S206" i="14"/>
  <c r="S205" i="14"/>
  <c r="S204" i="14"/>
  <c r="S203" i="14"/>
  <c r="S202" i="14"/>
  <c r="S201" i="14"/>
  <c r="S200" i="14"/>
  <c r="S199" i="14"/>
  <c r="S198" i="14"/>
  <c r="S197" i="14"/>
  <c r="S196" i="14"/>
  <c r="S195" i="14"/>
  <c r="S194" i="14"/>
  <c r="S193" i="14"/>
  <c r="S192" i="14"/>
  <c r="S191" i="14"/>
  <c r="S190" i="14"/>
  <c r="S189" i="14"/>
  <c r="S188" i="14"/>
  <c r="S187" i="14"/>
  <c r="S186" i="14"/>
  <c r="S185" i="14"/>
  <c r="S184" i="14"/>
  <c r="S183" i="14"/>
  <c r="S182" i="14"/>
  <c r="S181" i="14"/>
  <c r="S180" i="14"/>
  <c r="S179" i="14"/>
  <c r="S178" i="14"/>
  <c r="S177" i="14"/>
  <c r="S176" i="14"/>
  <c r="S175" i="14"/>
  <c r="S174" i="14"/>
  <c r="S173" i="14"/>
  <c r="S172" i="14"/>
  <c r="S171" i="14"/>
  <c r="S170" i="14"/>
  <c r="S169" i="14"/>
  <c r="S168" i="14"/>
  <c r="S167" i="14"/>
  <c r="S166" i="14"/>
  <c r="S165" i="14"/>
  <c r="S164" i="14"/>
  <c r="S163" i="14"/>
  <c r="S162" i="14"/>
  <c r="S161" i="14"/>
  <c r="S160" i="14"/>
  <c r="S159" i="14"/>
  <c r="S158" i="14"/>
  <c r="S157" i="14"/>
  <c r="S156" i="14"/>
  <c r="S155" i="14"/>
  <c r="S154" i="14"/>
  <c r="S153" i="14"/>
  <c r="S152" i="14"/>
  <c r="S151" i="14"/>
  <c r="S150" i="14"/>
  <c r="S149" i="14"/>
  <c r="S148" i="14"/>
  <c r="S147" i="14"/>
  <c r="S146" i="14"/>
  <c r="S145" i="14"/>
  <c r="S144" i="14"/>
  <c r="S143" i="14"/>
  <c r="S142" i="14"/>
  <c r="S141" i="14"/>
  <c r="S140" i="14"/>
  <c r="S139" i="14"/>
  <c r="S138" i="14"/>
  <c r="S137" i="14"/>
  <c r="S136" i="14"/>
  <c r="S135" i="14"/>
  <c r="S134" i="14"/>
  <c r="S133" i="14"/>
  <c r="S132" i="14"/>
  <c r="S131" i="14"/>
  <c r="S130" i="14"/>
  <c r="S129" i="14"/>
  <c r="S128" i="14"/>
  <c r="S127" i="14"/>
  <c r="S126" i="14"/>
  <c r="S125" i="14"/>
  <c r="S124" i="14"/>
  <c r="S123" i="14"/>
  <c r="S122" i="14"/>
  <c r="S121" i="14"/>
  <c r="S120" i="14"/>
  <c r="S119" i="14"/>
  <c r="S118" i="14"/>
  <c r="S117" i="14"/>
  <c r="S116" i="14"/>
  <c r="S115" i="14"/>
  <c r="S114" i="14"/>
  <c r="S113" i="14"/>
  <c r="S112" i="14"/>
  <c r="S111" i="14"/>
  <c r="S110" i="14"/>
  <c r="S109" i="14"/>
  <c r="S108" i="14"/>
  <c r="S107" i="14"/>
  <c r="S106" i="14"/>
  <c r="S105" i="14"/>
  <c r="S104" i="14"/>
  <c r="S103" i="14"/>
  <c r="S102" i="14"/>
  <c r="S101" i="14"/>
  <c r="S100" i="14"/>
  <c r="S99" i="14"/>
  <c r="S98" i="14"/>
  <c r="S97" i="14"/>
  <c r="S96" i="14"/>
  <c r="S95" i="14"/>
  <c r="S94" i="14"/>
  <c r="S93" i="14"/>
  <c r="S92" i="14"/>
  <c r="S91" i="14"/>
  <c r="S90" i="14"/>
  <c r="S89" i="14"/>
  <c r="S88" i="14"/>
  <c r="S87" i="14"/>
  <c r="S86" i="14"/>
  <c r="S85" i="14"/>
  <c r="S84" i="14"/>
  <c r="S83" i="14"/>
  <c r="S82" i="14"/>
  <c r="S81" i="14"/>
  <c r="S80" i="14"/>
  <c r="S79" i="14"/>
  <c r="S78" i="14"/>
  <c r="S77" i="14"/>
  <c r="S76" i="14"/>
  <c r="S75" i="14"/>
  <c r="S74" i="14"/>
  <c r="S73" i="14"/>
  <c r="S72" i="14"/>
  <c r="S71" i="14"/>
  <c r="S70" i="14"/>
  <c r="S69" i="14"/>
  <c r="S68" i="14"/>
  <c r="S67" i="14"/>
  <c r="S66" i="14"/>
  <c r="S65" i="14"/>
  <c r="S64" i="14"/>
  <c r="S63" i="14"/>
  <c r="S62" i="14"/>
  <c r="S61" i="14"/>
  <c r="S60" i="14"/>
  <c r="S59" i="14"/>
  <c r="S58" i="14"/>
  <c r="S57" i="14"/>
  <c r="S56" i="14"/>
  <c r="S55" i="14"/>
  <c r="S54" i="14"/>
  <c r="S53" i="14"/>
  <c r="S52" i="14"/>
  <c r="S51" i="14"/>
  <c r="S50" i="14"/>
  <c r="S49" i="14"/>
  <c r="S48" i="14"/>
  <c r="S47" i="14"/>
  <c r="S46" i="14"/>
  <c r="S45" i="14"/>
  <c r="S44" i="14"/>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U15" i="14"/>
  <c r="S15" i="14"/>
  <c r="S14" i="14"/>
  <c r="S13" i="14"/>
  <c r="S12" i="14"/>
  <c r="U11" i="14"/>
  <c r="S11" i="14"/>
  <c r="S10" i="14"/>
  <c r="S9" i="14"/>
  <c r="S8" i="14"/>
  <c r="U7" i="14"/>
  <c r="S7" i="14"/>
  <c r="S6" i="14"/>
  <c r="S5" i="14"/>
  <c r="S4" i="14"/>
  <c r="U3" i="14"/>
  <c r="S3" i="14"/>
  <c r="U23" i="14" s="1"/>
  <c r="S2" i="14"/>
  <c r="S6" i="19" l="1"/>
  <c r="S17" i="19"/>
  <c r="O6" i="15"/>
  <c r="O3" i="15"/>
  <c r="S21" i="19"/>
  <c r="U19" i="14"/>
  <c r="O9"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1ADD0A-3202-45DD-AAA2-3D3406D26C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69C768-A868-4D43-B85F-B4F20D8118B0}" name="WorksheetConnection_Stock_Market_Dataset.xlsx!tbl_market" type="102" refreshedVersion="8" minRefreshableVersion="5">
    <extLst>
      <ext xmlns:x15="http://schemas.microsoft.com/office/spreadsheetml/2010/11/main" uri="{DE250136-89BD-433C-8126-D09CA5730AF9}">
        <x15:connection id="tbl_market" autoDelete="1">
          <x15:rangePr sourceName="_xlcn.WorksheetConnection_Stock_Market_Dataset.xlsxtbl_market1"/>
        </x15:connection>
      </ext>
    </extLst>
  </connection>
  <connection id="3" xr16:uid="{0E58F00B-1CE4-42A8-A246-0C067D849BB0}" name="WorksheetConnection_Stock_Market_Dataset.xlsx!tbl_pnl" type="102" refreshedVersion="8" minRefreshableVersion="5">
    <extLst>
      <ext xmlns:x15="http://schemas.microsoft.com/office/spreadsheetml/2010/11/main" uri="{DE250136-89BD-433C-8126-D09CA5730AF9}">
        <x15:connection id="tbl_pnl" autoDelete="1">
          <x15:rangePr sourceName="_xlcn.WorksheetConnection_Stock_Market_Dataset.xlsxtbl_pnl1"/>
        </x15:connection>
      </ext>
    </extLst>
  </connection>
  <connection id="4" xr16:uid="{CCEDB87E-5B22-4386-93D4-DCE50D6C8767}" name="WorksheetConnection_Stock_Market_Dataset.xlsx!tbl_trade" type="102" refreshedVersion="8" minRefreshableVersion="5">
    <extLst>
      <ext xmlns:x15="http://schemas.microsoft.com/office/spreadsheetml/2010/11/main" uri="{DE250136-89BD-433C-8126-D09CA5730AF9}">
        <x15:connection id="tbl_trade" autoDelete="1">
          <x15:rangePr sourceName="_xlcn.WorksheetConnection_Stock_Market_Dataset.xlsxtbl_trad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bl_market].[company_name].[All]}"/>
    <s v="{[tbl_trade].[Months].[All]}"/>
    <s v="{[tbl_pnl].[Month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<sst xmlns="http://schemas.openxmlformats.org/spreadsheetml/2006/main" count="18687" uniqueCount="1973">
  <si>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</si>
  <si>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</si>
  <si>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</si>
  <si>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</si>
  <si>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</si>
  <si>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</si>
  <si>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</si>
  <si>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</si>
  <si>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</si>
  <si>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</si>
  <si>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</si>
  <si>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</si>
  <si>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</si>
  <si>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</si>
  <si>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</si>
  <si>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</si>
  <si>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</si>
  <si>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</si>
  <si>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</si>
  <si>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</si>
  <si>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</si>
  <si>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</si>
  <si>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</si>
  <si>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</si>
  <si>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</si>
  <si>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</si>
  <si>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</si>
  <si>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COMP001</t>
  </si>
  <si>
    <t>TCS</t>
  </si>
  <si>
    <t>Tata Consultancy Services</t>
  </si>
  <si>
    <t>COMP002</t>
  </si>
  <si>
    <t>INFY</t>
  </si>
  <si>
    <t>Infosys</t>
  </si>
  <si>
    <t>COMP003</t>
  </si>
  <si>
    <t>HDFCBANK</t>
  </si>
  <si>
    <t>HDFC Bank</t>
  </si>
  <si>
    <t>COMP004</t>
  </si>
  <si>
    <t>RELIANCE</t>
  </si>
  <si>
    <t>Reliance Industries</t>
  </si>
  <si>
    <t>COMP005</t>
  </si>
  <si>
    <t>AAPL</t>
  </si>
  <si>
    <t>Apple Inc.</t>
  </si>
  <si>
    <t>COMP006</t>
  </si>
  <si>
    <t>MSFT</t>
  </si>
  <si>
    <t>Microsoft Corp.</t>
  </si>
  <si>
    <t>COMP007</t>
  </si>
  <si>
    <t>AMZN</t>
  </si>
  <si>
    <t>Amazon.com Inc.</t>
  </si>
  <si>
    <t>COMP008</t>
  </si>
  <si>
    <t>PFE</t>
  </si>
  <si>
    <t>Pfizer Inc.</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</si>
  <si>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</si>
  <si>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</si>
  <si>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</si>
  <si>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</si>
  <si>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</si>
  <si>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</si>
  <si>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</si>
  <si>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</si>
  <si>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</si>
  <si>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</si>
  <si>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</si>
  <si>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</si>
  <si>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</si>
  <si>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</si>
  <si>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</si>
  <si>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</si>
  <si>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</si>
  <si>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</si>
  <si>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</si>
  <si>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</si>
  <si>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</si>
  <si>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</si>
  <si>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</si>
  <si>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</si>
  <si>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</si>
  <si>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</si>
  <si>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</si>
  <si>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</si>
  <si>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</si>
  <si>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</si>
  <si>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</si>
  <si>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</si>
  <si>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</si>
  <si>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</si>
  <si>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</si>
  <si>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</si>
  <si>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</si>
  <si>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</si>
  <si>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</si>
  <si>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</si>
  <si>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</si>
  <si>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</si>
  <si>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</si>
  <si>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</si>
  <si>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</si>
  <si>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</si>
  <si>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</si>
  <si>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</si>
  <si>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</si>
  <si>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</si>
  <si>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</si>
  <si>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</si>
  <si>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</si>
  <si>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</si>
  <si>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</si>
  <si>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</si>
  <si>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</si>
  <si>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</si>
  <si>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</si>
  <si>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</si>
  <si>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</si>
  <si>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</si>
  <si>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</si>
  <si>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</si>
  <si>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</si>
  <si>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</si>
  <si>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</si>
  <si>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</si>
  <si>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</si>
  <si>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</si>
  <si>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</si>
  <si>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</si>
  <si>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</si>
  <si>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</si>
  <si>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</si>
  <si>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</si>
  <si>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</si>
  <si>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</si>
  <si>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</si>
  <si>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</si>
  <si>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</si>
  <si>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</si>
  <si>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</si>
  <si>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</si>
  <si>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</si>
  <si>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</si>
  <si>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</si>
  <si>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</si>
  <si>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</si>
  <si>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</si>
  <si>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</si>
  <si>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</si>
  <si>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</si>
  <si>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</si>
  <si>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</si>
  <si>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</si>
  <si>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</si>
  <si>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</si>
  <si>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</si>
  <si>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</si>
  <si>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</si>
  <si>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calendar_id</t>
  </si>
  <si>
    <t>year</t>
  </si>
  <si>
    <t>month</t>
  </si>
  <si>
    <t>day</t>
  </si>
  <si>
    <t>is_month_start</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</si>
  <si>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</si>
  <si>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</si>
  <si>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</si>
  <si>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</si>
  <si>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</si>
  <si>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</si>
  <si>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</si>
  <si>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</si>
  <si>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</si>
  <si>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</si>
  <si>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</si>
  <si>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</si>
  <si>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</si>
  <si>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</si>
  <si>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</si>
  <si>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</si>
  <si>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</si>
  <si>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</si>
  <si>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</si>
  <si>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</si>
  <si>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</si>
  <si>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</si>
  <si>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</si>
  <si>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</si>
  <si>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</si>
  <si>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</si>
  <si>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</si>
  <si>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</si>
  <si>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</si>
  <si>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</si>
  <si>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</si>
  <si>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</si>
  <si>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</si>
  <si>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</si>
  <si>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</si>
  <si>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</si>
  <si>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</si>
  <si>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</si>
  <si>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</si>
  <si>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</si>
  <si>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</si>
  <si>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</si>
  <si>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</si>
  <si>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</si>
  <si>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</si>
  <si>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</si>
  <si>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</si>
  <si>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</si>
  <si>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</si>
  <si>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</si>
  <si>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</si>
  <si>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</si>
  <si>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</si>
  <si>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</si>
  <si>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</si>
  <si>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</si>
  <si>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</si>
  <si>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</si>
  <si>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</si>
  <si>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</si>
  <si>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</si>
  <si>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</si>
  <si>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</si>
  <si>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</si>
  <si>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</si>
  <si>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</si>
  <si>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</si>
  <si>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</si>
  <si>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</si>
  <si>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</si>
  <si>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</si>
  <si>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</si>
  <si>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</si>
  <si>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</si>
  <si>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</si>
  <si>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</si>
  <si>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</si>
  <si>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</si>
  <si>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</si>
  <si>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</si>
  <si>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</si>
  <si>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</si>
  <si>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</si>
  <si>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</si>
  <si>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</si>
  <si>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</si>
  <si>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</si>
  <si>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</si>
  <si>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</si>
  <si>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</si>
  <si>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</si>
  <si>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</si>
  <si>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</si>
  <si>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</si>
  <si>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</si>
  <si>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</si>
  <si>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</si>
  <si>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</si>
  <si>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</si>
  <si>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</si>
  <si>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</si>
  <si>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</si>
  <si>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</si>
  <si>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</si>
  <si>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</si>
  <si>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</si>
  <si>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</si>
  <si>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</si>
  <si>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</si>
  <si>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</si>
  <si>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</si>
  <si>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</si>
  <si>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</si>
  <si>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</si>
  <si>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</si>
  <si>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</si>
  <si>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</si>
  <si>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</si>
  <si>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</si>
  <si>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</si>
  <si>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</si>
  <si>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</si>
  <si>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</si>
  <si>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</si>
  <si>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</si>
  <si>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</si>
  <si>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</si>
  <si>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</si>
  <si>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</si>
  <si>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</si>
  <si>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</si>
  <si>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</si>
  <si>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</si>
  <si>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</si>
  <si>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</si>
  <si>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</si>
  <si>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</si>
  <si>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</si>
  <si>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</si>
  <si>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</si>
  <si>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</si>
  <si>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</si>
  <si>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</si>
  <si>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</si>
  <si>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</si>
  <si>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</si>
  <si>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</si>
  <si>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</si>
  <si>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</si>
  <si>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</si>
  <si>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</si>
  <si>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</si>
  <si>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</si>
  <si>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</si>
  <si>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</si>
  <si>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</si>
  <si>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</si>
  <si>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</si>
  <si>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</si>
  <si>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</si>
  <si>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</si>
  <si>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</si>
  <si>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</si>
  <si>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</si>
  <si>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</si>
  <si>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</si>
  <si>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</si>
  <si>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</si>
  <si>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</si>
  <si>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</si>
  <si>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</si>
  <si>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</si>
  <si>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</si>
  <si>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</si>
  <si>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</si>
  <si>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</si>
  <si>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</si>
  <si>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</si>
  <si>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</si>
  <si>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</si>
  <si>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</si>
  <si>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open</t>
  </si>
  <si>
    <t>high</t>
  </si>
  <si>
    <t>low</t>
  </si>
  <si>
    <t>close</t>
  </si>
  <si>
    <t>volume</t>
  </si>
  <si>
    <t>cumulative_factor</t>
  </si>
  <si>
    <t>adjusted_close</t>
  </si>
  <si>
    <t>avg_vol</t>
  </si>
  <si>
    <t>is_volume_suspect</t>
  </si>
  <si>
    <t>dividend_per_share</t>
  </si>
  <si>
    <t>is_orphan_dividend</t>
  </si>
  <si>
    <t>split_ratio</t>
  </si>
  <si>
    <t>order_id</t>
  </si>
  <si>
    <t>order_ts</t>
  </si>
  <si>
    <t>side</t>
  </si>
  <si>
    <t>quantity</t>
  </si>
  <si>
    <t>status</t>
  </si>
  <si>
    <t>order_type</t>
  </si>
  <si>
    <t>order_ts_imputed</t>
  </si>
  <si>
    <t>limit_price_imputed</t>
  </si>
  <si>
    <t>portfolio_id_imputed</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</si>
  <si>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</si>
  <si>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</si>
  <si>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</si>
  <si>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</si>
  <si>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</si>
  <si>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</si>
  <si>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</si>
  <si>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</si>
  <si>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</si>
  <si>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</si>
  <si>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</si>
  <si>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</si>
  <si>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</si>
  <si>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</si>
  <si>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</si>
  <si>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</si>
  <si>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</si>
  <si>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</si>
  <si>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</si>
  <si>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</si>
  <si>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</si>
  <si>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</si>
  <si>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</si>
  <si>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</si>
  <si>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</si>
  <si>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</si>
  <si>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</si>
  <si>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</si>
  <si>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</si>
  <si>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</si>
  <si>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</si>
  <si>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</si>
  <si>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</si>
  <si>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</si>
  <si>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</si>
  <si>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</si>
  <si>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</si>
  <si>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</si>
  <si>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</si>
  <si>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</si>
  <si>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</si>
  <si>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</si>
  <si>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</si>
  <si>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</si>
  <si>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</si>
  <si>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</si>
  <si>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</si>
  <si>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</si>
  <si>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</si>
  <si>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</si>
  <si>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</si>
  <si>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</si>
  <si>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</si>
  <si>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</si>
  <si>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</si>
  <si>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</si>
  <si>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</si>
  <si>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</si>
  <si>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</si>
  <si>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</si>
  <si>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</si>
  <si>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</si>
  <si>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</si>
  <si>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</si>
  <si>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</si>
  <si>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</si>
  <si>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</si>
  <si>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</si>
  <si>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</si>
  <si>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</si>
  <si>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</si>
  <si>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</si>
  <si>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</si>
  <si>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</si>
  <si>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</si>
  <si>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</si>
  <si>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</si>
  <si>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</si>
  <si>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</si>
  <si>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</si>
  <si>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</si>
  <si>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</si>
  <si>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</si>
  <si>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</si>
  <si>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</si>
  <si>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</si>
  <si>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</si>
  <si>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</si>
  <si>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</si>
  <si>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</si>
  <si>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</si>
  <si>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</si>
  <si>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</si>
  <si>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</si>
  <si>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</si>
  <si>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</si>
  <si>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</si>
  <si>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</si>
  <si>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</si>
  <si>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</si>
  <si>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</si>
  <si>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</si>
  <si>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</si>
  <si>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</si>
  <si>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</si>
  <si>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</si>
  <si>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</si>
  <si>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</si>
  <si>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</si>
  <si>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</si>
  <si>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</si>
  <si>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</si>
  <si>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</si>
  <si>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</si>
  <si>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</si>
  <si>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</si>
  <si>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</si>
  <si>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</si>
  <si>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</si>
  <si>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</si>
  <si>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</si>
  <si>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</si>
  <si>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</si>
  <si>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</si>
  <si>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</si>
  <si>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</si>
  <si>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</si>
  <si>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</si>
  <si>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</si>
  <si>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</si>
  <si>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</si>
  <si>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</si>
  <si>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</si>
  <si>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</si>
  <si>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</si>
  <si>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</si>
  <si>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</si>
  <si>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</si>
  <si>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</si>
  <si>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</si>
  <si>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</si>
  <si>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</si>
  <si>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</si>
  <si>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</si>
  <si>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</si>
  <si>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</si>
  <si>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</si>
  <si>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</si>
  <si>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</si>
  <si>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</si>
  <si>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</si>
  <si>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</si>
  <si>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</si>
  <si>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</si>
  <si>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</si>
  <si>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</si>
  <si>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</si>
  <si>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</si>
  <si>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</si>
  <si>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</si>
  <si>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</si>
  <si>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</si>
  <si>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</si>
  <si>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</si>
  <si>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</si>
  <si>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</si>
  <si>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</si>
  <si>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</si>
  <si>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</si>
  <si>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</si>
  <si>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</si>
  <si>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</si>
  <si>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</si>
  <si>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</si>
  <si>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</si>
  <si>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</si>
  <si>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</si>
  <si>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</si>
  <si>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</si>
  <si>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</si>
  <si>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</si>
  <si>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</si>
  <si>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</si>
  <si>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</si>
  <si>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</si>
  <si>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</si>
  <si>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</si>
  <si>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</si>
  <si>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</si>
  <si>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</si>
  <si>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</si>
  <si>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</si>
  <si>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</si>
  <si>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</si>
  <si>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</si>
  <si>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</si>
  <si>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</si>
  <si>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</si>
  <si>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</si>
  <si>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</si>
  <si>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</si>
  <si>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</si>
  <si>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</si>
  <si>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</si>
  <si>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</si>
  <si>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</si>
  <si>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</si>
  <si>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</si>
  <si>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</si>
  <si>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</si>
  <si>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</si>
  <si>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</si>
  <si>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</si>
  <si>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</si>
  <si>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</si>
  <si>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</si>
  <si>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</si>
  <si>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</si>
  <si>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</si>
  <si>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</si>
  <si>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</si>
  <si>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</si>
  <si>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</si>
  <si>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</si>
  <si>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</si>
  <si>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</si>
  <si>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</si>
  <si>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</si>
  <si>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</si>
  <si>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</si>
  <si>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</si>
  <si>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</si>
  <si>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</si>
  <si>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</si>
  <si>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</si>
  <si>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</si>
  <si>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</si>
  <si>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</si>
  <si>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</si>
  <si>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</si>
  <si>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</si>
  <si>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</si>
  <si>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</si>
  <si>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</si>
  <si>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</si>
  <si>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</si>
  <si>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</si>
  <si>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</si>
  <si>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</si>
  <si>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</si>
  <si>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</si>
  <si>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</si>
  <si>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</si>
  <si>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</si>
  <si>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</si>
  <si>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</si>
  <si>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</si>
  <si>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</si>
  <si>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</si>
  <si>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</si>
  <si>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</si>
  <si>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</si>
  <si>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</si>
  <si>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</si>
  <si>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</si>
  <si>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</si>
  <si>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</si>
  <si>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</si>
  <si>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</si>
  <si>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</si>
  <si>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</si>
  <si>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</si>
  <si>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</si>
  <si>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</si>
  <si>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</si>
  <si>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</si>
  <si>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</si>
  <si>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</si>
  <si>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</si>
  <si>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</si>
  <si>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</si>
  <si>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</si>
  <si>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</si>
  <si>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</si>
  <si>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</si>
  <si>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</si>
  <si>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</si>
  <si>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</si>
  <si>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</si>
  <si>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</si>
  <si>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</si>
  <si>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</si>
  <si>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</si>
  <si>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</si>
  <si>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</si>
  <si>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</si>
  <si>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</si>
  <si>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</si>
  <si>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</si>
  <si>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</si>
  <si>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</si>
  <si>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</si>
  <si>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</si>
  <si>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</si>
  <si>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</si>
  <si>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</si>
  <si>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</si>
  <si>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</si>
  <si>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</si>
  <si>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</si>
  <si>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</si>
  <si>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</si>
  <si>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</si>
  <si>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</si>
  <si>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</si>
  <si>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</si>
  <si>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</si>
  <si>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</si>
  <si>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</si>
  <si>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</si>
  <si>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</si>
  <si>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</si>
  <si>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</si>
  <si>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</si>
  <si>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</si>
  <si>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</si>
  <si>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</si>
  <si>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</si>
  <si>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</si>
  <si>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</si>
  <si>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</si>
  <si>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</si>
  <si>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</si>
  <si>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</si>
  <si>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</si>
  <si>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</si>
  <si>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</si>
  <si>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</si>
  <si>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</si>
  <si>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</si>
  <si>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</si>
  <si>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</si>
  <si>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</si>
  <si>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</si>
  <si>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</si>
  <si>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</si>
  <si>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</si>
  <si>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</si>
  <si>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</si>
  <si>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</si>
  <si>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</si>
  <si>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</si>
  <si>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</si>
  <si>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</si>
  <si>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</si>
  <si>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</si>
  <si>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</si>
  <si>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</si>
  <si>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</si>
  <si>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</si>
  <si>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</si>
  <si>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</si>
  <si>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</si>
  <si>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</si>
  <si>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</si>
  <si>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</si>
  <si>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</si>
  <si>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</si>
  <si>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</si>
  <si>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</si>
  <si>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</si>
  <si>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</si>
  <si>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</si>
  <si>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</si>
  <si>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</si>
  <si>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</si>
  <si>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</si>
  <si>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</si>
  <si>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</si>
  <si>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</si>
  <si>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</si>
  <si>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</si>
  <si>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</si>
  <si>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</si>
  <si>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</si>
  <si>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</si>
  <si>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</si>
  <si>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</si>
  <si>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</si>
  <si>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</si>
  <si>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</si>
  <si>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</si>
  <si>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</si>
  <si>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</si>
  <si>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</si>
  <si>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</si>
  <si>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</si>
  <si>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</si>
  <si>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</si>
  <si>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</si>
  <si>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</si>
  <si>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</si>
  <si>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</si>
  <si>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</si>
  <si>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</si>
  <si>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</si>
  <si>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</si>
  <si>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</si>
  <si>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</si>
  <si>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</si>
  <si>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</si>
  <si>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</si>
  <si>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</si>
  <si>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</si>
  <si>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</si>
  <si>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</si>
  <si>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</si>
  <si>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</si>
  <si>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</si>
  <si>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</si>
  <si>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</si>
  <si>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</si>
  <si>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</si>
  <si>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</si>
  <si>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</si>
  <si>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</si>
  <si>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</si>
  <si>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</si>
  <si>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</si>
  <si>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</si>
  <si>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</si>
  <si>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</si>
  <si>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</si>
  <si>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</si>
  <si>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</si>
  <si>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</si>
  <si>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</si>
  <si>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</si>
  <si>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</si>
  <si>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</si>
  <si>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</si>
  <si>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</si>
  <si>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</si>
  <si>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</si>
  <si>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</si>
  <si>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</si>
  <si>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</si>
  <si>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</si>
  <si>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</si>
  <si>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</si>
  <si>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</si>
  <si>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</si>
  <si>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</si>
  <si>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</si>
  <si>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</si>
  <si>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</si>
  <si>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</si>
  <si>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</si>
  <si>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</si>
  <si>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</si>
  <si>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</si>
  <si>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</si>
  <si>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</si>
  <si>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</si>
  <si>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</si>
  <si>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</si>
  <si>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</si>
  <si>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</si>
  <si>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</si>
  <si>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</si>
  <si>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</si>
  <si>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</si>
  <si>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</si>
  <si>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</si>
  <si>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</si>
  <si>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</si>
  <si>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</si>
  <si>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</si>
  <si>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</si>
  <si>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</si>
  <si>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</si>
  <si>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</si>
  <si>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</si>
  <si>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</si>
  <si>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</si>
  <si>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</si>
  <si>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</si>
  <si>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</si>
  <si>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</si>
  <si>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</si>
  <si>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</si>
  <si>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</si>
  <si>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</si>
  <si>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</si>
  <si>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</si>
  <si>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</si>
  <si>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</si>
  <si>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</si>
  <si>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</si>
  <si>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</si>
  <si>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</si>
  <si>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</si>
  <si>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</si>
  <si>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</si>
  <si>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</si>
  <si>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</si>
  <si>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</si>
  <si>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</si>
  <si>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trade_ts_imputed</t>
  </si>
  <si>
    <t>fees_imputed</t>
  </si>
  <si>
    <t>is_orphan_trade</t>
  </si>
  <si>
    <t>TR_SYN_0000001</t>
  </si>
  <si>
    <t>2025-02-25 00:28:00</t>
  </si>
  <si>
    <t>TR_SYN_0000002</t>
  </si>
  <si>
    <t>2025-03-10 00:34:00</t>
  </si>
  <si>
    <t>TR_SYN_0000003</t>
  </si>
  <si>
    <t>2025-06-24 00:59:00</t>
  </si>
  <si>
    <t>TR_SYN_0000004</t>
  </si>
  <si>
    <t>2025-01-30 00:57:00</t>
  </si>
  <si>
    <t>TR_SYN_0000005</t>
  </si>
  <si>
    <t>2025-05-05 00:46:00</t>
  </si>
  <si>
    <t>TR_SYN_0000006</t>
  </si>
  <si>
    <t>2025-04-02 00:32:00</t>
  </si>
  <si>
    <t>TR_SYN_0000007</t>
  </si>
  <si>
    <t>2025-04-18 00:36:00</t>
  </si>
  <si>
    <t>TR_SYN_0000008</t>
  </si>
  <si>
    <t>2025-06-27 00:32:00</t>
  </si>
  <si>
    <t>TR_SYN_0000009</t>
  </si>
  <si>
    <t>2025-06-26 00:03:00</t>
  </si>
  <si>
    <t>TR_SYN_0000010</t>
  </si>
  <si>
    <t>2025-05-26 00:02:00</t>
  </si>
  <si>
    <t>TR_SYN_0000011</t>
  </si>
  <si>
    <t>2025-05-01 00:47:00</t>
  </si>
  <si>
    <t>TR_SYN_0000012</t>
  </si>
  <si>
    <t>2025-04-21 00:56:00</t>
  </si>
  <si>
    <t>TR_SYN_0000013</t>
  </si>
  <si>
    <t>2025-02-13 00:35:00</t>
  </si>
  <si>
    <t>TR_SYN_0000014</t>
  </si>
  <si>
    <t>2025-05-05 00:28:00</t>
  </si>
  <si>
    <t>TR_SYN_0000015</t>
  </si>
  <si>
    <t>2025-03-17 00:54:00</t>
  </si>
  <si>
    <t>TR_SYN_0000016</t>
  </si>
  <si>
    <t>2025-06-04 00:30:00</t>
  </si>
  <si>
    <t>TR_SYN_0000017</t>
  </si>
  <si>
    <t>2025-05-30 00:40:00</t>
  </si>
  <si>
    <t>TR_SYN_0000018</t>
  </si>
  <si>
    <t>2025-04-30 00:03:00</t>
  </si>
  <si>
    <t>TR_SYN_0000019</t>
  </si>
  <si>
    <t>2025-02-27 00:34:00</t>
  </si>
  <si>
    <t>TR_SYN_0000020</t>
  </si>
  <si>
    <t>2025-02-24 00:58:00</t>
  </si>
  <si>
    <t>TR_SYN_0000021</t>
  </si>
  <si>
    <t>2025-01-15 00:36:00</t>
  </si>
  <si>
    <t>TR_SYN_0000022</t>
  </si>
  <si>
    <t>2025-04-10 00:15:00</t>
  </si>
  <si>
    <t>TR_SYN_0000023</t>
  </si>
  <si>
    <t>2025-05-22 00:30:00</t>
  </si>
  <si>
    <t>TR_SYN_0000024</t>
  </si>
  <si>
    <t>2025-06-13 00:52:00</t>
  </si>
  <si>
    <t>TR_SYN_0000025</t>
  </si>
  <si>
    <t>2025-06-03 00:16:00</t>
  </si>
  <si>
    <t>TR_SYN_0000026</t>
  </si>
  <si>
    <t>2025-02-05 00:06:00</t>
  </si>
  <si>
    <t>TR_SYN_0000027</t>
  </si>
  <si>
    <t>2025-02-18 00:11:00</t>
  </si>
  <si>
    <t>TR_SYN_0000028</t>
  </si>
  <si>
    <t>2025-05-22 00:54:00</t>
  </si>
  <si>
    <t>TR_SYN_0000029</t>
  </si>
  <si>
    <t>2025-05-01 00:37:00</t>
  </si>
  <si>
    <t>TR_SYN_0000030</t>
  </si>
  <si>
    <t>2025-06-24 00:55:00</t>
  </si>
  <si>
    <t>TR_SYN_0000031</t>
  </si>
  <si>
    <t>2025-01-06 00:49:00</t>
  </si>
  <si>
    <t>TR_SYN_0000032</t>
  </si>
  <si>
    <t>2025-01-10 00:12:00</t>
  </si>
  <si>
    <t>TR_SYN_0000033</t>
  </si>
  <si>
    <t>2025-02-06 00:44:00</t>
  </si>
  <si>
    <t>TR_SYN_0000034</t>
  </si>
  <si>
    <t>2025-01-23 00:53:00</t>
  </si>
  <si>
    <t>TR_SYN_0000035</t>
  </si>
  <si>
    <t>2025-01-30 00:49:00</t>
  </si>
  <si>
    <t>TR_SYN_0000036</t>
  </si>
  <si>
    <t>2025-05-01 00:22:00</t>
  </si>
  <si>
    <t>TR_SYN_0000037</t>
  </si>
  <si>
    <t>2025-05-21 00:25:00</t>
  </si>
  <si>
    <t>TR_SYN_0000038</t>
  </si>
  <si>
    <t>2025-04-16 00:39:00</t>
  </si>
  <si>
    <t>TR_SYN_0000039</t>
  </si>
  <si>
    <t>2025-06-12 00:03:00</t>
  </si>
  <si>
    <t>TR_SYN_0000040</t>
  </si>
  <si>
    <t>2025-05-13 00:51:00</t>
  </si>
  <si>
    <t>TR_SYN_0000041</t>
  </si>
  <si>
    <t>2025-05-09 00:23:00</t>
  </si>
  <si>
    <t>TR_SYN_0000042</t>
  </si>
  <si>
    <t>2025-05-13 00:14:00</t>
  </si>
  <si>
    <t>TR_SYN_0000043</t>
  </si>
  <si>
    <t>2025-02-27 00:12:00</t>
  </si>
  <si>
    <t>TR_SYN_0000044</t>
  </si>
  <si>
    <t>2025-01-14 00:54:00</t>
  </si>
  <si>
    <t>TR_SYN_0000045</t>
  </si>
  <si>
    <t>2025-05-09 00:46:00</t>
  </si>
  <si>
    <t>TR_SYN_0000046</t>
  </si>
  <si>
    <t>2025-05-01 00:10:00</t>
  </si>
  <si>
    <t>TR_SYN_0000047</t>
  </si>
  <si>
    <t>2025-04-09 00:47:00</t>
  </si>
  <si>
    <t>TR_SYN_0000048</t>
  </si>
  <si>
    <t>2025-06-03 00:45:00</t>
  </si>
  <si>
    <t>TR_SYN_0000049</t>
  </si>
  <si>
    <t>2025-06-05 00:22:00</t>
  </si>
  <si>
    <t>TR_SYN_0000050</t>
  </si>
  <si>
    <t>2025-02-28 00:46:00</t>
  </si>
  <si>
    <t>TR_SYN_0000051</t>
  </si>
  <si>
    <t>2025-03-19 00:45:00</t>
  </si>
  <si>
    <t>TR_SYN_0000052</t>
  </si>
  <si>
    <t>2025-04-03 00:49:00</t>
  </si>
  <si>
    <t>TR_SYN_0000053</t>
  </si>
  <si>
    <t>2025-06-13 00:19:00</t>
  </si>
  <si>
    <t>TR_SYN_0000054</t>
  </si>
  <si>
    <t>2025-06-04 00:04:00</t>
  </si>
  <si>
    <t>TR_SYN_0000055</t>
  </si>
  <si>
    <t>2025-01-20 00:12:00</t>
  </si>
  <si>
    <t>TR_SYN_0000056</t>
  </si>
  <si>
    <t>2025-05-08 00:03:00</t>
  </si>
  <si>
    <t>TR_SYN_0000057</t>
  </si>
  <si>
    <t>2025-02-20 00:24:00</t>
  </si>
  <si>
    <t>TR_SYN_0000058</t>
  </si>
  <si>
    <t>2025-02-07 00:06:00</t>
  </si>
  <si>
    <t>TR_SYN_0000059</t>
  </si>
  <si>
    <t>2025-04-29 00:20:00</t>
  </si>
  <si>
    <t>TR_SYN_0000060</t>
  </si>
  <si>
    <t>2025-05-01 00:36:00</t>
  </si>
  <si>
    <t>TR_SYN_0000061</t>
  </si>
  <si>
    <t>2025-06-10 00:40:00</t>
  </si>
  <si>
    <t>TR_SYN_0000062</t>
  </si>
  <si>
    <t>2025-03-20 00:24:00</t>
  </si>
  <si>
    <t>TR_SYN_0000063</t>
  </si>
  <si>
    <t>2025-05-21 00:45:00</t>
  </si>
  <si>
    <t>TR_SYN_0000064</t>
  </si>
  <si>
    <t>2025-04-15 00:13:00</t>
  </si>
  <si>
    <t>TR_SYN_0000065</t>
  </si>
  <si>
    <t>2025-01-03 00:30:00</t>
  </si>
  <si>
    <t>TR_SYN_0000066</t>
  </si>
  <si>
    <t>2025-01-01 00:06:00</t>
  </si>
  <si>
    <t>TR_SYN_0000067</t>
  </si>
  <si>
    <t>2025-02-04 00:12:00</t>
  </si>
  <si>
    <t>TR_SYN_0000068</t>
  </si>
  <si>
    <t>2025-02-17 00:25:00</t>
  </si>
  <si>
    <t>TR_SYN_0000069</t>
  </si>
  <si>
    <t>2025-05-27 00:13:00</t>
  </si>
  <si>
    <t>TR_SYN_0000070</t>
  </si>
  <si>
    <t>2025-01-21 00:44:00</t>
  </si>
  <si>
    <t>TR_SYN_0000071</t>
  </si>
  <si>
    <t>2025-05-19 00:14:00</t>
  </si>
  <si>
    <t>TR_SYN_0000072</t>
  </si>
  <si>
    <t>2025-06-02 00:56:00</t>
  </si>
  <si>
    <t>TR_SYN_0000073</t>
  </si>
  <si>
    <t>2025-01-13 00:17:00</t>
  </si>
  <si>
    <t>TR_SYN_0000074</t>
  </si>
  <si>
    <t>TR_SYN_0000075</t>
  </si>
  <si>
    <t>2025-02-25 00:50:00</t>
  </si>
  <si>
    <t>TR_SYN_0000076</t>
  </si>
  <si>
    <t>2025-02-12 00:37:00</t>
  </si>
  <si>
    <t>TR_SYN_0000077</t>
  </si>
  <si>
    <t>2025-06-19 00:46:00</t>
  </si>
  <si>
    <t>TR_SYN_0000078</t>
  </si>
  <si>
    <t>2025-04-07 00:54:00</t>
  </si>
  <si>
    <t>TR_SYN_0000079</t>
  </si>
  <si>
    <t>2025-06-27 00:56:00</t>
  </si>
  <si>
    <t>TR_SYN_0000080</t>
  </si>
  <si>
    <t>2025-01-09 00:11:00</t>
  </si>
  <si>
    <t>TR_SYN_0000081</t>
  </si>
  <si>
    <t>2025-04-22 00:58:00</t>
  </si>
  <si>
    <t>TR_SYN_0000082</t>
  </si>
  <si>
    <t>2025-02-10 00:59:00</t>
  </si>
  <si>
    <t>TR_SYN_0000083</t>
  </si>
  <si>
    <t>2025-06-25 00:46:00</t>
  </si>
  <si>
    <t>TR_SYN_0000084</t>
  </si>
  <si>
    <t>2025-06-05 00:59:00</t>
  </si>
  <si>
    <t>TR_SYN_0000085</t>
  </si>
  <si>
    <t>2025-03-19 00:59:00</t>
  </si>
  <si>
    <t>TR_SYN_0000086</t>
  </si>
  <si>
    <t>2025-05-01 00:54:00</t>
  </si>
  <si>
    <t>TR_SYN_0000087</t>
  </si>
  <si>
    <t>2025-06-26 00:36:00</t>
  </si>
  <si>
    <t>TR_SYN_0000088</t>
  </si>
  <si>
    <t>2025-06-05 00:04:00</t>
  </si>
  <si>
    <t>TR_SYN_0000089</t>
  </si>
  <si>
    <t>2025-03-11 00:09:00</t>
  </si>
  <si>
    <t>TR_SYN_0000090</t>
  </si>
  <si>
    <t>2025-05-14 00:02:00</t>
  </si>
  <si>
    <t>TR_SYN_0000091</t>
  </si>
  <si>
    <t>2025-04-21 00:09:00</t>
  </si>
  <si>
    <t>TR_SYN_0000092</t>
  </si>
  <si>
    <t>2025-05-07 00:15:00</t>
  </si>
  <si>
    <t>TR_SYN_0000093</t>
  </si>
  <si>
    <t>2025-04-28 00:36:00</t>
  </si>
  <si>
    <t>TR_SYN_0000094</t>
  </si>
  <si>
    <t>2025-04-29 00:03:00</t>
  </si>
  <si>
    <t>TR_SYN_0000095</t>
  </si>
  <si>
    <t>2025-04-07 00:55:00</t>
  </si>
  <si>
    <t>TR_SYN_0000096</t>
  </si>
  <si>
    <t>2025-01-30 00:34:00</t>
  </si>
  <si>
    <t>TR_SYN_0000097</t>
  </si>
  <si>
    <t>2025-04-09 00:25:00</t>
  </si>
  <si>
    <t>TR_SYN_0000098</t>
  </si>
  <si>
    <t>2025-02-13 00:17:00</t>
  </si>
  <si>
    <t>TR_SYN_0000099</t>
  </si>
  <si>
    <t>2025-02-17 00:08:00</t>
  </si>
  <si>
    <t>TR_SYN_0000100</t>
  </si>
  <si>
    <t>2025-02-24 00:53:00</t>
  </si>
  <si>
    <t>TR_SYN_0000101</t>
  </si>
  <si>
    <t>2025-03-21 00:51:00</t>
  </si>
  <si>
    <t>TR_SYN_0000102</t>
  </si>
  <si>
    <t>2025-03-13 00:01:00</t>
  </si>
  <si>
    <t>TR_SYN_0000103</t>
  </si>
  <si>
    <t>TR_SYN_0000104</t>
  </si>
  <si>
    <t>2025-02-03 00:18:00</t>
  </si>
  <si>
    <t>TR_SYN_0000105</t>
  </si>
  <si>
    <t>2025-02-11 00:40:00</t>
  </si>
  <si>
    <t>TR_SYN_0000106</t>
  </si>
  <si>
    <t>2025-02-21 00:41:00</t>
  </si>
  <si>
    <t>TR_SYN_0000107</t>
  </si>
  <si>
    <t>2025-03-20 00:21:00</t>
  </si>
  <si>
    <t>TR_SYN_0000108</t>
  </si>
  <si>
    <t>2025-04-01 00:25:00</t>
  </si>
  <si>
    <t>TR_SYN_0000109</t>
  </si>
  <si>
    <t>2025-04-09 00:14:00</t>
  </si>
  <si>
    <t>TR_SYN_0000110</t>
  </si>
  <si>
    <t>2025-06-24 00:23:00</t>
  </si>
  <si>
    <t>TR_SYN_0000111</t>
  </si>
  <si>
    <t>2025-03-21 00:48:00</t>
  </si>
  <si>
    <t>TR_SYN_0000112</t>
  </si>
  <si>
    <t>2025-02-06 00:46:00</t>
  </si>
  <si>
    <t>TR_SYN_0000113</t>
  </si>
  <si>
    <t>2025-04-07 00:16:00</t>
  </si>
  <si>
    <t>TR_SYN_0000114</t>
  </si>
  <si>
    <t>2025-04-03 00:46:00</t>
  </si>
  <si>
    <t>TR_SYN_0000115</t>
  </si>
  <si>
    <t>2025-01-03 00:26:00</t>
  </si>
  <si>
    <t>TR_SYN_0000116</t>
  </si>
  <si>
    <t>2025-01-14 00:53:00</t>
  </si>
  <si>
    <t>TR_SYN_0000117</t>
  </si>
  <si>
    <t>2025-05-15 00:01:00</t>
  </si>
  <si>
    <t>TR_SYN_0000118</t>
  </si>
  <si>
    <t>2025-06-26 00:34:00</t>
  </si>
  <si>
    <t>TR_SYN_0000119</t>
  </si>
  <si>
    <t>2025-04-14 00:39:00</t>
  </si>
  <si>
    <t>TR_SYN_0000120</t>
  </si>
  <si>
    <t>2025-05-14 00:35:00</t>
  </si>
  <si>
    <t>TR_SYN_0000121</t>
  </si>
  <si>
    <t>2025-03-11 00:52:00</t>
  </si>
  <si>
    <t>TR_SYN_0000122</t>
  </si>
  <si>
    <t>2025-01-24 00:17:00</t>
  </si>
  <si>
    <t>TR_SYN_0000123</t>
  </si>
  <si>
    <t>2025-01-20 00:07:00</t>
  </si>
  <si>
    <t>TR_SYN_0000124</t>
  </si>
  <si>
    <t>2025-01-21 00:39:00</t>
  </si>
  <si>
    <t>TR_SYN_0000125</t>
  </si>
  <si>
    <t>2025-05-08 00:14:00</t>
  </si>
  <si>
    <t>TR_SYN_0000126</t>
  </si>
  <si>
    <t>2025-03-28 00:29:00</t>
  </si>
  <si>
    <t>TR_SYN_0000127</t>
  </si>
  <si>
    <t>2025-01-09 00:25:00</t>
  </si>
  <si>
    <t>TR_SYN_0000128</t>
  </si>
  <si>
    <t>2025-06-13 00:33:00</t>
  </si>
  <si>
    <t>TR_SYN_0000129</t>
  </si>
  <si>
    <t>2025-04-18 00:29:00</t>
  </si>
  <si>
    <t>TR_SYN_0000130</t>
  </si>
  <si>
    <t>2025-04-04 00:17:00</t>
  </si>
  <si>
    <t>TR_SYN_0000131</t>
  </si>
  <si>
    <t>2025-03-03 00:16:00</t>
  </si>
  <si>
    <t>TR_SYN_0000132</t>
  </si>
  <si>
    <t>2025-05-01 00:30:00</t>
  </si>
  <si>
    <t>TR_SYN_0000133</t>
  </si>
  <si>
    <t>2025-01-16 00:28:00</t>
  </si>
  <si>
    <t>TR_SYN_0000134</t>
  </si>
  <si>
    <t>2025-01-16 00:38:00</t>
  </si>
  <si>
    <t>TR_SYN_0000135</t>
  </si>
  <si>
    <t>2025-03-07 00:14:00</t>
  </si>
  <si>
    <t>TR_SYN_0000136</t>
  </si>
  <si>
    <t>2025-06-19 00:49:00</t>
  </si>
  <si>
    <t>TR_SYN_0000137</t>
  </si>
  <si>
    <t>2025-01-23 00:37:00</t>
  </si>
  <si>
    <t>TR_SYN_0000138</t>
  </si>
  <si>
    <t>2025-01-20 00:47:00</t>
  </si>
  <si>
    <t>TR_SYN_0000139</t>
  </si>
  <si>
    <t>2025-06-10 00:41:00</t>
  </si>
  <si>
    <t>TR_SYN_0000140</t>
  </si>
  <si>
    <t>2025-04-24 00:17:00</t>
  </si>
  <si>
    <t>TR_SYN_0000141</t>
  </si>
  <si>
    <t>2025-06-24 00:06:00</t>
  </si>
  <si>
    <t>TR_SYN_0000142</t>
  </si>
  <si>
    <t>2025-01-14 00:36:00</t>
  </si>
  <si>
    <t>TR_SYN_0000143</t>
  </si>
  <si>
    <t>2025-04-30 00:14:00</t>
  </si>
  <si>
    <t>TR_SYN_0000144</t>
  </si>
  <si>
    <t>2025-04-14 00:06:00</t>
  </si>
  <si>
    <t>TR_SYN_0000145</t>
  </si>
  <si>
    <t>2025-03-12 00:00:00</t>
  </si>
  <si>
    <t>TR_SYN_0000146</t>
  </si>
  <si>
    <t>2025-03-20 00:40:00</t>
  </si>
  <si>
    <t>TR_SYN_0000147</t>
  </si>
  <si>
    <t>2025-02-13 00:37:00</t>
  </si>
  <si>
    <t>TR_SYN_0000148</t>
  </si>
  <si>
    <t>2025-02-14 00:49:00</t>
  </si>
  <si>
    <t>TR_SYN_0000149</t>
  </si>
  <si>
    <t>2025-06-09 00:45:00</t>
  </si>
  <si>
    <t>TR_SYN_0000150</t>
  </si>
  <si>
    <t>2025-01-17 00:32:00</t>
  </si>
  <si>
    <t>TR_SYN_0000151</t>
  </si>
  <si>
    <t>2025-01-27 00:46:00</t>
  </si>
  <si>
    <t>TR_SYN_0000152</t>
  </si>
  <si>
    <t>2025-06-05 00:46:00</t>
  </si>
  <si>
    <t>TR_SYN_0000153</t>
  </si>
  <si>
    <t>2025-05-06 00:32:00</t>
  </si>
  <si>
    <t>TR_SYN_0000154</t>
  </si>
  <si>
    <t>2025-01-02 00:30:00</t>
  </si>
  <si>
    <t>TR_SYN_0000155</t>
  </si>
  <si>
    <t>2025-04-11 00:55:00</t>
  </si>
  <si>
    <t>TR_SYN_0000156</t>
  </si>
  <si>
    <t>2025-05-28 00:15:00</t>
  </si>
  <si>
    <t>TR_SYN_0000157</t>
  </si>
  <si>
    <t>2025-04-29 00:47:00</t>
  </si>
  <si>
    <t>TR_SYN_0000158</t>
  </si>
  <si>
    <t>2025-06-20 00:21:00</t>
  </si>
  <si>
    <t>TR_SYN_0000159</t>
  </si>
  <si>
    <t>2025-05-06 00:06:00</t>
  </si>
  <si>
    <t>TR_SYN_0000160</t>
  </si>
  <si>
    <t>2025-04-17 00:32:00</t>
  </si>
  <si>
    <t>TR_SYN_0000161</t>
  </si>
  <si>
    <t>2025-02-14 00:16:00</t>
  </si>
  <si>
    <t>TR_SYN_0000162</t>
  </si>
  <si>
    <t>2025-01-07 00:26:00</t>
  </si>
  <si>
    <t>TR_SYN_0000163</t>
  </si>
  <si>
    <t>2025-05-13 00:48:00</t>
  </si>
  <si>
    <t>TR_SYN_0000164</t>
  </si>
  <si>
    <t>2025-03-26 00:36:00</t>
  </si>
  <si>
    <t>TR_SYN_0000165</t>
  </si>
  <si>
    <t>2025-01-06 00:56:00</t>
  </si>
  <si>
    <t>TR_SYN_0000166</t>
  </si>
  <si>
    <t>2025-01-01 00:00:00</t>
  </si>
  <si>
    <t>TR_SYN_0000167</t>
  </si>
  <si>
    <t>2025-05-06 00:59:00</t>
  </si>
  <si>
    <t>TR_SYN_0000168</t>
  </si>
  <si>
    <t>2025-03-10 00:28:00</t>
  </si>
  <si>
    <t>TR_SYN_0000169</t>
  </si>
  <si>
    <t>2025-06-23 00:56:00</t>
  </si>
  <si>
    <t>TR_SYN_0000170</t>
  </si>
  <si>
    <t>2025-06-06 00:31:00</t>
  </si>
  <si>
    <t>TR_SYN_0000171</t>
  </si>
  <si>
    <t>2025-03-19 00:25:00</t>
  </si>
  <si>
    <t>TR_SYN_0000172</t>
  </si>
  <si>
    <t>2025-01-22 00:47:00</t>
  </si>
  <si>
    <t>TR_SYN_0000173</t>
  </si>
  <si>
    <t>2025-03-04 00:32:00</t>
  </si>
  <si>
    <t>TR_SYN_0000174</t>
  </si>
  <si>
    <t>2025-06-12 00:32:00</t>
  </si>
  <si>
    <t>TR_SYN_0000175</t>
  </si>
  <si>
    <t>2025-02-27 00:05:00</t>
  </si>
  <si>
    <t>TR_SYN_0000176</t>
  </si>
  <si>
    <t>2025-04-18 00:03:00</t>
  </si>
  <si>
    <t>TR_SYN_0000177</t>
  </si>
  <si>
    <t>2025-03-27 00:02:00</t>
  </si>
  <si>
    <t>TR_SYN_0000178</t>
  </si>
  <si>
    <t>2025-04-18 00:26:00</t>
  </si>
  <si>
    <t>TR_SYN_0000179</t>
  </si>
  <si>
    <t>2025-01-14 00:57:00</t>
  </si>
  <si>
    <t>TR_SYN_0000180</t>
  </si>
  <si>
    <t>2025-01-07 00:08:00</t>
  </si>
  <si>
    <t>TR_SYN_0000181</t>
  </si>
  <si>
    <t>2025-05-15 00:50:00</t>
  </si>
  <si>
    <t>TR_SYN_0000182</t>
  </si>
  <si>
    <t>2025-03-18 00:07:00</t>
  </si>
  <si>
    <t>TR_SYN_0000183</t>
  </si>
  <si>
    <t>2025-06-10 00:58:00</t>
  </si>
  <si>
    <t>TR_SYN_0000184</t>
  </si>
  <si>
    <t>2025-02-27 00:20:00</t>
  </si>
  <si>
    <t>TR_SYN_0000185</t>
  </si>
  <si>
    <t>2025-03-28 00:59:00</t>
  </si>
  <si>
    <t>TR_SYN_0000186</t>
  </si>
  <si>
    <t>2025-02-19 00:39:00</t>
  </si>
  <si>
    <t>TR_SYN_0000187</t>
  </si>
  <si>
    <t>2025-02-10 00:02:00</t>
  </si>
  <si>
    <t>TR_SYN_0000188</t>
  </si>
  <si>
    <t>2025-02-11 00:55:00</t>
  </si>
  <si>
    <t>TR_SYN_0000189</t>
  </si>
  <si>
    <t>2025-02-06 00:55:00</t>
  </si>
  <si>
    <t>TR_SYN_0000190</t>
  </si>
  <si>
    <t>2025-03-24 00:00:00</t>
  </si>
  <si>
    <t>TR_SYN_0000191</t>
  </si>
  <si>
    <t>2025-02-06 00:24:00</t>
  </si>
  <si>
    <t>TR_SYN_0000192</t>
  </si>
  <si>
    <t>2025-02-21 00:38:00</t>
  </si>
  <si>
    <t>TR_SYN_0000193</t>
  </si>
  <si>
    <t>2025-02-18 00:53:00</t>
  </si>
  <si>
    <t>TR_SYN_0000194</t>
  </si>
  <si>
    <t>2025-01-31 00:51:00</t>
  </si>
  <si>
    <t>TR_SYN_0000195</t>
  </si>
  <si>
    <t>TR_SYN_0000196</t>
  </si>
  <si>
    <t>2025-04-14 00:09:00</t>
  </si>
  <si>
    <t>TR_SYN_0000197</t>
  </si>
  <si>
    <t>2025-02-26 00:33:00</t>
  </si>
  <si>
    <t>TR_SYN_0000198</t>
  </si>
  <si>
    <t>2025-06-25 00:30:00</t>
  </si>
  <si>
    <t>TR_SYN_0000199</t>
  </si>
  <si>
    <t>2025-01-03 00:47:00</t>
  </si>
  <si>
    <t>TR_SYN_0000200</t>
  </si>
  <si>
    <t>2025-04-02 00:59:00</t>
  </si>
  <si>
    <t>TR_SYN_0000201</t>
  </si>
  <si>
    <t>2025-01-29 00:52:00</t>
  </si>
  <si>
    <t>TR_SYN_0000202</t>
  </si>
  <si>
    <t>2025-03-05 00:25:00</t>
  </si>
  <si>
    <t>TR_SYN_0000203</t>
  </si>
  <si>
    <t>2025-04-23 00:55:00</t>
  </si>
  <si>
    <t>TR_SYN_0000204</t>
  </si>
  <si>
    <t>2025-05-29 00:47:00</t>
  </si>
  <si>
    <t>TR_SYN_0000205</t>
  </si>
  <si>
    <t>2025-05-23 00:07:00</t>
  </si>
  <si>
    <t>TR_SYN_0000206</t>
  </si>
  <si>
    <t>2025-01-07 00:56:00</t>
  </si>
  <si>
    <t>TR_SYN_0000207</t>
  </si>
  <si>
    <t>2025-02-12 00:43:00</t>
  </si>
  <si>
    <t>TR_SYN_0000208</t>
  </si>
  <si>
    <t>2025-02-24 00:29:00</t>
  </si>
  <si>
    <t>TR_SYN_0000209</t>
  </si>
  <si>
    <t>2025-04-08 00:39:00</t>
  </si>
  <si>
    <t>TR_SYN_0000210</t>
  </si>
  <si>
    <t>2025-03-13 00:34:00</t>
  </si>
  <si>
    <t>TR_SYN_0000211</t>
  </si>
  <si>
    <t>2025-02-20 00:07:00</t>
  </si>
  <si>
    <t>TR_SYN_0000212</t>
  </si>
  <si>
    <t>2025-01-22 00:40:00</t>
  </si>
  <si>
    <t>TR_SYN_0000213</t>
  </si>
  <si>
    <t>2025-03-24 00:42:00</t>
  </si>
  <si>
    <t>TR_SYN_0000214</t>
  </si>
  <si>
    <t>2025-06-27 00:52:00</t>
  </si>
  <si>
    <t>TR_SYN_0000215</t>
  </si>
  <si>
    <t>2025-03-14 00:39:00</t>
  </si>
  <si>
    <t>TR_SYN_0000216</t>
  </si>
  <si>
    <t>2025-01-06 00:41:00</t>
  </si>
  <si>
    <t>TR_SYN_0000217</t>
  </si>
  <si>
    <t>2025-01-29 00:33:00</t>
  </si>
  <si>
    <t>TR_SYN_0000218</t>
  </si>
  <si>
    <t>2025-04-28 00:21:00</t>
  </si>
  <si>
    <t>TR_SYN_0000219</t>
  </si>
  <si>
    <t>2025-04-07 00:53:00</t>
  </si>
  <si>
    <t>TR_SYN_0000220</t>
  </si>
  <si>
    <t>2025-03-10 00:17:00</t>
  </si>
  <si>
    <t>TR_SYN_0000221</t>
  </si>
  <si>
    <t>2025-05-06 00:15:00</t>
  </si>
  <si>
    <t>TR_SYN_0000222</t>
  </si>
  <si>
    <t>2025-03-06 00:26:00</t>
  </si>
  <si>
    <t>TR_SYN_0000223</t>
  </si>
  <si>
    <t>2025-05-06 00:13:00</t>
  </si>
  <si>
    <t>TR_SYN_0000224</t>
  </si>
  <si>
    <t>2025-06-10 00:36:00</t>
  </si>
  <si>
    <t>TR_SYN_0000225</t>
  </si>
  <si>
    <t>2025-01-13 00:02:00</t>
  </si>
  <si>
    <t>TR_SYN_0000226</t>
  </si>
  <si>
    <t>2025-04-09 00:21:00</t>
  </si>
  <si>
    <t>TR_SYN_0000227</t>
  </si>
  <si>
    <t>2025-01-20 00:19:00</t>
  </si>
  <si>
    <t>TR_SYN_0000228</t>
  </si>
  <si>
    <t>2025-04-10 00:02:00</t>
  </si>
  <si>
    <t>TR_SYN_0000229</t>
  </si>
  <si>
    <t>2025-03-21 00:29:00</t>
  </si>
  <si>
    <t>TR_SYN_0000230</t>
  </si>
  <si>
    <t>2025-06-24 00:47:00</t>
  </si>
  <si>
    <t>TR_SYN_0000231</t>
  </si>
  <si>
    <t>2025-04-24 00:22:00</t>
  </si>
  <si>
    <t>TR_SYN_0000232</t>
  </si>
  <si>
    <t>2025-06-30 00:00:00</t>
  </si>
  <si>
    <t>TR_SYN_0000233</t>
  </si>
  <si>
    <t>2025-03-18 00:32:00</t>
  </si>
  <si>
    <t>TR_SYN_0000234</t>
  </si>
  <si>
    <t>2025-02-18 00:59:00</t>
  </si>
  <si>
    <t>TR_SYN_0000235</t>
  </si>
  <si>
    <t>2025-01-21 00:06:00</t>
  </si>
  <si>
    <t>TR_SYN_0000236</t>
  </si>
  <si>
    <t>2025-04-15 00:06:00</t>
  </si>
  <si>
    <t>TR_SYN_0000237</t>
  </si>
  <si>
    <t>2025-03-24 00:32:00</t>
  </si>
  <si>
    <t>TR_SYN_0000238</t>
  </si>
  <si>
    <t>2025-01-28 00:49:00</t>
  </si>
  <si>
    <t>TR_SYN_0000239</t>
  </si>
  <si>
    <t>2025-02-11 00:46:00</t>
  </si>
  <si>
    <t>TR_SYN_0000240</t>
  </si>
  <si>
    <t>2025-05-29 00:45:00</t>
  </si>
  <si>
    <t>TR_SYN_0000241</t>
  </si>
  <si>
    <t>2025-01-30 00:55:00</t>
  </si>
  <si>
    <t>TR_SYN_0000242</t>
  </si>
  <si>
    <t>2025-04-11 00:31:00</t>
  </si>
  <si>
    <t>TR_SYN_0000243</t>
  </si>
  <si>
    <t>2025-03-24 00:13:00</t>
  </si>
  <si>
    <t>TR_SYN_0000244</t>
  </si>
  <si>
    <t>2025-02-10 00:22:00</t>
  </si>
  <si>
    <t>TR_SYN_0000245</t>
  </si>
  <si>
    <t>2025-05-28 00:29:00</t>
  </si>
  <si>
    <t>TR_SYN_0000246</t>
  </si>
  <si>
    <t>2025-02-10 00:09:00</t>
  </si>
  <si>
    <t>TR_SYN_0000247</t>
  </si>
  <si>
    <t>TR_SYN_0000248</t>
  </si>
  <si>
    <t>TR_SYN_0000249</t>
  </si>
  <si>
    <t>2025-03-21 00:25:00</t>
  </si>
  <si>
    <t>TR_SYN_0000250</t>
  </si>
  <si>
    <t>2025-04-07 00:58:00</t>
  </si>
  <si>
    <t>TR_SYN_0000251</t>
  </si>
  <si>
    <t>2025-06-09 00:40:00</t>
  </si>
  <si>
    <t>TR_SYN_0000252</t>
  </si>
  <si>
    <t>2025-04-04 00:03:00</t>
  </si>
  <si>
    <t>TR_SYN_0000253</t>
  </si>
  <si>
    <t>2025-02-26 00:23:00</t>
  </si>
  <si>
    <t>TR_SYN_0000254</t>
  </si>
  <si>
    <t>2025-04-14 00:54:00</t>
  </si>
  <si>
    <t>TR_SYN_0000255</t>
  </si>
  <si>
    <t>2025-06-13 00:17:00</t>
  </si>
  <si>
    <t>TR_SYN_0000256</t>
  </si>
  <si>
    <t>2025-01-15 00:33:00</t>
  </si>
  <si>
    <t>TR_SYN_0000257</t>
  </si>
  <si>
    <t>TR_SYN_0000258</t>
  </si>
  <si>
    <t>2025-06-10 00:46:00</t>
  </si>
  <si>
    <t>TR_SYN_0000259</t>
  </si>
  <si>
    <t>2025-04-10 00:29:00</t>
  </si>
  <si>
    <t>TR_SYN_0000260</t>
  </si>
  <si>
    <t>2025-05-15 00:19:00</t>
  </si>
  <si>
    <t>TR_SYN_0000261</t>
  </si>
  <si>
    <t>2025-06-12 00:17:00</t>
  </si>
  <si>
    <t>TR_SYN_0000262</t>
  </si>
  <si>
    <t>2025-01-24 00:39:00</t>
  </si>
  <si>
    <t>TR_SYN_0000263</t>
  </si>
  <si>
    <t>2025-06-06 00:27:00</t>
  </si>
  <si>
    <t>TR_SYN_0000264</t>
  </si>
  <si>
    <t>2025-04-08 00:46:00</t>
  </si>
  <si>
    <t>TR_SYN_0000265</t>
  </si>
  <si>
    <t>2025-01-30 00:12:00</t>
  </si>
  <si>
    <t>TR_SYN_0000266</t>
  </si>
  <si>
    <t>2025-01-13 00:21:00</t>
  </si>
  <si>
    <t>TR_SYN_0000267</t>
  </si>
  <si>
    <t>2025-02-17 00:45:00</t>
  </si>
  <si>
    <t>TR_SYN_0000268</t>
  </si>
  <si>
    <t>2025-05-23 00:49:00</t>
  </si>
  <si>
    <t>TR_SYN_0000269</t>
  </si>
  <si>
    <t>2025-06-30 00:21:00</t>
  </si>
  <si>
    <t>TR_SYN_0000270</t>
  </si>
  <si>
    <t>2025-02-10 00:44:00</t>
  </si>
  <si>
    <t>TR_SYN_0000271</t>
  </si>
  <si>
    <t>2025-04-14 00:51:00</t>
  </si>
  <si>
    <t>TR_SYN_0000272</t>
  </si>
  <si>
    <t>2025-04-18 00:59:00</t>
  </si>
  <si>
    <t>TR_SYN_0000273</t>
  </si>
  <si>
    <t>2025-02-21 00:28:00</t>
  </si>
  <si>
    <t>TR_SYN_0000274</t>
  </si>
  <si>
    <t>2025-06-20 00:58:00</t>
  </si>
  <si>
    <t>TR_SYN_0000275</t>
  </si>
  <si>
    <t>2025-03-05 00:13:00</t>
  </si>
  <si>
    <t>TR_SYN_0000276</t>
  </si>
  <si>
    <t>2025-05-01 00:28:00</t>
  </si>
  <si>
    <t>TR_SYN_0000277</t>
  </si>
  <si>
    <t>2025-01-29 00:45:00</t>
  </si>
  <si>
    <t>TR_SYN_0000278</t>
  </si>
  <si>
    <t>2025-06-18 00:46:00</t>
  </si>
  <si>
    <t>TR_SYN_0000279</t>
  </si>
  <si>
    <t>2025-03-12 00:58:00</t>
  </si>
  <si>
    <t>TR_SYN_0000280</t>
  </si>
  <si>
    <t>2025-01-30 00:28:00</t>
  </si>
  <si>
    <t>TR_SYN_0000281</t>
  </si>
  <si>
    <t>2025-04-07 00:49:00</t>
  </si>
  <si>
    <t>TR_SYN_0000282</t>
  </si>
  <si>
    <t>2025-04-16 00:48:00</t>
  </si>
  <si>
    <t>TR_SYN_0000283</t>
  </si>
  <si>
    <t>2025-06-27 00:43:00</t>
  </si>
  <si>
    <t>TR_SYN_0000284</t>
  </si>
  <si>
    <t>2025-04-14 00:40:00</t>
  </si>
  <si>
    <t>TR_SYN_0000285</t>
  </si>
  <si>
    <t>2025-03-18 00:39:00</t>
  </si>
  <si>
    <t>TR_SYN_0000286</t>
  </si>
  <si>
    <t>2025-01-31 00:48:00</t>
  </si>
  <si>
    <t>TR_SYN_0000287</t>
  </si>
  <si>
    <t>2025-05-23 00:34:00</t>
  </si>
  <si>
    <t>TR_SYN_0000288</t>
  </si>
  <si>
    <t>2025-01-23 00:46:00</t>
  </si>
  <si>
    <t>TR_SYN_0000289</t>
  </si>
  <si>
    <t>2025-04-14 00:57:00</t>
  </si>
  <si>
    <t>TR_SYN_0000290</t>
  </si>
  <si>
    <t>2025-04-22 00:22:00</t>
  </si>
  <si>
    <t>TR_SYN_0000291</t>
  </si>
  <si>
    <t>2025-01-23 00:01:00</t>
  </si>
  <si>
    <t>TR_SYN_0000292</t>
  </si>
  <si>
    <t>2025-01-03 00:57:00</t>
  </si>
  <si>
    <t>TR_SYN_0000293</t>
  </si>
  <si>
    <t>2025-02-05 00:26:00</t>
  </si>
  <si>
    <t>TR_SYN_0000294</t>
  </si>
  <si>
    <t>2025-01-23 00:14:00</t>
  </si>
  <si>
    <t>TR_SYN_0000295</t>
  </si>
  <si>
    <t>2025-02-04 00:24:00</t>
  </si>
  <si>
    <t>TR_SYN_0000296</t>
  </si>
  <si>
    <t>2025-04-10 00:14:00</t>
  </si>
  <si>
    <t>TR_SYN_0000297</t>
  </si>
  <si>
    <t>2025-05-19 00:23:00</t>
  </si>
  <si>
    <t>TR_SYN_0000298</t>
  </si>
  <si>
    <t>2025-02-10 00:05:00</t>
  </si>
  <si>
    <t>TR_SYN_0000299</t>
  </si>
  <si>
    <t>2025-03-11 00:30:00</t>
  </si>
  <si>
    <t>TR_SYN_0000300</t>
  </si>
  <si>
    <t>2025-01-24 00:20:00</t>
  </si>
  <si>
    <t>TR_SYN_0000301</t>
  </si>
  <si>
    <t>2025-05-30 00:24:00</t>
  </si>
  <si>
    <t>TR_SYN_0000302</t>
  </si>
  <si>
    <t>2025-01-21 00:13:00</t>
  </si>
  <si>
    <t>TR_SYN_0000303</t>
  </si>
  <si>
    <t>2025-04-07 00:50:00</t>
  </si>
  <si>
    <t>TR_SYN_0000304</t>
  </si>
  <si>
    <t>2025-05-15 00:07:00</t>
  </si>
  <si>
    <t>TR_SYN_0000305</t>
  </si>
  <si>
    <t>2025-04-03 00:43:00</t>
  </si>
  <si>
    <t>TR_SYN_0000306</t>
  </si>
  <si>
    <t>2025-04-08 00:27:00</t>
  </si>
  <si>
    <t>TR_SYN_0000307</t>
  </si>
  <si>
    <t>2025-02-03 00:41:00</t>
  </si>
  <si>
    <t>TR_SYN_0000308</t>
  </si>
  <si>
    <t>2025-06-23 00:02:00</t>
  </si>
  <si>
    <t>TR_SYN_0000309</t>
  </si>
  <si>
    <t>2025-06-11 00:27:00</t>
  </si>
  <si>
    <t>TR_SYN_0000310</t>
  </si>
  <si>
    <t>2025-05-20 00:39:00</t>
  </si>
  <si>
    <t>TR_SYN_0000311</t>
  </si>
  <si>
    <t>2025-01-09 00:15:00</t>
  </si>
  <si>
    <t>TR_SYN_0000312</t>
  </si>
  <si>
    <t>2025-05-30 00:03:00</t>
  </si>
  <si>
    <t>TR_SYN_0000313</t>
  </si>
  <si>
    <t>2025-06-04 00:57:00</t>
  </si>
  <si>
    <t>TR_SYN_0000314</t>
  </si>
  <si>
    <t>2025-01-13 00:18:00</t>
  </si>
  <si>
    <t>TR_SYN_0000315</t>
  </si>
  <si>
    <t>2025-04-18 00:00:00</t>
  </si>
  <si>
    <t>TR_SYN_0000316</t>
  </si>
  <si>
    <t>2025-02-07 00:22:00</t>
  </si>
  <si>
    <t>TR_SYN_0000317</t>
  </si>
  <si>
    <t>2025-02-11 00:57:00</t>
  </si>
  <si>
    <t>TR_SYN_0000318</t>
  </si>
  <si>
    <t>2025-01-02 00:23:00</t>
  </si>
  <si>
    <t>TR_SYN_0000319</t>
  </si>
  <si>
    <t>2025-05-21 00:32:00</t>
  </si>
  <si>
    <t>TR_SYN_0000320</t>
  </si>
  <si>
    <t>2025-02-14 00:31:00</t>
  </si>
  <si>
    <t>TR_SYN_0000321</t>
  </si>
  <si>
    <t>2025-06-17 00:14:00</t>
  </si>
  <si>
    <t>TR_SYN_0000322</t>
  </si>
  <si>
    <t>2025-03-05 00:00:00</t>
  </si>
  <si>
    <t>TR_SYN_0000323</t>
  </si>
  <si>
    <t>2025-03-17 00:59:00</t>
  </si>
  <si>
    <t>TR_SYN_0000324</t>
  </si>
  <si>
    <t>2025-03-13 00:31:00</t>
  </si>
  <si>
    <t>TR_SYN_0000325</t>
  </si>
  <si>
    <t>2025-04-29 00:56:00</t>
  </si>
  <si>
    <t>TR_SYN_0000326</t>
  </si>
  <si>
    <t>2025-01-14 00:58:00</t>
  </si>
  <si>
    <t>TR_SYN_0000327</t>
  </si>
  <si>
    <t>2025-01-15 00:17:00</t>
  </si>
  <si>
    <t>TR_SYN_0000328</t>
  </si>
  <si>
    <t>2025-02-18 00:19:00</t>
  </si>
  <si>
    <t>TR_SYN_0000329</t>
  </si>
  <si>
    <t>2025-04-15 00:38:00</t>
  </si>
  <si>
    <t>TR_SYN_0000330</t>
  </si>
  <si>
    <t>2025-03-27 00:34:00</t>
  </si>
  <si>
    <t>TR_SYN_0000331</t>
  </si>
  <si>
    <t>2025-06-16 00:02:00</t>
  </si>
  <si>
    <t>TR_SYN_0000332</t>
  </si>
  <si>
    <t>2025-02-14 00:54:00</t>
  </si>
  <si>
    <t>TR_SYN_0000333</t>
  </si>
  <si>
    <t>2025-04-17 00:04:00</t>
  </si>
  <si>
    <t>TR_SYN_0000334</t>
  </si>
  <si>
    <t>2025-06-10 00:27:00</t>
  </si>
  <si>
    <t>TR_SYN_0000335</t>
  </si>
  <si>
    <t>2025-02-20 00:17:00</t>
  </si>
  <si>
    <t>TR_SYN_0000336</t>
  </si>
  <si>
    <t>2025-06-05 00:50:00</t>
  </si>
  <si>
    <t>TR_SYN_0000337</t>
  </si>
  <si>
    <t>2025-06-20 00:20:00</t>
  </si>
  <si>
    <t>TR_SYN_0000338</t>
  </si>
  <si>
    <t>2025-05-06 00:45:00</t>
  </si>
  <si>
    <t>TR_SYN_0000339</t>
  </si>
  <si>
    <t>2025-05-14 00:42:00</t>
  </si>
  <si>
    <t>TR_SYN_0000340</t>
  </si>
  <si>
    <t>2025-03-27 00:52:00</t>
  </si>
  <si>
    <t>TR_SYN_0000341</t>
  </si>
  <si>
    <t>2025-06-18 00:35:00</t>
  </si>
  <si>
    <t>TR_SYN_0000342</t>
  </si>
  <si>
    <t>TR_SYN_0000343</t>
  </si>
  <si>
    <t>2025-04-15 00:46:00</t>
  </si>
  <si>
    <t>TR_SYN_0000344</t>
  </si>
  <si>
    <t>2025-03-27 00:49:00</t>
  </si>
  <si>
    <t>TR_SYN_0000345</t>
  </si>
  <si>
    <t>2025-06-06 00:29:00</t>
  </si>
  <si>
    <t>TR_SYN_0000346</t>
  </si>
  <si>
    <t>2025-05-30 00:43:00</t>
  </si>
  <si>
    <t>TR_SYN_0000347</t>
  </si>
  <si>
    <t>2025-01-15 00:40:00</t>
  </si>
  <si>
    <t>TR_SYN_0000348</t>
  </si>
  <si>
    <t>2025-02-25 00:12:00</t>
  </si>
  <si>
    <t>TR_SYN_0000349</t>
  </si>
  <si>
    <t>2025-01-08 00:30:00</t>
  </si>
  <si>
    <t>TR_SYN_0000350</t>
  </si>
  <si>
    <t>2025-04-09 00:49:00</t>
  </si>
  <si>
    <t>TR_SYN_0000351</t>
  </si>
  <si>
    <t>2025-02-03 00:03:00</t>
  </si>
  <si>
    <t>TR_SYN_0000352</t>
  </si>
  <si>
    <t>2025-01-31 00:05:00</t>
  </si>
  <si>
    <t>TR_SYN_0000353</t>
  </si>
  <si>
    <t>2025-06-27 00:05:00</t>
  </si>
  <si>
    <t>TR_SYN_0000354</t>
  </si>
  <si>
    <t>2025-01-22 00:23:00</t>
  </si>
  <si>
    <t>TR_SYN_0000355</t>
  </si>
  <si>
    <t>2025-05-22 00:50:00</t>
  </si>
  <si>
    <t>TR_SYN_0000356</t>
  </si>
  <si>
    <t>2025-05-23 00:45:00</t>
  </si>
  <si>
    <t>TR_SYN_0000357</t>
  </si>
  <si>
    <t>2025-04-04 00:01:00</t>
  </si>
  <si>
    <t>TR_SYN_0000358</t>
  </si>
  <si>
    <t>2025-06-10 00:33:00</t>
  </si>
  <si>
    <t>TR_SYN_0000359</t>
  </si>
  <si>
    <t>2025-05-21 00:58:00</t>
  </si>
  <si>
    <t>TR_SYN_0000360</t>
  </si>
  <si>
    <t>2025-03-14 00:55:00</t>
  </si>
  <si>
    <t>TR_SYN_0000361</t>
  </si>
  <si>
    <t>2025-01-06 00:35:00</t>
  </si>
  <si>
    <t>TR_SYN_0000362</t>
  </si>
  <si>
    <t>2025-01-20 00:38:00</t>
  </si>
  <si>
    <t>TR_SYN_0000363</t>
  </si>
  <si>
    <t>2025-01-27 00:40:00</t>
  </si>
  <si>
    <t>TR_SYN_0000364</t>
  </si>
  <si>
    <t>2025-06-18 00:57:00</t>
  </si>
  <si>
    <t>TR_SYN_0000365</t>
  </si>
  <si>
    <t>2025-01-16 00:54:00</t>
  </si>
  <si>
    <t>TR_SYN_0000366</t>
  </si>
  <si>
    <t>2025-06-18 00:26:00</t>
  </si>
  <si>
    <t>TR_SYN_0000367</t>
  </si>
  <si>
    <t>2025-01-31 00:59:00</t>
  </si>
  <si>
    <t>TR_SYN_0000368</t>
  </si>
  <si>
    <t>2025-06-24 00:26:00</t>
  </si>
  <si>
    <t>TR_SYN_0000369</t>
  </si>
  <si>
    <t>2025-05-28 00:08:00</t>
  </si>
  <si>
    <t>TR_SYN_0000370</t>
  </si>
  <si>
    <t>2025-02-19 00:31:00</t>
  </si>
  <si>
    <t>TR_SYN_0000371</t>
  </si>
  <si>
    <t>2025-06-27 00:44:00</t>
  </si>
  <si>
    <t>TR_SYN_0000372</t>
  </si>
  <si>
    <t>2025-04-03 00:59:00</t>
  </si>
  <si>
    <t>TR_SYN_0000373</t>
  </si>
  <si>
    <t>2025-03-06 00:38:00</t>
  </si>
  <si>
    <t>TR_SYN_0000374</t>
  </si>
  <si>
    <t>2025-05-12 00:03:00</t>
  </si>
  <si>
    <t>TR_SYN_0000375</t>
  </si>
  <si>
    <t>2025-03-26 00:48:00</t>
  </si>
  <si>
    <t>TR_SYN_0000376</t>
  </si>
  <si>
    <t>2025-05-15 00:51:00</t>
  </si>
  <si>
    <t>TR_SYN_0000377</t>
  </si>
  <si>
    <t>2025-02-03 00:37:00</t>
  </si>
  <si>
    <t>TR_SYN_0000378</t>
  </si>
  <si>
    <t>2025-02-28 00:19:00</t>
  </si>
  <si>
    <t>TR_SYN_0000379</t>
  </si>
  <si>
    <t>2025-02-27 00:09:00</t>
  </si>
  <si>
    <t>TR_SYN_0000380</t>
  </si>
  <si>
    <t>2025-04-23 00:59:00</t>
  </si>
  <si>
    <t>TR_SYN_0000381</t>
  </si>
  <si>
    <t>2025-06-03 00:11:00</t>
  </si>
  <si>
    <t>TR_SYN_0000382</t>
  </si>
  <si>
    <t>2025-05-28 00:34:00</t>
  </si>
  <si>
    <t>TR_SYN_0000383</t>
  </si>
  <si>
    <t>2025-01-09 00:16:00</t>
  </si>
  <si>
    <t>TR_SYN_0000384</t>
  </si>
  <si>
    <t>2025-03-27 00:28:00</t>
  </si>
  <si>
    <t>TR_SYN_0000385</t>
  </si>
  <si>
    <t>2025-04-24 00:06:00</t>
  </si>
  <si>
    <t>TR_SYN_0000386</t>
  </si>
  <si>
    <t>2025-05-02 00:18:00</t>
  </si>
  <si>
    <t>TR_SYN_0000387</t>
  </si>
  <si>
    <t>2025-06-24 00:20:00</t>
  </si>
  <si>
    <t>TR_SYN_0000388</t>
  </si>
  <si>
    <t>2025-06-16 00:04:00</t>
  </si>
  <si>
    <t>TR_SYN_0000389</t>
  </si>
  <si>
    <t>TR_SYN_0000390</t>
  </si>
  <si>
    <t>2025-01-10 00:56:00</t>
  </si>
  <si>
    <t>TR_SYN_0000391</t>
  </si>
  <si>
    <t>2025-03-12 00:59:00</t>
  </si>
  <si>
    <t>TR_SYN_0000392</t>
  </si>
  <si>
    <t>2025-03-26 00:11:00</t>
  </si>
  <si>
    <t>TR_SYN_0000393</t>
  </si>
  <si>
    <t>TR_SYN_0000394</t>
  </si>
  <si>
    <t>2025-02-07 00:04:00</t>
  </si>
  <si>
    <t>TR_SYN_0000395</t>
  </si>
  <si>
    <t>2025-02-07 00:34:00</t>
  </si>
  <si>
    <t>TR_SYN_0000396</t>
  </si>
  <si>
    <t>2025-03-24 00:43:00</t>
  </si>
  <si>
    <t>TR_SYN_0000397</t>
  </si>
  <si>
    <t>2025-02-20 00:43:00</t>
  </si>
  <si>
    <t>TR_SYN_0000398</t>
  </si>
  <si>
    <t>2025-01-30 00:45:00</t>
  </si>
  <si>
    <t>TR_SYN_0000399</t>
  </si>
  <si>
    <t>2025-01-01 00:02:00</t>
  </si>
  <si>
    <t>TR_SYN_0000400</t>
  </si>
  <si>
    <t>2025-06-20 00:07:00</t>
  </si>
  <si>
    <t>TR_SYN_0000401</t>
  </si>
  <si>
    <t>2025-04-14 00:53:00</t>
  </si>
  <si>
    <t>TR_SYN_0000402</t>
  </si>
  <si>
    <t>2025-05-23 00:20:00</t>
  </si>
  <si>
    <t>TR_SYN_0000403</t>
  </si>
  <si>
    <t>2025-04-15 00:20:00</t>
  </si>
  <si>
    <t>TR_SYN_0000404</t>
  </si>
  <si>
    <t>2025-01-31 00:47:00</t>
  </si>
  <si>
    <t>TR_SYN_0000405</t>
  </si>
  <si>
    <t>2025-04-17 00:39:00</t>
  </si>
  <si>
    <t>TR_SYN_0000406</t>
  </si>
  <si>
    <t>2025-05-14 00:06:00</t>
  </si>
  <si>
    <t>TR_SYN_0000407</t>
  </si>
  <si>
    <t>2025-04-14 00:50:00</t>
  </si>
  <si>
    <t>TR_SYN_0000408</t>
  </si>
  <si>
    <t>2025-04-15 00:54:00</t>
  </si>
  <si>
    <t>TR_SYN_0000409</t>
  </si>
  <si>
    <t>2025-03-17 00:40:00</t>
  </si>
  <si>
    <t>TR_SYN_0000410</t>
  </si>
  <si>
    <t>2025-04-30 00:38:00</t>
  </si>
  <si>
    <t>TR_SYN_0000411</t>
  </si>
  <si>
    <t>2025-01-28 00:10:00</t>
  </si>
  <si>
    <t>TR_SYN_0000412</t>
  </si>
  <si>
    <t>2025-05-12 00:09:00</t>
  </si>
  <si>
    <t>TR_SYN_0000413</t>
  </si>
  <si>
    <t>2025-06-24 00:54:00</t>
  </si>
  <si>
    <t>TR_SYN_0000414</t>
  </si>
  <si>
    <t>2025-03-21 00:58:00</t>
  </si>
  <si>
    <t>TR_SYN_0000415</t>
  </si>
  <si>
    <t>2025-04-02 00:51:00</t>
  </si>
  <si>
    <t>TR_SYN_0000416</t>
  </si>
  <si>
    <t>2025-02-14 00:24:00</t>
  </si>
  <si>
    <t>TR_SYN_0000417</t>
  </si>
  <si>
    <t>2025-06-05 00:40:00</t>
  </si>
  <si>
    <t>TR_SYN_0000418</t>
  </si>
  <si>
    <t>2025-03-24 00:19:00</t>
  </si>
  <si>
    <t>TR_SYN_0000419</t>
  </si>
  <si>
    <t>2025-02-11 00:30:00</t>
  </si>
  <si>
    <t>TR_SYN_0000420</t>
  </si>
  <si>
    <t>2025-04-15 00:53:00</t>
  </si>
  <si>
    <t>TR_SYN_0000421</t>
  </si>
  <si>
    <t>2025-04-02 00:33:00</t>
  </si>
  <si>
    <t>TR_SYN_0000422</t>
  </si>
  <si>
    <t>TR_SYN_0000423</t>
  </si>
  <si>
    <t>2025-05-22 00:32:00</t>
  </si>
  <si>
    <t>TR_SYN_0000424</t>
  </si>
  <si>
    <t>2025-04-01 00:47:00</t>
  </si>
  <si>
    <t>TR_SYN_0000425</t>
  </si>
  <si>
    <t>2025-03-20 00:47:00</t>
  </si>
  <si>
    <t>TR_SYN_0000426</t>
  </si>
  <si>
    <t>2025-06-19 00:44:00</t>
  </si>
  <si>
    <t>TR_SYN_0000427</t>
  </si>
  <si>
    <t>2025-03-12 00:16:00</t>
  </si>
  <si>
    <t>TR_SYN_0000428</t>
  </si>
  <si>
    <t>2025-03-03 00:47:00</t>
  </si>
  <si>
    <t>TR_SYN_0000429</t>
  </si>
  <si>
    <t>2025-05-20 00:23:00</t>
  </si>
  <si>
    <t>TR_SYN_0000430</t>
  </si>
  <si>
    <t>2025-04-28 00:38:00</t>
  </si>
  <si>
    <t>TR_SYN_0000431</t>
  </si>
  <si>
    <t>2025-03-11 00:04:00</t>
  </si>
  <si>
    <t>TR_SYN_0000432</t>
  </si>
  <si>
    <t>2025-04-10 00:07:00</t>
  </si>
  <si>
    <t>TR_SYN_0000433</t>
  </si>
  <si>
    <t>2025-05-12 00:19:00</t>
  </si>
  <si>
    <t>TR_SYN_0000434</t>
  </si>
  <si>
    <t>2025-01-20 00:35:00</t>
  </si>
  <si>
    <t>TR_SYN_0000435</t>
  </si>
  <si>
    <t>2025-05-19 00:01:00</t>
  </si>
  <si>
    <t>TR_SYN_0000436</t>
  </si>
  <si>
    <t>2025-06-27 00:37:00</t>
  </si>
  <si>
    <t>TR_SYN_0000437</t>
  </si>
  <si>
    <t>2025-06-11 00:19:00</t>
  </si>
  <si>
    <t>TR_SYN_0000438</t>
  </si>
  <si>
    <t>2025-02-26 00:44:00</t>
  </si>
  <si>
    <t>TR_SYN_0000439</t>
  </si>
  <si>
    <t>2025-03-28 00:01:00</t>
  </si>
  <si>
    <t>TR_SYN_0000440</t>
  </si>
  <si>
    <t>2025-01-28 00:47:00</t>
  </si>
  <si>
    <t>TR_SYN_0000441</t>
  </si>
  <si>
    <t>2025-02-24 00:31:00</t>
  </si>
  <si>
    <t>TR_SYN_0000442</t>
  </si>
  <si>
    <t>2025-05-28 00:26:00</t>
  </si>
  <si>
    <t>TR_SYN_0000443</t>
  </si>
  <si>
    <t>2025-01-22 00:59:00</t>
  </si>
  <si>
    <t>TR_SYN_0000444</t>
  </si>
  <si>
    <t>TR_SYN_0000445</t>
  </si>
  <si>
    <t>TR_SYN_0000446</t>
  </si>
  <si>
    <t>2025-01-21 00:01:00</t>
  </si>
  <si>
    <t>TR_SYN_0000447</t>
  </si>
  <si>
    <t>2025-04-25 00:29:00</t>
  </si>
  <si>
    <t>TR_SYN_0000448</t>
  </si>
  <si>
    <t>2025-04-11 00:05:00</t>
  </si>
  <si>
    <t>TR_SYN_0000449</t>
  </si>
  <si>
    <t>2025-04-11 00:12:00</t>
  </si>
  <si>
    <t>TR_SYN_0000450</t>
  </si>
  <si>
    <t>2025-03-12 00:10:00</t>
  </si>
  <si>
    <t>TR_SYN_0000451</t>
  </si>
  <si>
    <t>2025-06-17 00:58:00</t>
  </si>
  <si>
    <t>TR_SYN_0000452</t>
  </si>
  <si>
    <t>TR_SYN_0000453</t>
  </si>
  <si>
    <t>2025-02-05 00:55:00</t>
  </si>
  <si>
    <t>TR_SYN_0000454</t>
  </si>
  <si>
    <t>2025-03-12 00:13:00</t>
  </si>
  <si>
    <t>TR_SYN_0000455</t>
  </si>
  <si>
    <t>2025-05-23 00:17:00</t>
  </si>
  <si>
    <t>TR_SYN_0000456</t>
  </si>
  <si>
    <t>2025-01-31 00:54:00</t>
  </si>
  <si>
    <t>TR_SYN_0000457</t>
  </si>
  <si>
    <t>2025-04-07 00:02:00</t>
  </si>
  <si>
    <t>TR_SYN_0000458</t>
  </si>
  <si>
    <t>2025-02-03 00:36:00</t>
  </si>
  <si>
    <t>TR_SYN_0000459</t>
  </si>
  <si>
    <t>2025-05-09 00:52:00</t>
  </si>
  <si>
    <t>TR_SYN_0000460</t>
  </si>
  <si>
    <t>2025-01-20 00:21:00</t>
  </si>
  <si>
    <t>TR_SYN_0000461</t>
  </si>
  <si>
    <t>2025-05-07 00:02:00</t>
  </si>
  <si>
    <t>TR_SYN_0000462</t>
  </si>
  <si>
    <t>2025-06-03 00:58:00</t>
  </si>
  <si>
    <t>TR_SYN_0000463</t>
  </si>
  <si>
    <t>2025-01-29 00:50:00</t>
  </si>
  <si>
    <t>TR_SYN_0000464</t>
  </si>
  <si>
    <t>2025-02-20 00:02:00</t>
  </si>
  <si>
    <t>TR_SYN_0000465</t>
  </si>
  <si>
    <t>2025-02-13 00:42:00</t>
  </si>
  <si>
    <t>TR_SYN_0000466</t>
  </si>
  <si>
    <t>2025-02-21 00:25:00</t>
  </si>
  <si>
    <t>TR_SYN_0000467</t>
  </si>
  <si>
    <t>TR_SYN_0000468</t>
  </si>
  <si>
    <t>2025-03-10 00:14:00</t>
  </si>
  <si>
    <t>TR_SYN_0000469</t>
  </si>
  <si>
    <t>2025-06-03 00:27:00</t>
  </si>
  <si>
    <t>TR_SYN_0000470</t>
  </si>
  <si>
    <t>2025-02-20 00:56:00</t>
  </si>
  <si>
    <t>TR_SYN_0000471</t>
  </si>
  <si>
    <t>2025-06-24 00:57:00</t>
  </si>
  <si>
    <t>TR_SYN_0000472</t>
  </si>
  <si>
    <t>2025-03-26 00:08:00</t>
  </si>
  <si>
    <t>TR_SYN_0000473</t>
  </si>
  <si>
    <t>2025-01-16 00:49:00</t>
  </si>
  <si>
    <t>TR_SYN_0000474</t>
  </si>
  <si>
    <t>2025-04-22 00:54:00</t>
  </si>
  <si>
    <t>TR_SYN_0000475</t>
  </si>
  <si>
    <t>2025-02-19 00:24:00</t>
  </si>
  <si>
    <t>TR_SYN_0000476</t>
  </si>
  <si>
    <t>TR_SYN_0000477</t>
  </si>
  <si>
    <t>2025-04-22 00:48:00</t>
  </si>
  <si>
    <t>TR_SYN_0000478</t>
  </si>
  <si>
    <t>2025-04-02 00:16:00</t>
  </si>
  <si>
    <t>TR_SYN_0000479</t>
  </si>
  <si>
    <t>2025-06-20 00:08:00</t>
  </si>
  <si>
    <t>TR_SYN_0000480</t>
  </si>
  <si>
    <t>2025-01-27 00:09:00</t>
  </si>
  <si>
    <t>TR_SYN_0000481</t>
  </si>
  <si>
    <t>2025-02-12 00:11:00</t>
  </si>
  <si>
    <t>TR_SYN_0000482</t>
  </si>
  <si>
    <t>2025-01-27 00:38:00</t>
  </si>
  <si>
    <t>TR_SYN_0000483</t>
  </si>
  <si>
    <t>2025-04-23 00:56:00</t>
  </si>
  <si>
    <t>TR_SYN_0000484</t>
  </si>
  <si>
    <t>2025-03-20 00:04:00</t>
  </si>
  <si>
    <t>TR_SYN_0000485</t>
  </si>
  <si>
    <t>TR_SYN_0000486</t>
  </si>
  <si>
    <t>2025-04-04 00:02:00</t>
  </si>
  <si>
    <t>TR_SYN_0000487</t>
  </si>
  <si>
    <t>2025-05-30 00:07:00</t>
  </si>
  <si>
    <t>TR_SYN_0000488</t>
  </si>
  <si>
    <t>2025-04-03 00:05:00</t>
  </si>
  <si>
    <t>TR_SYN_0000489</t>
  </si>
  <si>
    <t>2025-06-19 00:52:00</t>
  </si>
  <si>
    <t>TR_SYN_0000490</t>
  </si>
  <si>
    <t>2025-02-05 00:16:00</t>
  </si>
  <si>
    <t>TR_SYN_0000491</t>
  </si>
  <si>
    <t>2025-03-25 00:24:00</t>
  </si>
  <si>
    <t>TR_SYN_0000492</t>
  </si>
  <si>
    <t>2025-03-03 00:20:00</t>
  </si>
  <si>
    <t>TR_SYN_0000493</t>
  </si>
  <si>
    <t>2025-05-22 00:33:00</t>
  </si>
  <si>
    <t>TR_SYN_0000494</t>
  </si>
  <si>
    <t>2025-04-14 00:34:00</t>
  </si>
  <si>
    <t>TR_SYN_0000495</t>
  </si>
  <si>
    <t>2025-05-01 00:40:00</t>
  </si>
  <si>
    <t>TR_SYN_0000496</t>
  </si>
  <si>
    <t>2025-02-11 00:08:00</t>
  </si>
  <si>
    <t>TR_SYN_0000497</t>
  </si>
  <si>
    <t>TR_SYN_0000498</t>
  </si>
  <si>
    <t>2025-01-28 00:25:00</t>
  </si>
  <si>
    <t>TR_SYN_0000499</t>
  </si>
  <si>
    <t>2025-02-27 00:10:00</t>
  </si>
  <si>
    <t>TR_SYN_0000500</t>
  </si>
  <si>
    <t>2025-04-18 00:58:00</t>
  </si>
  <si>
    <t>exchange</t>
  </si>
  <si>
    <t>sector</t>
  </si>
  <si>
    <t>share_price</t>
  </si>
  <si>
    <t>outstanding_shares</t>
  </si>
  <si>
    <t>market_cap</t>
  </si>
  <si>
    <t>buy_price</t>
  </si>
  <si>
    <t>initial_value</t>
  </si>
  <si>
    <t>current_price</t>
  </si>
  <si>
    <t>current_value</t>
  </si>
  <si>
    <t>return_pct</t>
  </si>
  <si>
    <t>Infosys Ltd</t>
  </si>
  <si>
    <t>IT</t>
  </si>
  <si>
    <t>HDFC</t>
  </si>
  <si>
    <t>RELI</t>
  </si>
  <si>
    <t>WIPRO</t>
  </si>
  <si>
    <t>Wipro Ltd</t>
  </si>
  <si>
    <t>Apple Inc</t>
  </si>
  <si>
    <t>Technology</t>
  </si>
  <si>
    <t>Microsoft Corp</t>
  </si>
  <si>
    <t>Amazon.com Inc</t>
  </si>
  <si>
    <t>GOOGL</t>
  </si>
  <si>
    <t>Alphabet Inc</t>
  </si>
  <si>
    <t>Communication Services</t>
  </si>
  <si>
    <t>TSLA</t>
  </si>
  <si>
    <t>Tesla Inc</t>
  </si>
  <si>
    <t>Automotive</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</si>
  <si>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</si>
  <si>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</si>
  <si>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</si>
  <si>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</si>
  <si>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</si>
  <si>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</si>
  <si>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</si>
  <si>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</si>
  <si>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</si>
  <si>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</si>
  <si>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</si>
  <si>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</si>
  <si>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win_flag</t>
  </si>
  <si>
    <t>daily_change</t>
  </si>
  <si>
    <t>Daily % Change</t>
  </si>
  <si>
    <t>Volatility</t>
  </si>
  <si>
    <t>Row Labels</t>
  </si>
  <si>
    <t>Grand Total</t>
  </si>
  <si>
    <t>Average of close</t>
  </si>
  <si>
    <t>All</t>
  </si>
  <si>
    <t>Average of Daily % Change</t>
  </si>
  <si>
    <t>Average of Volatility</t>
  </si>
  <si>
    <t>Sum of volume</t>
  </si>
  <si>
    <t>Avg Daily Return %</t>
  </si>
  <si>
    <t>Max Gain Day:</t>
  </si>
  <si>
    <t>Max Loss Day:</t>
  </si>
  <si>
    <t>Avg Volume:</t>
  </si>
  <si>
    <t>Max of Daily % Change</t>
  </si>
  <si>
    <t>Min of Daily % Change</t>
  </si>
  <si>
    <t>Average of volume</t>
  </si>
  <si>
    <t>Trader Name</t>
  </si>
  <si>
    <t>Year</t>
  </si>
  <si>
    <t>Trade Value</t>
  </si>
  <si>
    <t>Net Trade Value (after fees)</t>
  </si>
  <si>
    <t>Count of trade_id</t>
  </si>
  <si>
    <t>Sum of Trade Value</t>
  </si>
  <si>
    <t>Total Trades:</t>
  </si>
  <si>
    <t>Total Trade Value:</t>
  </si>
  <si>
    <t>Buy vs Sell %</t>
  </si>
  <si>
    <t>Buy Trades</t>
  </si>
  <si>
    <t>Sell Trades</t>
  </si>
  <si>
    <t>Buy %</t>
  </si>
  <si>
    <t>Avg Trade Size</t>
  </si>
  <si>
    <t>net_profit</t>
  </si>
  <si>
    <t>Total Realized P&amp;L</t>
  </si>
  <si>
    <t>Average Return %</t>
  </si>
  <si>
    <t>Win Rate %</t>
  </si>
  <si>
    <t>Total Trades Closed</t>
  </si>
  <si>
    <t>Best Trade P&amp;L</t>
  </si>
  <si>
    <t>Worst Trade P&amp;L</t>
  </si>
  <si>
    <t>Sum of net_profit</t>
  </si>
  <si>
    <t>Count of sell_trade_id</t>
  </si>
  <si>
    <t>Average of Trade Value</t>
  </si>
  <si>
    <t>(All)</t>
  </si>
  <si>
    <t>Months</t>
  </si>
  <si>
    <t>Apr</t>
  </si>
  <si>
    <t>Feb</t>
  </si>
  <si>
    <t>Jan</t>
  </si>
  <si>
    <t>Jun</t>
  </si>
  <si>
    <t>Mar</t>
  </si>
  <si>
    <t>May</t>
  </si>
  <si>
    <t>KPI Category</t>
  </si>
  <si>
    <t>KPI Name</t>
  </si>
  <si>
    <t>Formula (Logic)</t>
  </si>
  <si>
    <t>KPI Value</t>
  </si>
  <si>
    <t>Market</t>
  </si>
  <si>
    <t>Total Market Cap</t>
  </si>
  <si>
    <t>Avg Daily Volume</t>
  </si>
  <si>
    <t>Portfolio</t>
  </si>
  <si>
    <t>Top Performing Sector</t>
  </si>
  <si>
    <t>Portfolio Value</t>
  </si>
  <si>
    <t>Portfolio Return %</t>
  </si>
  <si>
    <t>Dividend Yield</t>
  </si>
  <si>
    <t>Risk</t>
  </si>
  <si>
    <t>Trading</t>
  </si>
  <si>
    <t>Trader</t>
  </si>
  <si>
    <t>Sharpe Ratio</t>
  </si>
  <si>
    <t>Order Execution Rate</t>
  </si>
  <si>
    <t>Trade Win Rate</t>
  </si>
  <si>
    <t>Trader Performance (P&amp;L)</t>
  </si>
  <si>
    <t>Σ (Share Price × Outstanding Shares)</t>
  </si>
  <si>
    <t>Avg(Trading Volume)</t>
  </si>
  <si>
    <t>Std Dev of Daily Returns</t>
  </si>
  <si>
    <t>Sector with highest average return</t>
  </si>
  <si>
    <t>Σ (Quantity Held × Latest Share Price)</t>
  </si>
  <si>
    <t>(Current Value – Initial Value) ÷ Initial Value × 100</t>
  </si>
  <si>
    <t>(Annual Dividend ÷ Share Price) × 100</t>
  </si>
  <si>
    <t>(Portfolio Return – Risk-Free Rate) ÷ Volatility</t>
  </si>
  <si>
    <t>(Executed Trades ÷ Orders Placed) × 100</t>
  </si>
  <si>
    <t>SUM(win_flag) ÷ COUNT(*)</t>
  </si>
  <si>
    <t>Σ (Sell Value – Buy Value)</t>
  </si>
  <si>
    <t>PivotTable → MAX(Average Return)</t>
  </si>
  <si>
    <t>daily_return_pct</t>
  </si>
  <si>
    <t>prev_close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</si>
</sst>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quot;K&quot;"/>
    <numFmt numFmtId="165" formatCode="&quot;₹&quot;#,##0,&quot;K&quot;"/>
    <numFmt numFmtId="166" formatCode="&quot;₹&quot;#,##0,&quot;M&quot;"/>
    <numFmt numFmtId="167" formatCode="[$-F800]dddd\,\ mmmm\ dd\,\ yyyy"/>
    <numFmt numFmtId="168" formatCode="0.0%"/>
    <numFmt numFmtId="169" formatCode="&quot;₹&quot;#,##0,,&quot;M&quot;"/>
    <numFmt numFmtId="170" formatCode="0.0"/>
    <numFmt numFmtId="171" formatCode="mmm"/>
  </numFmts>
  <fonts count="12">
    <font>
      <sz val="11"/>
      <color theme="1"/>
      <name val="Calibri"/>
      <family val="2"/>
      <scheme val="minor"/>
    </font>
    <font>
      <b/>
      <sz val="11"/>
      <name val="Calibri"/>
    </font>
    <font>
      <sz val="11"/>
      <color theme="1"/>
      <name val="Calibri"/>
      <family val="2"/>
      <scheme val="minor"/>
    </font>
    <font>
      <b/>
      <sz val="11"/>
      <name val="Calibri"/>
      <family val="2"/>
    </font>
    <font>
      <sz val="8"/>
      <name val="Calibri"/>
      <family val="2"/>
      <scheme val="minor"/>
    </font>
    <font>
      <sz val="11"/>
      <name val="Calibri"/>
      <family val="2"/>
    </font>
    <font>
      <b/>
      <sz val="20"/>
      <color theme="1"/>
      <name val="Calibri"/>
      <family val="2"/>
      <scheme val="minor"/>
    </font>
    <font>
      <b/>
      <sz val="22"/>
      <color rgb="FF92D050"/>
      <name val="Calibri"/>
      <family val="2"/>
      <scheme val="minor"/>
    </font>
    <font>
      <sz val="12"/>
      <color theme="1"/>
      <name val="Calibri"/>
      <family val="2"/>
      <scheme val="minor"/>
    </font>
    <font>
      <b/>
      <sz val="20"/>
      <color rgb="FF92D050"/>
      <name val="Calibri"/>
      <family val="2"/>
      <scheme val="minor"/>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0" fontId="1" fillId="0" borderId="0" xfId="0" applyFont="1" applyAlignment="1">
      <alignment horizontal="center" vertical="top"/>
    </xf>
    <xf numFmtId="0" fontId="3" fillId="0" borderId="0" xfId="0" applyFont="1" applyAlignment="1">
      <alignment horizontal="center" vertical="top"/>
    </xf>
    <xf numFmtId="0" fontId="5" fillId="0" borderId="0" xfId="0" applyFont="1" applyAlignment="1">
      <alignment horizontal="center" vertical="top"/>
    </xf>
    <xf numFmtId="0" fontId="0" fillId="0" borderId="0" xfId="0" pivotButton="1"/>
    <xf numFmtId="0" fontId="0" fillId="0" borderId="0" xfId="0" applyAlignment="1">
      <alignment horizontal="left"/>
    </xf>
    <xf numFmtId="9" fontId="0" fillId="0" borderId="0" xfId="1" applyFont="1"/>
    <xf numFmtId="2" fontId="0" fillId="0" borderId="0" xfId="0" applyNumberFormat="1"/>
    <xf numFmtId="9" fontId="0" fillId="0" borderId="0" xfId="0" applyNumberFormat="1"/>
    <xf numFmtId="0" fontId="0" fillId="2" borderId="0" xfId="0" applyFill="1"/>
    <xf numFmtId="0" fontId="9" fillId="2" borderId="0" xfId="0" applyFont="1" applyFill="1" applyAlignment="1">
      <alignment vertical="center"/>
    </xf>
    <xf numFmtId="14" fontId="0" fillId="0" borderId="0" xfId="0" applyNumberFormat="1"/>
    <xf numFmtId="10" fontId="0" fillId="0" borderId="0" xfId="0" applyNumberFormat="1"/>
    <xf numFmtId="164" fontId="0" fillId="0" borderId="0" xfId="0" applyNumberFormat="1"/>
    <xf numFmtId="165" fontId="0" fillId="0" borderId="0" xfId="0" applyNumberFormat="1"/>
    <xf numFmtId="166" fontId="0" fillId="0" borderId="0" xfId="0" applyNumberFormat="1"/>
    <xf numFmtId="17" fontId="0" fillId="0" borderId="0" xfId="0" applyNumberFormat="1"/>
    <xf numFmtId="17" fontId="0" fillId="0" borderId="0" xfId="0" applyNumberFormat="1" applyAlignment="1">
      <alignment horizontal="left"/>
    </xf>
    <xf numFmtId="17" fontId="1" fillId="0" borderId="0" xfId="0" applyNumberFormat="1" applyFont="1" applyAlignment="1">
      <alignment horizontal="center" vertical="top"/>
    </xf>
    <xf numFmtId="0" fontId="0" fillId="0" borderId="0" xfId="1" applyNumberFormat="1" applyFont="1"/>
    <xf numFmtId="168" fontId="0" fillId="0" borderId="0" xfId="0" applyNumberFormat="1"/>
    <xf numFmtId="165" fontId="3" fillId="0" borderId="0" xfId="0" applyNumberFormat="1" applyFont="1" applyAlignment="1">
      <alignment horizontal="center" vertical="top"/>
    </xf>
    <xf numFmtId="169" fontId="0" fillId="0" borderId="0" xfId="0" applyNumberFormat="1"/>
    <xf numFmtId="170" fontId="0" fillId="0" borderId="0" xfId="0" applyNumberFormat="1"/>
    <xf numFmtId="1" fontId="0" fillId="0" borderId="0" xfId="0" applyNumberFormat="1"/>
    <xf numFmtId="171" fontId="0" fillId="0" borderId="0" xfId="0" pivotButton="1" applyNumberFormat="1"/>
    <xf numFmtId="167" fontId="1" fillId="0" borderId="0" xfId="0" applyNumberFormat="1" applyFont="1" applyAlignment="1">
      <alignment horizontal="center" vertical="top"/>
    </xf>
    <xf numFmtId="167" fontId="0" fillId="0" borderId="0" xfId="0" applyNumberFormat="1"/>
    <xf numFmtId="49" fontId="5" fillId="0" borderId="0" xfId="0" applyNumberFormat="1" applyFont="1" applyAlignment="1">
      <alignment horizontal="center" vertical="top"/>
    </xf>
    <xf numFmtId="49" fontId="0" fillId="0" borderId="0" xfId="0" applyNumberFormat="1"/>
    <xf numFmtId="0" fontId="7" fillId="2" borderId="0" xfId="0" applyFont="1" applyFill="1" applyAlignment="1">
      <alignment horizontal="center" vertical="center"/>
    </xf>
    <xf numFmtId="0" fontId="9" fillId="2" borderId="0" xfId="0" applyFont="1" applyFill="1" applyAlignment="1">
      <alignment horizontal="center" vertical="center"/>
    </xf>
    <xf numFmtId="0" fontId="8"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xf>
    <xf numFmtId="0" fontId="10" fillId="0" borderId="0" xfId="0" applyFont="1"/>
    <xf numFmtId="0" fontId="0" fillId="0" borderId="0" xfId="0" applyAlignment="1">
      <alignment vertical="center" wrapText="1"/>
    </xf>
    <xf numFmtId="0" fontId="11" fillId="0" borderId="0" xfId="0" applyFont="1" applyAlignment="1">
      <alignment vertical="center" wrapText="1"/>
    </xf>
    <xf numFmtId="0" fontId="0" fillId="0" borderId="0" xfId="0" applyAlignment="1">
      <alignment wrapText="1"/>
    </xf>
  </cellXfs>
  <cellStyles count="2">
    <cellStyle name="Normal" xfId="0" builtinId="0"/>
    <cellStyle name="Percent" xfId="1" builtinId="5"/>
  </cellStyles>
  <dxfs count="58">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0" formatCode="General"/>
    </dxf>
    <dxf>
      <numFmt numFmtId="168" formatCode="0.0%"/>
    </dxf>
    <dxf>
      <numFmt numFmtId="168" formatCode="0.0%"/>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22" formatCode="mmm/yy"/>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165" formatCode="&quot;₹&quot;#,##0,&quot;K&quot;"/>
    </dxf>
    <dxf>
      <numFmt numFmtId="0" formatCode="General"/>
    </dxf>
    <dxf>
      <numFmt numFmtId="0" formatCode="General"/>
    </dxf>
    <dxf>
      <numFmt numFmtId="14" formatCode="0.00%"/>
    </dxf>
    <dxf>
      <numFmt numFmtId="171" formatCode="mmm"/>
    </dxf>
    <dxf>
      <numFmt numFmtId="170" formatCode="0.0"/>
    </dxf>
    <dxf>
      <numFmt numFmtId="172" formatCode="0.0000"/>
    </dxf>
    <dxf>
      <numFmt numFmtId="2" formatCode="0.00"/>
    </dxf>
    <dxf>
      <numFmt numFmtId="13" formatCode="0%"/>
    </dxf>
    <dxf>
      <numFmt numFmtId="13" formatCode="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0" formatCode="General"/>
    </dxf>
    <dxf>
      <numFmt numFmtId="30" formatCode="@"/>
    </dxf>
    <dxf>
      <numFmt numFmtId="165" formatCode="&quot;₹&quot;#,##0,&quot;K&quot;"/>
    </dxf>
    <dxf>
      <numFmt numFmtId="0" formatCode="General"/>
    </dxf>
    <dxf>
      <numFmt numFmtId="0" formatCode="General"/>
    </dxf>
    <dxf>
      <numFmt numFmtId="0" formatCode="General"/>
    </dxf>
    <dxf>
      <numFmt numFmtId="0" formatCode="General"/>
    </dxf>
    <dxf>
      <numFmt numFmtId="167" formatCode="[$-F800]dddd\,\ mmmm\ dd\,\ 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0" formatCode="General"/>
    </dxf>
    <dxf>
      <numFmt numFmtId="0" formatCode="General"/>
    </dxf>
    <dxf>
      <numFmt numFmtId="22" formatCode="mmm/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color theme="0"/>
      </font>
      <fill>
        <patternFill>
          <bgColor theme="1" tint="0.14996795556505021"/>
        </patternFill>
      </fill>
      <border>
        <top/>
        <bottom style="thin">
          <color auto="1"/>
        </bottom>
      </border>
    </dxf>
    <dxf>
      <font>
        <color theme="0" tint="-0.14996795556505021"/>
      </font>
      <fill>
        <patternFill>
          <bgColor theme="1" tint="0.14996795556505021"/>
        </patternFill>
      </fill>
      <border>
        <left style="thin">
          <color auto="1"/>
        </left>
        <right style="thin">
          <color auto="1"/>
        </right>
        <top style="thin">
          <color auto="1"/>
        </top>
        <bottom style="thin">
          <color auto="1"/>
        </bottom>
      </border>
    </dxf>
    <dxf>
      <font>
        <color theme="1" tint="0.24994659260841701"/>
      </font>
    </dxf>
    <dxf>
      <font>
        <color theme="1" tint="0.14996795556505021"/>
      </font>
    </dxf>
    <dxf>
      <font>
        <color theme="5" tint="-0.24994659260841701"/>
      </font>
    </dxf>
    <dxf>
      <font>
        <color theme="1" tint="0.24994659260841701"/>
      </font>
    </dxf>
  </dxfs>
  <tableStyles count="5" defaultTableStyle="TableStyleMedium2" defaultPivotStyle="PivotStyleLight16">
    <tableStyle name="Slicer Style 1" pivot="0" table="0" count="1" xr9:uid="{DC4CFE49-6E4B-4202-A889-E64080382F55}">
      <tableStyleElement type="wholeTable" dxfId="57"/>
    </tableStyle>
    <tableStyle name="Slicer Style 2" pivot="0" table="0" count="1" xr9:uid="{4153064C-D215-4E54-A958-7B9FAB628524}">
      <tableStyleElement type="headerRow" dxfId="56"/>
    </tableStyle>
    <tableStyle name="Slicer Style 3" pivot="0" table="0" count="1" xr9:uid="{D7854F8E-4CE8-4772-9B1A-D9C5F887CF52}">
      <tableStyleElement type="wholeTable" dxfId="55"/>
    </tableStyle>
    <tableStyle name="Slicer Style 4" pivot="0" table="0" count="6" xr9:uid="{DDF40B09-C9C1-4363-BD66-050C792CF743}">
      <tableStyleElement type="headerRow" dxfId="54"/>
    </tableStyle>
    <tableStyle name="Slicer Style 5" pivot="0" table="0" count="4" xr9:uid="{A65B050A-B621-4633-88C9-E40F361DD62C}">
      <tableStyleElement type="wholeTable" dxfId="53"/>
      <tableStyleElement type="headerRow" dxfId="52"/>
    </tableStyle>
  </tableStyles>
  <colors>
    <mruColors>
      <color rgb="FFC3050A"/>
      <color rgb="FFA91303"/>
      <color rgb="FF5C8E26"/>
      <color rgb="FF6BA42C"/>
      <color rgb="FF9AD35B"/>
    </mruColors>
  </colors>
  <extLst>
    <ext xmlns:x14="http://schemas.microsoft.com/office/spreadsheetml/2009/9/main" uri="{46F421CA-312F-682f-3DD2-61675219B42D}">
      <x14:dxfs count="7">
        <dxf>
          <fill>
            <patternFill>
              <bgColor theme="1" tint="4.9989318521683403E-2"/>
            </patternFill>
          </fill>
        </dxf>
        <dxf>
          <font>
            <color theme="0" tint="-0.14996795556505021"/>
          </font>
          <fill>
            <patternFill>
              <bgColor theme="1" tint="0.24994659260841701"/>
            </patternFill>
          </fill>
          <border>
            <left style="thin">
              <color auto="1"/>
            </left>
            <right style="thin">
              <color auto="1"/>
            </right>
            <top style="thin">
              <color auto="1"/>
            </top>
            <bottom style="thin">
              <color auto="1"/>
            </bottom>
          </border>
        </dxf>
        <dxf>
          <font>
            <color rgb="FF6BA42C"/>
          </font>
        </dxf>
        <dxf>
          <font>
            <color rgb="FF6BA42C"/>
          </font>
        </dxf>
        <dxf>
          <font>
            <color rgb="FF92D050"/>
          </font>
        </dxf>
        <dxf>
          <font>
            <color theme="1" tint="0.24994659260841701"/>
          </font>
        </dxf>
        <dxf>
          <font>
            <color theme="6" tint="0.39994506668294322"/>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s>
        </x14:slicerStyle>
        <x14:slicerStyle name="Slicer Style 5">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pivotCacheDefinition" Target="pivotCache/pivotCacheDefinition15.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microsoft.com/office/2007/relationships/slicerCache" Target="slicerCaches/slicerCache3.xml"/><Relationship Id="rId47" Type="http://schemas.microsoft.com/office/2007/relationships/slicerCache" Target="slicerCaches/slicerCache8.xml"/><Relationship Id="rId50" Type="http://schemas.microsoft.com/office/2007/relationships/slicerCache" Target="slicerCaches/slicerCache11.xml"/><Relationship Id="rId55" Type="http://schemas.openxmlformats.org/officeDocument/2006/relationships/styles" Target="styles.xml"/><Relationship Id="rId63" Type="http://schemas.openxmlformats.org/officeDocument/2006/relationships/customXml" Target="../customXml/item4.xml"/><Relationship Id="rId68" Type="http://schemas.openxmlformats.org/officeDocument/2006/relationships/customXml" Target="../customXml/item9.xml"/><Relationship Id="rId76"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40" Type="http://schemas.microsoft.com/office/2007/relationships/slicerCache" Target="slicerCaches/slicerCache1.xml"/><Relationship Id="rId45" Type="http://schemas.microsoft.com/office/2007/relationships/slicerCache" Target="slicerCaches/slicerCache6.xml"/><Relationship Id="rId53" Type="http://schemas.openxmlformats.org/officeDocument/2006/relationships/theme" Target="theme/theme1.xml"/><Relationship Id="rId58" Type="http://schemas.openxmlformats.org/officeDocument/2006/relationships/powerPivotData" Target="model/item.data"/><Relationship Id="rId66" Type="http://schemas.openxmlformats.org/officeDocument/2006/relationships/customXml" Target="../customXml/item7.xml"/><Relationship Id="rId74"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microsoft.com/office/2007/relationships/slicerCache" Target="slicerCaches/slicerCache10.xml"/><Relationship Id="rId57" Type="http://schemas.openxmlformats.org/officeDocument/2006/relationships/sheetMetadata" Target="metadata.xml"/><Relationship Id="rId61"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4" Type="http://schemas.microsoft.com/office/2007/relationships/slicerCache" Target="slicerCaches/slicerCache5.xml"/><Relationship Id="rId52" Type="http://schemas.microsoft.com/office/2007/relationships/slicerCache" Target="slicerCaches/slicerCache13.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microsoft.com/office/2007/relationships/slicerCache" Target="slicerCaches/slicerCache4.xml"/><Relationship Id="rId48" Type="http://schemas.microsoft.com/office/2007/relationships/slicerCache" Target="slicerCaches/slicerCache9.xml"/><Relationship Id="rId56" Type="http://schemas.openxmlformats.org/officeDocument/2006/relationships/sharedStrings" Target="sharedStrings.xml"/><Relationship Id="rId64" Type="http://schemas.openxmlformats.org/officeDocument/2006/relationships/customXml" Target="../customXml/item5.xml"/><Relationship Id="rId69" Type="http://schemas.openxmlformats.org/officeDocument/2006/relationships/customXml" Target="../customXml/item10.xml"/><Relationship Id="rId8" Type="http://schemas.openxmlformats.org/officeDocument/2006/relationships/worksheet" Target="worksheets/sheet8.xml"/><Relationship Id="rId51" Type="http://schemas.microsoft.com/office/2007/relationships/slicerCache" Target="slicerCaches/slicerCache12.xml"/><Relationship Id="rId72"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microsoft.com/office/2007/relationships/slicerCache" Target="slicerCaches/slicerCache7.xml"/><Relationship Id="rId59" Type="http://schemas.openxmlformats.org/officeDocument/2006/relationships/calcChain" Target="calcChain.xml"/><Relationship Id="rId67" Type="http://schemas.openxmlformats.org/officeDocument/2006/relationships/customXml" Target="../customXml/item8.xml"/><Relationship Id="rId20" Type="http://schemas.openxmlformats.org/officeDocument/2006/relationships/worksheet" Target="worksheets/sheet20.xml"/><Relationship Id="rId41" Type="http://schemas.microsoft.com/office/2007/relationships/slicerCache" Target="slicerCaches/slicerCache2.xml"/><Relationship Id="rId54" Type="http://schemas.openxmlformats.org/officeDocument/2006/relationships/connections" Target="connections.xml"/><Relationship Id="rId62" Type="http://schemas.openxmlformats.org/officeDocument/2006/relationships/customXml" Target="../customXml/item3.xml"/><Relationship Id="rId70" Type="http://schemas.openxmlformats.org/officeDocument/2006/relationships/customXml" Target="../customXml/item11.xml"/><Relationship Id="rId75"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[StockMarket_Dashboard.xlsx]trading_PivotTable!Trades by Trader</c:name>
    <c:fmtId val="14"/>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Trades by Trader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5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trading_PivotTable!$B$4</c:f>
              <c:strCache>
                <c:ptCount val="1"/>
                <c:pt idx="0">
                  <c:v>Count of trade_id</c:v>
                </c:pt>
              </c:strCache>
            </c:strRef>
          </c:tx>
          <c:spPr>
            <a:solidFill>
              <a:srgbClr val="00B050">
                <a:alpha val="80000"/>
              </a:srgbClr>
            </a:solidFill>
            <a:ln>
              <a:noFill/>
            </a:ln>
            <a:effectLst/>
          </c:spPr>
          <c:invertIfNegative val="0"/>
          <c:cat>
            <c:strRef>
              <c:f>trading_PivotTable!$A$5:$A$10</c:f>
              <c:strCache>
                <c:ptCount val="5"/>
                <c:pt idx="0">
                  <c:v>Avery Garcia</c:v>
                </c:pt>
                <c:pt idx="1">
                  <c:v>Morgan Williams</c:v>
                </c:pt>
                <c:pt idx="2">
                  <c:v>Taylor Shah</c:v>
                </c:pt>
                <c:pt idx="3">
                  <c:v>Riley Lewis</c:v>
                </c:pt>
                <c:pt idx="4">
                  <c:v>Morgan Lee</c:v>
                </c:pt>
              </c:strCache>
            </c:strRef>
          </c:cat>
          <c:val>
            <c:numRef>
              <c:f>trading_PivotTable!$B$5:$B$10</c:f>
              <c:numCache>
                <c:formatCode>General</c:formatCode>
                <c:ptCount val="5"/>
                <c:pt idx="0">
                  <c:v>25</c:v>
                </c:pt>
                <c:pt idx="1">
                  <c:v>22</c:v>
                </c:pt>
                <c:pt idx="2">
                  <c:v>22</c:v>
                </c:pt>
                <c:pt idx="3">
                  <c:v>21</c:v>
                </c:pt>
                <c:pt idx="4">
                  <c:v>24</c:v>
                </c:pt>
              </c:numCache>
            </c:numRef>
          </c:val>
          <c:extLst>
            <c:ext xmlns:c16="http://schemas.microsoft.com/office/drawing/2014/chart" uri="{C3380CC4-5D6E-409C-BE32-E72D297353CC}">
              <c16:uniqueId val="{00000003-01C5-4049-8990-B87F24DB7247}"/>
            </c:ext>
          </c:extLst>
        </c:ser>
        <c:ser>
          <c:idx val="1"/>
          <c:order val="1"/>
          <c:tx>
            <c:strRef>
              <c:f>trading_PivotTable!$C$4</c:f>
              <c:strCache>
                <c:ptCount val="1"/>
                <c:pt idx="0">
                  <c:v>Sum of Trade Value</c:v>
                </c:pt>
              </c:strCache>
            </c:strRef>
          </c:tx>
          <c:spPr>
            <a:solidFill>
              <a:srgbClr val="00B050"/>
            </a:solidFill>
            <a:ln>
              <a:noFill/>
            </a:ln>
            <a:effectLst/>
          </c:spPr>
          <c:invertIfNegative val="0"/>
          <c:cat>
            <c:strRef>
              <c:f>trading_PivotTable!$A$5:$A$10</c:f>
              <c:strCache>
                <c:ptCount val="5"/>
                <c:pt idx="0">
                  <c:v>Avery Garcia</c:v>
                </c:pt>
                <c:pt idx="1">
                  <c:v>Morgan Williams</c:v>
                </c:pt>
                <c:pt idx="2">
                  <c:v>Taylor Shah</c:v>
                </c:pt>
                <c:pt idx="3">
                  <c:v>Riley Lewis</c:v>
                </c:pt>
                <c:pt idx="4">
                  <c:v>Morgan Lee</c:v>
                </c:pt>
              </c:strCache>
            </c:strRef>
          </c:cat>
          <c:val>
            <c:numRef>
              <c:f>trading_PivotTable!$C$5:$C$10</c:f>
              <c:numCache>
                <c:formatCode>"₹"#,##0.0,"K"</c:formatCode>
                <c:ptCount val="5"/>
                <c:pt idx="0">
                  <c:v>12054912.279999999</c:v>
                </c:pt>
                <c:pt idx="1">
                  <c:v>11482322.749999998</c:v>
                </c:pt>
                <c:pt idx="2">
                  <c:v>11350882.290000001</c:v>
                </c:pt>
                <c:pt idx="3">
                  <c:v>9100848.879999999</c:v>
                </c:pt>
                <c:pt idx="4">
                  <c:v>7878394.7400000002</c:v>
                </c:pt>
              </c:numCache>
            </c:numRef>
          </c:val>
          <c:extLst>
            <c:ext xmlns:c16="http://schemas.microsoft.com/office/drawing/2014/chart" uri="{C3380CC4-5D6E-409C-BE32-E72D297353CC}">
              <c16:uniqueId val="{00000000-C05F-4BA0-A5F3-A041D537F8AE}"/>
            </c:ext>
          </c:extLst>
        </c:ser>
        <c:dLbls>
          <c:showLegendKey val="0"/>
          <c:showVal val="0"/>
          <c:showCatName val="0"/>
          <c:showSerName val="0"/>
          <c:showPercent val="0"/>
          <c:showBubbleSize val="0"/>
        </c:dLbls>
        <c:gapWidth val="150"/>
        <c:axId val="27153767"/>
        <c:axId val="27152327"/>
      </c:barChart>
      <c:catAx>
        <c:axId val="27153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7152327"/>
        <c:crosses val="autoZero"/>
        <c:auto val="1"/>
        <c:lblAlgn val="ctr"/>
        <c:lblOffset val="100"/>
        <c:noMultiLvlLbl val="0"/>
      </c:catAx>
      <c:valAx>
        <c:axId val="27152327"/>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7153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[StockMarket_Dashboard.xlsx]trading_PivotTable!Buy vs Sell</c:name>
    <c:fmtId val="10"/>
  </c:pivotSource>
  <c:chart>
    <c:title>
      <c:tx>
        <c:rich>
          <a:bodyPr rot="0" spcFirstLastPara="1" vertOverflow="ellipsis" vert="horz" wrap="square" anchor="ctr" anchorCtr="1"/>
          <a:lstStyle/>
          <a:p>
            <a:pPr>
              <a:defRPr sz="1400" b="1" i="0" u="none" strike="noStrike" kern="1200" cap="all" spc="50" baseline="0">
                <a:solidFill>
                  <a:schemeClr val="bg1">
                    <a:lumMod val="75000"/>
                  </a:schemeClr>
                </a:solidFill>
                <a:latin typeface="+mn-lt"/>
                <a:ea typeface="+mn-ea"/>
                <a:cs typeface="+mn-cs"/>
              </a:defRPr>
            </a:pPr>
            <a:r>
              <a:rPr lang="en-IN" b="1" cap="none" baseline="0">
                <a:solidFill>
                  <a:schemeClr val="bg1">
                    <a:lumMod val="75000"/>
                  </a:schemeClr>
                </a:solidFill>
              </a:rPr>
              <a:t>Buy vs sale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trading_PivotTable!$F$1</c:f>
              <c:strCache>
                <c:ptCount val="1"/>
                <c:pt idx="0">
                  <c:v>Total</c:v>
                </c:pt>
              </c:strCache>
            </c:strRef>
          </c:tx>
          <c:dPt>
            <c:idx val="0"/>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02-478C-922A-F7F6FE6D07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02-478C-922A-F7F6FE6D07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trading_PivotTable!$E$2:$E$4</c:f>
              <c:strCache>
                <c:ptCount val="2"/>
                <c:pt idx="0">
                  <c:v>BUY</c:v>
                </c:pt>
                <c:pt idx="1">
                  <c:v>SELL</c:v>
                </c:pt>
              </c:strCache>
            </c:strRef>
          </c:cat>
          <c:val>
            <c:numRef>
              <c:f>trading_PivotTable!$F$2:$F$4</c:f>
              <c:numCache>
                <c:formatCode>0.0%</c:formatCode>
                <c:ptCount val="2"/>
                <c:pt idx="0">
                  <c:v>0.52200000000000002</c:v>
                </c:pt>
                <c:pt idx="1">
                  <c:v>0.47799999999999998</c:v>
                </c:pt>
              </c:numCache>
            </c:numRef>
          </c:val>
          <c:extLst>
            <c:ext xmlns:c16="http://schemas.microsoft.com/office/drawing/2014/chart" uri="{C3380CC4-5D6E-409C-BE32-E72D297353CC}">
              <c16:uniqueId val="{00000006-0F82-462F-982D-26A9DBE757A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[StockMarket_Dashboard.xlsx]trading_PivotTable!Trading Activity by Portfolio</c:name>
    <c:fmtId val="3"/>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Trading Activity by Portfolio</a:t>
            </a:r>
            <a:endParaRPr lang="en-US" b="1">
              <a:solidFill>
                <a:schemeClr val="bg1">
                  <a:lumMod val="75000"/>
                </a:schemeClr>
              </a:solidFill>
            </a:endParaRPr>
          </a:p>
        </c:rich>
      </c:tx>
      <c:layout>
        <c:manualLayout>
          <c:xMode val="edge"/>
          <c:yMode val="edge"/>
          <c:x val="0.45898005438776707"/>
          <c:y val="2.7376855347810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trading_PivotTable!$F$6</c:f>
              <c:strCache>
                <c:ptCount val="1"/>
                <c:pt idx="0">
                  <c:v>Count of trade_id</c:v>
                </c:pt>
              </c:strCache>
            </c:strRef>
          </c:tx>
          <c:spPr>
            <a:solidFill>
              <a:srgbClr val="00B050">
                <a:alpha val="80000"/>
              </a:srgbClr>
            </a:solidFill>
            <a:ln>
              <a:noFill/>
            </a:ln>
            <a:effectLst/>
          </c:spPr>
          <c:invertIfNegative val="0"/>
          <c:cat>
            <c:strRef>
              <c:f>trading_PivotTable!$E$7:$E$17</c:f>
              <c:strCache>
                <c:ptCount val="10"/>
                <c:pt idx="0">
                  <c:v>Portfolio 1</c:v>
                </c:pt>
                <c:pt idx="1">
                  <c:v>Portfolio 2</c:v>
                </c:pt>
                <c:pt idx="2">
                  <c:v>Portfolio 3</c:v>
                </c:pt>
                <c:pt idx="3">
                  <c:v>Portfolio 4</c:v>
                </c:pt>
                <c:pt idx="4">
                  <c:v>Portfolio 5</c:v>
                </c:pt>
                <c:pt idx="5">
                  <c:v>Portfolio 6</c:v>
                </c:pt>
                <c:pt idx="6">
                  <c:v>Portfolio 7</c:v>
                </c:pt>
                <c:pt idx="7">
                  <c:v>Portfolio 8</c:v>
                </c:pt>
                <c:pt idx="8">
                  <c:v>Portfolio 9</c:v>
                </c:pt>
                <c:pt idx="9">
                  <c:v>Portfolio 10</c:v>
                </c:pt>
              </c:strCache>
            </c:strRef>
          </c:cat>
          <c:val>
            <c:numRef>
              <c:f>trading_PivotTable!$F$7:$F$17</c:f>
              <c:numCache>
                <c:formatCode>General</c:formatCode>
                <c:ptCount val="10"/>
                <c:pt idx="0">
                  <c:v>52</c:v>
                </c:pt>
                <c:pt idx="1">
                  <c:v>52</c:v>
                </c:pt>
                <c:pt idx="2">
                  <c:v>50</c:v>
                </c:pt>
                <c:pt idx="3">
                  <c:v>39</c:v>
                </c:pt>
                <c:pt idx="4">
                  <c:v>50</c:v>
                </c:pt>
                <c:pt idx="5">
                  <c:v>55</c:v>
                </c:pt>
                <c:pt idx="6">
                  <c:v>53</c:v>
                </c:pt>
                <c:pt idx="7">
                  <c:v>54</c:v>
                </c:pt>
                <c:pt idx="8">
                  <c:v>48</c:v>
                </c:pt>
                <c:pt idx="9">
                  <c:v>47</c:v>
                </c:pt>
              </c:numCache>
            </c:numRef>
          </c:val>
          <c:extLst>
            <c:ext xmlns:c16="http://schemas.microsoft.com/office/drawing/2014/chart" uri="{C3380CC4-5D6E-409C-BE32-E72D297353CC}">
              <c16:uniqueId val="{00000003-8753-42E8-ACC7-7513056DEB45}"/>
            </c:ext>
          </c:extLst>
        </c:ser>
        <c:ser>
          <c:idx val="1"/>
          <c:order val="1"/>
          <c:tx>
            <c:strRef>
              <c:f>trading_PivotTable!$G$6</c:f>
              <c:strCache>
                <c:ptCount val="1"/>
                <c:pt idx="0">
                  <c:v>Sum of Trade Value</c:v>
                </c:pt>
              </c:strCache>
            </c:strRef>
          </c:tx>
          <c:spPr>
            <a:solidFill>
              <a:srgbClr val="00B050"/>
            </a:solidFill>
            <a:ln w="25400">
              <a:noFill/>
            </a:ln>
            <a:effectLst/>
          </c:spPr>
          <c:invertIfNegative val="0"/>
          <c:cat>
            <c:strRef>
              <c:f>trading_PivotTable!$E$7:$E$17</c:f>
              <c:strCache>
                <c:ptCount val="10"/>
                <c:pt idx="0">
                  <c:v>Portfolio 1</c:v>
                </c:pt>
                <c:pt idx="1">
                  <c:v>Portfolio 2</c:v>
                </c:pt>
                <c:pt idx="2">
                  <c:v>Portfolio 3</c:v>
                </c:pt>
                <c:pt idx="3">
                  <c:v>Portfolio 4</c:v>
                </c:pt>
                <c:pt idx="4">
                  <c:v>Portfolio 5</c:v>
                </c:pt>
                <c:pt idx="5">
                  <c:v>Portfolio 6</c:v>
                </c:pt>
                <c:pt idx="6">
                  <c:v>Portfolio 7</c:v>
                </c:pt>
                <c:pt idx="7">
                  <c:v>Portfolio 8</c:v>
                </c:pt>
                <c:pt idx="8">
                  <c:v>Portfolio 9</c:v>
                </c:pt>
                <c:pt idx="9">
                  <c:v>Portfolio 10</c:v>
                </c:pt>
              </c:strCache>
            </c:strRef>
          </c:cat>
          <c:val>
            <c:numRef>
              <c:f>trading_PivotTable!$G$7:$G$17</c:f>
              <c:numCache>
                <c:formatCode>"₹"#,##0.0,"K"</c:formatCode>
                <c:ptCount val="10"/>
                <c:pt idx="0">
                  <c:v>23257578.789999995</c:v>
                </c:pt>
                <c:pt idx="1">
                  <c:v>22641857.090000007</c:v>
                </c:pt>
                <c:pt idx="2">
                  <c:v>20444424.830000002</c:v>
                </c:pt>
                <c:pt idx="3">
                  <c:v>17656168.149999999</c:v>
                </c:pt>
                <c:pt idx="4">
                  <c:v>25943894.910000004</c:v>
                </c:pt>
                <c:pt idx="5">
                  <c:v>27238895.680000003</c:v>
                </c:pt>
                <c:pt idx="6">
                  <c:v>21903794.020000011</c:v>
                </c:pt>
                <c:pt idx="7">
                  <c:v>20209073.989999998</c:v>
                </c:pt>
                <c:pt idx="8">
                  <c:v>18238678.859999999</c:v>
                </c:pt>
                <c:pt idx="9">
                  <c:v>23053746.760000002</c:v>
                </c:pt>
              </c:numCache>
            </c:numRef>
          </c:val>
          <c:extLst>
            <c:ext xmlns:c16="http://schemas.microsoft.com/office/drawing/2014/chart" uri="{C3380CC4-5D6E-409C-BE32-E72D297353CC}">
              <c16:uniqueId val="{00000004-8753-42E8-ACC7-7513056DEB45}"/>
            </c:ext>
          </c:extLst>
        </c:ser>
        <c:dLbls>
          <c:showLegendKey val="0"/>
          <c:showVal val="0"/>
          <c:showCatName val="0"/>
          <c:showSerName val="0"/>
          <c:showPercent val="0"/>
          <c:showBubbleSize val="0"/>
        </c:dLbls>
        <c:gapWidth val="219"/>
        <c:axId val="562435336"/>
        <c:axId val="562450816"/>
      </c:barChart>
      <c:catAx>
        <c:axId val="56243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62450816"/>
        <c:crosses val="autoZero"/>
        <c:auto val="1"/>
        <c:lblAlgn val="ctr"/>
        <c:lblOffset val="100"/>
        <c:noMultiLvlLbl val="0"/>
      </c:catAx>
      <c:valAx>
        <c:axId val="562450816"/>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62435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[StockMarket_Dashboard.xlsx]trading_PivotTable!Trading Trend Over Time</c:name>
    <c:fmtId val="10"/>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Trading Trend Over Time</a:t>
            </a:r>
          </a:p>
        </c:rich>
      </c:tx>
      <c:layout>
        <c:manualLayout>
          <c:xMode val="edge"/>
          <c:yMode val="edge"/>
          <c:x val="0.45553250116931998"/>
          <c:y val="2.59061280231890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pivotFmt>
      <c:pivotFmt>
        <c:idx val="4"/>
        <c:spPr>
          <a:solidFill>
            <a:schemeClr val="accent1"/>
          </a:solidFill>
          <a:ln w="28575" cap="rnd">
            <a:solidFill>
              <a:srgbClr val="00B050"/>
            </a:solidFill>
            <a:round/>
          </a:ln>
          <a:effectLst/>
        </c:spPr>
        <c:marker>
          <c:symbol val="none"/>
        </c:marker>
      </c:pivotFmt>
      <c:pivotFmt>
        <c:idx val="5"/>
        <c:spPr>
          <a:solidFill>
            <a:schemeClr val="accent1"/>
          </a:solidFill>
          <a:ln w="28575" cap="rnd">
            <a:solidFill>
              <a:srgbClr val="00B050"/>
            </a:solidFill>
            <a:round/>
          </a:ln>
          <a:effectLst/>
        </c:spPr>
        <c:marker>
          <c:symbol val="none"/>
        </c:marker>
      </c:pivotFmt>
      <c:pivotFmt>
        <c:idx val="6"/>
        <c:spPr>
          <a:solidFill>
            <a:schemeClr val="accent1"/>
          </a:solidFill>
          <a:ln w="28575" cap="rnd">
            <a:solidFill>
              <a:srgbClr val="00B050"/>
            </a:solidFill>
            <a:round/>
          </a:ln>
          <a:effectLst/>
        </c:spPr>
        <c:marker>
          <c:symbol val="none"/>
        </c:marker>
      </c:pivotFmt>
      <c:pivotFmt>
        <c:idx val="7"/>
        <c:spPr>
          <a:solidFill>
            <a:schemeClr val="accent1"/>
          </a:solidFill>
          <a:ln w="28575" cap="rnd">
            <a:solidFill>
              <a:srgbClr val="00B050"/>
            </a:solidFill>
            <a:round/>
          </a:ln>
          <a:effectLst/>
        </c:spPr>
        <c:marker>
          <c:symbol val="none"/>
        </c:marker>
      </c:pivotFmt>
      <c:pivotFmt>
        <c:idx val="8"/>
        <c:spPr>
          <a:solidFill>
            <a:schemeClr val="accent1"/>
          </a:solidFill>
          <a:ln w="28575" cap="rnd">
            <a:solidFill>
              <a:srgbClr val="00B050"/>
            </a:solidFill>
            <a:round/>
          </a:ln>
          <a:effectLst/>
        </c:spPr>
        <c:marker>
          <c:symbol val="none"/>
        </c:marker>
      </c:pivotFmt>
      <c:pivotFmt>
        <c:idx val="9"/>
        <c:spPr>
          <a:solidFill>
            <a:schemeClr val="accent1"/>
          </a:solidFill>
          <a:ln w="28575" cap="rnd">
            <a:solidFill>
              <a:srgbClr val="00B050"/>
            </a:solidFill>
            <a:round/>
          </a:ln>
          <a:effectLst/>
        </c:spPr>
        <c:marker>
          <c:symbol val="none"/>
        </c:marker>
      </c:pivotFmt>
      <c:pivotFmt>
        <c:idx val="10"/>
        <c:spPr>
          <a:solidFill>
            <a:schemeClr val="accent1"/>
          </a:solidFill>
          <a:ln w="28575" cap="rnd">
            <a:solidFill>
              <a:srgbClr val="00B050"/>
            </a:solidFill>
            <a:round/>
          </a:ln>
          <a:effectLst/>
        </c:spPr>
        <c:marker>
          <c:symbol val="none"/>
        </c:marker>
      </c:pivotFmt>
      <c:pivotFmt>
        <c:idx val="11"/>
        <c:spPr>
          <a:solidFill>
            <a:schemeClr val="accent1"/>
          </a:solidFill>
          <a:ln w="28575" cap="rnd">
            <a:solidFill>
              <a:srgbClr val="00B050"/>
            </a:solidFill>
            <a:round/>
          </a:ln>
          <a:effectLst/>
        </c:spPr>
        <c:marker>
          <c:symbol val="none"/>
        </c:marker>
      </c:pivotFmt>
      <c:pivotFmt>
        <c:idx val="12"/>
        <c:spPr>
          <a:solidFill>
            <a:schemeClr val="accent1"/>
          </a:solidFill>
          <a:ln w="28575" cap="rnd">
            <a:solidFill>
              <a:srgbClr val="00B050"/>
            </a:solidFill>
            <a:round/>
          </a:ln>
          <a:effectLst/>
        </c:spPr>
        <c:marker>
          <c:symbol val="none"/>
        </c:marker>
      </c:pivotFmt>
      <c:pivotFmt>
        <c:idx val="13"/>
        <c:spPr>
          <a:solidFill>
            <a:schemeClr val="accent1"/>
          </a:solidFill>
          <a:ln w="28575" cap="rnd">
            <a:solidFill>
              <a:srgbClr val="00B050"/>
            </a:solidFill>
            <a:round/>
          </a:ln>
          <a:effectLst/>
        </c:spPr>
        <c:marker>
          <c:symbol val="none"/>
        </c:marker>
      </c:pivotFmt>
      <c:pivotFmt>
        <c:idx val="14"/>
        <c:spPr>
          <a:solidFill>
            <a:schemeClr val="accent1"/>
          </a:solidFill>
          <a:ln w="28575" cap="rnd">
            <a:solidFill>
              <a:srgbClr val="00B050"/>
            </a:solidFill>
            <a:round/>
          </a:ln>
          <a:effectLst/>
        </c:spPr>
        <c:marker>
          <c:symbol val="none"/>
        </c:marker>
      </c:pivotFmt>
      <c:pivotFmt>
        <c:idx val="15"/>
        <c:spPr>
          <a:solidFill>
            <a:schemeClr val="accent1"/>
          </a:solidFill>
          <a:ln w="28575" cap="rnd">
            <a:solidFill>
              <a:srgbClr val="00B050"/>
            </a:solidFill>
            <a:round/>
          </a:ln>
          <a:effectLst/>
        </c:spPr>
        <c:marker>
          <c:symbol val="none"/>
        </c:marker>
      </c:pivotFmt>
      <c:pivotFmt>
        <c:idx val="16"/>
        <c:spPr>
          <a:solidFill>
            <a:schemeClr val="accent1"/>
          </a:solidFill>
          <a:ln w="28575" cap="rnd">
            <a:solidFill>
              <a:srgbClr val="00B050"/>
            </a:solidFill>
            <a:round/>
          </a:ln>
          <a:effectLst/>
        </c:spPr>
        <c:marker>
          <c:symbol val="none"/>
        </c:marker>
      </c:pivotFmt>
      <c:pivotFmt>
        <c:idx val="17"/>
        <c:spPr>
          <a:solidFill>
            <a:schemeClr val="accent1"/>
          </a:solidFill>
          <a:ln w="28575" cap="rnd">
            <a:solidFill>
              <a:srgbClr val="00B050"/>
            </a:solidFill>
            <a:round/>
          </a:ln>
          <a:effectLst/>
        </c:spPr>
        <c:marker>
          <c:symbol val="none"/>
        </c:marker>
      </c:pivotFmt>
      <c:pivotFmt>
        <c:idx val="18"/>
        <c:spPr>
          <a:solidFill>
            <a:schemeClr val="accent1"/>
          </a:solidFill>
          <a:ln w="28575" cap="rnd">
            <a:solidFill>
              <a:srgbClr val="00B050"/>
            </a:solidFill>
            <a:round/>
          </a:ln>
          <a:effectLst/>
        </c:spPr>
        <c:marker>
          <c:symbol val="none"/>
        </c:marker>
      </c:pivotFmt>
      <c:pivotFmt>
        <c:idx val="19"/>
        <c:spPr>
          <a:solidFill>
            <a:schemeClr val="accent1"/>
          </a:solidFill>
          <a:ln w="28575" cap="rnd">
            <a:solidFill>
              <a:srgbClr val="00B050"/>
            </a:solidFill>
            <a:round/>
          </a:ln>
          <a:effectLst/>
        </c:spPr>
        <c:marker>
          <c:symbol val="none"/>
        </c:marker>
      </c:pivotFmt>
      <c:pivotFmt>
        <c:idx val="20"/>
        <c:spPr>
          <a:solidFill>
            <a:schemeClr val="accent1"/>
          </a:solidFill>
          <a:ln w="28575" cap="rnd">
            <a:solidFill>
              <a:srgbClr val="00B050"/>
            </a:solidFill>
            <a:round/>
          </a:ln>
          <a:effectLst/>
        </c:spPr>
        <c:marker>
          <c:symbol val="none"/>
        </c:marker>
      </c:pivotFmt>
      <c:pivotFmt>
        <c:idx val="21"/>
        <c:spPr>
          <a:solidFill>
            <a:schemeClr val="accent1"/>
          </a:solidFill>
          <a:ln w="28575" cap="rnd">
            <a:solidFill>
              <a:srgbClr val="00B050"/>
            </a:solidFill>
            <a:round/>
          </a:ln>
          <a:effectLst/>
        </c:spPr>
        <c:marker>
          <c:symbol val="none"/>
        </c:marker>
      </c:pivotFmt>
      <c:pivotFmt>
        <c:idx val="22"/>
        <c:spPr>
          <a:solidFill>
            <a:schemeClr val="accent1"/>
          </a:solidFill>
          <a:ln w="28575" cap="rnd">
            <a:solidFill>
              <a:srgbClr val="00B050"/>
            </a:solidFill>
            <a:round/>
          </a:ln>
          <a:effectLst/>
        </c:spPr>
        <c:marker>
          <c:symbol val="none"/>
        </c:marker>
      </c:pivotFmt>
      <c:pivotFmt>
        <c:idx val="23"/>
        <c:spPr>
          <a:solidFill>
            <a:schemeClr val="accent1"/>
          </a:solidFill>
          <a:ln w="28575" cap="rnd">
            <a:solidFill>
              <a:srgbClr val="00B050"/>
            </a:solidFill>
            <a:round/>
          </a:ln>
          <a:effectLst/>
        </c:spPr>
        <c:marker>
          <c:symbol val="none"/>
        </c:marker>
      </c:pivotFmt>
      <c:pivotFmt>
        <c:idx val="24"/>
        <c:spPr>
          <a:solidFill>
            <a:schemeClr val="accent1"/>
          </a:solidFill>
          <a:ln w="28575" cap="rnd">
            <a:solidFill>
              <a:srgbClr val="00B050"/>
            </a:solidFill>
            <a:round/>
          </a:ln>
          <a:effectLst/>
        </c:spPr>
        <c:marker>
          <c:symbol val="none"/>
        </c:marker>
      </c:pivotFmt>
      <c:pivotFmt>
        <c:idx val="25"/>
        <c:spPr>
          <a:solidFill>
            <a:schemeClr val="accent1"/>
          </a:solidFill>
          <a:ln w="28575" cap="rnd">
            <a:solidFill>
              <a:srgbClr val="00B050"/>
            </a:solidFill>
            <a:round/>
          </a:ln>
          <a:effectLst/>
        </c:spPr>
        <c:marker>
          <c:symbol val="none"/>
        </c:marker>
      </c:pivotFmt>
      <c:pivotFmt>
        <c:idx val="26"/>
        <c:spPr>
          <a:solidFill>
            <a:schemeClr val="accent1"/>
          </a:solidFill>
          <a:ln w="28575" cap="rnd">
            <a:solidFill>
              <a:srgbClr val="00B050"/>
            </a:solidFill>
            <a:round/>
          </a:ln>
          <a:effectLst/>
        </c:spPr>
        <c:marker>
          <c:symbol val="none"/>
        </c:marker>
      </c:pivotFmt>
      <c:pivotFmt>
        <c:idx val="27"/>
        <c:spPr>
          <a:solidFill>
            <a:schemeClr val="accent1"/>
          </a:solidFill>
          <a:ln w="28575" cap="rnd">
            <a:solidFill>
              <a:srgbClr val="00B050"/>
            </a:solidFill>
            <a:round/>
          </a:ln>
          <a:effectLst/>
        </c:spPr>
        <c:marker>
          <c:symbol val="none"/>
        </c:marker>
      </c:pivotFmt>
      <c:pivotFmt>
        <c:idx val="28"/>
        <c:spPr>
          <a:solidFill>
            <a:schemeClr val="accent1"/>
          </a:solidFill>
          <a:ln w="28575" cap="rnd">
            <a:solidFill>
              <a:srgbClr val="00B050"/>
            </a:solidFill>
            <a:round/>
          </a:ln>
          <a:effectLst/>
        </c:spPr>
        <c:marker>
          <c:symbol val="none"/>
        </c:marker>
      </c:pivotFmt>
      <c:pivotFmt>
        <c:idx val="29"/>
        <c:spPr>
          <a:solidFill>
            <a:schemeClr val="accent1"/>
          </a:solidFill>
          <a:ln w="28575" cap="rnd">
            <a:solidFill>
              <a:srgbClr val="00B050"/>
            </a:solidFill>
            <a:round/>
          </a:ln>
          <a:effectLst/>
        </c:spPr>
        <c:marker>
          <c:symbol val="none"/>
        </c:marker>
      </c:pivotFmt>
      <c:pivotFmt>
        <c:idx val="30"/>
        <c:spPr>
          <a:solidFill>
            <a:schemeClr val="accent1"/>
          </a:solidFill>
          <a:ln w="28575" cap="rnd">
            <a:solidFill>
              <a:srgbClr val="00B050"/>
            </a:solidFill>
            <a:round/>
          </a:ln>
          <a:effectLst/>
        </c:spPr>
        <c:marker>
          <c:symbol val="none"/>
        </c:marker>
      </c:pivotFmt>
      <c:pivotFmt>
        <c:idx val="31"/>
        <c:spPr>
          <a:solidFill>
            <a:schemeClr val="accent1"/>
          </a:solidFill>
          <a:ln w="28575" cap="rnd">
            <a:solidFill>
              <a:srgbClr val="00B050"/>
            </a:solidFill>
            <a:round/>
          </a:ln>
          <a:effectLst/>
        </c:spPr>
        <c:marker>
          <c:symbol val="none"/>
        </c:marker>
      </c:pivotFmt>
      <c:pivotFmt>
        <c:idx val="32"/>
        <c:spPr>
          <a:solidFill>
            <a:schemeClr val="accent1"/>
          </a:solidFill>
          <a:ln w="28575" cap="rnd">
            <a:solidFill>
              <a:srgbClr val="00B050"/>
            </a:solidFill>
            <a:round/>
          </a:ln>
          <a:effectLst/>
        </c:spPr>
        <c:marker>
          <c:symbol val="none"/>
        </c:marker>
      </c:pivotFmt>
      <c:pivotFmt>
        <c:idx val="33"/>
        <c:spPr>
          <a:solidFill>
            <a:schemeClr val="accent1"/>
          </a:solidFill>
          <a:ln w="28575" cap="rnd">
            <a:solidFill>
              <a:srgbClr val="00B050"/>
            </a:solidFill>
            <a:round/>
          </a:ln>
          <a:effectLst/>
        </c:spPr>
        <c:marker>
          <c:symbol val="none"/>
        </c:marker>
      </c:pivotFmt>
      <c:pivotFmt>
        <c:idx val="34"/>
        <c:spPr>
          <a:solidFill>
            <a:schemeClr val="accent1"/>
          </a:solidFill>
          <a:ln w="28575" cap="rnd">
            <a:solidFill>
              <a:srgbClr val="00B050"/>
            </a:solidFill>
            <a:round/>
          </a:ln>
          <a:effectLst/>
        </c:spPr>
        <c:marker>
          <c:symbol val="none"/>
        </c:marker>
      </c:pivotFmt>
      <c:pivotFmt>
        <c:idx val="35"/>
        <c:spPr>
          <a:solidFill>
            <a:schemeClr val="accent1"/>
          </a:solidFill>
          <a:ln w="28575" cap="rnd">
            <a:solidFill>
              <a:srgbClr val="00B050"/>
            </a:solidFill>
            <a:round/>
          </a:ln>
          <a:effectLst/>
        </c:spPr>
        <c:marker>
          <c:symbol val="none"/>
        </c:marker>
      </c:pivotFmt>
      <c:pivotFmt>
        <c:idx val="36"/>
        <c:spPr>
          <a:solidFill>
            <a:schemeClr val="accent1"/>
          </a:solidFill>
          <a:ln w="28575" cap="rnd">
            <a:solidFill>
              <a:srgbClr val="00B050"/>
            </a:solidFill>
            <a:round/>
          </a:ln>
          <a:effectLst/>
        </c:spPr>
        <c:marker>
          <c:symbol val="none"/>
        </c:marker>
      </c:pivotFmt>
      <c:pivotFmt>
        <c:idx val="37"/>
        <c:spPr>
          <a:solidFill>
            <a:schemeClr val="accent1"/>
          </a:solidFill>
          <a:ln w="28575" cap="rnd">
            <a:solidFill>
              <a:srgbClr val="00B050"/>
            </a:solidFill>
            <a:round/>
          </a:ln>
          <a:effectLst/>
        </c:spPr>
        <c:marker>
          <c:symbol val="none"/>
        </c:marker>
      </c:pivotFmt>
      <c:pivotFmt>
        <c:idx val="38"/>
        <c:spPr>
          <a:solidFill>
            <a:schemeClr val="accent1"/>
          </a:solidFill>
          <a:ln w="28575" cap="rnd">
            <a:solidFill>
              <a:srgbClr val="00B050"/>
            </a:solidFill>
            <a:round/>
          </a:ln>
          <a:effectLst/>
        </c:spPr>
        <c:marker>
          <c:symbol val="none"/>
        </c:marker>
      </c:pivotFmt>
      <c:pivotFmt>
        <c:idx val="39"/>
        <c:spPr>
          <a:solidFill>
            <a:schemeClr val="accent1"/>
          </a:solidFill>
          <a:ln w="28575" cap="rnd">
            <a:solidFill>
              <a:srgbClr val="00B050"/>
            </a:solidFill>
            <a:round/>
          </a:ln>
          <a:effectLst/>
        </c:spPr>
        <c:marker>
          <c:symbol val="none"/>
        </c:marker>
      </c:pivotFmt>
      <c:pivotFmt>
        <c:idx val="40"/>
        <c:spPr>
          <a:solidFill>
            <a:schemeClr val="accent1"/>
          </a:solidFill>
          <a:ln w="28575" cap="rnd">
            <a:solidFill>
              <a:srgbClr val="00B050"/>
            </a:solidFill>
            <a:round/>
          </a:ln>
          <a:effectLst/>
        </c:spPr>
        <c:marker>
          <c:symbol val="none"/>
        </c:marker>
      </c:pivotFmt>
      <c:pivotFmt>
        <c:idx val="41"/>
        <c:spPr>
          <a:solidFill>
            <a:schemeClr val="accent1"/>
          </a:solidFill>
          <a:ln w="28575" cap="rnd">
            <a:solidFill>
              <a:srgbClr val="00B050"/>
            </a:solidFill>
            <a:round/>
          </a:ln>
          <a:effectLst/>
        </c:spPr>
        <c:marker>
          <c:symbol val="none"/>
        </c:marker>
      </c:pivotFmt>
      <c:pivotFmt>
        <c:idx val="42"/>
        <c:spPr>
          <a:solidFill>
            <a:schemeClr val="accent1"/>
          </a:solidFill>
          <a:ln w="28575" cap="rnd">
            <a:solidFill>
              <a:srgbClr val="00B050"/>
            </a:solidFill>
            <a:round/>
          </a:ln>
          <a:effectLst/>
        </c:spPr>
        <c:marker>
          <c:symbol val="none"/>
        </c:marker>
      </c:pivotFmt>
      <c:pivotFmt>
        <c:idx val="43"/>
        <c:spPr>
          <a:solidFill>
            <a:schemeClr val="accent1"/>
          </a:solidFill>
          <a:ln w="28575" cap="rnd">
            <a:solidFill>
              <a:srgbClr val="00B050"/>
            </a:solidFill>
            <a:round/>
          </a:ln>
          <a:effectLst/>
        </c:spPr>
        <c:marker>
          <c:symbol val="none"/>
        </c:marker>
      </c:pivotFmt>
      <c:pivotFmt>
        <c:idx val="44"/>
        <c:spPr>
          <a:solidFill>
            <a:schemeClr val="accent1"/>
          </a:solidFill>
          <a:ln w="28575" cap="rnd">
            <a:solidFill>
              <a:srgbClr val="00B050"/>
            </a:solidFill>
            <a:round/>
          </a:ln>
          <a:effectLst/>
        </c:spPr>
        <c:marker>
          <c:symbol val="none"/>
        </c:marker>
      </c:pivotFmt>
      <c:pivotFmt>
        <c:idx val="45"/>
        <c:spPr>
          <a:solidFill>
            <a:schemeClr val="accent1"/>
          </a:solidFill>
          <a:ln w="28575" cap="rnd">
            <a:solidFill>
              <a:srgbClr val="00B050"/>
            </a:solidFill>
            <a:round/>
          </a:ln>
          <a:effectLst/>
        </c:spPr>
        <c:marker>
          <c:symbol val="none"/>
        </c:marker>
      </c:pivotFmt>
      <c:pivotFmt>
        <c:idx val="46"/>
        <c:spPr>
          <a:solidFill>
            <a:schemeClr val="accent1"/>
          </a:solidFill>
          <a:ln w="28575" cap="rnd">
            <a:solidFill>
              <a:srgbClr val="00B050"/>
            </a:solidFill>
            <a:round/>
          </a:ln>
          <a:effectLst/>
        </c:spPr>
        <c:marker>
          <c:symbol val="none"/>
        </c:marker>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rgbClr val="00B050"/>
            </a:solidFill>
            <a:round/>
          </a:ln>
          <a:effectLst/>
        </c:spPr>
        <c:marker>
          <c:symbol val="none"/>
        </c:marker>
      </c:pivotFmt>
      <c:pivotFmt>
        <c:idx val="51"/>
        <c:spPr>
          <a:ln w="28575" cap="rnd">
            <a:solidFill>
              <a:srgbClr val="00B050"/>
            </a:solidFill>
            <a:round/>
          </a:ln>
          <a:effectLst/>
        </c:spPr>
        <c:marker>
          <c:symbol val="none"/>
        </c:marker>
      </c:pivotFmt>
    </c:pivotFmts>
    <c:plotArea>
      <c:layout/>
      <c:lineChart>
        <c:grouping val="standard"/>
        <c:varyColors val="0"/>
        <c:ser>
          <c:idx val="0"/>
          <c:order val="0"/>
          <c:tx>
            <c:strRef>
              <c:f>trading_PivotTable!$F$19</c:f>
              <c:strCache>
                <c:ptCount val="1"/>
                <c:pt idx="0">
                  <c:v>Total</c:v>
                </c:pt>
              </c:strCache>
            </c:strRef>
          </c:tx>
          <c:spPr>
            <a:ln w="28575" cap="rnd">
              <a:solidFill>
                <a:srgbClr val="00B050"/>
              </a:solidFill>
              <a:round/>
            </a:ln>
            <a:effectLst/>
          </c:spPr>
          <c:marker>
            <c:symbol val="none"/>
          </c:marker>
          <c:dPt>
            <c:idx val="2"/>
            <c:marker>
              <c:symbol val="none"/>
            </c:marker>
            <c:bubble3D val="0"/>
            <c:extLst>
              <c:ext xmlns:c16="http://schemas.microsoft.com/office/drawing/2014/chart" uri="{C3380CC4-5D6E-409C-BE32-E72D297353CC}">
                <c16:uniqueId val="{00000001-E667-4F22-A52B-4C1576518320}"/>
              </c:ext>
            </c:extLst>
          </c:dPt>
          <c:dPt>
            <c:idx val="5"/>
            <c:marker>
              <c:symbol val="none"/>
            </c:marker>
            <c:bubble3D val="0"/>
            <c:extLst>
              <c:ext xmlns:c16="http://schemas.microsoft.com/office/drawing/2014/chart" uri="{C3380CC4-5D6E-409C-BE32-E72D297353CC}">
                <c16:uniqueId val="{00000003-E667-4F22-A52B-4C1576518320}"/>
              </c:ext>
            </c:extLst>
          </c:dPt>
          <c:dPt>
            <c:idx val="6"/>
            <c:marker>
              <c:symbol val="none"/>
            </c:marker>
            <c:bubble3D val="0"/>
            <c:extLst>
              <c:ext xmlns:c16="http://schemas.microsoft.com/office/drawing/2014/chart" uri="{C3380CC4-5D6E-409C-BE32-E72D297353CC}">
                <c16:uniqueId val="{00000005-E667-4F22-A52B-4C1576518320}"/>
              </c:ext>
            </c:extLst>
          </c:dPt>
          <c:dPt>
            <c:idx val="8"/>
            <c:marker>
              <c:symbol val="none"/>
            </c:marker>
            <c:bubble3D val="0"/>
            <c:extLst>
              <c:ext xmlns:c16="http://schemas.microsoft.com/office/drawing/2014/chart" uri="{C3380CC4-5D6E-409C-BE32-E72D297353CC}">
                <c16:uniqueId val="{00000007-E667-4F22-A52B-4C1576518320}"/>
              </c:ext>
            </c:extLst>
          </c:dPt>
          <c:dPt>
            <c:idx val="12"/>
            <c:marker>
              <c:symbol val="none"/>
            </c:marker>
            <c:bubble3D val="0"/>
            <c:extLst>
              <c:ext xmlns:c16="http://schemas.microsoft.com/office/drawing/2014/chart" uri="{C3380CC4-5D6E-409C-BE32-E72D297353CC}">
                <c16:uniqueId val="{00000009-E667-4F22-A52B-4C1576518320}"/>
              </c:ext>
            </c:extLst>
          </c:dPt>
          <c:dPt>
            <c:idx val="13"/>
            <c:marker>
              <c:symbol val="none"/>
            </c:marker>
            <c:bubble3D val="0"/>
            <c:extLst>
              <c:ext xmlns:c16="http://schemas.microsoft.com/office/drawing/2014/chart" uri="{C3380CC4-5D6E-409C-BE32-E72D297353CC}">
                <c16:uniqueId val="{0000000B-E667-4F22-A52B-4C1576518320}"/>
              </c:ext>
            </c:extLst>
          </c:dPt>
          <c:dPt>
            <c:idx val="14"/>
            <c:marker>
              <c:symbol val="none"/>
            </c:marker>
            <c:bubble3D val="0"/>
            <c:extLst>
              <c:ext xmlns:c16="http://schemas.microsoft.com/office/drawing/2014/chart" uri="{C3380CC4-5D6E-409C-BE32-E72D297353CC}">
                <c16:uniqueId val="{0000000D-E667-4F22-A52B-4C1576518320}"/>
              </c:ext>
            </c:extLst>
          </c:dPt>
          <c:dPt>
            <c:idx val="15"/>
            <c:marker>
              <c:symbol val="none"/>
            </c:marker>
            <c:bubble3D val="0"/>
            <c:extLst>
              <c:ext xmlns:c16="http://schemas.microsoft.com/office/drawing/2014/chart" uri="{C3380CC4-5D6E-409C-BE32-E72D297353CC}">
                <c16:uniqueId val="{0000000F-E667-4F22-A52B-4C1576518320}"/>
              </c:ext>
            </c:extLst>
          </c:dPt>
          <c:dPt>
            <c:idx val="18"/>
            <c:marker>
              <c:symbol val="none"/>
            </c:marker>
            <c:bubble3D val="0"/>
            <c:extLst>
              <c:ext xmlns:c16="http://schemas.microsoft.com/office/drawing/2014/chart" uri="{C3380CC4-5D6E-409C-BE32-E72D297353CC}">
                <c16:uniqueId val="{00000011-E667-4F22-A52B-4C1576518320}"/>
              </c:ext>
            </c:extLst>
          </c:dPt>
          <c:dPt>
            <c:idx val="20"/>
            <c:marker>
              <c:symbol val="none"/>
            </c:marker>
            <c:bubble3D val="0"/>
            <c:extLst>
              <c:ext xmlns:c16="http://schemas.microsoft.com/office/drawing/2014/chart" uri="{C3380CC4-5D6E-409C-BE32-E72D297353CC}">
                <c16:uniqueId val="{00000013-E667-4F22-A52B-4C1576518320}"/>
              </c:ext>
            </c:extLst>
          </c:dPt>
          <c:dPt>
            <c:idx val="23"/>
            <c:marker>
              <c:symbol val="none"/>
            </c:marker>
            <c:bubble3D val="0"/>
            <c:extLst>
              <c:ext xmlns:c16="http://schemas.microsoft.com/office/drawing/2014/chart" uri="{C3380CC4-5D6E-409C-BE32-E72D297353CC}">
                <c16:uniqueId val="{00000015-E667-4F22-A52B-4C1576518320}"/>
              </c:ext>
            </c:extLst>
          </c:dPt>
          <c:dPt>
            <c:idx val="25"/>
            <c:marker>
              <c:symbol val="none"/>
            </c:marker>
            <c:bubble3D val="0"/>
            <c:extLst>
              <c:ext xmlns:c16="http://schemas.microsoft.com/office/drawing/2014/chart" uri="{C3380CC4-5D6E-409C-BE32-E72D297353CC}">
                <c16:uniqueId val="{00000017-E667-4F22-A52B-4C1576518320}"/>
              </c:ext>
            </c:extLst>
          </c:dPt>
          <c:dPt>
            <c:idx val="28"/>
            <c:marker>
              <c:symbol val="none"/>
            </c:marker>
            <c:bubble3D val="0"/>
            <c:extLst>
              <c:ext xmlns:c16="http://schemas.microsoft.com/office/drawing/2014/chart" uri="{C3380CC4-5D6E-409C-BE32-E72D297353CC}">
                <c16:uniqueId val="{00000019-E667-4F22-A52B-4C1576518320}"/>
              </c:ext>
            </c:extLst>
          </c:dPt>
          <c:dPt>
            <c:idx val="29"/>
            <c:marker>
              <c:symbol val="none"/>
            </c:marker>
            <c:bubble3D val="0"/>
            <c:extLst>
              <c:ext xmlns:c16="http://schemas.microsoft.com/office/drawing/2014/chart" uri="{C3380CC4-5D6E-409C-BE32-E72D297353CC}">
                <c16:uniqueId val="{0000001B-E667-4F22-A52B-4C1576518320}"/>
              </c:ext>
            </c:extLst>
          </c:dPt>
          <c:dPt>
            <c:idx val="30"/>
            <c:marker>
              <c:symbol val="none"/>
            </c:marker>
            <c:bubble3D val="0"/>
            <c:extLst>
              <c:ext xmlns:c16="http://schemas.microsoft.com/office/drawing/2014/chart" uri="{C3380CC4-5D6E-409C-BE32-E72D297353CC}">
                <c16:uniqueId val="{0000001D-E667-4F22-A52B-4C1576518320}"/>
              </c:ext>
            </c:extLst>
          </c:dPt>
          <c:dPt>
            <c:idx val="31"/>
            <c:marker>
              <c:symbol val="none"/>
            </c:marker>
            <c:bubble3D val="0"/>
            <c:extLst>
              <c:ext xmlns:c16="http://schemas.microsoft.com/office/drawing/2014/chart" uri="{C3380CC4-5D6E-409C-BE32-E72D297353CC}">
                <c16:uniqueId val="{0000001F-E667-4F22-A52B-4C1576518320}"/>
              </c:ext>
            </c:extLst>
          </c:dPt>
          <c:dPt>
            <c:idx val="36"/>
            <c:marker>
              <c:symbol val="none"/>
            </c:marker>
            <c:bubble3D val="0"/>
            <c:extLst>
              <c:ext xmlns:c16="http://schemas.microsoft.com/office/drawing/2014/chart" uri="{C3380CC4-5D6E-409C-BE32-E72D297353CC}">
                <c16:uniqueId val="{00000021-E667-4F22-A52B-4C1576518320}"/>
              </c:ext>
            </c:extLst>
          </c:dPt>
          <c:dPt>
            <c:idx val="37"/>
            <c:marker>
              <c:symbol val="none"/>
            </c:marker>
            <c:bubble3D val="0"/>
            <c:extLst>
              <c:ext xmlns:c16="http://schemas.microsoft.com/office/drawing/2014/chart" uri="{C3380CC4-5D6E-409C-BE32-E72D297353CC}">
                <c16:uniqueId val="{00000023-E667-4F22-A52B-4C1576518320}"/>
              </c:ext>
            </c:extLst>
          </c:dPt>
          <c:dPt>
            <c:idx val="39"/>
            <c:marker>
              <c:symbol val="none"/>
            </c:marker>
            <c:bubble3D val="0"/>
            <c:extLst>
              <c:ext xmlns:c16="http://schemas.microsoft.com/office/drawing/2014/chart" uri="{C3380CC4-5D6E-409C-BE32-E72D297353CC}">
                <c16:uniqueId val="{00000025-E667-4F22-A52B-4C1576518320}"/>
              </c:ext>
            </c:extLst>
          </c:dPt>
          <c:dPt>
            <c:idx val="42"/>
            <c:marker>
              <c:symbol val="none"/>
            </c:marker>
            <c:bubble3D val="0"/>
            <c:extLst>
              <c:ext xmlns:c16="http://schemas.microsoft.com/office/drawing/2014/chart" uri="{C3380CC4-5D6E-409C-BE32-E72D297353CC}">
                <c16:uniqueId val="{00000027-E667-4F22-A52B-4C1576518320}"/>
              </c:ext>
            </c:extLst>
          </c:dPt>
          <c:dPt>
            <c:idx val="46"/>
            <c:marker>
              <c:symbol val="none"/>
            </c:marker>
            <c:bubble3D val="0"/>
            <c:extLst>
              <c:ext xmlns:c16="http://schemas.microsoft.com/office/drawing/2014/chart" uri="{C3380CC4-5D6E-409C-BE32-E72D297353CC}">
                <c16:uniqueId val="{00000029-E667-4F22-A52B-4C1576518320}"/>
              </c:ext>
            </c:extLst>
          </c:dPt>
          <c:dPt>
            <c:idx val="51"/>
            <c:marker>
              <c:symbol val="none"/>
            </c:marker>
            <c:bubble3D val="0"/>
            <c:extLst>
              <c:ext xmlns:c16="http://schemas.microsoft.com/office/drawing/2014/chart" uri="{C3380CC4-5D6E-409C-BE32-E72D297353CC}">
                <c16:uniqueId val="{0000002B-E667-4F22-A52B-4C1576518320}"/>
              </c:ext>
            </c:extLst>
          </c:dPt>
          <c:dPt>
            <c:idx val="55"/>
            <c:marker>
              <c:symbol val="none"/>
            </c:marker>
            <c:bubble3D val="0"/>
            <c:extLst>
              <c:ext xmlns:c16="http://schemas.microsoft.com/office/drawing/2014/chart" uri="{C3380CC4-5D6E-409C-BE32-E72D297353CC}">
                <c16:uniqueId val="{0000002D-E667-4F22-A52B-4C1576518320}"/>
              </c:ext>
            </c:extLst>
          </c:dPt>
          <c:dPt>
            <c:idx val="57"/>
            <c:marker>
              <c:symbol val="none"/>
            </c:marker>
            <c:bubble3D val="0"/>
            <c:extLst>
              <c:ext xmlns:c16="http://schemas.microsoft.com/office/drawing/2014/chart" uri="{C3380CC4-5D6E-409C-BE32-E72D297353CC}">
                <c16:uniqueId val="{0000002F-E667-4F22-A52B-4C1576518320}"/>
              </c:ext>
            </c:extLst>
          </c:dPt>
          <c:dPt>
            <c:idx val="61"/>
            <c:marker>
              <c:symbol val="none"/>
            </c:marker>
            <c:bubble3D val="0"/>
            <c:extLst>
              <c:ext xmlns:c16="http://schemas.microsoft.com/office/drawing/2014/chart" uri="{C3380CC4-5D6E-409C-BE32-E72D297353CC}">
                <c16:uniqueId val="{00000031-E667-4F22-A52B-4C1576518320}"/>
              </c:ext>
            </c:extLst>
          </c:dPt>
          <c:dPt>
            <c:idx val="66"/>
            <c:marker>
              <c:symbol val="none"/>
            </c:marker>
            <c:bubble3D val="0"/>
            <c:extLst>
              <c:ext xmlns:c16="http://schemas.microsoft.com/office/drawing/2014/chart" uri="{C3380CC4-5D6E-409C-BE32-E72D297353CC}">
                <c16:uniqueId val="{00000033-E667-4F22-A52B-4C1576518320}"/>
              </c:ext>
            </c:extLst>
          </c:dPt>
          <c:dPt>
            <c:idx val="68"/>
            <c:marker>
              <c:symbol val="none"/>
            </c:marker>
            <c:bubble3D val="0"/>
            <c:extLst>
              <c:ext xmlns:c16="http://schemas.microsoft.com/office/drawing/2014/chart" uri="{C3380CC4-5D6E-409C-BE32-E72D297353CC}">
                <c16:uniqueId val="{00000035-E667-4F22-A52B-4C1576518320}"/>
              </c:ext>
            </c:extLst>
          </c:dPt>
          <c:dPt>
            <c:idx val="74"/>
            <c:marker>
              <c:symbol val="none"/>
            </c:marker>
            <c:bubble3D val="0"/>
            <c:extLst>
              <c:ext xmlns:c16="http://schemas.microsoft.com/office/drawing/2014/chart" uri="{C3380CC4-5D6E-409C-BE32-E72D297353CC}">
                <c16:uniqueId val="{00000037-E667-4F22-A52B-4C1576518320}"/>
              </c:ext>
            </c:extLst>
          </c:dPt>
          <c:dPt>
            <c:idx val="79"/>
            <c:marker>
              <c:symbol val="none"/>
            </c:marker>
            <c:bubble3D val="0"/>
            <c:extLst>
              <c:ext xmlns:c16="http://schemas.microsoft.com/office/drawing/2014/chart" uri="{C3380CC4-5D6E-409C-BE32-E72D297353CC}">
                <c16:uniqueId val="{00000039-E667-4F22-A52B-4C1576518320}"/>
              </c:ext>
            </c:extLst>
          </c:dPt>
          <c:dPt>
            <c:idx val="83"/>
            <c:marker>
              <c:symbol val="none"/>
            </c:marker>
            <c:bubble3D val="0"/>
            <c:extLst>
              <c:ext xmlns:c16="http://schemas.microsoft.com/office/drawing/2014/chart" uri="{C3380CC4-5D6E-409C-BE32-E72D297353CC}">
                <c16:uniqueId val="{0000003B-E667-4F22-A52B-4C1576518320}"/>
              </c:ext>
            </c:extLst>
          </c:dPt>
          <c:dPt>
            <c:idx val="84"/>
            <c:marker>
              <c:symbol val="none"/>
            </c:marker>
            <c:bubble3D val="0"/>
            <c:extLst>
              <c:ext xmlns:c16="http://schemas.microsoft.com/office/drawing/2014/chart" uri="{C3380CC4-5D6E-409C-BE32-E72D297353CC}">
                <c16:uniqueId val="{0000003D-E667-4F22-A52B-4C1576518320}"/>
              </c:ext>
            </c:extLst>
          </c:dPt>
          <c:dPt>
            <c:idx val="90"/>
            <c:marker>
              <c:symbol val="none"/>
            </c:marker>
            <c:bubble3D val="0"/>
            <c:extLst>
              <c:ext xmlns:c16="http://schemas.microsoft.com/office/drawing/2014/chart" uri="{C3380CC4-5D6E-409C-BE32-E72D297353CC}">
                <c16:uniqueId val="{0000003F-E667-4F22-A52B-4C1576518320}"/>
              </c:ext>
            </c:extLst>
          </c:dPt>
          <c:dPt>
            <c:idx val="97"/>
            <c:marker>
              <c:symbol val="none"/>
            </c:marker>
            <c:bubble3D val="0"/>
            <c:extLst>
              <c:ext xmlns:c16="http://schemas.microsoft.com/office/drawing/2014/chart" uri="{C3380CC4-5D6E-409C-BE32-E72D297353CC}">
                <c16:uniqueId val="{00000041-E667-4F22-A52B-4C1576518320}"/>
              </c:ext>
            </c:extLst>
          </c:dPt>
          <c:dPt>
            <c:idx val="102"/>
            <c:marker>
              <c:symbol val="none"/>
            </c:marker>
            <c:bubble3D val="0"/>
            <c:extLst>
              <c:ext xmlns:c16="http://schemas.microsoft.com/office/drawing/2014/chart" uri="{C3380CC4-5D6E-409C-BE32-E72D297353CC}">
                <c16:uniqueId val="{00000043-E667-4F22-A52B-4C1576518320}"/>
              </c:ext>
            </c:extLst>
          </c:dPt>
          <c:dPt>
            <c:idx val="103"/>
            <c:marker>
              <c:symbol val="none"/>
            </c:marker>
            <c:bubble3D val="0"/>
            <c:extLst>
              <c:ext xmlns:c16="http://schemas.microsoft.com/office/drawing/2014/chart" uri="{C3380CC4-5D6E-409C-BE32-E72D297353CC}">
                <c16:uniqueId val="{00000045-E667-4F22-A52B-4C1576518320}"/>
              </c:ext>
            </c:extLst>
          </c:dPt>
          <c:dPt>
            <c:idx val="108"/>
            <c:marker>
              <c:symbol val="none"/>
            </c:marker>
            <c:bubble3D val="0"/>
            <c:extLst>
              <c:ext xmlns:c16="http://schemas.microsoft.com/office/drawing/2014/chart" uri="{C3380CC4-5D6E-409C-BE32-E72D297353CC}">
                <c16:uniqueId val="{00000047-E667-4F22-A52B-4C1576518320}"/>
              </c:ext>
            </c:extLst>
          </c:dPt>
          <c:dPt>
            <c:idx val="110"/>
            <c:marker>
              <c:symbol val="none"/>
            </c:marker>
            <c:bubble3D val="0"/>
            <c:extLst>
              <c:ext xmlns:c16="http://schemas.microsoft.com/office/drawing/2014/chart" uri="{C3380CC4-5D6E-409C-BE32-E72D297353CC}">
                <c16:uniqueId val="{00000049-E667-4F22-A52B-4C1576518320}"/>
              </c:ext>
            </c:extLst>
          </c:dPt>
          <c:dPt>
            <c:idx val="112"/>
            <c:marker>
              <c:symbol val="none"/>
            </c:marker>
            <c:bubble3D val="0"/>
            <c:extLst>
              <c:ext xmlns:c16="http://schemas.microsoft.com/office/drawing/2014/chart" uri="{C3380CC4-5D6E-409C-BE32-E72D297353CC}">
                <c16:uniqueId val="{0000004B-E667-4F22-A52B-4C1576518320}"/>
              </c:ext>
            </c:extLst>
          </c:dPt>
          <c:dPt>
            <c:idx val="115"/>
            <c:marker>
              <c:symbol val="none"/>
            </c:marker>
            <c:bubble3D val="0"/>
            <c:extLst>
              <c:ext xmlns:c16="http://schemas.microsoft.com/office/drawing/2014/chart" uri="{C3380CC4-5D6E-409C-BE32-E72D297353CC}">
                <c16:uniqueId val="{0000004D-E667-4F22-A52B-4C1576518320}"/>
              </c:ext>
            </c:extLst>
          </c:dPt>
          <c:dPt>
            <c:idx val="117"/>
            <c:marker>
              <c:symbol val="none"/>
            </c:marker>
            <c:bubble3D val="0"/>
            <c:extLst>
              <c:ext xmlns:c16="http://schemas.microsoft.com/office/drawing/2014/chart" uri="{C3380CC4-5D6E-409C-BE32-E72D297353CC}">
                <c16:uniqueId val="{0000004F-E667-4F22-A52B-4C1576518320}"/>
              </c:ext>
            </c:extLst>
          </c:dPt>
          <c:dPt>
            <c:idx val="118"/>
            <c:marker>
              <c:symbol val="none"/>
            </c:marker>
            <c:bubble3D val="0"/>
            <c:extLst>
              <c:ext xmlns:c16="http://schemas.microsoft.com/office/drawing/2014/chart" uri="{C3380CC4-5D6E-409C-BE32-E72D297353CC}">
                <c16:uniqueId val="{00000051-E667-4F22-A52B-4C1576518320}"/>
              </c:ext>
            </c:extLst>
          </c:dPt>
          <c:dPt>
            <c:idx val="120"/>
            <c:marker>
              <c:symbol val="none"/>
            </c:marker>
            <c:bubble3D val="0"/>
            <c:extLst>
              <c:ext xmlns:c16="http://schemas.microsoft.com/office/drawing/2014/chart" uri="{C3380CC4-5D6E-409C-BE32-E72D297353CC}">
                <c16:uniqueId val="{00000053-E667-4F22-A52B-4C1576518320}"/>
              </c:ext>
            </c:extLst>
          </c:dPt>
          <c:dPt>
            <c:idx val="121"/>
            <c:marker>
              <c:symbol val="none"/>
            </c:marker>
            <c:bubble3D val="0"/>
            <c:extLst>
              <c:ext xmlns:c16="http://schemas.microsoft.com/office/drawing/2014/chart" uri="{C3380CC4-5D6E-409C-BE32-E72D297353CC}">
                <c16:uniqueId val="{00000055-E667-4F22-A52B-4C1576518320}"/>
              </c:ext>
            </c:extLst>
          </c:dPt>
          <c:dPt>
            <c:idx val="124"/>
            <c:marker>
              <c:symbol val="none"/>
            </c:marker>
            <c:bubble3D val="0"/>
            <c:extLst>
              <c:ext xmlns:c16="http://schemas.microsoft.com/office/drawing/2014/chart" uri="{C3380CC4-5D6E-409C-BE32-E72D297353CC}">
                <c16:uniqueId val="{00000057-E667-4F22-A52B-4C1576518320}"/>
              </c:ext>
            </c:extLst>
          </c:dPt>
          <c:cat>
            <c:strRef>
              <c:f>trading_PivotTable!$E$20:$E$26</c:f>
              <c:strCache>
                <c:ptCount val="6"/>
                <c:pt idx="0">
                  <c:v>Jan</c:v>
                </c:pt>
                <c:pt idx="1">
                  <c:v>Feb</c:v>
                </c:pt>
                <c:pt idx="2">
                  <c:v>Mar</c:v>
                </c:pt>
                <c:pt idx="3">
                  <c:v>Apr</c:v>
                </c:pt>
                <c:pt idx="4">
                  <c:v>May</c:v>
                </c:pt>
                <c:pt idx="5">
                  <c:v>Jun</c:v>
                </c:pt>
              </c:strCache>
            </c:strRef>
          </c:cat>
          <c:val>
            <c:numRef>
              <c:f>trading_PivotTable!$F$20:$F$26</c:f>
              <c:numCache>
                <c:formatCode>General</c:formatCode>
                <c:ptCount val="6"/>
                <c:pt idx="0">
                  <c:v>88</c:v>
                </c:pt>
                <c:pt idx="1">
                  <c:v>80</c:v>
                </c:pt>
                <c:pt idx="2">
                  <c:v>84</c:v>
                </c:pt>
                <c:pt idx="3">
                  <c:v>64</c:v>
                </c:pt>
                <c:pt idx="4">
                  <c:v>92</c:v>
                </c:pt>
                <c:pt idx="5">
                  <c:v>92</c:v>
                </c:pt>
              </c:numCache>
            </c:numRef>
          </c:val>
          <c:smooth val="0"/>
          <c:extLst>
            <c:ext xmlns:c16="http://schemas.microsoft.com/office/drawing/2014/chart" uri="{C3380CC4-5D6E-409C-BE32-E72D297353CC}">
              <c16:uniqueId val="{0000005A-FB81-48BF-A60C-DF20F5254B90}"/>
            </c:ext>
          </c:extLst>
        </c:ser>
        <c:dLbls>
          <c:showLegendKey val="0"/>
          <c:showVal val="0"/>
          <c:showCatName val="0"/>
          <c:showSerName val="0"/>
          <c:showPercent val="0"/>
          <c:showBubbleSize val="0"/>
        </c:dLbls>
        <c:smooth val="0"/>
        <c:axId val="929924744"/>
        <c:axId val="929920424"/>
      </c:lineChart>
      <c:dateAx>
        <c:axId val="9299247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29920424"/>
        <c:crosses val="autoZero"/>
        <c:auto val="0"/>
        <c:lblOffset val="100"/>
        <c:baseTimeUnit val="days"/>
      </c:dateAx>
      <c:valAx>
        <c:axId val="929920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929924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[StockMarket_Dashboard.xlsx]Market_PivotTable!Price Trend Over Time</c:name>
    <c:fmtId val="8"/>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Price Trend Over Time</a:t>
            </a:r>
            <a:endParaRPr lang="en-US" b="1">
              <a:solidFill>
                <a:schemeClr val="bg1">
                  <a:lumMod val="75000"/>
                </a:schemeClr>
              </a:solidFill>
            </a:endParaRPr>
          </a:p>
        </c:rich>
      </c:tx>
      <c:layout>
        <c:manualLayout>
          <c:xMode val="edge"/>
          <c:yMode val="edge"/>
          <c:x val="0.4701736300245184"/>
          <c:y val="4.5990488681875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rgbClr val="9AD35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circle"/>
          <c:size val="5"/>
          <c:spPr>
            <a:solidFill>
              <a:schemeClr val="accent3"/>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Market_PivotTable!$B$4</c:f>
              <c:strCache>
                <c:ptCount val="1"/>
                <c:pt idx="0">
                  <c:v>Total</c:v>
                </c:pt>
              </c:strCache>
            </c:strRef>
          </c:tx>
          <c:spPr>
            <a:ln w="28575" cap="rnd">
              <a:solidFill>
                <a:srgbClr val="00B050"/>
              </a:solidFill>
              <a:round/>
            </a:ln>
            <a:effectLst/>
          </c:spPr>
          <c:marker>
            <c:symbol val="circle"/>
            <c:size val="5"/>
            <c:spPr>
              <a:solidFill>
                <a:schemeClr val="accent3"/>
              </a:solidFill>
              <a:ln w="9525">
                <a:solidFill>
                  <a:srgbClr val="00B050"/>
                </a:solidFill>
              </a:ln>
              <a:effectLst/>
            </c:spPr>
          </c:marker>
          <c:cat>
            <c:strRef>
              <c:f>Market_PivotTable!$A$5:$A$11</c:f>
              <c:strCache>
                <c:ptCount val="6"/>
                <c:pt idx="0">
                  <c:v>Jan</c:v>
                </c:pt>
                <c:pt idx="1">
                  <c:v>Feb</c:v>
                </c:pt>
                <c:pt idx="2">
                  <c:v>Mar</c:v>
                </c:pt>
                <c:pt idx="3">
                  <c:v>Apr</c:v>
                </c:pt>
                <c:pt idx="4">
                  <c:v>May</c:v>
                </c:pt>
                <c:pt idx="5">
                  <c:v>Jun</c:v>
                </c:pt>
              </c:strCache>
            </c:strRef>
          </c:cat>
          <c:val>
            <c:numRef>
              <c:f>Market_PivotTable!$B$5:$B$11</c:f>
              <c:numCache>
                <c:formatCode>0.0</c:formatCode>
                <c:ptCount val="6"/>
                <c:pt idx="0">
                  <c:v>819.80896739130435</c:v>
                </c:pt>
                <c:pt idx="1">
                  <c:v>852.73899999999992</c:v>
                </c:pt>
                <c:pt idx="2">
                  <c:v>888.79922619047613</c:v>
                </c:pt>
                <c:pt idx="3">
                  <c:v>910.31460227272726</c:v>
                </c:pt>
                <c:pt idx="4">
                  <c:v>926.49215909090901</c:v>
                </c:pt>
                <c:pt idx="5">
                  <c:v>919.84517857142851</c:v>
                </c:pt>
              </c:numCache>
            </c:numRef>
          </c:val>
          <c:smooth val="0"/>
          <c:extLst>
            <c:ext xmlns:c16="http://schemas.microsoft.com/office/drawing/2014/chart" uri="{C3380CC4-5D6E-409C-BE32-E72D297353CC}">
              <c16:uniqueId val="{00000002-B791-498B-AB49-A28AF5F84311}"/>
            </c:ext>
          </c:extLst>
        </c:ser>
        <c:dLbls>
          <c:showLegendKey val="0"/>
          <c:showVal val="0"/>
          <c:showCatName val="0"/>
          <c:showSerName val="0"/>
          <c:showPercent val="0"/>
          <c:showBubbleSize val="0"/>
        </c:dLbls>
        <c:marker val="1"/>
        <c:smooth val="0"/>
        <c:axId val="130058984"/>
        <c:axId val="130063664"/>
      </c:lineChart>
      <c:catAx>
        <c:axId val="130058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30063664"/>
        <c:crosses val="autoZero"/>
        <c:auto val="1"/>
        <c:lblAlgn val="ctr"/>
        <c:lblOffset val="100"/>
        <c:noMultiLvlLbl val="0"/>
      </c:catAx>
      <c:valAx>
        <c:axId val="13006366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3005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[StockMarket_Dashboard.xlsx]Market_PivotTable!Volume vs Price Movement</c:name>
    <c:fmtId val="10"/>
  </c:pivotSource>
  <c:chart>
    <c:title>
      <c:tx>
        <c:rich>
          <a:bodyPr rot="0" spcFirstLastPara="1" vertOverflow="ellipsis" vert="horz" wrap="square" anchor="ctr" anchorCtr="1"/>
          <a:lstStyle/>
          <a:p>
            <a:pPr>
              <a:defRPr sz="1400" b="0" i="0" u="none" strike="noStrike" kern="1200" cap="none" spc="20" baseline="0">
                <a:solidFill>
                  <a:schemeClr val="bg1">
                    <a:lumMod val="75000"/>
                  </a:schemeClr>
                </a:solidFill>
                <a:latin typeface="+mn-lt"/>
                <a:ea typeface="+mn-ea"/>
                <a:cs typeface="+mn-cs"/>
              </a:defRPr>
            </a:pPr>
            <a:r>
              <a:rPr lang="en-IN" b="1">
                <a:solidFill>
                  <a:schemeClr val="bg1">
                    <a:lumMod val="75000"/>
                  </a:schemeClr>
                </a:solidFill>
              </a:rPr>
              <a:t>Volume vs Price Movement</a:t>
            </a:r>
          </a:p>
        </c:rich>
      </c:tx>
      <c:layout>
        <c:manualLayout>
          <c:xMode val="edge"/>
          <c:yMode val="edge"/>
          <c:x val="0.36169723976810592"/>
          <c:y val="3.858168137956442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rgbClr val="9AD35B"/>
            </a:solidFill>
            <a:round/>
          </a:ln>
          <a:effectLst/>
        </c:spPr>
        <c:marker>
          <c:symbol val="circle"/>
          <c:size val="4"/>
          <c:spPr>
            <a:solidFill>
              <a:srgbClr val="9AD35B"/>
            </a:solidFill>
            <a:ln w="9525" cap="flat" cmpd="sng" algn="ctr">
              <a:solidFill>
                <a:srgbClr val="9AD35B"/>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00B050"/>
            </a:solidFill>
            <a:round/>
          </a:ln>
          <a:effectLst/>
        </c:spPr>
        <c:marker>
          <c:symbol val="circle"/>
          <c:size val="4"/>
          <c:spPr>
            <a:solidFill>
              <a:srgbClr val="00B050"/>
            </a:solidFill>
            <a:ln w="9525" cap="flat" cmpd="sng" algn="ctr">
              <a:solidFill>
                <a:srgbClr val="00B05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Market_PivotTable!$E$22</c:f>
              <c:strCache>
                <c:ptCount val="1"/>
                <c:pt idx="0">
                  <c:v>Sum of volume</c:v>
                </c:pt>
              </c:strCache>
            </c:strRef>
          </c:tx>
          <c:spPr>
            <a:ln w="22225" cap="rnd" cmpd="sng" algn="ctr">
              <a:solidFill>
                <a:srgbClr val="00B050"/>
              </a:solidFill>
              <a:round/>
            </a:ln>
            <a:effectLst/>
          </c:spPr>
          <c:marker>
            <c:symbol val="circle"/>
            <c:size val="4"/>
            <c:spPr>
              <a:solidFill>
                <a:srgbClr val="00B050"/>
              </a:solidFill>
              <a:ln w="9525" cap="flat" cmpd="sng" algn="ctr">
                <a:solidFill>
                  <a:srgbClr val="00B050"/>
                </a:solidFill>
                <a:round/>
              </a:ln>
              <a:effectLst/>
            </c:spPr>
          </c:marker>
          <c:cat>
            <c:strRef>
              <c:f>Market_PivotTable!$D$23:$D$29</c:f>
              <c:strCache>
                <c:ptCount val="6"/>
                <c:pt idx="0">
                  <c:v>Jan</c:v>
                </c:pt>
                <c:pt idx="1">
                  <c:v>Feb</c:v>
                </c:pt>
                <c:pt idx="2">
                  <c:v>Mar</c:v>
                </c:pt>
                <c:pt idx="3">
                  <c:v>Apr</c:v>
                </c:pt>
                <c:pt idx="4">
                  <c:v>May</c:v>
                </c:pt>
                <c:pt idx="5">
                  <c:v>Jun</c:v>
                </c:pt>
              </c:strCache>
            </c:strRef>
          </c:cat>
          <c:val>
            <c:numRef>
              <c:f>Market_PivotTable!$E$23:$E$29</c:f>
              <c:numCache>
                <c:formatCode>General</c:formatCode>
                <c:ptCount val="6"/>
                <c:pt idx="0">
                  <c:v>4622495</c:v>
                </c:pt>
                <c:pt idx="1">
                  <c:v>4062883</c:v>
                </c:pt>
                <c:pt idx="2">
                  <c:v>4239743</c:v>
                </c:pt>
                <c:pt idx="3">
                  <c:v>4391357</c:v>
                </c:pt>
                <c:pt idx="4">
                  <c:v>4437420</c:v>
                </c:pt>
                <c:pt idx="5">
                  <c:v>4474172</c:v>
                </c:pt>
              </c:numCache>
            </c:numRef>
          </c:val>
          <c:smooth val="0"/>
          <c:extLst>
            <c:ext xmlns:c16="http://schemas.microsoft.com/office/drawing/2014/chart" uri="{C3380CC4-5D6E-409C-BE32-E72D297353CC}">
              <c16:uniqueId val="{00000003-C581-4FE2-AFFE-6080663F42C5}"/>
            </c:ext>
          </c:extLst>
        </c:ser>
        <c:ser>
          <c:idx val="1"/>
          <c:order val="1"/>
          <c:tx>
            <c:strRef>
              <c:f>Market_PivotTable!$F$22</c:f>
              <c:strCache>
                <c:ptCount val="1"/>
                <c:pt idx="0">
                  <c:v>Average of Daily % Change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Market_PivotTable!$D$23:$D$29</c:f>
              <c:strCache>
                <c:ptCount val="6"/>
                <c:pt idx="0">
                  <c:v>Jan</c:v>
                </c:pt>
                <c:pt idx="1">
                  <c:v>Feb</c:v>
                </c:pt>
                <c:pt idx="2">
                  <c:v>Mar</c:v>
                </c:pt>
                <c:pt idx="3">
                  <c:v>Apr</c:v>
                </c:pt>
                <c:pt idx="4">
                  <c:v>May</c:v>
                </c:pt>
                <c:pt idx="5">
                  <c:v>Jun</c:v>
                </c:pt>
              </c:strCache>
            </c:strRef>
          </c:cat>
          <c:val>
            <c:numRef>
              <c:f>Market_PivotTable!$F$23:$F$29</c:f>
              <c:numCache>
                <c:formatCode>General</c:formatCode>
                <c:ptCount val="6"/>
                <c:pt idx="0">
                  <c:v>-1.3622665344744625E-4</c:v>
                </c:pt>
                <c:pt idx="1">
                  <c:v>-4.2268339438124574E-4</c:v>
                </c:pt>
                <c:pt idx="2">
                  <c:v>2.9290637449383612E-4</c:v>
                </c:pt>
                <c:pt idx="3">
                  <c:v>-1.4338448080517791E-4</c:v>
                </c:pt>
                <c:pt idx="4">
                  <c:v>3.617395027401589E-5</c:v>
                </c:pt>
                <c:pt idx="5">
                  <c:v>-9.0220586067741199E-5</c:v>
                </c:pt>
              </c:numCache>
            </c:numRef>
          </c:val>
          <c:smooth val="0"/>
          <c:extLst>
            <c:ext xmlns:c16="http://schemas.microsoft.com/office/drawing/2014/chart" uri="{C3380CC4-5D6E-409C-BE32-E72D297353CC}">
              <c16:uniqueId val="{00000004-C581-4FE2-AFFE-6080663F42C5}"/>
            </c:ext>
          </c:extLst>
        </c:ser>
        <c:dLbls>
          <c:showLegendKey val="0"/>
          <c:showVal val="0"/>
          <c:showCatName val="0"/>
          <c:showSerName val="0"/>
          <c:showPercent val="0"/>
          <c:showBubbleSize val="0"/>
        </c:dLbls>
        <c:dropLines>
          <c:spPr>
            <a:ln w="9525" cap="flat" cmpd="sng" algn="ctr">
              <a:solidFill>
                <a:schemeClr val="tx1">
                  <a:lumMod val="65000"/>
                  <a:lumOff val="35000"/>
                  <a:alpha val="33000"/>
                </a:schemeClr>
              </a:solidFill>
              <a:round/>
            </a:ln>
            <a:effectLst/>
          </c:spPr>
        </c:dropLines>
        <c:marker val="1"/>
        <c:smooth val="0"/>
        <c:axId val="826658336"/>
        <c:axId val="826657616"/>
      </c:lineChart>
      <c:catAx>
        <c:axId val="8266583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lumMod val="50000"/>
                  </a:schemeClr>
                </a:solidFill>
                <a:latin typeface="+mn-lt"/>
                <a:ea typeface="+mn-ea"/>
                <a:cs typeface="+mn-cs"/>
              </a:defRPr>
            </a:pPr>
            <a:endParaRPr lang="en-US"/>
          </a:p>
        </c:txPr>
        <c:crossAx val="826657616"/>
        <c:crosses val="autoZero"/>
        <c:auto val="1"/>
        <c:lblAlgn val="ctr"/>
        <c:lblOffset val="100"/>
        <c:noMultiLvlLbl val="0"/>
      </c:catAx>
      <c:valAx>
        <c:axId val="82665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lumMod val="50000"/>
                  </a:schemeClr>
                </a:solidFill>
                <a:latin typeface="+mn-lt"/>
                <a:ea typeface="+mn-ea"/>
                <a:cs typeface="+mn-cs"/>
              </a:defRPr>
            </a:pPr>
            <a:endParaRPr lang="en-US"/>
          </a:p>
        </c:txPr>
        <c:crossAx val="826658336"/>
        <c:crosses val="autoZero"/>
        <c:crossBetween val="between"/>
      </c:valAx>
      <c:spPr>
        <a:solidFill>
          <a:schemeClr val="tx1">
            <a:lumMod val="85000"/>
            <a:lumOff val="1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[StockMarket_Dashboard.xlsx]Market_PivotTable!Avg Return by Company</c:name>
    <c:fmtId val="3"/>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Avg Return by Company</a:t>
            </a:r>
          </a:p>
        </c:rich>
      </c:tx>
      <c:layout>
        <c:manualLayout>
          <c:xMode val="edge"/>
          <c:yMode val="edge"/>
          <c:x val="0.49490472732382657"/>
          <c:y val="3.2063003621784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D35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alpha val="8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s>
    <c:plotArea>
      <c:layout/>
      <c:barChart>
        <c:barDir val="col"/>
        <c:grouping val="clustered"/>
        <c:varyColors val="0"/>
        <c:ser>
          <c:idx val="0"/>
          <c:order val="0"/>
          <c:tx>
            <c:strRef>
              <c:f>Market_PivotTable!$E$3</c:f>
              <c:strCache>
                <c:ptCount val="1"/>
                <c:pt idx="0">
                  <c:v>Total</c:v>
                </c:pt>
              </c:strCache>
            </c:strRef>
          </c:tx>
          <c:spPr>
            <a:solidFill>
              <a:srgbClr val="00B050">
                <a:alpha val="80000"/>
              </a:srgb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5079-4EA7-8DBC-FFD74AF7BB5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5079-4EA7-8DBC-FFD74AF7BB56}"/>
              </c:ext>
            </c:extLst>
          </c:dPt>
          <c:dPt>
            <c:idx val="2"/>
            <c:invertIfNegative val="0"/>
            <c:bubble3D val="0"/>
            <c:spPr>
              <a:solidFill>
                <a:srgbClr val="00B050"/>
              </a:solidFill>
              <a:ln>
                <a:noFill/>
              </a:ln>
              <a:effectLst/>
            </c:spPr>
            <c:extLst>
              <c:ext xmlns:c16="http://schemas.microsoft.com/office/drawing/2014/chart" uri="{C3380CC4-5D6E-409C-BE32-E72D297353CC}">
                <c16:uniqueId val="{0000000B-6266-4119-A89A-795C9AC204F7}"/>
              </c:ext>
            </c:extLst>
          </c:dPt>
          <c:dPt>
            <c:idx val="3"/>
            <c:invertIfNegative val="0"/>
            <c:bubble3D val="0"/>
            <c:spPr>
              <a:solidFill>
                <a:srgbClr val="00B050"/>
              </a:solidFill>
              <a:ln>
                <a:noFill/>
              </a:ln>
              <a:effectLst/>
            </c:spPr>
            <c:extLst>
              <c:ext xmlns:c16="http://schemas.microsoft.com/office/drawing/2014/chart" uri="{C3380CC4-5D6E-409C-BE32-E72D297353CC}">
                <c16:uniqueId val="{0000000A-6266-4119-A89A-795C9AC204F7}"/>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5079-4EA7-8DBC-FFD74AF7BB56}"/>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1-5079-4EA7-8DBC-FFD74AF7BB56}"/>
              </c:ext>
            </c:extLst>
          </c:dPt>
          <c:dPt>
            <c:idx val="6"/>
            <c:invertIfNegative val="0"/>
            <c:bubble3D val="0"/>
            <c:spPr>
              <a:solidFill>
                <a:srgbClr val="00B050"/>
              </a:solidFill>
              <a:ln>
                <a:noFill/>
              </a:ln>
              <a:effectLst/>
            </c:spPr>
            <c:extLst>
              <c:ext xmlns:c16="http://schemas.microsoft.com/office/drawing/2014/chart" uri="{C3380CC4-5D6E-409C-BE32-E72D297353CC}">
                <c16:uniqueId val="{0000000C-6266-4119-A89A-795C9AC204F7}"/>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5-5079-4EA7-8DBC-FFD74AF7BB5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Market_PivotTable!$D$4:$D$12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Market_PivotTable!$E$4:$E$12</c:f>
              <c:numCache>
                <c:formatCode>0.00%</c:formatCode>
                <c:ptCount val="8"/>
                <c:pt idx="0">
                  <c:v>-2.760799613932695E-4</c:v>
                </c:pt>
                <c:pt idx="1">
                  <c:v>-1.8841608430550093E-4</c:v>
                </c:pt>
                <c:pt idx="2">
                  <c:v>6.0542862455374361E-5</c:v>
                </c:pt>
                <c:pt idx="3">
                  <c:v>4.8265017929136539E-4</c:v>
                </c:pt>
                <c:pt idx="4">
                  <c:v>-2.1828928890355731E-4</c:v>
                </c:pt>
                <c:pt idx="5">
                  <c:v>-3.9839267878771502E-4</c:v>
                </c:pt>
                <c:pt idx="6">
                  <c:v>4.0091906248162173E-5</c:v>
                </c:pt>
                <c:pt idx="7">
                  <c:v>-1.0298203734307618E-4</c:v>
                </c:pt>
              </c:numCache>
            </c:numRef>
          </c:val>
          <c:extLst>
            <c:ext xmlns:c16="http://schemas.microsoft.com/office/drawing/2014/chart" uri="{C3380CC4-5D6E-409C-BE32-E72D297353CC}">
              <c16:uniqueId val="{00000000-5079-4EA7-8DBC-FFD74AF7BB56}"/>
            </c:ext>
          </c:extLst>
        </c:ser>
        <c:dLbls>
          <c:dLblPos val="outEnd"/>
          <c:showLegendKey val="0"/>
          <c:showVal val="1"/>
          <c:showCatName val="0"/>
          <c:showSerName val="0"/>
          <c:showPercent val="0"/>
          <c:showBubbleSize val="0"/>
        </c:dLbls>
        <c:gapWidth val="219"/>
        <c:overlap val="-27"/>
        <c:axId val="130062584"/>
        <c:axId val="130061864"/>
      </c:barChart>
      <c:catAx>
        <c:axId val="13006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30061864"/>
        <c:crosses val="autoZero"/>
        <c:auto val="1"/>
        <c:lblAlgn val="ctr"/>
        <c:lblOffset val="100"/>
        <c:noMultiLvlLbl val="0"/>
      </c:catAx>
      <c:valAx>
        <c:axId val="130061864"/>
        <c:scaling>
          <c:orientation val="minMax"/>
        </c:scaling>
        <c:delete val="1"/>
        <c:axPos val="l"/>
        <c:numFmt formatCode="0.00%" sourceLinked="1"/>
        <c:majorTickMark val="none"/>
        <c:minorTickMark val="none"/>
        <c:tickLblPos val="nextTo"/>
        <c:crossAx val="130062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[StockMarket_Dashboard.xlsx]Market_PivotTable!Volatility by Sector</c:name>
    <c:fmtId val="6"/>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1">
                <a:solidFill>
                  <a:schemeClr val="bg1">
                    <a:lumMod val="75000"/>
                  </a:schemeClr>
                </a:solidFill>
              </a:rPr>
              <a:t>Volatility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D35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Market_PivotTable!$E$14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Market_PivotTable!$D$15:$D$20</c:f>
              <c:strCache>
                <c:ptCount val="5"/>
                <c:pt idx="0">
                  <c:v>Consumer Discretionary</c:v>
                </c:pt>
                <c:pt idx="1">
                  <c:v>Energy</c:v>
                </c:pt>
                <c:pt idx="2">
                  <c:v>Financials</c:v>
                </c:pt>
                <c:pt idx="3">
                  <c:v>Healthcare</c:v>
                </c:pt>
                <c:pt idx="4">
                  <c:v>Information Technology</c:v>
                </c:pt>
              </c:strCache>
            </c:strRef>
          </c:cat>
          <c:val>
            <c:numRef>
              <c:f>Market_PivotTable!$E$15:$E$20</c:f>
              <c:numCache>
                <c:formatCode>0.00</c:formatCode>
                <c:ptCount val="5"/>
                <c:pt idx="0">
                  <c:v>11.361860465116287</c:v>
                </c:pt>
                <c:pt idx="1">
                  <c:v>12.454108527131783</c:v>
                </c:pt>
                <c:pt idx="2">
                  <c:v>43.841240310077531</c:v>
                </c:pt>
                <c:pt idx="3">
                  <c:v>23.965038759689929</c:v>
                </c:pt>
                <c:pt idx="4">
                  <c:v>13.032926356589154</c:v>
                </c:pt>
              </c:numCache>
            </c:numRef>
          </c:val>
          <c:extLst>
            <c:ext xmlns:c16="http://schemas.microsoft.com/office/drawing/2014/chart" uri="{C3380CC4-5D6E-409C-BE32-E72D297353CC}">
              <c16:uniqueId val="{00000000-4D58-481F-8442-83C06B7C6CA2}"/>
            </c:ext>
          </c:extLst>
        </c:ser>
        <c:dLbls>
          <c:dLblPos val="outEnd"/>
          <c:showLegendKey val="0"/>
          <c:showVal val="1"/>
          <c:showCatName val="0"/>
          <c:showSerName val="0"/>
          <c:showPercent val="0"/>
          <c:showBubbleSize val="0"/>
        </c:dLbls>
        <c:gapWidth val="219"/>
        <c:overlap val="-27"/>
        <c:axId val="826623416"/>
        <c:axId val="826627736"/>
      </c:barChart>
      <c:catAx>
        <c:axId val="826623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26627736"/>
        <c:crosses val="autoZero"/>
        <c:auto val="1"/>
        <c:lblAlgn val="ctr"/>
        <c:lblOffset val="100"/>
        <c:noMultiLvlLbl val="0"/>
      </c:catAx>
      <c:valAx>
        <c:axId val="826627736"/>
        <c:scaling>
          <c:orientation val="minMax"/>
        </c:scaling>
        <c:delete val="1"/>
        <c:axPos val="l"/>
        <c:numFmt formatCode="0.00" sourceLinked="1"/>
        <c:majorTickMark val="none"/>
        <c:minorTickMark val="none"/>
        <c:tickLblPos val="nextTo"/>
        <c:crossAx val="826623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[StockMarket_Dashboard.xlsx]Portfolio_PnL_PivotTables!Win vs Loss Distribution</c:name>
    <c:fmtId val="11"/>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sz="1400" b="1" i="0" u="none" strike="noStrike" baseline="0">
                <a:solidFill>
                  <a:schemeClr val="bg1">
                    <a:lumMod val="75000"/>
                  </a:schemeClr>
                </a:solidFill>
              </a:rPr>
              <a:t>Win vs Loss Distribution</a:t>
            </a:r>
            <a:endParaRPr lang="en-US" b="1">
              <a:solidFill>
                <a:schemeClr val="bg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tx1">
                <a:lumMod val="85000"/>
                <a:lumOff val="15000"/>
              </a:schemeClr>
            </a:solidFill>
          </a:ln>
          <a:effectLst/>
        </c:spPr>
      </c:pivotFmt>
      <c:pivotFmt>
        <c:idx val="3"/>
        <c:spPr>
          <a:solidFill>
            <a:srgbClr val="00B050"/>
          </a:solidFill>
          <a:ln w="19050">
            <a:solidFill>
              <a:schemeClr val="tx1">
                <a:lumMod val="85000"/>
                <a:lumOff val="15000"/>
              </a:schemeClr>
            </a:solidFill>
          </a:ln>
          <a:effectLst/>
        </c:spPr>
      </c:pivotFmt>
    </c:pivotFmts>
    <c:plotArea>
      <c:layout/>
      <c:doughnutChart>
        <c:varyColors val="1"/>
        <c:ser>
          <c:idx val="0"/>
          <c:order val="0"/>
          <c:tx>
            <c:strRef>
              <c:f>Portfolio_PnL_PivotTables!$H$4</c:f>
              <c:strCache>
                <c:ptCount val="1"/>
                <c:pt idx="0">
                  <c:v>Total</c:v>
                </c:pt>
              </c:strCache>
            </c:strRef>
          </c:tx>
          <c:spPr>
            <a:ln>
              <a:solidFill>
                <a:schemeClr val="tx1">
                  <a:lumMod val="85000"/>
                  <a:lumOff val="15000"/>
                </a:schemeClr>
              </a:solidFill>
            </a:ln>
          </c:spPr>
          <c:dPt>
            <c:idx val="0"/>
            <c:bubble3D val="0"/>
            <c:spPr>
              <a:solidFill>
                <a:schemeClr val="accent2"/>
              </a:solidFill>
              <a:ln w="19050">
                <a:solidFill>
                  <a:schemeClr val="tx1">
                    <a:lumMod val="85000"/>
                    <a:lumOff val="15000"/>
                  </a:schemeClr>
                </a:solidFill>
              </a:ln>
              <a:effectLst/>
            </c:spPr>
            <c:extLst>
              <c:ext xmlns:c16="http://schemas.microsoft.com/office/drawing/2014/chart" uri="{C3380CC4-5D6E-409C-BE32-E72D297353CC}">
                <c16:uniqueId val="{00000001-AE30-4964-93E4-73F654B8CCE2}"/>
              </c:ext>
            </c:extLst>
          </c:dPt>
          <c:dPt>
            <c:idx val="1"/>
            <c:bubble3D val="0"/>
            <c:spPr>
              <a:solidFill>
                <a:srgbClr val="00B050"/>
              </a:solidFill>
              <a:ln w="19050">
                <a:solidFill>
                  <a:schemeClr val="tx1">
                    <a:lumMod val="85000"/>
                    <a:lumOff val="15000"/>
                  </a:schemeClr>
                </a:solidFill>
              </a:ln>
              <a:effectLst/>
            </c:spPr>
            <c:extLst>
              <c:ext xmlns:c16="http://schemas.microsoft.com/office/drawing/2014/chart" uri="{C3380CC4-5D6E-409C-BE32-E72D297353CC}">
                <c16:uniqueId val="{00000003-AE30-4964-93E4-73F654B8CC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Portfolio_PnL_PivotTables!$G$5:$G$7</c:f>
              <c:strCache>
                <c:ptCount val="2"/>
                <c:pt idx="0">
                  <c:v>0</c:v>
                </c:pt>
                <c:pt idx="1">
                  <c:v>1</c:v>
                </c:pt>
              </c:strCache>
            </c:strRef>
          </c:cat>
          <c:val>
            <c:numRef>
              <c:f>Portfolio_PnL_PivotTables!$H$5:$H$7</c:f>
              <c:numCache>
                <c:formatCode>General</c:formatCode>
                <c:ptCount val="2"/>
                <c:pt idx="0">
                  <c:v>27</c:v>
                </c:pt>
                <c:pt idx="1">
                  <c:v>212</c:v>
                </c:pt>
              </c:numCache>
            </c:numRef>
          </c:val>
          <c:extLst>
            <c:ext xmlns:c16="http://schemas.microsoft.com/office/drawing/2014/chart" uri="{C3380CC4-5D6E-409C-BE32-E72D297353CC}">
              <c16:uniqueId val="{00000006-693C-4F8E-8C59-B708611F17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[StockMarket_Dashboard.xlsx]Portfolio_PnL_PivotTables!P&amp;L Trend Over Time</c:name>
    <c:fmtId val="10"/>
  </c:pivotSource>
  <c:chart>
    <c:title>
      <c:tx>
        <c:rich>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r>
              <a:rPr lang="en-IN" sz="1400" b="1" i="0" u="none" strike="noStrike" baseline="0">
                <a:solidFill>
                  <a:schemeClr val="bg1">
                    <a:lumMod val="75000"/>
                  </a:schemeClr>
                </a:solidFill>
              </a:rPr>
              <a:t>P&amp;L Trend Over Time</a:t>
            </a:r>
            <a:endParaRPr lang="en-US" b="1">
              <a:solidFill>
                <a:schemeClr val="bg1">
                  <a:lumMod val="75000"/>
                </a:schemeClr>
              </a:solidFill>
            </a:endParaRPr>
          </a:p>
        </c:rich>
      </c:tx>
      <c:layout>
        <c:manualLayout>
          <c:xMode val="edge"/>
          <c:yMode val="edge"/>
          <c:x val="0.45415209151689351"/>
          <c:y val="2.66069163317232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8575" cap="rnd">
            <a:solidFill>
              <a:schemeClr val="accent2">
                <a:alpha val="80000"/>
              </a:schemeClr>
            </a:solidFill>
            <a:round/>
          </a:ln>
          <a:effectLst/>
        </c:spPr>
        <c:marker>
          <c:symbol val="none"/>
        </c:marker>
      </c:pivotFmt>
      <c:pivotFmt>
        <c:idx val="4"/>
        <c:spPr>
          <a:solidFill>
            <a:schemeClr val="accent1"/>
          </a:solidFill>
          <a:ln w="28575" cap="rnd">
            <a:solidFill>
              <a:schemeClr val="accent2">
                <a:alpha val="80000"/>
              </a:schemeClr>
            </a:solidFill>
            <a:round/>
          </a:ln>
          <a:effectLst/>
        </c:spPr>
        <c:marker>
          <c:symbol val="none"/>
        </c:marker>
      </c:pivotFmt>
      <c:pivotFmt>
        <c:idx val="5"/>
        <c:spPr>
          <a:solidFill>
            <a:schemeClr val="accent1"/>
          </a:solidFill>
          <a:ln w="28575" cap="rnd">
            <a:solidFill>
              <a:schemeClr val="accent2">
                <a:alpha val="80000"/>
              </a:schemeClr>
            </a:solidFill>
            <a:round/>
          </a:ln>
          <a:effectLst/>
        </c:spPr>
        <c:marker>
          <c:symbol val="none"/>
        </c:marker>
      </c:pivotFmt>
      <c:pivotFmt>
        <c:idx val="6"/>
        <c:spPr>
          <a:solidFill>
            <a:schemeClr val="accent1"/>
          </a:solidFill>
          <a:ln w="28575" cap="rnd">
            <a:solidFill>
              <a:schemeClr val="accent2">
                <a:alpha val="80000"/>
              </a:schemeClr>
            </a:solidFill>
            <a:round/>
          </a:ln>
          <a:effectLst/>
        </c:spPr>
        <c:marker>
          <c:symbol val="none"/>
        </c:marker>
      </c:pivotFmt>
      <c:pivotFmt>
        <c:idx val="7"/>
        <c:spPr>
          <a:solidFill>
            <a:schemeClr val="accent1"/>
          </a:solidFill>
          <a:ln w="28575" cap="rnd">
            <a:solidFill>
              <a:schemeClr val="accent2">
                <a:alpha val="80000"/>
              </a:schemeClr>
            </a:solidFill>
            <a:round/>
          </a:ln>
          <a:effectLst/>
        </c:spPr>
        <c:marker>
          <c:symbol val="none"/>
        </c:marker>
      </c:pivotFmt>
      <c:pivotFmt>
        <c:idx val="8"/>
        <c:spPr>
          <a:solidFill>
            <a:schemeClr val="accent1"/>
          </a:solidFill>
          <a:ln w="28575" cap="rnd">
            <a:solidFill>
              <a:schemeClr val="accent2">
                <a:alpha val="80000"/>
              </a:schemeClr>
            </a:solidFill>
            <a:round/>
          </a:ln>
          <a:effectLst/>
        </c:spPr>
        <c:marker>
          <c:symbol val="none"/>
        </c:marker>
      </c:pivotFmt>
      <c:pivotFmt>
        <c:idx val="9"/>
        <c:spPr>
          <a:solidFill>
            <a:schemeClr val="accent1"/>
          </a:solidFill>
          <a:ln w="28575" cap="rnd">
            <a:solidFill>
              <a:schemeClr val="accent2">
                <a:alpha val="80000"/>
              </a:schemeClr>
            </a:solidFill>
            <a:round/>
          </a:ln>
          <a:effectLst/>
        </c:spPr>
        <c:marker>
          <c:symbol val="none"/>
        </c:marker>
      </c:pivotFmt>
      <c:pivotFmt>
        <c:idx val="10"/>
        <c:spPr>
          <a:solidFill>
            <a:schemeClr val="accent1"/>
          </a:solidFill>
          <a:ln w="28575" cap="rnd">
            <a:solidFill>
              <a:schemeClr val="accent2">
                <a:alpha val="80000"/>
              </a:schemeClr>
            </a:solidFill>
            <a:round/>
          </a:ln>
          <a:effectLst/>
        </c:spPr>
        <c:marker>
          <c:symbol val="none"/>
        </c:marker>
      </c:pivotFmt>
      <c:pivotFmt>
        <c:idx val="11"/>
        <c:spPr>
          <a:solidFill>
            <a:schemeClr val="accent1"/>
          </a:solidFill>
          <a:ln w="28575" cap="rnd">
            <a:solidFill>
              <a:schemeClr val="accent2">
                <a:alpha val="80000"/>
              </a:schemeClr>
            </a:solidFill>
            <a:round/>
          </a:ln>
          <a:effectLst/>
        </c:spPr>
        <c:marker>
          <c:symbol val="none"/>
        </c:marker>
      </c:pivotFmt>
      <c:pivotFmt>
        <c:idx val="12"/>
        <c:spPr>
          <a:solidFill>
            <a:schemeClr val="accent1"/>
          </a:solidFill>
          <a:ln w="28575" cap="rnd">
            <a:solidFill>
              <a:schemeClr val="accent2">
                <a:alpha val="80000"/>
              </a:schemeClr>
            </a:solidFill>
            <a:round/>
          </a:ln>
          <a:effectLst/>
        </c:spPr>
        <c:marker>
          <c:symbol val="none"/>
        </c:marker>
      </c:pivotFmt>
      <c:pivotFmt>
        <c:idx val="13"/>
        <c:spPr>
          <a:solidFill>
            <a:schemeClr val="accent1"/>
          </a:solidFill>
          <a:ln w="28575" cap="rnd">
            <a:solidFill>
              <a:schemeClr val="accent2">
                <a:alpha val="80000"/>
              </a:schemeClr>
            </a:solidFill>
            <a:round/>
          </a:ln>
          <a:effectLst/>
        </c:spPr>
        <c:marker>
          <c:symbol val="none"/>
        </c:marker>
      </c:pivotFmt>
      <c:pivotFmt>
        <c:idx val="14"/>
        <c:spPr>
          <a:solidFill>
            <a:schemeClr val="accent1"/>
          </a:solidFill>
          <a:ln w="28575" cap="rnd">
            <a:solidFill>
              <a:schemeClr val="accent2">
                <a:alpha val="80000"/>
              </a:schemeClr>
            </a:solidFill>
            <a:round/>
          </a:ln>
          <a:effectLst/>
        </c:spPr>
        <c:marker>
          <c:symbol val="none"/>
        </c:marker>
      </c:pivotFmt>
      <c:pivotFmt>
        <c:idx val="15"/>
        <c:spPr>
          <a:solidFill>
            <a:schemeClr val="accent1"/>
          </a:solidFill>
          <a:ln w="28575" cap="rnd">
            <a:solidFill>
              <a:schemeClr val="accent2">
                <a:alpha val="80000"/>
              </a:schemeClr>
            </a:solidFill>
            <a:round/>
          </a:ln>
          <a:effectLst/>
        </c:spPr>
        <c:marker>
          <c:symbol val="none"/>
        </c:marker>
      </c:pivotFmt>
      <c:pivotFmt>
        <c:idx val="16"/>
        <c:spPr>
          <a:solidFill>
            <a:schemeClr val="accent1"/>
          </a:solidFill>
          <a:ln w="28575" cap="rnd">
            <a:solidFill>
              <a:schemeClr val="accent2">
                <a:alpha val="80000"/>
              </a:schemeClr>
            </a:solidFill>
            <a:round/>
          </a:ln>
          <a:effectLst/>
        </c:spPr>
        <c:marker>
          <c:symbol val="none"/>
        </c:marker>
      </c:pivotFmt>
      <c:pivotFmt>
        <c:idx val="17"/>
        <c:spPr>
          <a:solidFill>
            <a:schemeClr val="accent1"/>
          </a:solidFill>
          <a:ln w="28575" cap="rnd">
            <a:solidFill>
              <a:schemeClr val="accent2">
                <a:alpha val="80000"/>
              </a:schemeClr>
            </a:solidFill>
            <a:round/>
          </a:ln>
          <a:effectLst/>
        </c:spPr>
        <c:marker>
          <c:symbol val="none"/>
        </c:marker>
      </c:pivotFmt>
      <c:pivotFmt>
        <c:idx val="18"/>
        <c:spPr>
          <a:solidFill>
            <a:schemeClr val="accent1"/>
          </a:solidFill>
          <a:ln w="28575" cap="rnd">
            <a:solidFill>
              <a:schemeClr val="accent2">
                <a:alpha val="80000"/>
              </a:schemeClr>
            </a:solidFill>
            <a:round/>
          </a:ln>
          <a:effectLst/>
        </c:spPr>
        <c:marker>
          <c:symbol val="none"/>
        </c:marker>
      </c:pivotFmt>
      <c:pivotFmt>
        <c:idx val="19"/>
        <c:spPr>
          <a:solidFill>
            <a:schemeClr val="accent1"/>
          </a:solidFill>
          <a:ln w="28575" cap="rnd">
            <a:solidFill>
              <a:schemeClr val="accent2">
                <a:alpha val="80000"/>
              </a:schemeClr>
            </a:solidFill>
            <a:round/>
          </a:ln>
          <a:effectLst/>
        </c:spPr>
        <c:marker>
          <c:symbol val="none"/>
        </c:marker>
      </c:pivotFmt>
      <c:pivotFmt>
        <c:idx val="20"/>
        <c:spPr>
          <a:solidFill>
            <a:schemeClr val="accent1"/>
          </a:solidFill>
          <a:ln w="28575" cap="rnd">
            <a:solidFill>
              <a:schemeClr val="accent2">
                <a:alpha val="80000"/>
              </a:schemeClr>
            </a:solidFill>
            <a:round/>
          </a:ln>
          <a:effectLst/>
        </c:spPr>
        <c:marker>
          <c:symbol val="none"/>
        </c:marker>
      </c:pivotFmt>
      <c:pivotFmt>
        <c:idx val="21"/>
        <c:spPr>
          <a:solidFill>
            <a:schemeClr val="accent1"/>
          </a:solidFill>
          <a:ln w="28575" cap="rnd">
            <a:solidFill>
              <a:schemeClr val="accent2">
                <a:alpha val="80000"/>
              </a:schemeClr>
            </a:solidFill>
            <a:round/>
          </a:ln>
          <a:effectLst/>
        </c:spPr>
        <c:marker>
          <c:symbol val="none"/>
        </c:marker>
      </c:pivotFmt>
      <c:pivotFmt>
        <c:idx val="22"/>
        <c:spPr>
          <a:solidFill>
            <a:schemeClr val="accent1"/>
          </a:solidFill>
          <a:ln w="28575" cap="rnd">
            <a:solidFill>
              <a:schemeClr val="accent2">
                <a:alpha val="80000"/>
              </a:schemeClr>
            </a:solidFill>
            <a:round/>
          </a:ln>
          <a:effectLst/>
        </c:spPr>
        <c:marker>
          <c:symbol val="none"/>
        </c:marker>
      </c:pivotFmt>
      <c:pivotFmt>
        <c:idx val="23"/>
        <c:spPr>
          <a:solidFill>
            <a:schemeClr val="accent1"/>
          </a:solidFill>
          <a:ln w="28575" cap="rnd">
            <a:solidFill>
              <a:schemeClr val="accent2">
                <a:alpha val="80000"/>
              </a:schemeClr>
            </a:solidFill>
            <a:round/>
          </a:ln>
          <a:effectLst/>
        </c:spPr>
        <c:marker>
          <c:symbol val="none"/>
        </c:marker>
      </c:pivotFmt>
      <c:pivotFmt>
        <c:idx val="24"/>
        <c:spPr>
          <a:solidFill>
            <a:schemeClr val="accent1"/>
          </a:solidFill>
          <a:ln w="28575" cap="rnd">
            <a:solidFill>
              <a:schemeClr val="accent2">
                <a:alpha val="80000"/>
              </a:schemeClr>
            </a:solidFill>
            <a:round/>
          </a:ln>
          <a:effectLst/>
        </c:spPr>
        <c:marker>
          <c:symbol val="none"/>
        </c:marker>
      </c:pivotFmt>
      <c:pivotFmt>
        <c:idx val="25"/>
        <c:spPr>
          <a:solidFill>
            <a:schemeClr val="accent1"/>
          </a:solidFill>
          <a:ln w="28575" cap="rnd">
            <a:solidFill>
              <a:schemeClr val="accent2">
                <a:alpha val="80000"/>
              </a:schemeClr>
            </a:solidFill>
            <a:round/>
          </a:ln>
          <a:effectLst/>
        </c:spPr>
        <c:marker>
          <c:symbol val="none"/>
        </c:marker>
      </c:pivotFmt>
      <c:pivotFmt>
        <c:idx val="26"/>
        <c:spPr>
          <a:solidFill>
            <a:schemeClr val="accent1"/>
          </a:solidFill>
          <a:ln w="28575" cap="rnd">
            <a:solidFill>
              <a:schemeClr val="accent2">
                <a:alpha val="80000"/>
              </a:schemeClr>
            </a:solidFill>
            <a:round/>
          </a:ln>
          <a:effectLst/>
        </c:spPr>
        <c:marker>
          <c:symbol val="none"/>
        </c:marker>
      </c:pivotFmt>
      <c:pivotFmt>
        <c:idx val="27"/>
        <c:spPr>
          <a:solidFill>
            <a:schemeClr val="accent1"/>
          </a:solidFill>
          <a:ln w="28575" cap="rnd">
            <a:solidFill>
              <a:schemeClr val="accent2">
                <a:alpha val="80000"/>
              </a:schemeClr>
            </a:solidFill>
            <a:round/>
          </a:ln>
          <a:effectLst/>
        </c:spPr>
        <c:marker>
          <c:symbol val="none"/>
        </c:marker>
      </c:pivotFmt>
      <c:pivotFmt>
        <c:idx val="28"/>
        <c:spPr>
          <a:solidFill>
            <a:schemeClr val="accent1"/>
          </a:solidFill>
          <a:ln w="28575" cap="rnd">
            <a:solidFill>
              <a:schemeClr val="accent2">
                <a:alpha val="80000"/>
              </a:schemeClr>
            </a:solidFill>
            <a:round/>
          </a:ln>
          <a:effectLst/>
        </c:spPr>
        <c:marker>
          <c:symbol val="none"/>
        </c:marker>
      </c:pivotFmt>
      <c:pivotFmt>
        <c:idx val="29"/>
        <c:spPr>
          <a:solidFill>
            <a:schemeClr val="accent1"/>
          </a:solidFill>
          <a:ln w="28575" cap="rnd">
            <a:solidFill>
              <a:schemeClr val="accent2">
                <a:alpha val="80000"/>
              </a:schemeClr>
            </a:solidFill>
            <a:round/>
          </a:ln>
          <a:effectLst/>
        </c:spPr>
        <c:marker>
          <c:symbol val="none"/>
        </c:marker>
      </c:pivotFmt>
      <c:pivotFmt>
        <c:idx val="30"/>
        <c:spPr>
          <a:solidFill>
            <a:schemeClr val="accent1"/>
          </a:solidFill>
          <a:ln w="28575" cap="rnd">
            <a:solidFill>
              <a:schemeClr val="accent2">
                <a:alpha val="80000"/>
              </a:schemeClr>
            </a:solidFill>
            <a:round/>
          </a:ln>
          <a:effectLst/>
        </c:spPr>
        <c:marker>
          <c:symbol val="none"/>
        </c:marker>
      </c:pivotFmt>
      <c:pivotFmt>
        <c:idx val="31"/>
        <c:spPr>
          <a:solidFill>
            <a:schemeClr val="accent1"/>
          </a:solidFill>
          <a:ln w="28575" cap="rnd">
            <a:solidFill>
              <a:schemeClr val="accent2">
                <a:alpha val="80000"/>
              </a:schemeClr>
            </a:solidFill>
            <a:round/>
          </a:ln>
          <a:effectLst/>
        </c:spPr>
        <c:marker>
          <c:symbol val="none"/>
        </c:marker>
      </c:pivotFmt>
      <c:pivotFmt>
        <c:idx val="32"/>
        <c:spPr>
          <a:solidFill>
            <a:schemeClr val="accent1"/>
          </a:solidFill>
          <a:ln w="28575" cap="rnd">
            <a:solidFill>
              <a:schemeClr val="accent2">
                <a:alpha val="80000"/>
              </a:schemeClr>
            </a:solidFill>
            <a:round/>
          </a:ln>
          <a:effectLst/>
        </c:spPr>
        <c:marker>
          <c:symbol val="none"/>
        </c:marker>
      </c:pivotFmt>
      <c:pivotFmt>
        <c:idx val="33"/>
        <c:spPr>
          <a:solidFill>
            <a:schemeClr val="accent1"/>
          </a:solidFill>
          <a:ln w="28575" cap="rnd">
            <a:solidFill>
              <a:schemeClr val="accent2">
                <a:alpha val="80000"/>
              </a:schemeClr>
            </a:solidFill>
            <a:round/>
          </a:ln>
          <a:effectLst/>
        </c:spPr>
        <c:marker>
          <c:symbol val="none"/>
        </c:marker>
      </c:pivotFmt>
      <c:pivotFmt>
        <c:idx val="34"/>
        <c:spPr>
          <a:solidFill>
            <a:schemeClr val="accent1"/>
          </a:solidFill>
          <a:ln w="28575" cap="rnd">
            <a:solidFill>
              <a:schemeClr val="accent2">
                <a:alpha val="80000"/>
              </a:schemeClr>
            </a:solidFill>
            <a:round/>
          </a:ln>
          <a:effectLst/>
        </c:spPr>
        <c:marker>
          <c:symbol val="none"/>
        </c:marker>
      </c:pivotFmt>
      <c:pivotFmt>
        <c:idx val="35"/>
        <c:spPr>
          <a:solidFill>
            <a:schemeClr val="accent1"/>
          </a:solidFill>
          <a:ln w="28575" cap="rnd">
            <a:solidFill>
              <a:schemeClr val="accent2">
                <a:alpha val="80000"/>
              </a:schemeClr>
            </a:solidFill>
            <a:round/>
          </a:ln>
          <a:effectLst/>
        </c:spPr>
        <c:marker>
          <c:symbol val="none"/>
        </c:marker>
      </c:pivotFmt>
      <c:pivotFmt>
        <c:idx val="36"/>
        <c:spPr>
          <a:solidFill>
            <a:schemeClr val="accent1"/>
          </a:solidFill>
          <a:ln w="28575" cap="rnd">
            <a:solidFill>
              <a:schemeClr val="accent2">
                <a:alpha val="80000"/>
              </a:schemeClr>
            </a:solidFill>
            <a:round/>
          </a:ln>
          <a:effectLst/>
        </c:spPr>
        <c:marker>
          <c:symbol val="none"/>
        </c:marker>
      </c:pivotFmt>
      <c:pivotFmt>
        <c:idx val="37"/>
        <c:spPr>
          <a:solidFill>
            <a:schemeClr val="accent1"/>
          </a:solidFill>
          <a:ln w="28575" cap="rnd">
            <a:solidFill>
              <a:schemeClr val="accent2">
                <a:alpha val="80000"/>
              </a:schemeClr>
            </a:solidFill>
            <a:round/>
          </a:ln>
          <a:effectLst/>
        </c:spPr>
        <c:marker>
          <c:symbol val="none"/>
        </c:marker>
      </c:pivotFmt>
      <c:pivotFmt>
        <c:idx val="38"/>
        <c:spPr>
          <a:solidFill>
            <a:schemeClr val="accent1"/>
          </a:solidFill>
          <a:ln w="28575" cap="rnd">
            <a:solidFill>
              <a:schemeClr val="accent2">
                <a:alpha val="80000"/>
              </a:schemeClr>
            </a:solidFill>
            <a:round/>
          </a:ln>
          <a:effectLst/>
        </c:spPr>
        <c:marker>
          <c:symbol val="none"/>
        </c:marker>
      </c:pivotFmt>
      <c:pivotFmt>
        <c:idx val="39"/>
        <c:spPr>
          <a:solidFill>
            <a:schemeClr val="accent1"/>
          </a:solidFill>
          <a:ln w="28575" cap="rnd">
            <a:solidFill>
              <a:schemeClr val="accent2">
                <a:alpha val="80000"/>
              </a:schemeClr>
            </a:solidFill>
            <a:round/>
          </a:ln>
          <a:effectLst/>
        </c:spPr>
        <c:marker>
          <c:symbol val="none"/>
        </c:marker>
      </c:pivotFmt>
      <c:pivotFmt>
        <c:idx val="40"/>
        <c:spPr>
          <a:solidFill>
            <a:schemeClr val="accent1"/>
          </a:solidFill>
          <a:ln w="28575" cap="rnd">
            <a:solidFill>
              <a:schemeClr val="accent2">
                <a:alpha val="80000"/>
              </a:schemeClr>
            </a:solidFill>
            <a:round/>
          </a:ln>
          <a:effectLst/>
        </c:spPr>
        <c:marker>
          <c:symbol val="none"/>
        </c:marker>
      </c:pivotFmt>
      <c:pivotFmt>
        <c:idx val="41"/>
        <c:spPr>
          <a:solidFill>
            <a:schemeClr val="accent1"/>
          </a:solidFill>
          <a:ln w="28575" cap="rnd">
            <a:solidFill>
              <a:schemeClr val="accent2">
                <a:alpha val="80000"/>
              </a:schemeClr>
            </a:solidFill>
            <a:round/>
          </a:ln>
          <a:effectLst/>
        </c:spPr>
        <c:marker>
          <c:symbol val="none"/>
        </c:marker>
      </c:pivotFmt>
      <c:pivotFmt>
        <c:idx val="42"/>
        <c:spPr>
          <a:solidFill>
            <a:schemeClr val="accent1"/>
          </a:solidFill>
          <a:ln w="28575" cap="rnd">
            <a:solidFill>
              <a:schemeClr val="accent2">
                <a:alpha val="80000"/>
              </a:schemeClr>
            </a:solidFill>
            <a:round/>
          </a:ln>
          <a:effectLst/>
        </c:spPr>
        <c:marker>
          <c:symbol val="none"/>
        </c:marker>
      </c:pivotFmt>
      <c:pivotFmt>
        <c:idx val="43"/>
        <c:spPr>
          <a:solidFill>
            <a:schemeClr val="accent1"/>
          </a:solidFill>
          <a:ln w="28575" cap="rnd">
            <a:solidFill>
              <a:schemeClr val="accent2">
                <a:alpha val="80000"/>
              </a:schemeClr>
            </a:solidFill>
            <a:round/>
          </a:ln>
          <a:effectLst/>
        </c:spPr>
        <c:marker>
          <c:symbol val="none"/>
        </c:marker>
      </c:pivotFmt>
      <c:pivotFmt>
        <c:idx val="44"/>
        <c:spPr>
          <a:solidFill>
            <a:schemeClr val="accent1"/>
          </a:solidFill>
          <a:ln w="28575" cap="rnd">
            <a:solidFill>
              <a:schemeClr val="accent2">
                <a:alpha val="80000"/>
              </a:schemeClr>
            </a:solidFill>
            <a:round/>
          </a:ln>
          <a:effectLst/>
        </c:spPr>
        <c:marker>
          <c:symbol val="none"/>
        </c:marker>
      </c:pivotFmt>
      <c:pivotFmt>
        <c:idx val="45"/>
        <c:spPr>
          <a:solidFill>
            <a:schemeClr val="accent1"/>
          </a:solidFill>
          <a:ln w="28575" cap="rnd">
            <a:solidFill>
              <a:schemeClr val="accent2">
                <a:alpha val="80000"/>
              </a:schemeClr>
            </a:solidFill>
            <a:round/>
          </a:ln>
          <a:effectLst/>
        </c:spPr>
        <c:marker>
          <c:symbol val="none"/>
        </c:marker>
      </c:pivotFmt>
      <c:pivotFmt>
        <c:idx val="46"/>
        <c:spPr>
          <a:solidFill>
            <a:schemeClr val="accent1"/>
          </a:solidFill>
          <a:ln w="28575" cap="rnd">
            <a:solidFill>
              <a:schemeClr val="accent2">
                <a:alpha val="80000"/>
              </a:schemeClr>
            </a:solidFill>
            <a:round/>
          </a:ln>
          <a:effectLst/>
        </c:spPr>
        <c:marker>
          <c:symbol val="none"/>
        </c:marker>
      </c:pivotFmt>
      <c:pivotFmt>
        <c:idx val="47"/>
        <c:spPr>
          <a:solidFill>
            <a:schemeClr val="accent1"/>
          </a:solidFill>
          <a:ln w="28575" cap="rnd">
            <a:solidFill>
              <a:schemeClr val="accent2">
                <a:alpha val="80000"/>
              </a:schemeClr>
            </a:solidFill>
            <a:round/>
          </a:ln>
          <a:effectLst/>
        </c:spPr>
        <c:marker>
          <c:symbol val="none"/>
        </c:marker>
      </c:pivotFmt>
      <c:pivotFmt>
        <c:idx val="48"/>
        <c:spPr>
          <a:solidFill>
            <a:schemeClr val="accent1"/>
          </a:solidFill>
          <a:ln w="28575" cap="rnd">
            <a:solidFill>
              <a:schemeClr val="accent2">
                <a:alpha val="80000"/>
              </a:schemeClr>
            </a:solidFill>
            <a:round/>
          </a:ln>
          <a:effectLst/>
        </c:spPr>
        <c:marker>
          <c:symbol val="none"/>
        </c:marker>
      </c:pivotFmt>
      <c:pivotFmt>
        <c:idx val="49"/>
        <c:spPr>
          <a:solidFill>
            <a:schemeClr val="accent1"/>
          </a:solidFill>
          <a:ln w="28575" cap="rnd">
            <a:solidFill>
              <a:schemeClr val="accent2">
                <a:alpha val="80000"/>
              </a:schemeClr>
            </a:solidFill>
            <a:round/>
          </a:ln>
          <a:effectLst/>
        </c:spPr>
        <c:marker>
          <c:symbol val="none"/>
        </c:marker>
      </c:pivotFmt>
      <c:pivotFmt>
        <c:idx val="50"/>
        <c:spPr>
          <a:solidFill>
            <a:schemeClr val="accent1"/>
          </a:solidFill>
          <a:ln w="28575" cap="rnd">
            <a:solidFill>
              <a:schemeClr val="accent2">
                <a:alpha val="80000"/>
              </a:schemeClr>
            </a:solidFill>
            <a:round/>
          </a:ln>
          <a:effectLst/>
        </c:spPr>
        <c:marker>
          <c:symbol val="none"/>
        </c:marker>
      </c:pivotFmt>
      <c:pivotFmt>
        <c:idx val="51"/>
        <c:spPr>
          <a:solidFill>
            <a:schemeClr val="accent1"/>
          </a:solidFill>
          <a:ln w="28575" cap="rnd">
            <a:solidFill>
              <a:schemeClr val="accent2">
                <a:alpha val="80000"/>
              </a:schemeClr>
            </a:solidFill>
            <a:round/>
          </a:ln>
          <a:effectLst/>
        </c:spPr>
        <c:marker>
          <c:symbol val="none"/>
        </c:marker>
      </c:pivotFmt>
      <c:pivotFmt>
        <c:idx val="52"/>
        <c:spPr>
          <a:solidFill>
            <a:schemeClr val="accent1"/>
          </a:solidFill>
          <a:ln w="28575" cap="rnd">
            <a:solidFill>
              <a:schemeClr val="accent2">
                <a:alpha val="80000"/>
              </a:schemeClr>
            </a:solidFill>
            <a:round/>
          </a:ln>
          <a:effectLst/>
        </c:spPr>
        <c:marker>
          <c:symbol val="none"/>
        </c:marker>
      </c:pivotFmt>
      <c:pivotFmt>
        <c:idx val="53"/>
        <c:spPr>
          <a:solidFill>
            <a:schemeClr val="accent1"/>
          </a:solidFill>
          <a:ln w="28575" cap="rnd">
            <a:solidFill>
              <a:srgbClr val="00B050"/>
            </a:solidFill>
            <a:round/>
          </a:ln>
          <a:effectLst/>
        </c:spPr>
        <c:marker>
          <c:symbol val="none"/>
        </c:marker>
      </c:pivotFmt>
      <c:pivotFmt>
        <c:idx val="54"/>
        <c:spPr>
          <a:solidFill>
            <a:schemeClr val="accent1"/>
          </a:solidFill>
          <a:ln w="28575" cap="rnd">
            <a:solidFill>
              <a:schemeClr val="accent2">
                <a:alpha val="80000"/>
              </a:schemeClr>
            </a:solidFill>
            <a:round/>
          </a:ln>
          <a:effectLst/>
        </c:spPr>
      </c:pivotFmt>
      <c:pivotFmt>
        <c:idx val="55"/>
        <c:marker>
          <c:symbol val="none"/>
        </c:marker>
      </c:pivotFmt>
      <c:pivotFmt>
        <c:idx val="56"/>
        <c:spPr>
          <a:ln w="28575" cap="rnd">
            <a:solidFill>
              <a:srgbClr val="00B050">
                <a:alpha val="80000"/>
              </a:srgbClr>
            </a:solidFill>
            <a:round/>
          </a:ln>
          <a:effectLst/>
        </c:spPr>
        <c:marker>
          <c:symbol val="none"/>
        </c:marker>
      </c:pivotFmt>
    </c:pivotFmts>
    <c:plotArea>
      <c:layout/>
      <c:lineChart>
        <c:grouping val="standard"/>
        <c:varyColors val="0"/>
        <c:ser>
          <c:idx val="0"/>
          <c:order val="0"/>
          <c:tx>
            <c:strRef>
              <c:f>Portfolio_PnL_PivotTables!$E$5</c:f>
              <c:strCache>
                <c:ptCount val="1"/>
                <c:pt idx="0">
                  <c:v>Total</c:v>
                </c:pt>
              </c:strCache>
            </c:strRef>
          </c:tx>
          <c:spPr>
            <a:ln w="28575" cap="rnd">
              <a:solidFill>
                <a:srgbClr val="00B050">
                  <a:alpha val="80000"/>
                </a:srgbClr>
              </a:solidFill>
              <a:round/>
            </a:ln>
            <a:effectLst/>
          </c:spPr>
          <c:marker>
            <c:symbol val="none"/>
          </c:marker>
          <c:dPt>
            <c:idx val="3"/>
            <c:marker>
              <c:symbol val="none"/>
            </c:marker>
            <c:bubble3D val="0"/>
            <c:extLst>
              <c:ext xmlns:c16="http://schemas.microsoft.com/office/drawing/2014/chart" uri="{C3380CC4-5D6E-409C-BE32-E72D297353CC}">
                <c16:uniqueId val="{00000001-D814-4728-9F40-4C068863FA01}"/>
              </c:ext>
            </c:extLst>
          </c:dPt>
          <c:dPt>
            <c:idx val="7"/>
            <c:marker>
              <c:symbol val="none"/>
            </c:marker>
            <c:bubble3D val="0"/>
            <c:extLst>
              <c:ext xmlns:c16="http://schemas.microsoft.com/office/drawing/2014/chart" uri="{C3380CC4-5D6E-409C-BE32-E72D297353CC}">
                <c16:uniqueId val="{00000003-D814-4728-9F40-4C068863FA01}"/>
              </c:ext>
            </c:extLst>
          </c:dPt>
          <c:dPt>
            <c:idx val="8"/>
            <c:marker>
              <c:symbol val="none"/>
            </c:marker>
            <c:bubble3D val="0"/>
            <c:extLst>
              <c:ext xmlns:c16="http://schemas.microsoft.com/office/drawing/2014/chart" uri="{C3380CC4-5D6E-409C-BE32-E72D297353CC}">
                <c16:uniqueId val="{00000005-D814-4728-9F40-4C068863FA01}"/>
              </c:ext>
            </c:extLst>
          </c:dPt>
          <c:dPt>
            <c:idx val="10"/>
            <c:marker>
              <c:symbol val="none"/>
            </c:marker>
            <c:bubble3D val="0"/>
            <c:extLst>
              <c:ext xmlns:c16="http://schemas.microsoft.com/office/drawing/2014/chart" uri="{C3380CC4-5D6E-409C-BE32-E72D297353CC}">
                <c16:uniqueId val="{00000007-D814-4728-9F40-4C068863FA01}"/>
              </c:ext>
            </c:extLst>
          </c:dPt>
          <c:dPt>
            <c:idx val="11"/>
            <c:marker>
              <c:symbol val="none"/>
            </c:marker>
            <c:bubble3D val="0"/>
            <c:extLst>
              <c:ext xmlns:c16="http://schemas.microsoft.com/office/drawing/2014/chart" uri="{C3380CC4-5D6E-409C-BE32-E72D297353CC}">
                <c16:uniqueId val="{00000009-D814-4728-9F40-4C068863FA01}"/>
              </c:ext>
            </c:extLst>
          </c:dPt>
          <c:dPt>
            <c:idx val="15"/>
            <c:marker>
              <c:symbol val="none"/>
            </c:marker>
            <c:bubble3D val="0"/>
            <c:extLst>
              <c:ext xmlns:c16="http://schemas.microsoft.com/office/drawing/2014/chart" uri="{C3380CC4-5D6E-409C-BE32-E72D297353CC}">
                <c16:uniqueId val="{0000000B-D814-4728-9F40-4C068863FA01}"/>
              </c:ext>
            </c:extLst>
          </c:dPt>
          <c:dPt>
            <c:idx val="17"/>
            <c:marker>
              <c:symbol val="none"/>
            </c:marker>
            <c:bubble3D val="0"/>
            <c:extLst>
              <c:ext xmlns:c16="http://schemas.microsoft.com/office/drawing/2014/chart" uri="{C3380CC4-5D6E-409C-BE32-E72D297353CC}">
                <c16:uniqueId val="{0000000D-D814-4728-9F40-4C068863FA01}"/>
              </c:ext>
            </c:extLst>
          </c:dPt>
          <c:dPt>
            <c:idx val="18"/>
            <c:marker>
              <c:symbol val="none"/>
            </c:marker>
            <c:bubble3D val="0"/>
            <c:extLst>
              <c:ext xmlns:c16="http://schemas.microsoft.com/office/drawing/2014/chart" uri="{C3380CC4-5D6E-409C-BE32-E72D297353CC}">
                <c16:uniqueId val="{0000000F-D814-4728-9F40-4C068863FA01}"/>
              </c:ext>
            </c:extLst>
          </c:dPt>
          <c:dPt>
            <c:idx val="21"/>
            <c:marker>
              <c:symbol val="none"/>
            </c:marker>
            <c:bubble3D val="0"/>
            <c:extLst>
              <c:ext xmlns:c16="http://schemas.microsoft.com/office/drawing/2014/chart" uri="{C3380CC4-5D6E-409C-BE32-E72D297353CC}">
                <c16:uniqueId val="{00000011-D814-4728-9F40-4C068863FA01}"/>
              </c:ext>
            </c:extLst>
          </c:dPt>
          <c:dPt>
            <c:idx val="24"/>
            <c:marker>
              <c:symbol val="none"/>
            </c:marker>
            <c:bubble3D val="0"/>
            <c:extLst>
              <c:ext xmlns:c16="http://schemas.microsoft.com/office/drawing/2014/chart" uri="{C3380CC4-5D6E-409C-BE32-E72D297353CC}">
                <c16:uniqueId val="{00000013-D814-4728-9F40-4C068863FA01}"/>
              </c:ext>
            </c:extLst>
          </c:dPt>
          <c:dPt>
            <c:idx val="27"/>
            <c:marker>
              <c:symbol val="none"/>
            </c:marker>
            <c:bubble3D val="0"/>
            <c:extLst>
              <c:ext xmlns:c16="http://schemas.microsoft.com/office/drawing/2014/chart" uri="{C3380CC4-5D6E-409C-BE32-E72D297353CC}">
                <c16:uniqueId val="{00000015-D814-4728-9F40-4C068863FA01}"/>
              </c:ext>
            </c:extLst>
          </c:dPt>
          <c:dPt>
            <c:idx val="29"/>
            <c:marker>
              <c:symbol val="none"/>
            </c:marker>
            <c:bubble3D val="0"/>
            <c:extLst>
              <c:ext xmlns:c16="http://schemas.microsoft.com/office/drawing/2014/chart" uri="{C3380CC4-5D6E-409C-BE32-E72D297353CC}">
                <c16:uniqueId val="{00000017-D814-4728-9F40-4C068863FA01}"/>
              </c:ext>
            </c:extLst>
          </c:dPt>
          <c:dPt>
            <c:idx val="32"/>
            <c:marker>
              <c:symbol val="none"/>
            </c:marker>
            <c:bubble3D val="0"/>
            <c:extLst>
              <c:ext xmlns:c16="http://schemas.microsoft.com/office/drawing/2014/chart" uri="{C3380CC4-5D6E-409C-BE32-E72D297353CC}">
                <c16:uniqueId val="{00000019-D814-4728-9F40-4C068863FA01}"/>
              </c:ext>
            </c:extLst>
          </c:dPt>
          <c:dPt>
            <c:idx val="34"/>
            <c:marker>
              <c:symbol val="none"/>
            </c:marker>
            <c:bubble3D val="0"/>
            <c:extLst>
              <c:ext xmlns:c16="http://schemas.microsoft.com/office/drawing/2014/chart" uri="{C3380CC4-5D6E-409C-BE32-E72D297353CC}">
                <c16:uniqueId val="{0000001B-D814-4728-9F40-4C068863FA01}"/>
              </c:ext>
            </c:extLst>
          </c:dPt>
          <c:dPt>
            <c:idx val="35"/>
            <c:marker>
              <c:symbol val="none"/>
            </c:marker>
            <c:bubble3D val="0"/>
            <c:extLst>
              <c:ext xmlns:c16="http://schemas.microsoft.com/office/drawing/2014/chart" uri="{C3380CC4-5D6E-409C-BE32-E72D297353CC}">
                <c16:uniqueId val="{0000001D-D814-4728-9F40-4C068863FA01}"/>
              </c:ext>
            </c:extLst>
          </c:dPt>
          <c:dPt>
            <c:idx val="40"/>
            <c:marker>
              <c:symbol val="none"/>
            </c:marker>
            <c:bubble3D val="0"/>
            <c:extLst>
              <c:ext xmlns:c16="http://schemas.microsoft.com/office/drawing/2014/chart" uri="{C3380CC4-5D6E-409C-BE32-E72D297353CC}">
                <c16:uniqueId val="{0000001F-D814-4728-9F40-4C068863FA01}"/>
              </c:ext>
            </c:extLst>
          </c:dPt>
          <c:dPt>
            <c:idx val="45"/>
            <c:marker>
              <c:symbol val="none"/>
            </c:marker>
            <c:bubble3D val="0"/>
            <c:extLst>
              <c:ext xmlns:c16="http://schemas.microsoft.com/office/drawing/2014/chart" uri="{C3380CC4-5D6E-409C-BE32-E72D297353CC}">
                <c16:uniqueId val="{00000021-D814-4728-9F40-4C068863FA01}"/>
              </c:ext>
            </c:extLst>
          </c:dPt>
          <c:dPt>
            <c:idx val="47"/>
            <c:marker>
              <c:symbol val="none"/>
            </c:marker>
            <c:bubble3D val="0"/>
            <c:extLst>
              <c:ext xmlns:c16="http://schemas.microsoft.com/office/drawing/2014/chart" uri="{C3380CC4-5D6E-409C-BE32-E72D297353CC}">
                <c16:uniqueId val="{00000023-D814-4728-9F40-4C068863FA01}"/>
              </c:ext>
            </c:extLst>
          </c:dPt>
          <c:dPt>
            <c:idx val="48"/>
            <c:marker>
              <c:symbol val="none"/>
            </c:marker>
            <c:bubble3D val="0"/>
            <c:extLst>
              <c:ext xmlns:c16="http://schemas.microsoft.com/office/drawing/2014/chart" uri="{C3380CC4-5D6E-409C-BE32-E72D297353CC}">
                <c16:uniqueId val="{00000025-D814-4728-9F40-4C068863FA01}"/>
              </c:ext>
            </c:extLst>
          </c:dPt>
          <c:dPt>
            <c:idx val="52"/>
            <c:marker>
              <c:symbol val="none"/>
            </c:marker>
            <c:bubble3D val="0"/>
            <c:extLst>
              <c:ext xmlns:c16="http://schemas.microsoft.com/office/drawing/2014/chart" uri="{C3380CC4-5D6E-409C-BE32-E72D297353CC}">
                <c16:uniqueId val="{00000027-D814-4728-9F40-4C068863FA01}"/>
              </c:ext>
            </c:extLst>
          </c:dPt>
          <c:dPt>
            <c:idx val="54"/>
            <c:marker>
              <c:symbol val="none"/>
            </c:marker>
            <c:bubble3D val="0"/>
            <c:extLst>
              <c:ext xmlns:c16="http://schemas.microsoft.com/office/drawing/2014/chart" uri="{C3380CC4-5D6E-409C-BE32-E72D297353CC}">
                <c16:uniqueId val="{00000029-D814-4728-9F40-4C068863FA01}"/>
              </c:ext>
            </c:extLst>
          </c:dPt>
          <c:dPt>
            <c:idx val="56"/>
            <c:marker>
              <c:symbol val="none"/>
            </c:marker>
            <c:bubble3D val="0"/>
            <c:extLst>
              <c:ext xmlns:c16="http://schemas.microsoft.com/office/drawing/2014/chart" uri="{C3380CC4-5D6E-409C-BE32-E72D297353CC}">
                <c16:uniqueId val="{0000002B-D814-4728-9F40-4C068863FA01}"/>
              </c:ext>
            </c:extLst>
          </c:dPt>
          <c:dPt>
            <c:idx val="58"/>
            <c:marker>
              <c:symbol val="none"/>
            </c:marker>
            <c:bubble3D val="0"/>
            <c:extLst>
              <c:ext xmlns:c16="http://schemas.microsoft.com/office/drawing/2014/chart" uri="{C3380CC4-5D6E-409C-BE32-E72D297353CC}">
                <c16:uniqueId val="{0000002D-D814-4728-9F40-4C068863FA01}"/>
              </c:ext>
            </c:extLst>
          </c:dPt>
          <c:dPt>
            <c:idx val="60"/>
            <c:marker>
              <c:symbol val="none"/>
            </c:marker>
            <c:bubble3D val="0"/>
            <c:extLst>
              <c:ext xmlns:c16="http://schemas.microsoft.com/office/drawing/2014/chart" uri="{C3380CC4-5D6E-409C-BE32-E72D297353CC}">
                <c16:uniqueId val="{0000002F-D814-4728-9F40-4C068863FA01}"/>
              </c:ext>
            </c:extLst>
          </c:dPt>
          <c:dPt>
            <c:idx val="62"/>
            <c:marker>
              <c:symbol val="none"/>
            </c:marker>
            <c:bubble3D val="0"/>
            <c:extLst>
              <c:ext xmlns:c16="http://schemas.microsoft.com/office/drawing/2014/chart" uri="{C3380CC4-5D6E-409C-BE32-E72D297353CC}">
                <c16:uniqueId val="{00000031-D814-4728-9F40-4C068863FA01}"/>
              </c:ext>
            </c:extLst>
          </c:dPt>
          <c:dPt>
            <c:idx val="63"/>
            <c:marker>
              <c:symbol val="none"/>
            </c:marker>
            <c:bubble3D val="0"/>
            <c:extLst>
              <c:ext xmlns:c16="http://schemas.microsoft.com/office/drawing/2014/chart" uri="{C3380CC4-5D6E-409C-BE32-E72D297353CC}">
                <c16:uniqueId val="{00000033-D814-4728-9F40-4C068863FA01}"/>
              </c:ext>
            </c:extLst>
          </c:dPt>
          <c:dPt>
            <c:idx val="65"/>
            <c:marker>
              <c:symbol val="none"/>
            </c:marker>
            <c:bubble3D val="0"/>
            <c:extLst>
              <c:ext xmlns:c16="http://schemas.microsoft.com/office/drawing/2014/chart" uri="{C3380CC4-5D6E-409C-BE32-E72D297353CC}">
                <c16:uniqueId val="{00000035-D814-4728-9F40-4C068863FA01}"/>
              </c:ext>
            </c:extLst>
          </c:dPt>
          <c:dPt>
            <c:idx val="66"/>
            <c:marker>
              <c:symbol val="none"/>
            </c:marker>
            <c:bubble3D val="0"/>
            <c:extLst>
              <c:ext xmlns:c16="http://schemas.microsoft.com/office/drawing/2014/chart" uri="{C3380CC4-5D6E-409C-BE32-E72D297353CC}">
                <c16:uniqueId val="{00000037-D814-4728-9F40-4C068863FA01}"/>
              </c:ext>
            </c:extLst>
          </c:dPt>
          <c:dPt>
            <c:idx val="68"/>
            <c:marker>
              <c:symbol val="none"/>
            </c:marker>
            <c:bubble3D val="0"/>
            <c:extLst>
              <c:ext xmlns:c16="http://schemas.microsoft.com/office/drawing/2014/chart" uri="{C3380CC4-5D6E-409C-BE32-E72D297353CC}">
                <c16:uniqueId val="{00000039-D814-4728-9F40-4C068863FA01}"/>
              </c:ext>
            </c:extLst>
          </c:dPt>
          <c:dPt>
            <c:idx val="70"/>
            <c:marker>
              <c:symbol val="none"/>
            </c:marker>
            <c:bubble3D val="0"/>
            <c:extLst>
              <c:ext xmlns:c16="http://schemas.microsoft.com/office/drawing/2014/chart" uri="{C3380CC4-5D6E-409C-BE32-E72D297353CC}">
                <c16:uniqueId val="{0000003B-D814-4728-9F40-4C068863FA01}"/>
              </c:ext>
            </c:extLst>
          </c:dPt>
          <c:dPt>
            <c:idx val="71"/>
            <c:marker>
              <c:symbol val="none"/>
            </c:marker>
            <c:bubble3D val="0"/>
            <c:extLst>
              <c:ext xmlns:c16="http://schemas.microsoft.com/office/drawing/2014/chart" uri="{C3380CC4-5D6E-409C-BE32-E72D297353CC}">
                <c16:uniqueId val="{0000003D-D814-4728-9F40-4C068863FA01}"/>
              </c:ext>
            </c:extLst>
          </c:dPt>
          <c:dPt>
            <c:idx val="73"/>
            <c:marker>
              <c:symbol val="none"/>
            </c:marker>
            <c:bubble3D val="0"/>
            <c:extLst>
              <c:ext xmlns:c16="http://schemas.microsoft.com/office/drawing/2014/chart" uri="{C3380CC4-5D6E-409C-BE32-E72D297353CC}">
                <c16:uniqueId val="{0000003F-D814-4728-9F40-4C068863FA01}"/>
              </c:ext>
            </c:extLst>
          </c:dPt>
          <c:dPt>
            <c:idx val="74"/>
            <c:marker>
              <c:symbol val="none"/>
            </c:marker>
            <c:bubble3D val="0"/>
            <c:extLst>
              <c:ext xmlns:c16="http://schemas.microsoft.com/office/drawing/2014/chart" uri="{C3380CC4-5D6E-409C-BE32-E72D297353CC}">
                <c16:uniqueId val="{00000041-D814-4728-9F40-4C068863FA01}"/>
              </c:ext>
            </c:extLst>
          </c:dPt>
          <c:dPt>
            <c:idx val="75"/>
            <c:marker>
              <c:symbol val="none"/>
            </c:marker>
            <c:bubble3D val="0"/>
            <c:extLst>
              <c:ext xmlns:c16="http://schemas.microsoft.com/office/drawing/2014/chart" uri="{C3380CC4-5D6E-409C-BE32-E72D297353CC}">
                <c16:uniqueId val="{00000043-D814-4728-9F40-4C068863FA01}"/>
              </c:ext>
            </c:extLst>
          </c:dPt>
          <c:dPt>
            <c:idx val="77"/>
            <c:marker>
              <c:symbol val="none"/>
            </c:marker>
            <c:bubble3D val="0"/>
            <c:extLst>
              <c:ext xmlns:c16="http://schemas.microsoft.com/office/drawing/2014/chart" uri="{C3380CC4-5D6E-409C-BE32-E72D297353CC}">
                <c16:uniqueId val="{00000045-D814-4728-9F40-4C068863FA01}"/>
              </c:ext>
            </c:extLst>
          </c:dPt>
          <c:dPt>
            <c:idx val="81"/>
            <c:marker>
              <c:symbol val="none"/>
            </c:marker>
            <c:bubble3D val="0"/>
            <c:extLst>
              <c:ext xmlns:c16="http://schemas.microsoft.com/office/drawing/2014/chart" uri="{C3380CC4-5D6E-409C-BE32-E72D297353CC}">
                <c16:uniqueId val="{00000047-D814-4728-9F40-4C068863FA01}"/>
              </c:ext>
            </c:extLst>
          </c:dPt>
          <c:dPt>
            <c:idx val="85"/>
            <c:marker>
              <c:symbol val="none"/>
            </c:marker>
            <c:bubble3D val="0"/>
            <c:extLst>
              <c:ext xmlns:c16="http://schemas.microsoft.com/office/drawing/2014/chart" uri="{C3380CC4-5D6E-409C-BE32-E72D297353CC}">
                <c16:uniqueId val="{00000049-D814-4728-9F40-4C068863FA01}"/>
              </c:ext>
            </c:extLst>
          </c:dPt>
          <c:dPt>
            <c:idx val="86"/>
            <c:marker>
              <c:symbol val="none"/>
            </c:marker>
            <c:bubble3D val="0"/>
            <c:extLst>
              <c:ext xmlns:c16="http://schemas.microsoft.com/office/drawing/2014/chart" uri="{C3380CC4-5D6E-409C-BE32-E72D297353CC}">
                <c16:uniqueId val="{0000004B-D814-4728-9F40-4C068863FA01}"/>
              </c:ext>
            </c:extLst>
          </c:dPt>
          <c:dPt>
            <c:idx val="87"/>
            <c:marker>
              <c:symbol val="none"/>
            </c:marker>
            <c:bubble3D val="0"/>
            <c:extLst>
              <c:ext xmlns:c16="http://schemas.microsoft.com/office/drawing/2014/chart" uri="{C3380CC4-5D6E-409C-BE32-E72D297353CC}">
                <c16:uniqueId val="{00000064-11AF-402F-BB50-F665B48C8FFB}"/>
              </c:ext>
            </c:extLst>
          </c:dPt>
          <c:dPt>
            <c:idx val="88"/>
            <c:marker>
              <c:symbol val="none"/>
            </c:marker>
            <c:bubble3D val="0"/>
            <c:extLst>
              <c:ext xmlns:c16="http://schemas.microsoft.com/office/drawing/2014/chart" uri="{C3380CC4-5D6E-409C-BE32-E72D297353CC}">
                <c16:uniqueId val="{0000004D-D814-4728-9F40-4C068863FA01}"/>
              </c:ext>
            </c:extLst>
          </c:dPt>
          <c:dPt>
            <c:idx val="90"/>
            <c:marker>
              <c:symbol val="none"/>
            </c:marker>
            <c:bubble3D val="0"/>
            <c:extLst>
              <c:ext xmlns:c16="http://schemas.microsoft.com/office/drawing/2014/chart" uri="{C3380CC4-5D6E-409C-BE32-E72D297353CC}">
                <c16:uniqueId val="{0000004F-D814-4728-9F40-4C068863FA01}"/>
              </c:ext>
            </c:extLst>
          </c:dPt>
          <c:dPt>
            <c:idx val="92"/>
            <c:marker>
              <c:symbol val="none"/>
            </c:marker>
            <c:bubble3D val="0"/>
            <c:extLst>
              <c:ext xmlns:c16="http://schemas.microsoft.com/office/drawing/2014/chart" uri="{C3380CC4-5D6E-409C-BE32-E72D297353CC}">
                <c16:uniqueId val="{00000051-D814-4728-9F40-4C068863FA01}"/>
              </c:ext>
            </c:extLst>
          </c:dPt>
          <c:dPt>
            <c:idx val="95"/>
            <c:marker>
              <c:symbol val="none"/>
            </c:marker>
            <c:bubble3D val="0"/>
            <c:extLst>
              <c:ext xmlns:c16="http://schemas.microsoft.com/office/drawing/2014/chart" uri="{C3380CC4-5D6E-409C-BE32-E72D297353CC}">
                <c16:uniqueId val="{00000053-D814-4728-9F40-4C068863FA01}"/>
              </c:ext>
            </c:extLst>
          </c:dPt>
          <c:dPt>
            <c:idx val="96"/>
            <c:marker>
              <c:symbol val="none"/>
            </c:marker>
            <c:bubble3D val="0"/>
            <c:extLst>
              <c:ext xmlns:c16="http://schemas.microsoft.com/office/drawing/2014/chart" uri="{C3380CC4-5D6E-409C-BE32-E72D297353CC}">
                <c16:uniqueId val="{00000055-D814-4728-9F40-4C068863FA01}"/>
              </c:ext>
            </c:extLst>
          </c:dPt>
          <c:dPt>
            <c:idx val="98"/>
            <c:marker>
              <c:symbol val="none"/>
            </c:marker>
            <c:bubble3D val="0"/>
            <c:extLst>
              <c:ext xmlns:c16="http://schemas.microsoft.com/office/drawing/2014/chart" uri="{C3380CC4-5D6E-409C-BE32-E72D297353CC}">
                <c16:uniqueId val="{00000057-D814-4728-9F40-4C068863FA01}"/>
              </c:ext>
            </c:extLst>
          </c:dPt>
          <c:dPt>
            <c:idx val="101"/>
            <c:marker>
              <c:symbol val="none"/>
            </c:marker>
            <c:bubble3D val="0"/>
            <c:extLst>
              <c:ext xmlns:c16="http://schemas.microsoft.com/office/drawing/2014/chart" uri="{C3380CC4-5D6E-409C-BE32-E72D297353CC}">
                <c16:uniqueId val="{00000059-D814-4728-9F40-4C068863FA01}"/>
              </c:ext>
            </c:extLst>
          </c:dPt>
          <c:dPt>
            <c:idx val="103"/>
            <c:marker>
              <c:symbol val="none"/>
            </c:marker>
            <c:bubble3D val="0"/>
            <c:extLst>
              <c:ext xmlns:c16="http://schemas.microsoft.com/office/drawing/2014/chart" uri="{C3380CC4-5D6E-409C-BE32-E72D297353CC}">
                <c16:uniqueId val="{0000005B-D814-4728-9F40-4C068863FA01}"/>
              </c:ext>
            </c:extLst>
          </c:dPt>
          <c:dPt>
            <c:idx val="105"/>
            <c:marker>
              <c:symbol val="none"/>
            </c:marker>
            <c:bubble3D val="0"/>
            <c:extLst>
              <c:ext xmlns:c16="http://schemas.microsoft.com/office/drawing/2014/chart" uri="{C3380CC4-5D6E-409C-BE32-E72D297353CC}">
                <c16:uniqueId val="{0000005D-D814-4728-9F40-4C068863FA01}"/>
              </c:ext>
            </c:extLst>
          </c:dPt>
          <c:dPt>
            <c:idx val="107"/>
            <c:marker>
              <c:symbol val="none"/>
            </c:marker>
            <c:bubble3D val="0"/>
            <c:extLst>
              <c:ext xmlns:c16="http://schemas.microsoft.com/office/drawing/2014/chart" uri="{C3380CC4-5D6E-409C-BE32-E72D297353CC}">
                <c16:uniqueId val="{0000005F-D814-4728-9F40-4C068863FA01}"/>
              </c:ext>
            </c:extLst>
          </c:dPt>
          <c:dPt>
            <c:idx val="109"/>
            <c:marker>
              <c:symbol val="none"/>
            </c:marker>
            <c:bubble3D val="0"/>
            <c:extLst>
              <c:ext xmlns:c16="http://schemas.microsoft.com/office/drawing/2014/chart" uri="{C3380CC4-5D6E-409C-BE32-E72D297353CC}">
                <c16:uniqueId val="{00000061-D814-4728-9F40-4C068863FA01}"/>
              </c:ext>
            </c:extLst>
          </c:dPt>
          <c:dPt>
            <c:idx val="110"/>
            <c:marker>
              <c:symbol val="none"/>
            </c:marker>
            <c:bubble3D val="0"/>
            <c:extLst>
              <c:ext xmlns:c16="http://schemas.microsoft.com/office/drawing/2014/chart" uri="{C3380CC4-5D6E-409C-BE32-E72D297353CC}">
                <c16:uniqueId val="{00000063-D814-4728-9F40-4C068863FA01}"/>
              </c:ext>
            </c:extLst>
          </c:dPt>
          <c:cat>
            <c:strRef>
              <c:f>Portfolio_PnL_PivotTables!$D$6:$D$12</c:f>
              <c:strCache>
                <c:ptCount val="6"/>
                <c:pt idx="0">
                  <c:v>Jan</c:v>
                </c:pt>
                <c:pt idx="1">
                  <c:v>Feb</c:v>
                </c:pt>
                <c:pt idx="2">
                  <c:v>Mar</c:v>
                </c:pt>
                <c:pt idx="3">
                  <c:v>Apr</c:v>
                </c:pt>
                <c:pt idx="4">
                  <c:v>May</c:v>
                </c:pt>
                <c:pt idx="5">
                  <c:v>Jun</c:v>
                </c:pt>
              </c:strCache>
            </c:strRef>
          </c:cat>
          <c:val>
            <c:numRef>
              <c:f>Portfolio_PnL_PivotTables!$E$6:$E$12</c:f>
              <c:numCache>
                <c:formatCode>"₹"#,##0,"K"</c:formatCode>
                <c:ptCount val="6"/>
                <c:pt idx="0">
                  <c:v>6113291.9014471397</c:v>
                </c:pt>
                <c:pt idx="1">
                  <c:v>13296462.078658994</c:v>
                </c:pt>
                <c:pt idx="2">
                  <c:v>13408819.789688475</c:v>
                </c:pt>
                <c:pt idx="3">
                  <c:v>8326856.0100540081</c:v>
                </c:pt>
                <c:pt idx="4">
                  <c:v>10802395.791443245</c:v>
                </c:pt>
                <c:pt idx="5">
                  <c:v>8819378.7687613294</c:v>
                </c:pt>
              </c:numCache>
            </c:numRef>
          </c:val>
          <c:smooth val="0"/>
          <c:extLst>
            <c:ext xmlns:c16="http://schemas.microsoft.com/office/drawing/2014/chart" uri="{C3380CC4-5D6E-409C-BE32-E72D297353CC}">
              <c16:uniqueId val="{00000066-9C46-41BA-BF73-16E6FFC68622}"/>
            </c:ext>
          </c:extLst>
        </c:ser>
        <c:dLbls>
          <c:showLegendKey val="0"/>
          <c:showVal val="0"/>
          <c:showCatName val="0"/>
          <c:showSerName val="0"/>
          <c:showPercent val="0"/>
          <c:showBubbleSize val="0"/>
        </c:dLbls>
        <c:smooth val="0"/>
        <c:axId val="389145264"/>
        <c:axId val="389147784"/>
      </c:lineChart>
      <c:catAx>
        <c:axId val="38914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47784"/>
        <c:crosses val="autoZero"/>
        <c:auto val="1"/>
        <c:lblAlgn val="ctr"/>
        <c:lblOffset val="100"/>
        <c:noMultiLvlLbl val="0"/>
      </c:catAx>
      <c:valAx>
        <c:axId val="389147784"/>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4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[StockMarket_Dashboard.xlsx]Portfolio_PnL_PivotTables!P&amp;L by Trader</c:name>
    <c:fmtId val="12"/>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sz="1400" b="1" i="0" u="none" strike="noStrike" baseline="0">
                <a:solidFill>
                  <a:schemeClr val="bg1">
                    <a:lumMod val="75000"/>
                  </a:schemeClr>
                </a:solidFill>
              </a:rPr>
              <a:t>P&amp;L by Trader</a:t>
            </a:r>
            <a:endParaRPr lang="en-IN" b="1">
              <a:solidFill>
                <a:schemeClr val="bg1">
                  <a:lumMod val="75000"/>
                </a:schemeClr>
              </a:solidFill>
            </a:endParaRPr>
          </a:p>
        </c:rich>
      </c:tx>
      <c:layout>
        <c:manualLayout>
          <c:xMode val="edge"/>
          <c:yMode val="edge"/>
          <c:x val="0.50257204901359442"/>
          <c:y val="2.7872535457010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Portfolio_PnL_PivotTables!$B$14</c:f>
              <c:strCache>
                <c:ptCount val="1"/>
                <c:pt idx="0">
                  <c:v>Total</c:v>
                </c:pt>
              </c:strCache>
            </c:strRef>
          </c:tx>
          <c:spPr>
            <a:solidFill>
              <a:srgbClr val="00B050"/>
            </a:solidFill>
            <a:ln>
              <a:noFill/>
            </a:ln>
            <a:effectLst/>
          </c:spPr>
          <c:invertIfNegative val="0"/>
          <c:cat>
            <c:strRef>
              <c:f>Portfolio_PnL_PivotTables!$A$15:$A$45</c:f>
              <c:strCache>
                <c:ptCount val="30"/>
                <c:pt idx="0">
                  <c:v>TRD000001</c:v>
                </c:pt>
                <c:pt idx="1">
                  <c:v>TRD000002</c:v>
                </c:pt>
                <c:pt idx="2">
                  <c:v>TRD000003</c:v>
                </c:pt>
                <c:pt idx="3">
                  <c:v>TRD000004</c:v>
                </c:pt>
                <c:pt idx="4">
                  <c:v>TRD000005</c:v>
                </c:pt>
                <c:pt idx="5">
                  <c:v>TRD000006</c:v>
                </c:pt>
                <c:pt idx="6">
                  <c:v>TRD000007</c:v>
                </c:pt>
                <c:pt idx="7">
                  <c:v>TRD000008</c:v>
                </c:pt>
                <c:pt idx="8">
                  <c:v>TRD000009</c:v>
                </c:pt>
                <c:pt idx="9">
                  <c:v>TRD000010</c:v>
                </c:pt>
                <c:pt idx="10">
                  <c:v>TRD000011</c:v>
                </c:pt>
                <c:pt idx="11">
                  <c:v>TRD000012</c:v>
                </c:pt>
                <c:pt idx="12">
                  <c:v>TRD000013</c:v>
                </c:pt>
                <c:pt idx="13">
                  <c:v>TRD000014</c:v>
                </c:pt>
                <c:pt idx="14">
                  <c:v>TRD000015</c:v>
                </c:pt>
                <c:pt idx="15">
                  <c:v>TRD000016</c:v>
                </c:pt>
                <c:pt idx="16">
                  <c:v>TRD000017</c:v>
                </c:pt>
                <c:pt idx="17">
                  <c:v>TRD000018</c:v>
                </c:pt>
                <c:pt idx="18">
                  <c:v>TRD000019</c:v>
                </c:pt>
                <c:pt idx="19">
                  <c:v>TRD000020</c:v>
                </c:pt>
                <c:pt idx="20">
                  <c:v>TRD000021</c:v>
                </c:pt>
                <c:pt idx="21">
                  <c:v>TRD000022</c:v>
                </c:pt>
                <c:pt idx="22">
                  <c:v>TRD000023</c:v>
                </c:pt>
                <c:pt idx="23">
                  <c:v>TRD000024</c:v>
                </c:pt>
                <c:pt idx="24">
                  <c:v>TRD000025</c:v>
                </c:pt>
                <c:pt idx="25">
                  <c:v>TRD000026</c:v>
                </c:pt>
                <c:pt idx="26">
                  <c:v>TRD000027</c:v>
                </c:pt>
                <c:pt idx="27">
                  <c:v>TRD000028</c:v>
                </c:pt>
                <c:pt idx="28">
                  <c:v>TRD000029</c:v>
                </c:pt>
                <c:pt idx="29">
                  <c:v>TRD000030</c:v>
                </c:pt>
              </c:strCache>
            </c:strRef>
          </c:cat>
          <c:val>
            <c:numRef>
              <c:f>Portfolio_PnL_PivotTables!$B$15:$B$45</c:f>
              <c:numCache>
                <c:formatCode>"₹"#,##0,"K"</c:formatCode>
                <c:ptCount val="30"/>
                <c:pt idx="0">
                  <c:v>2993292.5827934444</c:v>
                </c:pt>
                <c:pt idx="1">
                  <c:v>521503.48488074541</c:v>
                </c:pt>
                <c:pt idx="2">
                  <c:v>2897605.4004845172</c:v>
                </c:pt>
                <c:pt idx="3">
                  <c:v>1874430.973261639</c:v>
                </c:pt>
                <c:pt idx="4">
                  <c:v>2380972.1123794559</c:v>
                </c:pt>
                <c:pt idx="5">
                  <c:v>1368399.6867794062</c:v>
                </c:pt>
                <c:pt idx="6">
                  <c:v>765620.49342856999</c:v>
                </c:pt>
                <c:pt idx="7">
                  <c:v>4619986.5215379233</c:v>
                </c:pt>
                <c:pt idx="8">
                  <c:v>1348542.3343789291</c:v>
                </c:pt>
                <c:pt idx="9">
                  <c:v>2561722.9189922339</c:v>
                </c:pt>
                <c:pt idx="10">
                  <c:v>913946.61701598577</c:v>
                </c:pt>
                <c:pt idx="11">
                  <c:v>4270464.0216811877</c:v>
                </c:pt>
                <c:pt idx="12">
                  <c:v>1026951.8687022924</c:v>
                </c:pt>
                <c:pt idx="13">
                  <c:v>2256907.6682427283</c:v>
                </c:pt>
                <c:pt idx="14">
                  <c:v>3183715.3983539655</c:v>
                </c:pt>
                <c:pt idx="15">
                  <c:v>1021033.275543051</c:v>
                </c:pt>
                <c:pt idx="16">
                  <c:v>698194.51112258248</c:v>
                </c:pt>
                <c:pt idx="17">
                  <c:v>1800513.4507407406</c:v>
                </c:pt>
                <c:pt idx="18">
                  <c:v>3585204.2897899728</c:v>
                </c:pt>
                <c:pt idx="19">
                  <c:v>566726.72494373634</c:v>
                </c:pt>
                <c:pt idx="20">
                  <c:v>1787380.18</c:v>
                </c:pt>
                <c:pt idx="21">
                  <c:v>1795739.9225984337</c:v>
                </c:pt>
                <c:pt idx="22">
                  <c:v>2638861.9276246475</c:v>
                </c:pt>
                <c:pt idx="23">
                  <c:v>2499796.0873313271</c:v>
                </c:pt>
                <c:pt idx="24">
                  <c:v>399721.95285690419</c:v>
                </c:pt>
                <c:pt idx="25">
                  <c:v>3135191.6797910347</c:v>
                </c:pt>
                <c:pt idx="26">
                  <c:v>2463858.6034478578</c:v>
                </c:pt>
                <c:pt idx="27">
                  <c:v>1560463.3067276285</c:v>
                </c:pt>
                <c:pt idx="28">
                  <c:v>1956493.9368643749</c:v>
                </c:pt>
                <c:pt idx="29">
                  <c:v>1873962.4077578713</c:v>
                </c:pt>
              </c:numCache>
            </c:numRef>
          </c:val>
          <c:extLst>
            <c:ext xmlns:c16="http://schemas.microsoft.com/office/drawing/2014/chart" uri="{C3380CC4-5D6E-409C-BE32-E72D297353CC}">
              <c16:uniqueId val="{00000002-614B-47B7-B18A-8E6CABB4507C}"/>
            </c:ext>
          </c:extLst>
        </c:ser>
        <c:dLbls>
          <c:showLegendKey val="0"/>
          <c:showVal val="0"/>
          <c:showCatName val="0"/>
          <c:showSerName val="0"/>
          <c:showPercent val="0"/>
          <c:showBubbleSize val="0"/>
        </c:dLbls>
        <c:gapWidth val="219"/>
        <c:overlap val="-27"/>
        <c:axId val="551499056"/>
        <c:axId val="551497616"/>
      </c:barChart>
      <c:catAx>
        <c:axId val="55149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97616"/>
        <c:crosses val="autoZero"/>
        <c:auto val="1"/>
        <c:lblAlgn val="ctr"/>
        <c:lblOffset val="100"/>
        <c:noMultiLvlLbl val="0"/>
      </c:catAx>
      <c:valAx>
        <c:axId val="551497616"/>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9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[StockMarket_Dashboard.xlsx]Portfolio_PnL_PivotTables!P&amp;L by Portfolio</c:name>
    <c:fmtId val="2"/>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sz="1400" b="1" i="0" u="none" strike="noStrike" baseline="0">
                <a:solidFill>
                  <a:schemeClr val="bg1">
                    <a:lumMod val="75000"/>
                  </a:schemeClr>
                </a:solidFill>
              </a:rPr>
              <a:t>P&amp;L by Portfolio</a:t>
            </a:r>
            <a:endParaRPr lang="en-US" b="1">
              <a:solidFill>
                <a:schemeClr val="bg1">
                  <a:lumMod val="75000"/>
                </a:schemeClr>
              </a:solidFill>
            </a:endParaRPr>
          </a:p>
        </c:rich>
      </c:tx>
      <c:layout>
        <c:manualLayout>
          <c:xMode val="edge"/>
          <c:yMode val="edge"/>
          <c:x val="0.44913694303195528"/>
          <c:y val="2.8152341853665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Portfolio_PnL_PivotTables!$B$1</c:f>
              <c:strCache>
                <c:ptCount val="1"/>
                <c:pt idx="0">
                  <c:v>Total</c:v>
                </c:pt>
              </c:strCache>
            </c:strRef>
          </c:tx>
          <c:spPr>
            <a:solidFill>
              <a:srgbClr val="00B050"/>
            </a:solidFill>
            <a:ln>
              <a:noFill/>
            </a:ln>
            <a:effectLst/>
          </c:spPr>
          <c:invertIfNegative val="0"/>
          <c:cat>
            <c:strRef>
              <c:f>Portfolio_PnL_PivotTables!$A$2:$A$12</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Portfolio_PnL_PivotTables!$B$2:$B$12</c:f>
              <c:numCache>
                <c:formatCode>"₹"#,##0,"K"</c:formatCode>
                <c:ptCount val="10"/>
                <c:pt idx="0">
                  <c:v>4731044.3994152201</c:v>
                </c:pt>
                <c:pt idx="1">
                  <c:v>6567901.6635256233</c:v>
                </c:pt>
                <c:pt idx="2">
                  <c:v>7367555.1528649889</c:v>
                </c:pt>
                <c:pt idx="3">
                  <c:v>3721489.4235147983</c:v>
                </c:pt>
                <c:pt idx="4">
                  <c:v>4169089.1810801369</c:v>
                </c:pt>
                <c:pt idx="5">
                  <c:v>7614801.6798439529</c:v>
                </c:pt>
                <c:pt idx="6">
                  <c:v>7577077.7351776706</c:v>
                </c:pt>
                <c:pt idx="7">
                  <c:v>5038935.2266457044</c:v>
                </c:pt>
                <c:pt idx="8">
                  <c:v>4574708.651873081</c:v>
                </c:pt>
                <c:pt idx="9">
                  <c:v>9404601.2261120118</c:v>
                </c:pt>
              </c:numCache>
            </c:numRef>
          </c:val>
          <c:extLst>
            <c:ext xmlns:c16="http://schemas.microsoft.com/office/drawing/2014/chart" uri="{C3380CC4-5D6E-409C-BE32-E72D297353CC}">
              <c16:uniqueId val="{00000002-8F57-4F23-AD98-1FCC23D4C723}"/>
            </c:ext>
          </c:extLst>
        </c:ser>
        <c:dLbls>
          <c:showLegendKey val="0"/>
          <c:showVal val="0"/>
          <c:showCatName val="0"/>
          <c:showSerName val="0"/>
          <c:showPercent val="0"/>
          <c:showBubbleSize val="0"/>
        </c:dLbls>
        <c:gapWidth val="219"/>
        <c:overlap val="-27"/>
        <c:axId val="562439656"/>
        <c:axId val="562445776"/>
      </c:barChart>
      <c:catAx>
        <c:axId val="56243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5776"/>
        <c:crosses val="autoZero"/>
        <c:auto val="1"/>
        <c:lblAlgn val="ctr"/>
        <c:lblOffset val="100"/>
        <c:noMultiLvlLbl val="0"/>
      </c:catAx>
      <c:valAx>
        <c:axId val="562445776"/>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39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[StockMarket_Dashboard.xlsx]Portfolio_PnL_PivotTables!Win vs Loss Distribution</c:name>
    <c:fmtId val="13"/>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sz="1400" b="0" i="0" u="none" strike="noStrike" baseline="0">
                <a:solidFill>
                  <a:schemeClr val="bg1">
                    <a:lumMod val="75000"/>
                  </a:schemeClr>
                </a:solidFill>
              </a:rPr>
              <a:t>Win vs Loss Distribution</a:t>
            </a:r>
            <a:endParaRPr lang="en-US">
              <a:solidFill>
                <a:schemeClr val="bg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rgbClr val="00B050">
              <a:alpha val="80000"/>
            </a:srgb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rgbClr val="00B050">
              <a:alpha val="80000"/>
            </a:srgbClr>
          </a:solidFill>
          <a:ln w="19050">
            <a:solidFill>
              <a:schemeClr val="lt1"/>
            </a:solidFill>
          </a:ln>
          <a:effectLst/>
        </c:spPr>
      </c:pivotFmt>
      <c:pivotFmt>
        <c:idx val="7"/>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tx1">
                <a:lumMod val="85000"/>
                <a:lumOff val="15000"/>
              </a:schemeClr>
            </a:solidFill>
          </a:ln>
          <a:effectLst/>
        </c:spPr>
      </c:pivotFmt>
      <c:pivotFmt>
        <c:idx val="9"/>
        <c:spPr>
          <a:solidFill>
            <a:srgbClr val="00B050"/>
          </a:solidFill>
          <a:ln w="19050">
            <a:solidFill>
              <a:schemeClr val="tx1">
                <a:lumMod val="85000"/>
                <a:lumOff val="15000"/>
              </a:schemeClr>
            </a:solidFill>
          </a:ln>
          <a:effectLst/>
        </c:spPr>
      </c:pivotFmt>
    </c:pivotFmts>
    <c:plotArea>
      <c:layout/>
      <c:doughnutChart>
        <c:varyColors val="1"/>
        <c:ser>
          <c:idx val="0"/>
          <c:order val="0"/>
          <c:tx>
            <c:strRef>
              <c:f>Portfolio_PnL_PivotTables!$H$4</c:f>
              <c:strCache>
                <c:ptCount val="1"/>
                <c:pt idx="0">
                  <c:v>Total</c:v>
                </c:pt>
              </c:strCache>
            </c:strRef>
          </c:tx>
          <c:spPr>
            <a:ln>
              <a:solidFill>
                <a:schemeClr val="tx1">
                  <a:lumMod val="85000"/>
                  <a:lumOff val="15000"/>
                </a:schemeClr>
              </a:solidFill>
            </a:ln>
          </c:spPr>
          <c:dPt>
            <c:idx val="0"/>
            <c:bubble3D val="0"/>
            <c:spPr>
              <a:solidFill>
                <a:schemeClr val="accent2"/>
              </a:solidFill>
              <a:ln w="19050">
                <a:solidFill>
                  <a:schemeClr val="tx1">
                    <a:lumMod val="85000"/>
                    <a:lumOff val="15000"/>
                  </a:schemeClr>
                </a:solidFill>
              </a:ln>
              <a:effectLst/>
            </c:spPr>
            <c:extLst>
              <c:ext xmlns:c16="http://schemas.microsoft.com/office/drawing/2014/chart" uri="{C3380CC4-5D6E-409C-BE32-E72D297353CC}">
                <c16:uniqueId val="{00000001-424B-4BB6-B3CA-94426B1A8870}"/>
              </c:ext>
            </c:extLst>
          </c:dPt>
          <c:dPt>
            <c:idx val="1"/>
            <c:bubble3D val="0"/>
            <c:spPr>
              <a:solidFill>
                <a:srgbClr val="00B050"/>
              </a:solidFill>
              <a:ln w="19050">
                <a:solidFill>
                  <a:schemeClr val="tx1">
                    <a:lumMod val="85000"/>
                    <a:lumOff val="15000"/>
                  </a:schemeClr>
                </a:solidFill>
              </a:ln>
              <a:effectLst/>
            </c:spPr>
            <c:extLst>
              <c:ext xmlns:c16="http://schemas.microsoft.com/office/drawing/2014/chart" uri="{C3380CC4-5D6E-409C-BE32-E72D297353CC}">
                <c16:uniqueId val="{00000003-424B-4BB6-B3CA-94426B1A88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Portfolio_PnL_PivotTables!$G$5:$G$7</c:f>
              <c:strCache>
                <c:ptCount val="2"/>
                <c:pt idx="0">
                  <c:v>0</c:v>
                </c:pt>
                <c:pt idx="1">
                  <c:v>1</c:v>
                </c:pt>
              </c:strCache>
            </c:strRef>
          </c:cat>
          <c:val>
            <c:numRef>
              <c:f>Portfolio_PnL_PivotTables!$H$5:$H$7</c:f>
              <c:numCache>
                <c:formatCode>General</c:formatCode>
                <c:ptCount val="2"/>
                <c:pt idx="0">
                  <c:v>27</c:v>
                </c:pt>
                <c:pt idx="1">
                  <c:v>212</c:v>
                </c:pt>
              </c:numCache>
            </c:numRef>
          </c:val>
          <c:extLst>
            <c:ext xmlns:c16="http://schemas.microsoft.com/office/drawing/2014/chart" uri="{C3380CC4-5D6E-409C-BE32-E72D297353CC}">
              <c16:uniqueId val="{00000006-5FDF-4BAD-AF92-F1C3C0856F5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[StockMarket_Dashboard.xlsx]Portfolio_PnL_PivotTables!P&amp;L Trend Over Time</c:name>
    <c:fmtId val="12"/>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sz="1400" b="0" i="0" u="none" strike="noStrike" baseline="0">
                <a:solidFill>
                  <a:schemeClr val="bg1">
                    <a:lumMod val="75000"/>
                  </a:schemeClr>
                </a:solidFill>
              </a:rPr>
              <a:t>P&amp;L Trend Over Time</a:t>
            </a:r>
            <a:endParaRPr lang="en-US">
              <a:solidFill>
                <a:schemeClr val="bg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alpha val="80000"/>
              </a:srgbClr>
            </a:solidFill>
            <a:round/>
          </a:ln>
          <a:effectLst/>
        </c:spPr>
        <c:marker>
          <c:symbol val="none"/>
        </c:marker>
      </c:pivotFmt>
      <c:pivotFmt>
        <c:idx val="3"/>
        <c:spPr>
          <a:solidFill>
            <a:schemeClr val="accent1"/>
          </a:solidFill>
          <a:ln w="28575" cap="rnd">
            <a:solidFill>
              <a:schemeClr val="accent2">
                <a:alpha val="80000"/>
              </a:schemeClr>
            </a:solidFill>
            <a:round/>
          </a:ln>
          <a:effectLst/>
        </c:spPr>
        <c:marker>
          <c:symbol val="none"/>
        </c:marker>
      </c:pivotFmt>
      <c:pivotFmt>
        <c:idx val="4"/>
        <c:spPr>
          <a:solidFill>
            <a:schemeClr val="accent1"/>
          </a:solidFill>
          <a:ln w="28575" cap="rnd">
            <a:solidFill>
              <a:schemeClr val="accent2">
                <a:alpha val="80000"/>
              </a:schemeClr>
            </a:solidFill>
            <a:round/>
          </a:ln>
          <a:effectLst/>
        </c:spPr>
        <c:marker>
          <c:symbol val="none"/>
        </c:marker>
      </c:pivotFmt>
      <c:pivotFmt>
        <c:idx val="5"/>
        <c:spPr>
          <a:solidFill>
            <a:schemeClr val="accent1"/>
          </a:solidFill>
          <a:ln w="28575" cap="rnd">
            <a:solidFill>
              <a:schemeClr val="accent2">
                <a:alpha val="80000"/>
              </a:schemeClr>
            </a:solidFill>
            <a:round/>
          </a:ln>
          <a:effectLst/>
        </c:spPr>
        <c:marker>
          <c:symbol val="none"/>
        </c:marker>
      </c:pivotFmt>
      <c:pivotFmt>
        <c:idx val="6"/>
        <c:spPr>
          <a:solidFill>
            <a:schemeClr val="accent1"/>
          </a:solidFill>
          <a:ln w="28575" cap="rnd">
            <a:solidFill>
              <a:schemeClr val="accent2">
                <a:alpha val="80000"/>
              </a:schemeClr>
            </a:solidFill>
            <a:round/>
          </a:ln>
          <a:effectLst/>
        </c:spPr>
        <c:marker>
          <c:symbol val="none"/>
        </c:marker>
      </c:pivotFmt>
      <c:pivotFmt>
        <c:idx val="7"/>
        <c:spPr>
          <a:solidFill>
            <a:schemeClr val="accent1"/>
          </a:solidFill>
          <a:ln w="28575" cap="rnd">
            <a:solidFill>
              <a:schemeClr val="accent2">
                <a:alpha val="80000"/>
              </a:schemeClr>
            </a:solidFill>
            <a:round/>
          </a:ln>
          <a:effectLst/>
        </c:spPr>
        <c:marker>
          <c:symbol val="none"/>
        </c:marker>
      </c:pivotFmt>
      <c:pivotFmt>
        <c:idx val="8"/>
        <c:spPr>
          <a:solidFill>
            <a:schemeClr val="accent1"/>
          </a:solidFill>
          <a:ln w="28575" cap="rnd">
            <a:solidFill>
              <a:schemeClr val="accent2">
                <a:alpha val="80000"/>
              </a:schemeClr>
            </a:solidFill>
            <a:round/>
          </a:ln>
          <a:effectLst/>
        </c:spPr>
        <c:marker>
          <c:symbol val="none"/>
        </c:marker>
      </c:pivotFmt>
      <c:pivotFmt>
        <c:idx val="9"/>
        <c:spPr>
          <a:solidFill>
            <a:schemeClr val="accent1"/>
          </a:solidFill>
          <a:ln w="28575" cap="rnd">
            <a:solidFill>
              <a:schemeClr val="accent2">
                <a:alpha val="80000"/>
              </a:schemeClr>
            </a:solidFill>
            <a:round/>
          </a:ln>
          <a:effectLst/>
        </c:spPr>
        <c:marker>
          <c:symbol val="none"/>
        </c:marker>
      </c:pivotFmt>
      <c:pivotFmt>
        <c:idx val="10"/>
        <c:spPr>
          <a:solidFill>
            <a:schemeClr val="accent1"/>
          </a:solidFill>
          <a:ln w="28575" cap="rnd">
            <a:solidFill>
              <a:schemeClr val="accent2">
                <a:alpha val="80000"/>
              </a:schemeClr>
            </a:solidFill>
            <a:round/>
          </a:ln>
          <a:effectLst/>
        </c:spPr>
        <c:marker>
          <c:symbol val="none"/>
        </c:marker>
      </c:pivotFmt>
      <c:pivotFmt>
        <c:idx val="11"/>
        <c:spPr>
          <a:solidFill>
            <a:schemeClr val="accent1"/>
          </a:solidFill>
          <a:ln w="28575" cap="rnd">
            <a:solidFill>
              <a:schemeClr val="accent2">
                <a:alpha val="80000"/>
              </a:schemeClr>
            </a:solidFill>
            <a:round/>
          </a:ln>
          <a:effectLst/>
        </c:spPr>
        <c:marker>
          <c:symbol val="none"/>
        </c:marker>
      </c:pivotFmt>
      <c:pivotFmt>
        <c:idx val="12"/>
        <c:spPr>
          <a:solidFill>
            <a:schemeClr val="accent1"/>
          </a:solidFill>
          <a:ln w="28575" cap="rnd">
            <a:solidFill>
              <a:schemeClr val="accent2">
                <a:alpha val="80000"/>
              </a:schemeClr>
            </a:solidFill>
            <a:round/>
          </a:ln>
          <a:effectLst/>
        </c:spPr>
        <c:marker>
          <c:symbol val="none"/>
        </c:marker>
      </c:pivotFmt>
      <c:pivotFmt>
        <c:idx val="13"/>
        <c:spPr>
          <a:solidFill>
            <a:schemeClr val="accent1"/>
          </a:solidFill>
          <a:ln w="28575" cap="rnd">
            <a:solidFill>
              <a:schemeClr val="accent2">
                <a:alpha val="80000"/>
              </a:schemeClr>
            </a:solidFill>
            <a:round/>
          </a:ln>
          <a:effectLst/>
        </c:spPr>
        <c:marker>
          <c:symbol val="none"/>
        </c:marker>
      </c:pivotFmt>
      <c:pivotFmt>
        <c:idx val="14"/>
        <c:spPr>
          <a:solidFill>
            <a:schemeClr val="accent1"/>
          </a:solidFill>
          <a:ln w="28575" cap="rnd">
            <a:solidFill>
              <a:schemeClr val="accent2">
                <a:alpha val="80000"/>
              </a:schemeClr>
            </a:solidFill>
            <a:round/>
          </a:ln>
          <a:effectLst/>
        </c:spPr>
        <c:marker>
          <c:symbol val="none"/>
        </c:marker>
      </c:pivotFmt>
      <c:pivotFmt>
        <c:idx val="15"/>
        <c:spPr>
          <a:solidFill>
            <a:schemeClr val="accent1"/>
          </a:solidFill>
          <a:ln w="28575" cap="rnd">
            <a:solidFill>
              <a:schemeClr val="accent2">
                <a:alpha val="80000"/>
              </a:schemeClr>
            </a:solidFill>
            <a:round/>
          </a:ln>
          <a:effectLst/>
        </c:spPr>
        <c:marker>
          <c:symbol val="none"/>
        </c:marker>
      </c:pivotFmt>
      <c:pivotFmt>
        <c:idx val="16"/>
        <c:spPr>
          <a:solidFill>
            <a:schemeClr val="accent1"/>
          </a:solidFill>
          <a:ln w="28575" cap="rnd">
            <a:solidFill>
              <a:schemeClr val="accent2">
                <a:alpha val="80000"/>
              </a:schemeClr>
            </a:solidFill>
            <a:round/>
          </a:ln>
          <a:effectLst/>
        </c:spPr>
        <c:marker>
          <c:symbol val="none"/>
        </c:marker>
      </c:pivotFmt>
      <c:pivotFmt>
        <c:idx val="17"/>
        <c:spPr>
          <a:solidFill>
            <a:schemeClr val="accent1"/>
          </a:solidFill>
          <a:ln w="28575" cap="rnd">
            <a:solidFill>
              <a:schemeClr val="accent2">
                <a:alpha val="80000"/>
              </a:schemeClr>
            </a:solidFill>
            <a:round/>
          </a:ln>
          <a:effectLst/>
        </c:spPr>
        <c:marker>
          <c:symbol val="none"/>
        </c:marker>
      </c:pivotFmt>
      <c:pivotFmt>
        <c:idx val="18"/>
        <c:spPr>
          <a:solidFill>
            <a:schemeClr val="accent1"/>
          </a:solidFill>
          <a:ln w="28575" cap="rnd">
            <a:solidFill>
              <a:schemeClr val="accent2">
                <a:alpha val="80000"/>
              </a:schemeClr>
            </a:solidFill>
            <a:round/>
          </a:ln>
          <a:effectLst/>
        </c:spPr>
        <c:marker>
          <c:symbol val="none"/>
        </c:marker>
      </c:pivotFmt>
      <c:pivotFmt>
        <c:idx val="19"/>
        <c:spPr>
          <a:solidFill>
            <a:schemeClr val="accent1"/>
          </a:solidFill>
          <a:ln w="28575" cap="rnd">
            <a:solidFill>
              <a:schemeClr val="accent2">
                <a:alpha val="80000"/>
              </a:schemeClr>
            </a:solidFill>
            <a:round/>
          </a:ln>
          <a:effectLst/>
        </c:spPr>
        <c:marker>
          <c:symbol val="none"/>
        </c:marker>
      </c:pivotFmt>
      <c:pivotFmt>
        <c:idx val="20"/>
        <c:spPr>
          <a:solidFill>
            <a:schemeClr val="accent1"/>
          </a:solidFill>
          <a:ln w="28575" cap="rnd">
            <a:solidFill>
              <a:schemeClr val="accent2">
                <a:alpha val="80000"/>
              </a:schemeClr>
            </a:solidFill>
            <a:round/>
          </a:ln>
          <a:effectLst/>
        </c:spPr>
        <c:marker>
          <c:symbol val="none"/>
        </c:marker>
      </c:pivotFmt>
      <c:pivotFmt>
        <c:idx val="21"/>
        <c:spPr>
          <a:solidFill>
            <a:schemeClr val="accent1"/>
          </a:solidFill>
          <a:ln w="28575" cap="rnd">
            <a:solidFill>
              <a:schemeClr val="accent2">
                <a:alpha val="80000"/>
              </a:schemeClr>
            </a:solidFill>
            <a:round/>
          </a:ln>
          <a:effectLst/>
        </c:spPr>
        <c:marker>
          <c:symbol val="none"/>
        </c:marker>
      </c:pivotFmt>
      <c:pivotFmt>
        <c:idx val="22"/>
        <c:spPr>
          <a:solidFill>
            <a:schemeClr val="accent1"/>
          </a:solidFill>
          <a:ln w="28575" cap="rnd">
            <a:solidFill>
              <a:schemeClr val="accent2">
                <a:alpha val="80000"/>
              </a:schemeClr>
            </a:solidFill>
            <a:round/>
          </a:ln>
          <a:effectLst/>
        </c:spPr>
        <c:marker>
          <c:symbol val="none"/>
        </c:marker>
      </c:pivotFmt>
      <c:pivotFmt>
        <c:idx val="23"/>
        <c:spPr>
          <a:solidFill>
            <a:schemeClr val="accent1"/>
          </a:solidFill>
          <a:ln w="28575" cap="rnd">
            <a:solidFill>
              <a:schemeClr val="accent2">
                <a:alpha val="80000"/>
              </a:schemeClr>
            </a:solidFill>
            <a:round/>
          </a:ln>
          <a:effectLst/>
        </c:spPr>
        <c:marker>
          <c:symbol val="none"/>
        </c:marker>
      </c:pivotFmt>
      <c:pivotFmt>
        <c:idx val="24"/>
        <c:spPr>
          <a:solidFill>
            <a:schemeClr val="accent1"/>
          </a:solidFill>
          <a:ln w="28575" cap="rnd">
            <a:solidFill>
              <a:schemeClr val="accent2">
                <a:alpha val="80000"/>
              </a:schemeClr>
            </a:solidFill>
            <a:round/>
          </a:ln>
          <a:effectLst/>
        </c:spPr>
        <c:marker>
          <c:symbol val="none"/>
        </c:marker>
      </c:pivotFmt>
      <c:pivotFmt>
        <c:idx val="25"/>
        <c:spPr>
          <a:solidFill>
            <a:schemeClr val="accent1"/>
          </a:solidFill>
          <a:ln w="28575" cap="rnd">
            <a:solidFill>
              <a:schemeClr val="accent2">
                <a:alpha val="80000"/>
              </a:schemeClr>
            </a:solidFill>
            <a:round/>
          </a:ln>
          <a:effectLst/>
        </c:spPr>
        <c:marker>
          <c:symbol val="none"/>
        </c:marker>
      </c:pivotFmt>
      <c:pivotFmt>
        <c:idx val="26"/>
        <c:spPr>
          <a:solidFill>
            <a:schemeClr val="accent1"/>
          </a:solidFill>
          <a:ln w="28575" cap="rnd">
            <a:solidFill>
              <a:schemeClr val="accent2">
                <a:alpha val="80000"/>
              </a:schemeClr>
            </a:solidFill>
            <a:round/>
          </a:ln>
          <a:effectLst/>
        </c:spPr>
        <c:marker>
          <c:symbol val="none"/>
        </c:marker>
      </c:pivotFmt>
      <c:pivotFmt>
        <c:idx val="27"/>
        <c:spPr>
          <a:solidFill>
            <a:schemeClr val="accent1"/>
          </a:solidFill>
          <a:ln w="28575" cap="rnd">
            <a:solidFill>
              <a:schemeClr val="accent2">
                <a:alpha val="80000"/>
              </a:schemeClr>
            </a:solidFill>
            <a:round/>
          </a:ln>
          <a:effectLst/>
        </c:spPr>
        <c:marker>
          <c:symbol val="none"/>
        </c:marker>
      </c:pivotFmt>
      <c:pivotFmt>
        <c:idx val="28"/>
        <c:spPr>
          <a:solidFill>
            <a:schemeClr val="accent1"/>
          </a:solidFill>
          <a:ln w="28575" cap="rnd">
            <a:solidFill>
              <a:schemeClr val="accent2">
                <a:alpha val="80000"/>
              </a:schemeClr>
            </a:solidFill>
            <a:round/>
          </a:ln>
          <a:effectLst/>
        </c:spPr>
        <c:marker>
          <c:symbol val="none"/>
        </c:marker>
      </c:pivotFmt>
      <c:pivotFmt>
        <c:idx val="29"/>
        <c:spPr>
          <a:solidFill>
            <a:schemeClr val="accent1"/>
          </a:solidFill>
          <a:ln w="28575" cap="rnd">
            <a:solidFill>
              <a:schemeClr val="accent2">
                <a:alpha val="80000"/>
              </a:schemeClr>
            </a:solidFill>
            <a:round/>
          </a:ln>
          <a:effectLst/>
        </c:spPr>
        <c:marker>
          <c:symbol val="none"/>
        </c:marker>
      </c:pivotFmt>
      <c:pivotFmt>
        <c:idx val="30"/>
        <c:spPr>
          <a:solidFill>
            <a:schemeClr val="accent1"/>
          </a:solidFill>
          <a:ln w="28575" cap="rnd">
            <a:solidFill>
              <a:schemeClr val="accent2">
                <a:alpha val="80000"/>
              </a:schemeClr>
            </a:solidFill>
            <a:round/>
          </a:ln>
          <a:effectLst/>
        </c:spPr>
        <c:marker>
          <c:symbol val="none"/>
        </c:marker>
      </c:pivotFmt>
      <c:pivotFmt>
        <c:idx val="31"/>
        <c:spPr>
          <a:solidFill>
            <a:schemeClr val="accent1"/>
          </a:solidFill>
          <a:ln w="28575" cap="rnd">
            <a:solidFill>
              <a:schemeClr val="accent2">
                <a:alpha val="80000"/>
              </a:schemeClr>
            </a:solidFill>
            <a:round/>
          </a:ln>
          <a:effectLst/>
        </c:spPr>
        <c:marker>
          <c:symbol val="none"/>
        </c:marker>
      </c:pivotFmt>
      <c:pivotFmt>
        <c:idx val="32"/>
        <c:spPr>
          <a:solidFill>
            <a:schemeClr val="accent1"/>
          </a:solidFill>
          <a:ln w="28575" cap="rnd">
            <a:solidFill>
              <a:schemeClr val="accent2">
                <a:alpha val="80000"/>
              </a:schemeClr>
            </a:solidFill>
            <a:round/>
          </a:ln>
          <a:effectLst/>
        </c:spPr>
        <c:marker>
          <c:symbol val="none"/>
        </c:marker>
      </c:pivotFmt>
      <c:pivotFmt>
        <c:idx val="33"/>
        <c:spPr>
          <a:solidFill>
            <a:schemeClr val="accent1"/>
          </a:solidFill>
          <a:ln w="28575" cap="rnd">
            <a:solidFill>
              <a:schemeClr val="accent2">
                <a:alpha val="80000"/>
              </a:schemeClr>
            </a:solidFill>
            <a:round/>
          </a:ln>
          <a:effectLst/>
        </c:spPr>
        <c:marker>
          <c:symbol val="none"/>
        </c:marker>
      </c:pivotFmt>
      <c:pivotFmt>
        <c:idx val="34"/>
        <c:spPr>
          <a:solidFill>
            <a:schemeClr val="accent1"/>
          </a:solidFill>
          <a:ln w="28575" cap="rnd">
            <a:solidFill>
              <a:schemeClr val="accent2">
                <a:alpha val="80000"/>
              </a:schemeClr>
            </a:solidFill>
            <a:round/>
          </a:ln>
          <a:effectLst/>
        </c:spPr>
        <c:marker>
          <c:symbol val="none"/>
        </c:marker>
      </c:pivotFmt>
      <c:pivotFmt>
        <c:idx val="35"/>
        <c:spPr>
          <a:solidFill>
            <a:schemeClr val="accent1"/>
          </a:solidFill>
          <a:ln w="28575" cap="rnd">
            <a:solidFill>
              <a:schemeClr val="accent2">
                <a:alpha val="80000"/>
              </a:schemeClr>
            </a:solidFill>
            <a:round/>
          </a:ln>
          <a:effectLst/>
        </c:spPr>
        <c:marker>
          <c:symbol val="none"/>
        </c:marker>
      </c:pivotFmt>
      <c:pivotFmt>
        <c:idx val="36"/>
        <c:spPr>
          <a:solidFill>
            <a:schemeClr val="accent1"/>
          </a:solidFill>
          <a:ln w="28575" cap="rnd">
            <a:solidFill>
              <a:schemeClr val="accent2">
                <a:alpha val="80000"/>
              </a:schemeClr>
            </a:solidFill>
            <a:round/>
          </a:ln>
          <a:effectLst/>
        </c:spPr>
        <c:marker>
          <c:symbol val="none"/>
        </c:marker>
      </c:pivotFmt>
      <c:pivotFmt>
        <c:idx val="37"/>
        <c:spPr>
          <a:solidFill>
            <a:schemeClr val="accent1"/>
          </a:solidFill>
          <a:ln w="28575" cap="rnd">
            <a:solidFill>
              <a:schemeClr val="accent2">
                <a:alpha val="80000"/>
              </a:schemeClr>
            </a:solidFill>
            <a:round/>
          </a:ln>
          <a:effectLst/>
        </c:spPr>
        <c:marker>
          <c:symbol val="none"/>
        </c:marker>
      </c:pivotFmt>
      <c:pivotFmt>
        <c:idx val="38"/>
        <c:spPr>
          <a:solidFill>
            <a:schemeClr val="accent1"/>
          </a:solidFill>
          <a:ln w="28575" cap="rnd">
            <a:solidFill>
              <a:schemeClr val="accent2">
                <a:alpha val="80000"/>
              </a:schemeClr>
            </a:solidFill>
            <a:round/>
          </a:ln>
          <a:effectLst/>
        </c:spPr>
        <c:marker>
          <c:symbol val="none"/>
        </c:marker>
      </c:pivotFmt>
      <c:pivotFmt>
        <c:idx val="39"/>
        <c:spPr>
          <a:solidFill>
            <a:schemeClr val="accent1"/>
          </a:solidFill>
          <a:ln w="28575" cap="rnd">
            <a:solidFill>
              <a:schemeClr val="accent2">
                <a:alpha val="80000"/>
              </a:schemeClr>
            </a:solidFill>
            <a:round/>
          </a:ln>
          <a:effectLst/>
        </c:spPr>
        <c:marker>
          <c:symbol val="none"/>
        </c:marker>
      </c:pivotFmt>
      <c:pivotFmt>
        <c:idx val="40"/>
        <c:spPr>
          <a:solidFill>
            <a:schemeClr val="accent1"/>
          </a:solidFill>
          <a:ln w="28575" cap="rnd">
            <a:solidFill>
              <a:schemeClr val="accent2">
                <a:alpha val="80000"/>
              </a:schemeClr>
            </a:solidFill>
            <a:round/>
          </a:ln>
          <a:effectLst/>
        </c:spPr>
        <c:marker>
          <c:symbol val="none"/>
        </c:marker>
      </c:pivotFmt>
      <c:pivotFmt>
        <c:idx val="41"/>
        <c:spPr>
          <a:solidFill>
            <a:schemeClr val="accent1"/>
          </a:solidFill>
          <a:ln w="28575" cap="rnd">
            <a:solidFill>
              <a:schemeClr val="accent2">
                <a:alpha val="80000"/>
              </a:schemeClr>
            </a:solidFill>
            <a:round/>
          </a:ln>
          <a:effectLst/>
        </c:spPr>
        <c:marker>
          <c:symbol val="none"/>
        </c:marker>
      </c:pivotFmt>
      <c:pivotFmt>
        <c:idx val="42"/>
        <c:spPr>
          <a:solidFill>
            <a:schemeClr val="accent1"/>
          </a:solidFill>
          <a:ln w="28575" cap="rnd">
            <a:solidFill>
              <a:schemeClr val="accent2">
                <a:alpha val="80000"/>
              </a:schemeClr>
            </a:solidFill>
            <a:round/>
          </a:ln>
          <a:effectLst/>
        </c:spPr>
        <c:marker>
          <c:symbol val="none"/>
        </c:marker>
      </c:pivotFmt>
      <c:pivotFmt>
        <c:idx val="43"/>
        <c:spPr>
          <a:solidFill>
            <a:schemeClr val="accent1"/>
          </a:solidFill>
          <a:ln w="28575" cap="rnd">
            <a:solidFill>
              <a:schemeClr val="accent2">
                <a:alpha val="80000"/>
              </a:schemeClr>
            </a:solidFill>
            <a:round/>
          </a:ln>
          <a:effectLst/>
        </c:spPr>
        <c:marker>
          <c:symbol val="none"/>
        </c:marker>
      </c:pivotFmt>
      <c:pivotFmt>
        <c:idx val="44"/>
        <c:spPr>
          <a:solidFill>
            <a:schemeClr val="accent1"/>
          </a:solidFill>
          <a:ln w="28575" cap="rnd">
            <a:solidFill>
              <a:schemeClr val="accent2">
                <a:alpha val="80000"/>
              </a:schemeClr>
            </a:solidFill>
            <a:round/>
          </a:ln>
          <a:effectLst/>
        </c:spPr>
        <c:marker>
          <c:symbol val="none"/>
        </c:marker>
      </c:pivotFmt>
      <c:pivotFmt>
        <c:idx val="45"/>
        <c:spPr>
          <a:solidFill>
            <a:schemeClr val="accent1"/>
          </a:solidFill>
          <a:ln w="28575" cap="rnd">
            <a:solidFill>
              <a:schemeClr val="accent2">
                <a:alpha val="80000"/>
              </a:schemeClr>
            </a:solidFill>
            <a:round/>
          </a:ln>
          <a:effectLst/>
        </c:spPr>
        <c:marker>
          <c:symbol val="none"/>
        </c:marker>
      </c:pivotFmt>
      <c:pivotFmt>
        <c:idx val="46"/>
        <c:spPr>
          <a:solidFill>
            <a:schemeClr val="accent1"/>
          </a:solidFill>
          <a:ln w="28575" cap="rnd">
            <a:solidFill>
              <a:schemeClr val="accent2">
                <a:alpha val="80000"/>
              </a:schemeClr>
            </a:solidFill>
            <a:round/>
          </a:ln>
          <a:effectLst/>
        </c:spPr>
        <c:marker>
          <c:symbol val="none"/>
        </c:marker>
      </c:pivotFmt>
      <c:pivotFmt>
        <c:idx val="47"/>
        <c:spPr>
          <a:solidFill>
            <a:schemeClr val="accent1"/>
          </a:solidFill>
          <a:ln w="28575" cap="rnd">
            <a:solidFill>
              <a:schemeClr val="accent2">
                <a:alpha val="80000"/>
              </a:schemeClr>
            </a:solidFill>
            <a:round/>
          </a:ln>
          <a:effectLst/>
        </c:spPr>
        <c:marker>
          <c:symbol val="none"/>
        </c:marker>
      </c:pivotFmt>
      <c:pivotFmt>
        <c:idx val="48"/>
        <c:spPr>
          <a:solidFill>
            <a:schemeClr val="accent1"/>
          </a:solidFill>
          <a:ln w="28575" cap="rnd">
            <a:solidFill>
              <a:schemeClr val="accent2">
                <a:alpha val="80000"/>
              </a:schemeClr>
            </a:solidFill>
            <a:round/>
          </a:ln>
          <a:effectLst/>
        </c:spPr>
        <c:marker>
          <c:symbol val="none"/>
        </c:marker>
      </c:pivotFmt>
      <c:pivotFmt>
        <c:idx val="49"/>
        <c:spPr>
          <a:solidFill>
            <a:schemeClr val="accent1"/>
          </a:solidFill>
          <a:ln w="28575" cap="rnd">
            <a:solidFill>
              <a:schemeClr val="accent2">
                <a:alpha val="80000"/>
              </a:schemeClr>
            </a:solidFill>
            <a:round/>
          </a:ln>
          <a:effectLst/>
        </c:spPr>
        <c:marker>
          <c:symbol val="none"/>
        </c:marker>
      </c:pivotFmt>
      <c:pivotFmt>
        <c:idx val="50"/>
        <c:spPr>
          <a:solidFill>
            <a:schemeClr val="accent1"/>
          </a:solidFill>
          <a:ln w="28575" cap="rnd">
            <a:solidFill>
              <a:schemeClr val="accent2">
                <a:alpha val="80000"/>
              </a:schemeClr>
            </a:solidFill>
            <a:round/>
          </a:ln>
          <a:effectLst/>
        </c:spPr>
        <c:marker>
          <c:symbol val="none"/>
        </c:marker>
      </c:pivotFmt>
      <c:pivotFmt>
        <c:idx val="51"/>
        <c:spPr>
          <a:solidFill>
            <a:schemeClr val="accent1"/>
          </a:solidFill>
          <a:ln w="28575" cap="rnd">
            <a:solidFill>
              <a:schemeClr val="accent2">
                <a:alpha val="80000"/>
              </a:schemeClr>
            </a:solidFill>
            <a:round/>
          </a:ln>
          <a:effectLst/>
        </c:spPr>
        <c:marker>
          <c:symbol val="none"/>
        </c:marker>
      </c:pivotFmt>
      <c:pivotFmt>
        <c:idx val="52"/>
        <c:spPr>
          <a:solidFill>
            <a:schemeClr val="accent1"/>
          </a:solidFill>
          <a:ln w="28575" cap="rnd">
            <a:solidFill>
              <a:schemeClr val="accent2">
                <a:alpha val="80000"/>
              </a:schemeClr>
            </a:solidFill>
            <a:round/>
          </a:ln>
          <a:effectLst/>
        </c:spPr>
        <c:marker>
          <c:symbol val="none"/>
        </c:marker>
      </c:pivotFmt>
      <c:pivotFmt>
        <c:idx val="53"/>
        <c:spPr>
          <a:solidFill>
            <a:schemeClr val="accent1"/>
          </a:solidFill>
          <a:ln w="28575" cap="rnd">
            <a:solidFill>
              <a:srgbClr val="00B050">
                <a:alpha val="8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2">
                <a:alpha val="80000"/>
              </a:schemeClr>
            </a:solidFill>
            <a:round/>
          </a:ln>
          <a:effectLst/>
        </c:spPr>
        <c:marker>
          <c:symbol val="none"/>
        </c:marker>
      </c:pivotFmt>
      <c:pivotFmt>
        <c:idx val="55"/>
        <c:spPr>
          <a:solidFill>
            <a:schemeClr val="accent1"/>
          </a:solidFill>
          <a:ln w="28575" cap="rnd">
            <a:solidFill>
              <a:schemeClr val="accent2">
                <a:alpha val="80000"/>
              </a:schemeClr>
            </a:solidFill>
            <a:round/>
          </a:ln>
          <a:effectLst/>
        </c:spPr>
        <c:marker>
          <c:symbol val="none"/>
        </c:marker>
      </c:pivotFmt>
      <c:pivotFmt>
        <c:idx val="56"/>
        <c:spPr>
          <a:solidFill>
            <a:schemeClr val="accent1"/>
          </a:solidFill>
          <a:ln w="28575" cap="rnd">
            <a:solidFill>
              <a:schemeClr val="accent2">
                <a:alpha val="80000"/>
              </a:schemeClr>
            </a:solidFill>
            <a:round/>
          </a:ln>
          <a:effectLst/>
        </c:spPr>
        <c:marker>
          <c:symbol val="none"/>
        </c:marker>
      </c:pivotFmt>
      <c:pivotFmt>
        <c:idx val="57"/>
        <c:spPr>
          <a:solidFill>
            <a:schemeClr val="accent1"/>
          </a:solidFill>
          <a:ln w="28575" cap="rnd">
            <a:solidFill>
              <a:schemeClr val="accent2">
                <a:alpha val="80000"/>
              </a:schemeClr>
            </a:solidFill>
            <a:round/>
          </a:ln>
          <a:effectLst/>
        </c:spPr>
        <c:marker>
          <c:symbol val="none"/>
        </c:marker>
      </c:pivotFmt>
      <c:pivotFmt>
        <c:idx val="58"/>
        <c:spPr>
          <a:solidFill>
            <a:schemeClr val="accent1"/>
          </a:solidFill>
          <a:ln w="28575" cap="rnd">
            <a:solidFill>
              <a:schemeClr val="accent2">
                <a:alpha val="80000"/>
              </a:schemeClr>
            </a:solidFill>
            <a:round/>
          </a:ln>
          <a:effectLst/>
        </c:spPr>
        <c:marker>
          <c:symbol val="none"/>
        </c:marker>
      </c:pivotFmt>
      <c:pivotFmt>
        <c:idx val="59"/>
        <c:spPr>
          <a:solidFill>
            <a:schemeClr val="accent1"/>
          </a:solidFill>
          <a:ln w="28575" cap="rnd">
            <a:solidFill>
              <a:schemeClr val="accent2">
                <a:alpha val="80000"/>
              </a:schemeClr>
            </a:solidFill>
            <a:round/>
          </a:ln>
          <a:effectLst/>
        </c:spPr>
        <c:marker>
          <c:symbol val="none"/>
        </c:marker>
      </c:pivotFmt>
      <c:pivotFmt>
        <c:idx val="60"/>
        <c:spPr>
          <a:solidFill>
            <a:schemeClr val="accent1"/>
          </a:solidFill>
          <a:ln w="28575" cap="rnd">
            <a:solidFill>
              <a:schemeClr val="accent2">
                <a:alpha val="80000"/>
              </a:schemeClr>
            </a:solidFill>
            <a:round/>
          </a:ln>
          <a:effectLst/>
        </c:spPr>
        <c:marker>
          <c:symbol val="none"/>
        </c:marker>
      </c:pivotFmt>
      <c:pivotFmt>
        <c:idx val="61"/>
        <c:spPr>
          <a:solidFill>
            <a:schemeClr val="accent1"/>
          </a:solidFill>
          <a:ln w="28575" cap="rnd">
            <a:solidFill>
              <a:schemeClr val="accent2">
                <a:alpha val="80000"/>
              </a:schemeClr>
            </a:solidFill>
            <a:round/>
          </a:ln>
          <a:effectLst/>
        </c:spPr>
        <c:marker>
          <c:symbol val="none"/>
        </c:marker>
      </c:pivotFmt>
      <c:pivotFmt>
        <c:idx val="62"/>
        <c:spPr>
          <a:solidFill>
            <a:schemeClr val="accent1"/>
          </a:solidFill>
          <a:ln w="28575" cap="rnd">
            <a:solidFill>
              <a:schemeClr val="accent2">
                <a:alpha val="80000"/>
              </a:schemeClr>
            </a:solidFill>
            <a:round/>
          </a:ln>
          <a:effectLst/>
        </c:spPr>
        <c:marker>
          <c:symbol val="none"/>
        </c:marker>
      </c:pivotFmt>
      <c:pivotFmt>
        <c:idx val="63"/>
        <c:spPr>
          <a:solidFill>
            <a:schemeClr val="accent1"/>
          </a:solidFill>
          <a:ln w="28575" cap="rnd">
            <a:solidFill>
              <a:schemeClr val="accent2">
                <a:alpha val="80000"/>
              </a:schemeClr>
            </a:solidFill>
            <a:round/>
          </a:ln>
          <a:effectLst/>
        </c:spPr>
        <c:marker>
          <c:symbol val="none"/>
        </c:marker>
      </c:pivotFmt>
      <c:pivotFmt>
        <c:idx val="64"/>
        <c:spPr>
          <a:solidFill>
            <a:schemeClr val="accent1"/>
          </a:solidFill>
          <a:ln w="28575" cap="rnd">
            <a:solidFill>
              <a:schemeClr val="accent2">
                <a:alpha val="80000"/>
              </a:schemeClr>
            </a:solidFill>
            <a:round/>
          </a:ln>
          <a:effectLst/>
        </c:spPr>
        <c:marker>
          <c:symbol val="none"/>
        </c:marker>
      </c:pivotFmt>
      <c:pivotFmt>
        <c:idx val="65"/>
        <c:spPr>
          <a:solidFill>
            <a:schemeClr val="accent1"/>
          </a:solidFill>
          <a:ln w="28575" cap="rnd">
            <a:solidFill>
              <a:schemeClr val="accent2">
                <a:alpha val="80000"/>
              </a:schemeClr>
            </a:solidFill>
            <a:round/>
          </a:ln>
          <a:effectLst/>
        </c:spPr>
        <c:marker>
          <c:symbol val="none"/>
        </c:marker>
      </c:pivotFmt>
      <c:pivotFmt>
        <c:idx val="66"/>
        <c:spPr>
          <a:solidFill>
            <a:schemeClr val="accent1"/>
          </a:solidFill>
          <a:ln w="28575" cap="rnd">
            <a:solidFill>
              <a:schemeClr val="accent2">
                <a:alpha val="80000"/>
              </a:schemeClr>
            </a:solidFill>
            <a:round/>
          </a:ln>
          <a:effectLst/>
        </c:spPr>
        <c:marker>
          <c:symbol val="none"/>
        </c:marker>
      </c:pivotFmt>
      <c:pivotFmt>
        <c:idx val="67"/>
        <c:spPr>
          <a:solidFill>
            <a:schemeClr val="accent1"/>
          </a:solidFill>
          <a:ln w="28575" cap="rnd">
            <a:solidFill>
              <a:schemeClr val="accent2">
                <a:alpha val="80000"/>
              </a:schemeClr>
            </a:solidFill>
            <a:round/>
          </a:ln>
          <a:effectLst/>
        </c:spPr>
        <c:marker>
          <c:symbol val="none"/>
        </c:marker>
      </c:pivotFmt>
      <c:pivotFmt>
        <c:idx val="68"/>
        <c:spPr>
          <a:solidFill>
            <a:schemeClr val="accent1"/>
          </a:solidFill>
          <a:ln w="28575" cap="rnd">
            <a:solidFill>
              <a:schemeClr val="accent2">
                <a:alpha val="80000"/>
              </a:schemeClr>
            </a:solidFill>
            <a:round/>
          </a:ln>
          <a:effectLst/>
        </c:spPr>
        <c:marker>
          <c:symbol val="none"/>
        </c:marker>
      </c:pivotFmt>
      <c:pivotFmt>
        <c:idx val="69"/>
        <c:spPr>
          <a:solidFill>
            <a:schemeClr val="accent1"/>
          </a:solidFill>
          <a:ln w="28575" cap="rnd">
            <a:solidFill>
              <a:schemeClr val="accent2">
                <a:alpha val="80000"/>
              </a:schemeClr>
            </a:solidFill>
            <a:round/>
          </a:ln>
          <a:effectLst/>
        </c:spPr>
        <c:marker>
          <c:symbol val="none"/>
        </c:marker>
      </c:pivotFmt>
      <c:pivotFmt>
        <c:idx val="70"/>
        <c:spPr>
          <a:solidFill>
            <a:schemeClr val="accent1"/>
          </a:solidFill>
          <a:ln w="28575" cap="rnd">
            <a:solidFill>
              <a:schemeClr val="accent2">
                <a:alpha val="80000"/>
              </a:schemeClr>
            </a:solidFill>
            <a:round/>
          </a:ln>
          <a:effectLst/>
        </c:spPr>
        <c:marker>
          <c:symbol val="none"/>
        </c:marker>
      </c:pivotFmt>
      <c:pivotFmt>
        <c:idx val="71"/>
        <c:spPr>
          <a:solidFill>
            <a:schemeClr val="accent1"/>
          </a:solidFill>
          <a:ln w="28575" cap="rnd">
            <a:solidFill>
              <a:schemeClr val="accent2">
                <a:alpha val="80000"/>
              </a:schemeClr>
            </a:solidFill>
            <a:round/>
          </a:ln>
          <a:effectLst/>
        </c:spPr>
        <c:marker>
          <c:symbol val="none"/>
        </c:marker>
      </c:pivotFmt>
      <c:pivotFmt>
        <c:idx val="72"/>
        <c:spPr>
          <a:solidFill>
            <a:schemeClr val="accent1"/>
          </a:solidFill>
          <a:ln w="28575" cap="rnd">
            <a:solidFill>
              <a:schemeClr val="accent2">
                <a:alpha val="80000"/>
              </a:schemeClr>
            </a:solidFill>
            <a:round/>
          </a:ln>
          <a:effectLst/>
        </c:spPr>
        <c:marker>
          <c:symbol val="none"/>
        </c:marker>
      </c:pivotFmt>
      <c:pivotFmt>
        <c:idx val="73"/>
        <c:spPr>
          <a:solidFill>
            <a:schemeClr val="accent1"/>
          </a:solidFill>
          <a:ln w="28575" cap="rnd">
            <a:solidFill>
              <a:schemeClr val="accent2">
                <a:alpha val="80000"/>
              </a:schemeClr>
            </a:solidFill>
            <a:round/>
          </a:ln>
          <a:effectLst/>
        </c:spPr>
        <c:marker>
          <c:symbol val="none"/>
        </c:marker>
      </c:pivotFmt>
      <c:pivotFmt>
        <c:idx val="74"/>
        <c:spPr>
          <a:solidFill>
            <a:schemeClr val="accent1"/>
          </a:solidFill>
          <a:ln w="28575" cap="rnd">
            <a:solidFill>
              <a:schemeClr val="accent2">
                <a:alpha val="80000"/>
              </a:schemeClr>
            </a:solidFill>
            <a:round/>
          </a:ln>
          <a:effectLst/>
        </c:spPr>
        <c:marker>
          <c:symbol val="none"/>
        </c:marker>
      </c:pivotFmt>
      <c:pivotFmt>
        <c:idx val="75"/>
        <c:spPr>
          <a:solidFill>
            <a:schemeClr val="accent1"/>
          </a:solidFill>
          <a:ln w="28575" cap="rnd">
            <a:solidFill>
              <a:schemeClr val="accent2">
                <a:alpha val="80000"/>
              </a:schemeClr>
            </a:solidFill>
            <a:round/>
          </a:ln>
          <a:effectLst/>
        </c:spPr>
        <c:marker>
          <c:symbol val="none"/>
        </c:marker>
      </c:pivotFmt>
      <c:pivotFmt>
        <c:idx val="76"/>
        <c:spPr>
          <a:solidFill>
            <a:schemeClr val="accent1"/>
          </a:solidFill>
          <a:ln w="28575" cap="rnd">
            <a:solidFill>
              <a:schemeClr val="accent2">
                <a:alpha val="80000"/>
              </a:schemeClr>
            </a:solidFill>
            <a:round/>
          </a:ln>
          <a:effectLst/>
        </c:spPr>
        <c:marker>
          <c:symbol val="none"/>
        </c:marker>
      </c:pivotFmt>
      <c:pivotFmt>
        <c:idx val="77"/>
        <c:spPr>
          <a:solidFill>
            <a:schemeClr val="accent1"/>
          </a:solidFill>
          <a:ln w="28575" cap="rnd">
            <a:solidFill>
              <a:schemeClr val="accent2">
                <a:alpha val="80000"/>
              </a:schemeClr>
            </a:solidFill>
            <a:round/>
          </a:ln>
          <a:effectLst/>
        </c:spPr>
        <c:marker>
          <c:symbol val="none"/>
        </c:marker>
      </c:pivotFmt>
      <c:pivotFmt>
        <c:idx val="78"/>
        <c:spPr>
          <a:solidFill>
            <a:schemeClr val="accent1"/>
          </a:solidFill>
          <a:ln w="28575" cap="rnd">
            <a:solidFill>
              <a:schemeClr val="accent2">
                <a:alpha val="80000"/>
              </a:schemeClr>
            </a:solidFill>
            <a:round/>
          </a:ln>
          <a:effectLst/>
        </c:spPr>
        <c:marker>
          <c:symbol val="none"/>
        </c:marker>
      </c:pivotFmt>
      <c:pivotFmt>
        <c:idx val="79"/>
        <c:spPr>
          <a:solidFill>
            <a:schemeClr val="accent1"/>
          </a:solidFill>
          <a:ln w="28575" cap="rnd">
            <a:solidFill>
              <a:schemeClr val="accent2">
                <a:alpha val="80000"/>
              </a:schemeClr>
            </a:solidFill>
            <a:round/>
          </a:ln>
          <a:effectLst/>
        </c:spPr>
        <c:marker>
          <c:symbol val="none"/>
        </c:marker>
      </c:pivotFmt>
      <c:pivotFmt>
        <c:idx val="80"/>
        <c:spPr>
          <a:solidFill>
            <a:schemeClr val="accent1"/>
          </a:solidFill>
          <a:ln w="28575" cap="rnd">
            <a:solidFill>
              <a:schemeClr val="accent2">
                <a:alpha val="80000"/>
              </a:schemeClr>
            </a:solidFill>
            <a:round/>
          </a:ln>
          <a:effectLst/>
        </c:spPr>
        <c:marker>
          <c:symbol val="none"/>
        </c:marker>
      </c:pivotFmt>
      <c:pivotFmt>
        <c:idx val="81"/>
        <c:spPr>
          <a:solidFill>
            <a:schemeClr val="accent1"/>
          </a:solidFill>
          <a:ln w="28575" cap="rnd">
            <a:solidFill>
              <a:schemeClr val="accent2">
                <a:alpha val="80000"/>
              </a:schemeClr>
            </a:solidFill>
            <a:round/>
          </a:ln>
          <a:effectLst/>
        </c:spPr>
        <c:marker>
          <c:symbol val="none"/>
        </c:marker>
      </c:pivotFmt>
      <c:pivotFmt>
        <c:idx val="82"/>
        <c:spPr>
          <a:solidFill>
            <a:schemeClr val="accent1"/>
          </a:solidFill>
          <a:ln w="28575" cap="rnd">
            <a:solidFill>
              <a:schemeClr val="accent2">
                <a:alpha val="80000"/>
              </a:schemeClr>
            </a:solidFill>
            <a:round/>
          </a:ln>
          <a:effectLst/>
        </c:spPr>
        <c:marker>
          <c:symbol val="none"/>
        </c:marker>
      </c:pivotFmt>
      <c:pivotFmt>
        <c:idx val="83"/>
        <c:spPr>
          <a:solidFill>
            <a:schemeClr val="accent1"/>
          </a:solidFill>
          <a:ln w="28575" cap="rnd">
            <a:solidFill>
              <a:schemeClr val="accent2">
                <a:alpha val="80000"/>
              </a:schemeClr>
            </a:solidFill>
            <a:round/>
          </a:ln>
          <a:effectLst/>
        </c:spPr>
        <c:marker>
          <c:symbol val="none"/>
        </c:marker>
      </c:pivotFmt>
      <c:pivotFmt>
        <c:idx val="84"/>
        <c:spPr>
          <a:solidFill>
            <a:schemeClr val="accent1"/>
          </a:solidFill>
          <a:ln w="28575" cap="rnd">
            <a:solidFill>
              <a:schemeClr val="accent2">
                <a:alpha val="80000"/>
              </a:schemeClr>
            </a:solidFill>
            <a:round/>
          </a:ln>
          <a:effectLst/>
        </c:spPr>
        <c:marker>
          <c:symbol val="none"/>
        </c:marker>
      </c:pivotFmt>
      <c:pivotFmt>
        <c:idx val="85"/>
        <c:spPr>
          <a:solidFill>
            <a:schemeClr val="accent1"/>
          </a:solidFill>
          <a:ln w="28575" cap="rnd">
            <a:solidFill>
              <a:schemeClr val="accent2">
                <a:alpha val="80000"/>
              </a:schemeClr>
            </a:solidFill>
            <a:round/>
          </a:ln>
          <a:effectLst/>
        </c:spPr>
        <c:marker>
          <c:symbol val="none"/>
        </c:marker>
      </c:pivotFmt>
      <c:pivotFmt>
        <c:idx val="86"/>
        <c:spPr>
          <a:solidFill>
            <a:schemeClr val="accent1"/>
          </a:solidFill>
          <a:ln w="28575" cap="rnd">
            <a:solidFill>
              <a:schemeClr val="accent2">
                <a:alpha val="80000"/>
              </a:schemeClr>
            </a:solidFill>
            <a:round/>
          </a:ln>
          <a:effectLst/>
        </c:spPr>
        <c:marker>
          <c:symbol val="none"/>
        </c:marker>
      </c:pivotFmt>
      <c:pivotFmt>
        <c:idx val="87"/>
        <c:spPr>
          <a:solidFill>
            <a:schemeClr val="accent1"/>
          </a:solidFill>
          <a:ln w="28575" cap="rnd">
            <a:solidFill>
              <a:schemeClr val="accent2">
                <a:alpha val="80000"/>
              </a:schemeClr>
            </a:solidFill>
            <a:round/>
          </a:ln>
          <a:effectLst/>
        </c:spPr>
        <c:marker>
          <c:symbol val="none"/>
        </c:marker>
      </c:pivotFmt>
      <c:pivotFmt>
        <c:idx val="88"/>
        <c:spPr>
          <a:solidFill>
            <a:schemeClr val="accent1"/>
          </a:solidFill>
          <a:ln w="28575" cap="rnd">
            <a:solidFill>
              <a:schemeClr val="accent2">
                <a:alpha val="80000"/>
              </a:schemeClr>
            </a:solidFill>
            <a:round/>
          </a:ln>
          <a:effectLst/>
        </c:spPr>
        <c:marker>
          <c:symbol val="none"/>
        </c:marker>
      </c:pivotFmt>
      <c:pivotFmt>
        <c:idx val="89"/>
        <c:spPr>
          <a:solidFill>
            <a:schemeClr val="accent1"/>
          </a:solidFill>
          <a:ln w="28575" cap="rnd">
            <a:solidFill>
              <a:schemeClr val="accent2">
                <a:alpha val="80000"/>
              </a:schemeClr>
            </a:solidFill>
            <a:round/>
          </a:ln>
          <a:effectLst/>
        </c:spPr>
        <c:marker>
          <c:symbol val="none"/>
        </c:marker>
      </c:pivotFmt>
      <c:pivotFmt>
        <c:idx val="90"/>
        <c:spPr>
          <a:solidFill>
            <a:schemeClr val="accent1"/>
          </a:solidFill>
          <a:ln w="28575" cap="rnd">
            <a:solidFill>
              <a:schemeClr val="accent2">
                <a:alpha val="80000"/>
              </a:schemeClr>
            </a:solidFill>
            <a:round/>
          </a:ln>
          <a:effectLst/>
        </c:spPr>
        <c:marker>
          <c:symbol val="none"/>
        </c:marker>
      </c:pivotFmt>
      <c:pivotFmt>
        <c:idx val="91"/>
        <c:spPr>
          <a:solidFill>
            <a:schemeClr val="accent1"/>
          </a:solidFill>
          <a:ln w="28575" cap="rnd">
            <a:solidFill>
              <a:schemeClr val="accent2">
                <a:alpha val="80000"/>
              </a:schemeClr>
            </a:solidFill>
            <a:round/>
          </a:ln>
          <a:effectLst/>
        </c:spPr>
        <c:marker>
          <c:symbol val="none"/>
        </c:marker>
      </c:pivotFmt>
      <c:pivotFmt>
        <c:idx val="92"/>
        <c:spPr>
          <a:solidFill>
            <a:schemeClr val="accent1"/>
          </a:solidFill>
          <a:ln w="28575" cap="rnd">
            <a:solidFill>
              <a:schemeClr val="accent2">
                <a:alpha val="80000"/>
              </a:schemeClr>
            </a:solidFill>
            <a:round/>
          </a:ln>
          <a:effectLst/>
        </c:spPr>
        <c:marker>
          <c:symbol val="none"/>
        </c:marker>
      </c:pivotFmt>
      <c:pivotFmt>
        <c:idx val="93"/>
        <c:spPr>
          <a:solidFill>
            <a:schemeClr val="accent1"/>
          </a:solidFill>
          <a:ln w="28575" cap="rnd">
            <a:solidFill>
              <a:schemeClr val="accent2">
                <a:alpha val="80000"/>
              </a:schemeClr>
            </a:solidFill>
            <a:round/>
          </a:ln>
          <a:effectLst/>
        </c:spPr>
        <c:marker>
          <c:symbol val="none"/>
        </c:marker>
      </c:pivotFmt>
      <c:pivotFmt>
        <c:idx val="94"/>
        <c:spPr>
          <a:solidFill>
            <a:schemeClr val="accent1"/>
          </a:solidFill>
          <a:ln w="28575" cap="rnd">
            <a:solidFill>
              <a:schemeClr val="accent2">
                <a:alpha val="80000"/>
              </a:schemeClr>
            </a:solidFill>
            <a:round/>
          </a:ln>
          <a:effectLst/>
        </c:spPr>
        <c:marker>
          <c:symbol val="none"/>
        </c:marker>
      </c:pivotFmt>
      <c:pivotFmt>
        <c:idx val="95"/>
        <c:spPr>
          <a:solidFill>
            <a:schemeClr val="accent1"/>
          </a:solidFill>
          <a:ln w="28575" cap="rnd">
            <a:solidFill>
              <a:schemeClr val="accent2">
                <a:alpha val="80000"/>
              </a:schemeClr>
            </a:solidFill>
            <a:round/>
          </a:ln>
          <a:effectLst/>
        </c:spPr>
        <c:marker>
          <c:symbol val="none"/>
        </c:marker>
      </c:pivotFmt>
      <c:pivotFmt>
        <c:idx val="96"/>
        <c:spPr>
          <a:solidFill>
            <a:schemeClr val="accent1"/>
          </a:solidFill>
          <a:ln w="28575" cap="rnd">
            <a:solidFill>
              <a:schemeClr val="accent2">
                <a:alpha val="80000"/>
              </a:schemeClr>
            </a:solidFill>
            <a:round/>
          </a:ln>
          <a:effectLst/>
        </c:spPr>
        <c:marker>
          <c:symbol val="none"/>
        </c:marker>
      </c:pivotFmt>
      <c:pivotFmt>
        <c:idx val="97"/>
        <c:spPr>
          <a:solidFill>
            <a:schemeClr val="accent1"/>
          </a:solidFill>
          <a:ln w="28575" cap="rnd">
            <a:solidFill>
              <a:schemeClr val="accent2">
                <a:alpha val="80000"/>
              </a:schemeClr>
            </a:solidFill>
            <a:round/>
          </a:ln>
          <a:effectLst/>
        </c:spPr>
        <c:marker>
          <c:symbol val="none"/>
        </c:marker>
      </c:pivotFmt>
      <c:pivotFmt>
        <c:idx val="98"/>
        <c:spPr>
          <a:solidFill>
            <a:schemeClr val="accent1"/>
          </a:solidFill>
          <a:ln w="28575" cap="rnd">
            <a:solidFill>
              <a:schemeClr val="accent2">
                <a:alpha val="80000"/>
              </a:schemeClr>
            </a:solidFill>
            <a:round/>
          </a:ln>
          <a:effectLst/>
        </c:spPr>
        <c:marker>
          <c:symbol val="none"/>
        </c:marker>
      </c:pivotFmt>
      <c:pivotFmt>
        <c:idx val="99"/>
        <c:spPr>
          <a:solidFill>
            <a:schemeClr val="accent1"/>
          </a:solidFill>
          <a:ln w="28575" cap="rnd">
            <a:solidFill>
              <a:schemeClr val="accent2">
                <a:alpha val="80000"/>
              </a:schemeClr>
            </a:solidFill>
            <a:round/>
          </a:ln>
          <a:effectLst/>
        </c:spPr>
        <c:marker>
          <c:symbol val="none"/>
        </c:marker>
      </c:pivotFmt>
      <c:pivotFmt>
        <c:idx val="100"/>
        <c:spPr>
          <a:solidFill>
            <a:schemeClr val="accent1"/>
          </a:solidFill>
          <a:ln w="28575" cap="rnd">
            <a:solidFill>
              <a:schemeClr val="accent2">
                <a:alpha val="80000"/>
              </a:schemeClr>
            </a:solidFill>
            <a:round/>
          </a:ln>
          <a:effectLst/>
        </c:spPr>
        <c:marker>
          <c:symbol val="none"/>
        </c:marker>
      </c:pivotFmt>
      <c:pivotFmt>
        <c:idx val="101"/>
        <c:spPr>
          <a:solidFill>
            <a:schemeClr val="accent1"/>
          </a:solidFill>
          <a:ln w="28575" cap="rnd">
            <a:solidFill>
              <a:schemeClr val="accent2">
                <a:alpha val="80000"/>
              </a:schemeClr>
            </a:solidFill>
            <a:round/>
          </a:ln>
          <a:effectLst/>
        </c:spPr>
        <c:marker>
          <c:symbol val="none"/>
        </c:marker>
      </c:pivotFmt>
      <c:pivotFmt>
        <c:idx val="102"/>
        <c:spPr>
          <a:solidFill>
            <a:schemeClr val="accent1"/>
          </a:solidFill>
          <a:ln w="28575" cap="rnd">
            <a:solidFill>
              <a:schemeClr val="accent2">
                <a:alpha val="80000"/>
              </a:schemeClr>
            </a:solidFill>
            <a:round/>
          </a:ln>
          <a:effectLst/>
        </c:spPr>
        <c:marker>
          <c:symbol val="none"/>
        </c:marker>
      </c:pivotFmt>
      <c:pivotFmt>
        <c:idx val="103"/>
        <c:spPr>
          <a:solidFill>
            <a:schemeClr val="accent1"/>
          </a:solidFill>
          <a:ln w="28575" cap="rnd">
            <a:solidFill>
              <a:schemeClr val="accent2">
                <a:alpha val="80000"/>
              </a:schemeClr>
            </a:solidFill>
            <a:round/>
          </a:ln>
          <a:effectLst/>
        </c:spPr>
        <c:marker>
          <c:symbol val="none"/>
        </c:marker>
      </c:pivotFmt>
      <c:pivotFmt>
        <c:idx val="104"/>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2">
                <a:alpha val="80000"/>
              </a:schemeClr>
            </a:solidFill>
            <a:round/>
          </a:ln>
          <a:effectLst/>
        </c:spPr>
        <c:marker>
          <c:symbol val="none"/>
        </c:marker>
      </c:pivotFmt>
      <c:pivotFmt>
        <c:idx val="106"/>
        <c:spPr>
          <a:solidFill>
            <a:schemeClr val="accent1"/>
          </a:solidFill>
          <a:ln w="28575" cap="rnd">
            <a:solidFill>
              <a:schemeClr val="accent2">
                <a:alpha val="80000"/>
              </a:schemeClr>
            </a:solidFill>
            <a:round/>
          </a:ln>
          <a:effectLst/>
        </c:spPr>
        <c:marker>
          <c:symbol val="none"/>
        </c:marker>
      </c:pivotFmt>
      <c:pivotFmt>
        <c:idx val="107"/>
        <c:spPr>
          <a:solidFill>
            <a:schemeClr val="accent1"/>
          </a:solidFill>
          <a:ln w="28575" cap="rnd">
            <a:solidFill>
              <a:schemeClr val="accent2">
                <a:alpha val="80000"/>
              </a:schemeClr>
            </a:solidFill>
            <a:round/>
          </a:ln>
          <a:effectLst/>
        </c:spPr>
        <c:marker>
          <c:symbol val="none"/>
        </c:marker>
      </c:pivotFmt>
      <c:pivotFmt>
        <c:idx val="108"/>
        <c:spPr>
          <a:solidFill>
            <a:schemeClr val="accent1"/>
          </a:solidFill>
          <a:ln w="28575" cap="rnd">
            <a:solidFill>
              <a:schemeClr val="accent2">
                <a:alpha val="80000"/>
              </a:schemeClr>
            </a:solidFill>
            <a:round/>
          </a:ln>
          <a:effectLst/>
        </c:spPr>
        <c:marker>
          <c:symbol val="none"/>
        </c:marker>
      </c:pivotFmt>
      <c:pivotFmt>
        <c:idx val="109"/>
        <c:spPr>
          <a:solidFill>
            <a:schemeClr val="accent1"/>
          </a:solidFill>
          <a:ln w="28575" cap="rnd">
            <a:solidFill>
              <a:schemeClr val="accent2">
                <a:alpha val="80000"/>
              </a:schemeClr>
            </a:solidFill>
            <a:round/>
          </a:ln>
          <a:effectLst/>
        </c:spPr>
        <c:marker>
          <c:symbol val="none"/>
        </c:marker>
      </c:pivotFmt>
      <c:pivotFmt>
        <c:idx val="110"/>
        <c:spPr>
          <a:solidFill>
            <a:schemeClr val="accent1"/>
          </a:solidFill>
          <a:ln w="28575" cap="rnd">
            <a:solidFill>
              <a:schemeClr val="accent2">
                <a:alpha val="80000"/>
              </a:schemeClr>
            </a:solidFill>
            <a:round/>
          </a:ln>
          <a:effectLst/>
        </c:spPr>
        <c:marker>
          <c:symbol val="none"/>
        </c:marker>
      </c:pivotFmt>
      <c:pivotFmt>
        <c:idx val="111"/>
        <c:spPr>
          <a:solidFill>
            <a:schemeClr val="accent1"/>
          </a:solidFill>
          <a:ln w="28575" cap="rnd">
            <a:solidFill>
              <a:schemeClr val="accent2">
                <a:alpha val="80000"/>
              </a:schemeClr>
            </a:solidFill>
            <a:round/>
          </a:ln>
          <a:effectLst/>
        </c:spPr>
        <c:marker>
          <c:symbol val="none"/>
        </c:marker>
      </c:pivotFmt>
      <c:pivotFmt>
        <c:idx val="112"/>
        <c:spPr>
          <a:solidFill>
            <a:schemeClr val="accent1"/>
          </a:solidFill>
          <a:ln w="28575" cap="rnd">
            <a:solidFill>
              <a:schemeClr val="accent2">
                <a:alpha val="80000"/>
              </a:schemeClr>
            </a:solidFill>
            <a:round/>
          </a:ln>
          <a:effectLst/>
        </c:spPr>
        <c:marker>
          <c:symbol val="none"/>
        </c:marker>
      </c:pivotFmt>
      <c:pivotFmt>
        <c:idx val="113"/>
        <c:spPr>
          <a:solidFill>
            <a:schemeClr val="accent1"/>
          </a:solidFill>
          <a:ln w="28575" cap="rnd">
            <a:solidFill>
              <a:schemeClr val="accent2">
                <a:alpha val="80000"/>
              </a:schemeClr>
            </a:solidFill>
            <a:round/>
          </a:ln>
          <a:effectLst/>
        </c:spPr>
        <c:marker>
          <c:symbol val="none"/>
        </c:marker>
      </c:pivotFmt>
      <c:pivotFmt>
        <c:idx val="114"/>
        <c:spPr>
          <a:solidFill>
            <a:schemeClr val="accent1"/>
          </a:solidFill>
          <a:ln w="28575" cap="rnd">
            <a:solidFill>
              <a:schemeClr val="accent2">
                <a:alpha val="80000"/>
              </a:schemeClr>
            </a:solidFill>
            <a:round/>
          </a:ln>
          <a:effectLst/>
        </c:spPr>
        <c:marker>
          <c:symbol val="none"/>
        </c:marker>
      </c:pivotFmt>
      <c:pivotFmt>
        <c:idx val="115"/>
        <c:spPr>
          <a:solidFill>
            <a:schemeClr val="accent1"/>
          </a:solidFill>
          <a:ln w="28575" cap="rnd">
            <a:solidFill>
              <a:schemeClr val="accent2">
                <a:alpha val="80000"/>
              </a:schemeClr>
            </a:solidFill>
            <a:round/>
          </a:ln>
          <a:effectLst/>
        </c:spPr>
        <c:marker>
          <c:symbol val="none"/>
        </c:marker>
      </c:pivotFmt>
      <c:pivotFmt>
        <c:idx val="116"/>
        <c:spPr>
          <a:solidFill>
            <a:schemeClr val="accent1"/>
          </a:solidFill>
          <a:ln w="28575" cap="rnd">
            <a:solidFill>
              <a:schemeClr val="accent2">
                <a:alpha val="80000"/>
              </a:schemeClr>
            </a:solidFill>
            <a:round/>
          </a:ln>
          <a:effectLst/>
        </c:spPr>
        <c:marker>
          <c:symbol val="none"/>
        </c:marker>
      </c:pivotFmt>
      <c:pivotFmt>
        <c:idx val="117"/>
        <c:spPr>
          <a:solidFill>
            <a:schemeClr val="accent1"/>
          </a:solidFill>
          <a:ln w="28575" cap="rnd">
            <a:solidFill>
              <a:schemeClr val="accent2">
                <a:alpha val="80000"/>
              </a:schemeClr>
            </a:solidFill>
            <a:round/>
          </a:ln>
          <a:effectLst/>
        </c:spPr>
        <c:marker>
          <c:symbol val="none"/>
        </c:marker>
      </c:pivotFmt>
      <c:pivotFmt>
        <c:idx val="118"/>
        <c:spPr>
          <a:solidFill>
            <a:schemeClr val="accent1"/>
          </a:solidFill>
          <a:ln w="28575" cap="rnd">
            <a:solidFill>
              <a:schemeClr val="accent2">
                <a:alpha val="80000"/>
              </a:schemeClr>
            </a:solidFill>
            <a:round/>
          </a:ln>
          <a:effectLst/>
        </c:spPr>
        <c:marker>
          <c:symbol val="none"/>
        </c:marker>
      </c:pivotFmt>
      <c:pivotFmt>
        <c:idx val="119"/>
        <c:spPr>
          <a:solidFill>
            <a:schemeClr val="accent1"/>
          </a:solidFill>
          <a:ln w="28575" cap="rnd">
            <a:solidFill>
              <a:schemeClr val="accent2">
                <a:alpha val="80000"/>
              </a:schemeClr>
            </a:solidFill>
            <a:round/>
          </a:ln>
          <a:effectLst/>
        </c:spPr>
        <c:marker>
          <c:symbol val="none"/>
        </c:marker>
      </c:pivotFmt>
      <c:pivotFmt>
        <c:idx val="120"/>
        <c:spPr>
          <a:solidFill>
            <a:schemeClr val="accent1"/>
          </a:solidFill>
          <a:ln w="28575" cap="rnd">
            <a:solidFill>
              <a:schemeClr val="accent2">
                <a:alpha val="80000"/>
              </a:schemeClr>
            </a:solidFill>
            <a:round/>
          </a:ln>
          <a:effectLst/>
        </c:spPr>
        <c:marker>
          <c:symbol val="none"/>
        </c:marker>
      </c:pivotFmt>
      <c:pivotFmt>
        <c:idx val="121"/>
        <c:spPr>
          <a:solidFill>
            <a:schemeClr val="accent1"/>
          </a:solidFill>
          <a:ln w="28575" cap="rnd">
            <a:solidFill>
              <a:schemeClr val="accent2">
                <a:alpha val="80000"/>
              </a:schemeClr>
            </a:solidFill>
            <a:round/>
          </a:ln>
          <a:effectLst/>
        </c:spPr>
        <c:marker>
          <c:symbol val="none"/>
        </c:marker>
      </c:pivotFmt>
      <c:pivotFmt>
        <c:idx val="122"/>
        <c:spPr>
          <a:solidFill>
            <a:schemeClr val="accent1"/>
          </a:solidFill>
          <a:ln w="28575" cap="rnd">
            <a:solidFill>
              <a:schemeClr val="accent2">
                <a:alpha val="80000"/>
              </a:schemeClr>
            </a:solidFill>
            <a:round/>
          </a:ln>
          <a:effectLst/>
        </c:spPr>
        <c:marker>
          <c:symbol val="none"/>
        </c:marker>
      </c:pivotFmt>
      <c:pivotFmt>
        <c:idx val="123"/>
        <c:spPr>
          <a:solidFill>
            <a:schemeClr val="accent1"/>
          </a:solidFill>
          <a:ln w="28575" cap="rnd">
            <a:solidFill>
              <a:schemeClr val="accent2">
                <a:alpha val="80000"/>
              </a:schemeClr>
            </a:solidFill>
            <a:round/>
          </a:ln>
          <a:effectLst/>
        </c:spPr>
        <c:marker>
          <c:symbol val="none"/>
        </c:marker>
      </c:pivotFmt>
      <c:pivotFmt>
        <c:idx val="124"/>
        <c:spPr>
          <a:solidFill>
            <a:schemeClr val="accent1"/>
          </a:solidFill>
          <a:ln w="28575" cap="rnd">
            <a:solidFill>
              <a:schemeClr val="accent2">
                <a:alpha val="80000"/>
              </a:schemeClr>
            </a:solidFill>
            <a:round/>
          </a:ln>
          <a:effectLst/>
        </c:spPr>
        <c:marker>
          <c:symbol val="none"/>
        </c:marker>
      </c:pivotFmt>
      <c:pivotFmt>
        <c:idx val="125"/>
        <c:spPr>
          <a:solidFill>
            <a:schemeClr val="accent1"/>
          </a:solidFill>
          <a:ln w="28575" cap="rnd">
            <a:solidFill>
              <a:schemeClr val="accent2">
                <a:alpha val="80000"/>
              </a:schemeClr>
            </a:solidFill>
            <a:round/>
          </a:ln>
          <a:effectLst/>
        </c:spPr>
        <c:marker>
          <c:symbol val="none"/>
        </c:marker>
      </c:pivotFmt>
      <c:pivotFmt>
        <c:idx val="126"/>
        <c:spPr>
          <a:solidFill>
            <a:schemeClr val="accent1"/>
          </a:solidFill>
          <a:ln w="28575" cap="rnd">
            <a:solidFill>
              <a:schemeClr val="accent2">
                <a:alpha val="80000"/>
              </a:schemeClr>
            </a:solidFill>
            <a:round/>
          </a:ln>
          <a:effectLst/>
        </c:spPr>
        <c:marker>
          <c:symbol val="none"/>
        </c:marker>
      </c:pivotFmt>
      <c:pivotFmt>
        <c:idx val="127"/>
        <c:spPr>
          <a:solidFill>
            <a:schemeClr val="accent1"/>
          </a:solidFill>
          <a:ln w="28575" cap="rnd">
            <a:solidFill>
              <a:schemeClr val="accent2">
                <a:alpha val="80000"/>
              </a:schemeClr>
            </a:solidFill>
            <a:round/>
          </a:ln>
          <a:effectLst/>
        </c:spPr>
        <c:marker>
          <c:symbol val="none"/>
        </c:marker>
      </c:pivotFmt>
      <c:pivotFmt>
        <c:idx val="128"/>
        <c:spPr>
          <a:solidFill>
            <a:schemeClr val="accent1"/>
          </a:solidFill>
          <a:ln w="28575" cap="rnd">
            <a:solidFill>
              <a:schemeClr val="accent2">
                <a:alpha val="80000"/>
              </a:schemeClr>
            </a:solidFill>
            <a:round/>
          </a:ln>
          <a:effectLst/>
        </c:spPr>
        <c:marker>
          <c:symbol val="none"/>
        </c:marker>
      </c:pivotFmt>
      <c:pivotFmt>
        <c:idx val="129"/>
        <c:spPr>
          <a:solidFill>
            <a:schemeClr val="accent1"/>
          </a:solidFill>
          <a:ln w="28575" cap="rnd">
            <a:solidFill>
              <a:schemeClr val="accent2">
                <a:alpha val="80000"/>
              </a:schemeClr>
            </a:solidFill>
            <a:round/>
          </a:ln>
          <a:effectLst/>
        </c:spPr>
        <c:marker>
          <c:symbol val="none"/>
        </c:marker>
      </c:pivotFmt>
      <c:pivotFmt>
        <c:idx val="130"/>
        <c:spPr>
          <a:solidFill>
            <a:schemeClr val="accent1"/>
          </a:solidFill>
          <a:ln w="28575" cap="rnd">
            <a:solidFill>
              <a:schemeClr val="accent2">
                <a:alpha val="80000"/>
              </a:schemeClr>
            </a:solidFill>
            <a:round/>
          </a:ln>
          <a:effectLst/>
        </c:spPr>
        <c:marker>
          <c:symbol val="none"/>
        </c:marker>
      </c:pivotFmt>
      <c:pivotFmt>
        <c:idx val="131"/>
        <c:spPr>
          <a:solidFill>
            <a:schemeClr val="accent1"/>
          </a:solidFill>
          <a:ln w="28575" cap="rnd">
            <a:solidFill>
              <a:schemeClr val="accent2">
                <a:alpha val="80000"/>
              </a:schemeClr>
            </a:solidFill>
            <a:round/>
          </a:ln>
          <a:effectLst/>
        </c:spPr>
        <c:marker>
          <c:symbol val="none"/>
        </c:marker>
      </c:pivotFmt>
      <c:pivotFmt>
        <c:idx val="132"/>
        <c:spPr>
          <a:solidFill>
            <a:schemeClr val="accent1"/>
          </a:solidFill>
          <a:ln w="28575" cap="rnd">
            <a:solidFill>
              <a:schemeClr val="accent2">
                <a:alpha val="80000"/>
              </a:schemeClr>
            </a:solidFill>
            <a:round/>
          </a:ln>
          <a:effectLst/>
        </c:spPr>
        <c:marker>
          <c:symbol val="none"/>
        </c:marker>
      </c:pivotFmt>
      <c:pivotFmt>
        <c:idx val="133"/>
        <c:spPr>
          <a:solidFill>
            <a:schemeClr val="accent1"/>
          </a:solidFill>
          <a:ln w="28575" cap="rnd">
            <a:solidFill>
              <a:schemeClr val="accent2">
                <a:alpha val="80000"/>
              </a:schemeClr>
            </a:solidFill>
            <a:round/>
          </a:ln>
          <a:effectLst/>
        </c:spPr>
        <c:marker>
          <c:symbol val="none"/>
        </c:marker>
      </c:pivotFmt>
      <c:pivotFmt>
        <c:idx val="134"/>
        <c:spPr>
          <a:solidFill>
            <a:schemeClr val="accent1"/>
          </a:solidFill>
          <a:ln w="28575" cap="rnd">
            <a:solidFill>
              <a:schemeClr val="accent2">
                <a:alpha val="80000"/>
              </a:schemeClr>
            </a:solidFill>
            <a:round/>
          </a:ln>
          <a:effectLst/>
        </c:spPr>
        <c:marker>
          <c:symbol val="none"/>
        </c:marker>
      </c:pivotFmt>
      <c:pivotFmt>
        <c:idx val="135"/>
        <c:spPr>
          <a:solidFill>
            <a:schemeClr val="accent1"/>
          </a:solidFill>
          <a:ln w="28575" cap="rnd">
            <a:solidFill>
              <a:schemeClr val="accent2">
                <a:alpha val="80000"/>
              </a:schemeClr>
            </a:solidFill>
            <a:round/>
          </a:ln>
          <a:effectLst/>
        </c:spPr>
        <c:marker>
          <c:symbol val="none"/>
        </c:marker>
      </c:pivotFmt>
      <c:pivotFmt>
        <c:idx val="136"/>
        <c:spPr>
          <a:solidFill>
            <a:schemeClr val="accent1"/>
          </a:solidFill>
          <a:ln w="28575" cap="rnd">
            <a:solidFill>
              <a:schemeClr val="accent2">
                <a:alpha val="80000"/>
              </a:schemeClr>
            </a:solidFill>
            <a:round/>
          </a:ln>
          <a:effectLst/>
        </c:spPr>
        <c:marker>
          <c:symbol val="none"/>
        </c:marker>
      </c:pivotFmt>
      <c:pivotFmt>
        <c:idx val="137"/>
        <c:spPr>
          <a:solidFill>
            <a:schemeClr val="accent1"/>
          </a:solidFill>
          <a:ln w="28575" cap="rnd">
            <a:solidFill>
              <a:schemeClr val="accent2">
                <a:alpha val="80000"/>
              </a:schemeClr>
            </a:solidFill>
            <a:round/>
          </a:ln>
          <a:effectLst/>
        </c:spPr>
        <c:marker>
          <c:symbol val="none"/>
        </c:marker>
      </c:pivotFmt>
      <c:pivotFmt>
        <c:idx val="138"/>
        <c:spPr>
          <a:solidFill>
            <a:schemeClr val="accent1"/>
          </a:solidFill>
          <a:ln w="28575" cap="rnd">
            <a:solidFill>
              <a:schemeClr val="accent2">
                <a:alpha val="80000"/>
              </a:schemeClr>
            </a:solidFill>
            <a:round/>
          </a:ln>
          <a:effectLst/>
        </c:spPr>
        <c:marker>
          <c:symbol val="none"/>
        </c:marker>
      </c:pivotFmt>
      <c:pivotFmt>
        <c:idx val="139"/>
        <c:spPr>
          <a:solidFill>
            <a:schemeClr val="accent1"/>
          </a:solidFill>
          <a:ln w="28575" cap="rnd">
            <a:solidFill>
              <a:schemeClr val="accent2">
                <a:alpha val="80000"/>
              </a:schemeClr>
            </a:solidFill>
            <a:round/>
          </a:ln>
          <a:effectLst/>
        </c:spPr>
        <c:marker>
          <c:symbol val="none"/>
        </c:marker>
      </c:pivotFmt>
      <c:pivotFmt>
        <c:idx val="140"/>
        <c:spPr>
          <a:solidFill>
            <a:schemeClr val="accent1"/>
          </a:solidFill>
          <a:ln w="28575" cap="rnd">
            <a:solidFill>
              <a:schemeClr val="accent2">
                <a:alpha val="80000"/>
              </a:schemeClr>
            </a:solidFill>
            <a:round/>
          </a:ln>
          <a:effectLst/>
        </c:spPr>
        <c:marker>
          <c:symbol val="none"/>
        </c:marker>
      </c:pivotFmt>
      <c:pivotFmt>
        <c:idx val="141"/>
        <c:spPr>
          <a:solidFill>
            <a:schemeClr val="accent1"/>
          </a:solidFill>
          <a:ln w="28575" cap="rnd">
            <a:solidFill>
              <a:schemeClr val="accent2">
                <a:alpha val="80000"/>
              </a:schemeClr>
            </a:solidFill>
            <a:round/>
          </a:ln>
          <a:effectLst/>
        </c:spPr>
        <c:marker>
          <c:symbol val="none"/>
        </c:marker>
      </c:pivotFmt>
      <c:pivotFmt>
        <c:idx val="142"/>
        <c:spPr>
          <a:solidFill>
            <a:schemeClr val="accent1"/>
          </a:solidFill>
          <a:ln w="28575" cap="rnd">
            <a:solidFill>
              <a:schemeClr val="accent2">
                <a:alpha val="80000"/>
              </a:schemeClr>
            </a:solidFill>
            <a:round/>
          </a:ln>
          <a:effectLst/>
        </c:spPr>
        <c:marker>
          <c:symbol val="none"/>
        </c:marker>
      </c:pivotFmt>
      <c:pivotFmt>
        <c:idx val="143"/>
        <c:spPr>
          <a:solidFill>
            <a:schemeClr val="accent1"/>
          </a:solidFill>
          <a:ln w="28575" cap="rnd">
            <a:solidFill>
              <a:schemeClr val="accent2">
                <a:alpha val="80000"/>
              </a:schemeClr>
            </a:solidFill>
            <a:round/>
          </a:ln>
          <a:effectLst/>
        </c:spPr>
        <c:marker>
          <c:symbol val="none"/>
        </c:marker>
      </c:pivotFmt>
      <c:pivotFmt>
        <c:idx val="144"/>
        <c:spPr>
          <a:solidFill>
            <a:schemeClr val="accent1"/>
          </a:solidFill>
          <a:ln w="28575" cap="rnd">
            <a:solidFill>
              <a:schemeClr val="accent2">
                <a:alpha val="80000"/>
              </a:schemeClr>
            </a:solidFill>
            <a:round/>
          </a:ln>
          <a:effectLst/>
        </c:spPr>
        <c:marker>
          <c:symbol val="none"/>
        </c:marker>
      </c:pivotFmt>
      <c:pivotFmt>
        <c:idx val="145"/>
        <c:spPr>
          <a:solidFill>
            <a:schemeClr val="accent1"/>
          </a:solidFill>
          <a:ln w="28575" cap="rnd">
            <a:solidFill>
              <a:schemeClr val="accent2">
                <a:alpha val="80000"/>
              </a:schemeClr>
            </a:solidFill>
            <a:round/>
          </a:ln>
          <a:effectLst/>
        </c:spPr>
        <c:marker>
          <c:symbol val="none"/>
        </c:marker>
      </c:pivotFmt>
      <c:pivotFmt>
        <c:idx val="146"/>
        <c:spPr>
          <a:solidFill>
            <a:schemeClr val="accent1"/>
          </a:solidFill>
          <a:ln w="28575" cap="rnd">
            <a:solidFill>
              <a:schemeClr val="accent2">
                <a:alpha val="80000"/>
              </a:schemeClr>
            </a:solidFill>
            <a:round/>
          </a:ln>
          <a:effectLst/>
        </c:spPr>
        <c:marker>
          <c:symbol val="none"/>
        </c:marker>
      </c:pivotFmt>
      <c:pivotFmt>
        <c:idx val="147"/>
        <c:spPr>
          <a:solidFill>
            <a:schemeClr val="accent1"/>
          </a:solidFill>
          <a:ln w="28575" cap="rnd">
            <a:solidFill>
              <a:schemeClr val="accent2">
                <a:alpha val="80000"/>
              </a:schemeClr>
            </a:solidFill>
            <a:round/>
          </a:ln>
          <a:effectLst/>
        </c:spPr>
        <c:marker>
          <c:symbol val="none"/>
        </c:marker>
      </c:pivotFmt>
      <c:pivotFmt>
        <c:idx val="148"/>
        <c:spPr>
          <a:solidFill>
            <a:schemeClr val="accent1"/>
          </a:solidFill>
          <a:ln w="28575" cap="rnd">
            <a:solidFill>
              <a:schemeClr val="accent2">
                <a:alpha val="80000"/>
              </a:schemeClr>
            </a:solidFill>
            <a:round/>
          </a:ln>
          <a:effectLst/>
        </c:spPr>
        <c:marker>
          <c:symbol val="none"/>
        </c:marker>
      </c:pivotFmt>
      <c:pivotFmt>
        <c:idx val="149"/>
        <c:spPr>
          <a:solidFill>
            <a:schemeClr val="accent1"/>
          </a:solidFill>
          <a:ln w="28575" cap="rnd">
            <a:solidFill>
              <a:schemeClr val="accent2">
                <a:alpha val="80000"/>
              </a:schemeClr>
            </a:solidFill>
            <a:round/>
          </a:ln>
          <a:effectLst/>
        </c:spPr>
        <c:marker>
          <c:symbol val="none"/>
        </c:marker>
      </c:pivotFmt>
      <c:pivotFmt>
        <c:idx val="150"/>
        <c:spPr>
          <a:solidFill>
            <a:schemeClr val="accent1"/>
          </a:solidFill>
          <a:ln w="28575" cap="rnd">
            <a:solidFill>
              <a:schemeClr val="accent2">
                <a:alpha val="80000"/>
              </a:schemeClr>
            </a:solidFill>
            <a:round/>
          </a:ln>
          <a:effectLst/>
        </c:spPr>
        <c:marker>
          <c:symbol val="none"/>
        </c:marker>
      </c:pivotFmt>
      <c:pivotFmt>
        <c:idx val="151"/>
        <c:spPr>
          <a:solidFill>
            <a:schemeClr val="accent1"/>
          </a:solidFill>
          <a:ln w="28575" cap="rnd">
            <a:solidFill>
              <a:schemeClr val="accent2">
                <a:alpha val="80000"/>
              </a:schemeClr>
            </a:solidFill>
            <a:round/>
          </a:ln>
          <a:effectLst/>
        </c:spPr>
        <c:marker>
          <c:symbol val="none"/>
        </c:marker>
      </c:pivotFmt>
      <c:pivotFmt>
        <c:idx val="152"/>
        <c:spPr>
          <a:solidFill>
            <a:schemeClr val="accent1"/>
          </a:solidFill>
          <a:ln w="28575" cap="rnd">
            <a:solidFill>
              <a:schemeClr val="accent2">
                <a:alpha val="80000"/>
              </a:schemeClr>
            </a:solidFill>
            <a:round/>
          </a:ln>
          <a:effectLst/>
        </c:spPr>
        <c:marker>
          <c:symbol val="none"/>
        </c:marker>
      </c:pivotFmt>
      <c:pivotFmt>
        <c:idx val="153"/>
        <c:spPr>
          <a:solidFill>
            <a:schemeClr val="accent1"/>
          </a:solidFill>
          <a:ln w="28575" cap="rnd">
            <a:solidFill>
              <a:schemeClr val="accent2">
                <a:alpha val="80000"/>
              </a:schemeClr>
            </a:solidFill>
            <a:round/>
          </a:ln>
          <a:effectLst/>
        </c:spPr>
        <c:marker>
          <c:symbol val="none"/>
        </c:marker>
      </c:pivotFmt>
      <c:pivotFmt>
        <c:idx val="154"/>
        <c:spPr>
          <a:solidFill>
            <a:schemeClr val="accent1"/>
          </a:solidFill>
          <a:ln w="28575" cap="rnd">
            <a:solidFill>
              <a:schemeClr val="accent2">
                <a:alpha val="80000"/>
              </a:schemeClr>
            </a:solidFill>
            <a:round/>
          </a:ln>
          <a:effectLst/>
        </c:spPr>
        <c:marker>
          <c:symbol val="none"/>
        </c:marker>
      </c:pivotFmt>
      <c:pivotFmt>
        <c:idx val="155"/>
        <c:spPr>
          <a:solidFill>
            <a:schemeClr val="accent1"/>
          </a:solidFill>
          <a:ln w="28575" cap="rnd">
            <a:solidFill>
              <a:schemeClr val="accent2">
                <a:alpha val="80000"/>
              </a:schemeClr>
            </a:solidFill>
            <a:round/>
          </a:ln>
          <a:effectLst/>
        </c:spPr>
      </c:pivotFmt>
      <c:pivotFmt>
        <c:idx val="156"/>
        <c:marker>
          <c:symbol val="none"/>
        </c:marker>
      </c:pivotFmt>
    </c:pivotFmts>
    <c:plotArea>
      <c:layout/>
      <c:areaChart>
        <c:grouping val="standard"/>
        <c:varyColors val="0"/>
        <c:ser>
          <c:idx val="0"/>
          <c:order val="0"/>
          <c:tx>
            <c:strRef>
              <c:f>Portfolio_PnL_PivotTables!$E$5</c:f>
              <c:strCache>
                <c:ptCount val="1"/>
                <c:pt idx="0">
                  <c:v>Total</c:v>
                </c:pt>
              </c:strCache>
            </c:strRef>
          </c:tx>
          <c:spPr>
            <a:solidFill>
              <a:srgbClr val="00B050"/>
            </a:solidFill>
            <a:ln>
              <a:solidFill>
                <a:srgbClr val="00B050"/>
              </a:solidFill>
            </a:ln>
            <a:effectLst/>
          </c:spPr>
          <c:dPt>
            <c:idx val="3"/>
            <c:bubble3D val="0"/>
            <c:extLst>
              <c:ext xmlns:c16="http://schemas.microsoft.com/office/drawing/2014/chart" uri="{C3380CC4-5D6E-409C-BE32-E72D297353CC}">
                <c16:uniqueId val="{00000001-444D-42D8-9FEB-3D79836E1195}"/>
              </c:ext>
            </c:extLst>
          </c:dPt>
          <c:dPt>
            <c:idx val="7"/>
            <c:bubble3D val="0"/>
            <c:extLst>
              <c:ext xmlns:c16="http://schemas.microsoft.com/office/drawing/2014/chart" uri="{C3380CC4-5D6E-409C-BE32-E72D297353CC}">
                <c16:uniqueId val="{00000003-444D-42D8-9FEB-3D79836E1195}"/>
              </c:ext>
            </c:extLst>
          </c:dPt>
          <c:dPt>
            <c:idx val="8"/>
            <c:bubble3D val="0"/>
            <c:extLst>
              <c:ext xmlns:c16="http://schemas.microsoft.com/office/drawing/2014/chart" uri="{C3380CC4-5D6E-409C-BE32-E72D297353CC}">
                <c16:uniqueId val="{00000005-444D-42D8-9FEB-3D79836E1195}"/>
              </c:ext>
            </c:extLst>
          </c:dPt>
          <c:dPt>
            <c:idx val="10"/>
            <c:bubble3D val="0"/>
            <c:extLst>
              <c:ext xmlns:c16="http://schemas.microsoft.com/office/drawing/2014/chart" uri="{C3380CC4-5D6E-409C-BE32-E72D297353CC}">
                <c16:uniqueId val="{00000007-444D-42D8-9FEB-3D79836E1195}"/>
              </c:ext>
            </c:extLst>
          </c:dPt>
          <c:dPt>
            <c:idx val="11"/>
            <c:bubble3D val="0"/>
            <c:extLst>
              <c:ext xmlns:c16="http://schemas.microsoft.com/office/drawing/2014/chart" uri="{C3380CC4-5D6E-409C-BE32-E72D297353CC}">
                <c16:uniqueId val="{00000009-444D-42D8-9FEB-3D79836E1195}"/>
              </c:ext>
            </c:extLst>
          </c:dPt>
          <c:dPt>
            <c:idx val="15"/>
            <c:bubble3D val="0"/>
            <c:extLst>
              <c:ext xmlns:c16="http://schemas.microsoft.com/office/drawing/2014/chart" uri="{C3380CC4-5D6E-409C-BE32-E72D297353CC}">
                <c16:uniqueId val="{0000000B-444D-42D8-9FEB-3D79836E1195}"/>
              </c:ext>
            </c:extLst>
          </c:dPt>
          <c:dPt>
            <c:idx val="17"/>
            <c:bubble3D val="0"/>
            <c:extLst>
              <c:ext xmlns:c16="http://schemas.microsoft.com/office/drawing/2014/chart" uri="{C3380CC4-5D6E-409C-BE32-E72D297353CC}">
                <c16:uniqueId val="{0000000D-444D-42D8-9FEB-3D79836E1195}"/>
              </c:ext>
            </c:extLst>
          </c:dPt>
          <c:dPt>
            <c:idx val="18"/>
            <c:bubble3D val="0"/>
            <c:extLst>
              <c:ext xmlns:c16="http://schemas.microsoft.com/office/drawing/2014/chart" uri="{C3380CC4-5D6E-409C-BE32-E72D297353CC}">
                <c16:uniqueId val="{0000000F-444D-42D8-9FEB-3D79836E1195}"/>
              </c:ext>
            </c:extLst>
          </c:dPt>
          <c:dPt>
            <c:idx val="21"/>
            <c:bubble3D val="0"/>
            <c:extLst>
              <c:ext xmlns:c16="http://schemas.microsoft.com/office/drawing/2014/chart" uri="{C3380CC4-5D6E-409C-BE32-E72D297353CC}">
                <c16:uniqueId val="{00000011-444D-42D8-9FEB-3D79836E1195}"/>
              </c:ext>
            </c:extLst>
          </c:dPt>
          <c:dPt>
            <c:idx val="24"/>
            <c:bubble3D val="0"/>
            <c:extLst>
              <c:ext xmlns:c16="http://schemas.microsoft.com/office/drawing/2014/chart" uri="{C3380CC4-5D6E-409C-BE32-E72D297353CC}">
                <c16:uniqueId val="{00000013-444D-42D8-9FEB-3D79836E1195}"/>
              </c:ext>
            </c:extLst>
          </c:dPt>
          <c:dPt>
            <c:idx val="27"/>
            <c:bubble3D val="0"/>
            <c:extLst>
              <c:ext xmlns:c16="http://schemas.microsoft.com/office/drawing/2014/chart" uri="{C3380CC4-5D6E-409C-BE32-E72D297353CC}">
                <c16:uniqueId val="{00000015-444D-42D8-9FEB-3D79836E1195}"/>
              </c:ext>
            </c:extLst>
          </c:dPt>
          <c:dPt>
            <c:idx val="29"/>
            <c:bubble3D val="0"/>
            <c:extLst>
              <c:ext xmlns:c16="http://schemas.microsoft.com/office/drawing/2014/chart" uri="{C3380CC4-5D6E-409C-BE32-E72D297353CC}">
                <c16:uniqueId val="{00000017-444D-42D8-9FEB-3D79836E1195}"/>
              </c:ext>
            </c:extLst>
          </c:dPt>
          <c:dPt>
            <c:idx val="32"/>
            <c:bubble3D val="0"/>
            <c:extLst>
              <c:ext xmlns:c16="http://schemas.microsoft.com/office/drawing/2014/chart" uri="{C3380CC4-5D6E-409C-BE32-E72D297353CC}">
                <c16:uniqueId val="{00000019-444D-42D8-9FEB-3D79836E1195}"/>
              </c:ext>
            </c:extLst>
          </c:dPt>
          <c:dPt>
            <c:idx val="34"/>
            <c:bubble3D val="0"/>
            <c:extLst>
              <c:ext xmlns:c16="http://schemas.microsoft.com/office/drawing/2014/chart" uri="{C3380CC4-5D6E-409C-BE32-E72D297353CC}">
                <c16:uniqueId val="{0000001B-444D-42D8-9FEB-3D79836E1195}"/>
              </c:ext>
            </c:extLst>
          </c:dPt>
          <c:dPt>
            <c:idx val="35"/>
            <c:bubble3D val="0"/>
            <c:extLst>
              <c:ext xmlns:c16="http://schemas.microsoft.com/office/drawing/2014/chart" uri="{C3380CC4-5D6E-409C-BE32-E72D297353CC}">
                <c16:uniqueId val="{0000001D-444D-42D8-9FEB-3D79836E1195}"/>
              </c:ext>
            </c:extLst>
          </c:dPt>
          <c:dPt>
            <c:idx val="40"/>
            <c:bubble3D val="0"/>
            <c:extLst>
              <c:ext xmlns:c16="http://schemas.microsoft.com/office/drawing/2014/chart" uri="{C3380CC4-5D6E-409C-BE32-E72D297353CC}">
                <c16:uniqueId val="{0000001F-444D-42D8-9FEB-3D79836E1195}"/>
              </c:ext>
            </c:extLst>
          </c:dPt>
          <c:dPt>
            <c:idx val="45"/>
            <c:bubble3D val="0"/>
            <c:extLst>
              <c:ext xmlns:c16="http://schemas.microsoft.com/office/drawing/2014/chart" uri="{C3380CC4-5D6E-409C-BE32-E72D297353CC}">
                <c16:uniqueId val="{00000021-444D-42D8-9FEB-3D79836E1195}"/>
              </c:ext>
            </c:extLst>
          </c:dPt>
          <c:dPt>
            <c:idx val="47"/>
            <c:bubble3D val="0"/>
            <c:extLst>
              <c:ext xmlns:c16="http://schemas.microsoft.com/office/drawing/2014/chart" uri="{C3380CC4-5D6E-409C-BE32-E72D297353CC}">
                <c16:uniqueId val="{00000023-444D-42D8-9FEB-3D79836E1195}"/>
              </c:ext>
            </c:extLst>
          </c:dPt>
          <c:dPt>
            <c:idx val="48"/>
            <c:bubble3D val="0"/>
            <c:extLst>
              <c:ext xmlns:c16="http://schemas.microsoft.com/office/drawing/2014/chart" uri="{C3380CC4-5D6E-409C-BE32-E72D297353CC}">
                <c16:uniqueId val="{00000025-444D-42D8-9FEB-3D79836E1195}"/>
              </c:ext>
            </c:extLst>
          </c:dPt>
          <c:dPt>
            <c:idx val="52"/>
            <c:bubble3D val="0"/>
            <c:extLst>
              <c:ext xmlns:c16="http://schemas.microsoft.com/office/drawing/2014/chart" uri="{C3380CC4-5D6E-409C-BE32-E72D297353CC}">
                <c16:uniqueId val="{00000027-444D-42D8-9FEB-3D79836E1195}"/>
              </c:ext>
            </c:extLst>
          </c:dPt>
          <c:dPt>
            <c:idx val="54"/>
            <c:bubble3D val="0"/>
            <c:extLst>
              <c:ext xmlns:c16="http://schemas.microsoft.com/office/drawing/2014/chart" uri="{C3380CC4-5D6E-409C-BE32-E72D297353CC}">
                <c16:uniqueId val="{00000029-444D-42D8-9FEB-3D79836E1195}"/>
              </c:ext>
            </c:extLst>
          </c:dPt>
          <c:dPt>
            <c:idx val="56"/>
            <c:bubble3D val="0"/>
            <c:extLst>
              <c:ext xmlns:c16="http://schemas.microsoft.com/office/drawing/2014/chart" uri="{C3380CC4-5D6E-409C-BE32-E72D297353CC}">
                <c16:uniqueId val="{0000002B-444D-42D8-9FEB-3D79836E1195}"/>
              </c:ext>
            </c:extLst>
          </c:dPt>
          <c:dPt>
            <c:idx val="58"/>
            <c:bubble3D val="0"/>
            <c:extLst>
              <c:ext xmlns:c16="http://schemas.microsoft.com/office/drawing/2014/chart" uri="{C3380CC4-5D6E-409C-BE32-E72D297353CC}">
                <c16:uniqueId val="{0000002D-444D-42D8-9FEB-3D79836E1195}"/>
              </c:ext>
            </c:extLst>
          </c:dPt>
          <c:dPt>
            <c:idx val="60"/>
            <c:bubble3D val="0"/>
            <c:extLst>
              <c:ext xmlns:c16="http://schemas.microsoft.com/office/drawing/2014/chart" uri="{C3380CC4-5D6E-409C-BE32-E72D297353CC}">
                <c16:uniqueId val="{0000002F-444D-42D8-9FEB-3D79836E1195}"/>
              </c:ext>
            </c:extLst>
          </c:dPt>
          <c:dPt>
            <c:idx val="62"/>
            <c:bubble3D val="0"/>
            <c:extLst>
              <c:ext xmlns:c16="http://schemas.microsoft.com/office/drawing/2014/chart" uri="{C3380CC4-5D6E-409C-BE32-E72D297353CC}">
                <c16:uniqueId val="{00000031-444D-42D8-9FEB-3D79836E1195}"/>
              </c:ext>
            </c:extLst>
          </c:dPt>
          <c:dPt>
            <c:idx val="63"/>
            <c:bubble3D val="0"/>
            <c:extLst>
              <c:ext xmlns:c16="http://schemas.microsoft.com/office/drawing/2014/chart" uri="{C3380CC4-5D6E-409C-BE32-E72D297353CC}">
                <c16:uniqueId val="{00000033-444D-42D8-9FEB-3D79836E1195}"/>
              </c:ext>
            </c:extLst>
          </c:dPt>
          <c:dPt>
            <c:idx val="65"/>
            <c:bubble3D val="0"/>
            <c:extLst>
              <c:ext xmlns:c16="http://schemas.microsoft.com/office/drawing/2014/chart" uri="{C3380CC4-5D6E-409C-BE32-E72D297353CC}">
                <c16:uniqueId val="{00000035-444D-42D8-9FEB-3D79836E1195}"/>
              </c:ext>
            </c:extLst>
          </c:dPt>
          <c:dPt>
            <c:idx val="66"/>
            <c:bubble3D val="0"/>
            <c:extLst>
              <c:ext xmlns:c16="http://schemas.microsoft.com/office/drawing/2014/chart" uri="{C3380CC4-5D6E-409C-BE32-E72D297353CC}">
                <c16:uniqueId val="{00000037-444D-42D8-9FEB-3D79836E1195}"/>
              </c:ext>
            </c:extLst>
          </c:dPt>
          <c:dPt>
            <c:idx val="68"/>
            <c:bubble3D val="0"/>
            <c:extLst>
              <c:ext xmlns:c16="http://schemas.microsoft.com/office/drawing/2014/chart" uri="{C3380CC4-5D6E-409C-BE32-E72D297353CC}">
                <c16:uniqueId val="{00000039-444D-42D8-9FEB-3D79836E1195}"/>
              </c:ext>
            </c:extLst>
          </c:dPt>
          <c:dPt>
            <c:idx val="70"/>
            <c:bubble3D val="0"/>
            <c:extLst>
              <c:ext xmlns:c16="http://schemas.microsoft.com/office/drawing/2014/chart" uri="{C3380CC4-5D6E-409C-BE32-E72D297353CC}">
                <c16:uniqueId val="{0000003B-444D-42D8-9FEB-3D79836E1195}"/>
              </c:ext>
            </c:extLst>
          </c:dPt>
          <c:dPt>
            <c:idx val="71"/>
            <c:bubble3D val="0"/>
            <c:extLst>
              <c:ext xmlns:c16="http://schemas.microsoft.com/office/drawing/2014/chart" uri="{C3380CC4-5D6E-409C-BE32-E72D297353CC}">
                <c16:uniqueId val="{0000003D-444D-42D8-9FEB-3D79836E1195}"/>
              </c:ext>
            </c:extLst>
          </c:dPt>
          <c:dPt>
            <c:idx val="73"/>
            <c:bubble3D val="0"/>
            <c:extLst>
              <c:ext xmlns:c16="http://schemas.microsoft.com/office/drawing/2014/chart" uri="{C3380CC4-5D6E-409C-BE32-E72D297353CC}">
                <c16:uniqueId val="{0000003F-444D-42D8-9FEB-3D79836E1195}"/>
              </c:ext>
            </c:extLst>
          </c:dPt>
          <c:dPt>
            <c:idx val="74"/>
            <c:bubble3D val="0"/>
            <c:extLst>
              <c:ext xmlns:c16="http://schemas.microsoft.com/office/drawing/2014/chart" uri="{C3380CC4-5D6E-409C-BE32-E72D297353CC}">
                <c16:uniqueId val="{00000041-444D-42D8-9FEB-3D79836E1195}"/>
              </c:ext>
            </c:extLst>
          </c:dPt>
          <c:dPt>
            <c:idx val="75"/>
            <c:bubble3D val="0"/>
            <c:extLst>
              <c:ext xmlns:c16="http://schemas.microsoft.com/office/drawing/2014/chart" uri="{C3380CC4-5D6E-409C-BE32-E72D297353CC}">
                <c16:uniqueId val="{00000043-444D-42D8-9FEB-3D79836E1195}"/>
              </c:ext>
            </c:extLst>
          </c:dPt>
          <c:dPt>
            <c:idx val="77"/>
            <c:bubble3D val="0"/>
            <c:extLst>
              <c:ext xmlns:c16="http://schemas.microsoft.com/office/drawing/2014/chart" uri="{C3380CC4-5D6E-409C-BE32-E72D297353CC}">
                <c16:uniqueId val="{00000045-444D-42D8-9FEB-3D79836E1195}"/>
              </c:ext>
            </c:extLst>
          </c:dPt>
          <c:dPt>
            <c:idx val="81"/>
            <c:bubble3D val="0"/>
            <c:extLst>
              <c:ext xmlns:c16="http://schemas.microsoft.com/office/drawing/2014/chart" uri="{C3380CC4-5D6E-409C-BE32-E72D297353CC}">
                <c16:uniqueId val="{00000047-444D-42D8-9FEB-3D79836E1195}"/>
              </c:ext>
            </c:extLst>
          </c:dPt>
          <c:dPt>
            <c:idx val="85"/>
            <c:bubble3D val="0"/>
            <c:extLst>
              <c:ext xmlns:c16="http://schemas.microsoft.com/office/drawing/2014/chart" uri="{C3380CC4-5D6E-409C-BE32-E72D297353CC}">
                <c16:uniqueId val="{00000049-444D-42D8-9FEB-3D79836E1195}"/>
              </c:ext>
            </c:extLst>
          </c:dPt>
          <c:dPt>
            <c:idx val="86"/>
            <c:bubble3D val="0"/>
            <c:extLst>
              <c:ext xmlns:c16="http://schemas.microsoft.com/office/drawing/2014/chart" uri="{C3380CC4-5D6E-409C-BE32-E72D297353CC}">
                <c16:uniqueId val="{0000004B-444D-42D8-9FEB-3D79836E1195}"/>
              </c:ext>
            </c:extLst>
          </c:dPt>
          <c:dPt>
            <c:idx val="88"/>
            <c:bubble3D val="0"/>
            <c:extLst>
              <c:ext xmlns:c16="http://schemas.microsoft.com/office/drawing/2014/chart" uri="{C3380CC4-5D6E-409C-BE32-E72D297353CC}">
                <c16:uniqueId val="{0000004D-444D-42D8-9FEB-3D79836E1195}"/>
              </c:ext>
            </c:extLst>
          </c:dPt>
          <c:dPt>
            <c:idx val="90"/>
            <c:bubble3D val="0"/>
            <c:extLst>
              <c:ext xmlns:c16="http://schemas.microsoft.com/office/drawing/2014/chart" uri="{C3380CC4-5D6E-409C-BE32-E72D297353CC}">
                <c16:uniqueId val="{0000004F-444D-42D8-9FEB-3D79836E1195}"/>
              </c:ext>
            </c:extLst>
          </c:dPt>
          <c:dPt>
            <c:idx val="92"/>
            <c:bubble3D val="0"/>
            <c:extLst>
              <c:ext xmlns:c16="http://schemas.microsoft.com/office/drawing/2014/chart" uri="{C3380CC4-5D6E-409C-BE32-E72D297353CC}">
                <c16:uniqueId val="{00000051-444D-42D8-9FEB-3D79836E1195}"/>
              </c:ext>
            </c:extLst>
          </c:dPt>
          <c:dPt>
            <c:idx val="95"/>
            <c:bubble3D val="0"/>
            <c:extLst>
              <c:ext xmlns:c16="http://schemas.microsoft.com/office/drawing/2014/chart" uri="{C3380CC4-5D6E-409C-BE32-E72D297353CC}">
                <c16:uniqueId val="{00000053-444D-42D8-9FEB-3D79836E1195}"/>
              </c:ext>
            </c:extLst>
          </c:dPt>
          <c:dPt>
            <c:idx val="96"/>
            <c:bubble3D val="0"/>
            <c:extLst>
              <c:ext xmlns:c16="http://schemas.microsoft.com/office/drawing/2014/chart" uri="{C3380CC4-5D6E-409C-BE32-E72D297353CC}">
                <c16:uniqueId val="{00000055-444D-42D8-9FEB-3D79836E1195}"/>
              </c:ext>
            </c:extLst>
          </c:dPt>
          <c:dPt>
            <c:idx val="98"/>
            <c:bubble3D val="0"/>
            <c:extLst>
              <c:ext xmlns:c16="http://schemas.microsoft.com/office/drawing/2014/chart" uri="{C3380CC4-5D6E-409C-BE32-E72D297353CC}">
                <c16:uniqueId val="{00000057-444D-42D8-9FEB-3D79836E1195}"/>
              </c:ext>
            </c:extLst>
          </c:dPt>
          <c:dPt>
            <c:idx val="101"/>
            <c:bubble3D val="0"/>
            <c:extLst>
              <c:ext xmlns:c16="http://schemas.microsoft.com/office/drawing/2014/chart" uri="{C3380CC4-5D6E-409C-BE32-E72D297353CC}">
                <c16:uniqueId val="{00000059-444D-42D8-9FEB-3D79836E1195}"/>
              </c:ext>
            </c:extLst>
          </c:dPt>
          <c:dPt>
            <c:idx val="103"/>
            <c:bubble3D val="0"/>
            <c:extLst>
              <c:ext xmlns:c16="http://schemas.microsoft.com/office/drawing/2014/chart" uri="{C3380CC4-5D6E-409C-BE32-E72D297353CC}">
                <c16:uniqueId val="{0000005B-444D-42D8-9FEB-3D79836E1195}"/>
              </c:ext>
            </c:extLst>
          </c:dPt>
          <c:dPt>
            <c:idx val="105"/>
            <c:bubble3D val="0"/>
            <c:extLst>
              <c:ext xmlns:c16="http://schemas.microsoft.com/office/drawing/2014/chart" uri="{C3380CC4-5D6E-409C-BE32-E72D297353CC}">
                <c16:uniqueId val="{0000005D-444D-42D8-9FEB-3D79836E1195}"/>
              </c:ext>
            </c:extLst>
          </c:dPt>
          <c:dPt>
            <c:idx val="107"/>
            <c:bubble3D val="0"/>
            <c:extLst>
              <c:ext xmlns:c16="http://schemas.microsoft.com/office/drawing/2014/chart" uri="{C3380CC4-5D6E-409C-BE32-E72D297353CC}">
                <c16:uniqueId val="{0000005F-444D-42D8-9FEB-3D79836E1195}"/>
              </c:ext>
            </c:extLst>
          </c:dPt>
          <c:dPt>
            <c:idx val="109"/>
            <c:bubble3D val="0"/>
            <c:extLst>
              <c:ext xmlns:c16="http://schemas.microsoft.com/office/drawing/2014/chart" uri="{C3380CC4-5D6E-409C-BE32-E72D297353CC}">
                <c16:uniqueId val="{00000061-444D-42D8-9FEB-3D79836E1195}"/>
              </c:ext>
            </c:extLst>
          </c:dPt>
          <c:dPt>
            <c:idx val="110"/>
            <c:bubble3D val="0"/>
            <c:extLst>
              <c:ext xmlns:c16="http://schemas.microsoft.com/office/drawing/2014/chart" uri="{C3380CC4-5D6E-409C-BE32-E72D297353CC}">
                <c16:uniqueId val="{00000063-444D-42D8-9FEB-3D79836E1195}"/>
              </c:ext>
            </c:extLst>
          </c:dPt>
          <c:cat>
            <c:strRef>
              <c:f>Portfolio_PnL_PivotTables!$D$6:$D$12</c:f>
              <c:strCache>
                <c:ptCount val="6"/>
                <c:pt idx="0">
                  <c:v>Jan</c:v>
                </c:pt>
                <c:pt idx="1">
                  <c:v>Feb</c:v>
                </c:pt>
                <c:pt idx="2">
                  <c:v>Mar</c:v>
                </c:pt>
                <c:pt idx="3">
                  <c:v>Apr</c:v>
                </c:pt>
                <c:pt idx="4">
                  <c:v>May</c:v>
                </c:pt>
                <c:pt idx="5">
                  <c:v>Jun</c:v>
                </c:pt>
              </c:strCache>
            </c:strRef>
          </c:cat>
          <c:val>
            <c:numRef>
              <c:f>Portfolio_PnL_PivotTables!$E$6:$E$12</c:f>
              <c:numCache>
                <c:formatCode>"₹"#,##0,"K"</c:formatCode>
                <c:ptCount val="6"/>
                <c:pt idx="0">
                  <c:v>6113291.9014471397</c:v>
                </c:pt>
                <c:pt idx="1">
                  <c:v>13296462.078658994</c:v>
                </c:pt>
                <c:pt idx="2">
                  <c:v>13408819.789688475</c:v>
                </c:pt>
                <c:pt idx="3">
                  <c:v>8326856.0100540081</c:v>
                </c:pt>
                <c:pt idx="4">
                  <c:v>10802395.791443245</c:v>
                </c:pt>
                <c:pt idx="5">
                  <c:v>8819378.7687613294</c:v>
                </c:pt>
              </c:numCache>
            </c:numRef>
          </c:val>
          <c:extLst>
            <c:ext xmlns:c16="http://schemas.microsoft.com/office/drawing/2014/chart" uri="{C3380CC4-5D6E-409C-BE32-E72D297353CC}">
              <c16:uniqueId val="{00000066-CDB6-4AA0-9798-B1BEA172BDBB}"/>
            </c:ext>
          </c:extLst>
        </c:ser>
        <c:dLbls>
          <c:showLegendKey val="0"/>
          <c:showVal val="0"/>
          <c:showCatName val="0"/>
          <c:showSerName val="0"/>
          <c:showPercent val="0"/>
          <c:showBubbleSize val="0"/>
        </c:dLbls>
        <c:axId val="389145264"/>
        <c:axId val="389147784"/>
      </c:areaChart>
      <c:catAx>
        <c:axId val="38914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47784"/>
        <c:crosses val="autoZero"/>
        <c:auto val="1"/>
        <c:lblAlgn val="ctr"/>
        <c:lblOffset val="100"/>
        <c:noMultiLvlLbl val="0"/>
      </c:catAx>
      <c:valAx>
        <c:axId val="389147784"/>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45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[StockMarket_Dashboard.xlsx]trading_PivotTable!Average Daily Trading Volume</c:name>
    <c:fmtId val="5"/>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b="0" i="0">
                <a:solidFill>
                  <a:schemeClr val="bg1">
                    <a:lumMod val="75000"/>
                  </a:schemeClr>
                </a:solidFill>
                <a:effectLst/>
              </a:rPr>
              <a:t>Average Daily Trading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trading_PivotTable!$M$1</c:f>
              <c:strCache>
                <c:ptCount val="1"/>
                <c:pt idx="0">
                  <c:v>Total</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trading_PivotTable!$L$2:$L$8</c:f>
              <c:strCache>
                <c:ptCount val="6"/>
                <c:pt idx="0">
                  <c:v>Jan</c:v>
                </c:pt>
                <c:pt idx="1">
                  <c:v>Feb</c:v>
                </c:pt>
                <c:pt idx="2">
                  <c:v>Mar</c:v>
                </c:pt>
                <c:pt idx="3">
                  <c:v>Apr</c:v>
                </c:pt>
                <c:pt idx="4">
                  <c:v>May</c:v>
                </c:pt>
                <c:pt idx="5">
                  <c:v>Jun</c:v>
                </c:pt>
              </c:strCache>
            </c:strRef>
          </c:cat>
          <c:val>
            <c:numRef>
              <c:f>trading_PivotTable!$M$2:$M$8</c:f>
              <c:numCache>
                <c:formatCode>"₹"#,##0.0,"K"</c:formatCode>
                <c:ptCount val="6"/>
                <c:pt idx="0">
                  <c:v>443124.60761363641</c:v>
                </c:pt>
                <c:pt idx="1">
                  <c:v>509942.91249999998</c:v>
                </c:pt>
                <c:pt idx="2">
                  <c:v>431794.18000000023</c:v>
                </c:pt>
                <c:pt idx="3">
                  <c:v>402689.83421874995</c:v>
                </c:pt>
                <c:pt idx="4">
                  <c:v>416100.85597826092</c:v>
                </c:pt>
                <c:pt idx="5">
                  <c:v>439930.16684782645</c:v>
                </c:pt>
              </c:numCache>
            </c:numRef>
          </c:val>
          <c:smooth val="1"/>
          <c:extLst>
            <c:ext xmlns:c16="http://schemas.microsoft.com/office/drawing/2014/chart" uri="{C3380CC4-5D6E-409C-BE32-E72D297353CC}">
              <c16:uniqueId val="{00000000-BD71-4CA8-9653-E9F004C4E903}"/>
            </c:ext>
          </c:extLst>
        </c:ser>
        <c:dLbls>
          <c:showLegendKey val="0"/>
          <c:showVal val="0"/>
          <c:showCatName val="0"/>
          <c:showSerName val="0"/>
          <c:showPercent val="0"/>
          <c:showBubbleSize val="0"/>
        </c:dLbls>
        <c:marker val="1"/>
        <c:smooth val="0"/>
        <c:axId val="66352943"/>
        <c:axId val="66346103"/>
      </c:lineChart>
      <c:catAx>
        <c:axId val="66352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6103"/>
        <c:crosses val="autoZero"/>
        <c:auto val="1"/>
        <c:lblAlgn val="ctr"/>
        <c:lblOffset val="100"/>
        <c:noMultiLvlLbl val="0"/>
      </c:catAx>
      <c:valAx>
        <c:axId val="6634610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529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[StockMarket_Dashboard.xlsx]trading_PivotTable!Trades by Trader</c:name>
    <c:fmtId val="23"/>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IN">
                <a:solidFill>
                  <a:schemeClr val="bg1">
                    <a:lumMod val="75000"/>
                  </a:schemeClr>
                </a:solidFill>
              </a:rPr>
              <a:t>Trades by Trader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50">
              <a:alpha val="8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alpha val="8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alpha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trading_PivotTable!$B$4</c:f>
              <c:strCache>
                <c:ptCount val="1"/>
                <c:pt idx="0">
                  <c:v>Count of trade_id</c:v>
                </c:pt>
              </c:strCache>
            </c:strRef>
          </c:tx>
          <c:spPr>
            <a:solidFill>
              <a:srgbClr val="00B050">
                <a:alpha val="80000"/>
              </a:srgbClr>
            </a:solidFill>
            <a:ln>
              <a:noFill/>
            </a:ln>
            <a:effectLst/>
          </c:spPr>
          <c:invertIfNegative val="0"/>
          <c:cat>
            <c:strRef>
              <c:f>trading_PivotTable!$A$5:$A$10</c:f>
              <c:strCache>
                <c:ptCount val="5"/>
                <c:pt idx="0">
                  <c:v>Avery Garcia</c:v>
                </c:pt>
                <c:pt idx="1">
                  <c:v>Morgan Williams</c:v>
                </c:pt>
                <c:pt idx="2">
                  <c:v>Taylor Shah</c:v>
                </c:pt>
                <c:pt idx="3">
                  <c:v>Riley Lewis</c:v>
                </c:pt>
                <c:pt idx="4">
                  <c:v>Morgan Lee</c:v>
                </c:pt>
              </c:strCache>
            </c:strRef>
          </c:cat>
          <c:val>
            <c:numRef>
              <c:f>trading_PivotTable!$B$5:$B$10</c:f>
              <c:numCache>
                <c:formatCode>General</c:formatCode>
                <c:ptCount val="5"/>
                <c:pt idx="0">
                  <c:v>25</c:v>
                </c:pt>
                <c:pt idx="1">
                  <c:v>22</c:v>
                </c:pt>
                <c:pt idx="2">
                  <c:v>22</c:v>
                </c:pt>
                <c:pt idx="3">
                  <c:v>21</c:v>
                </c:pt>
                <c:pt idx="4">
                  <c:v>24</c:v>
                </c:pt>
              </c:numCache>
            </c:numRef>
          </c:val>
          <c:extLst>
            <c:ext xmlns:c16="http://schemas.microsoft.com/office/drawing/2014/chart" uri="{C3380CC4-5D6E-409C-BE32-E72D297353CC}">
              <c16:uniqueId val="{00000003-5620-4D10-9819-C764409A4C37}"/>
            </c:ext>
          </c:extLst>
        </c:ser>
        <c:ser>
          <c:idx val="1"/>
          <c:order val="1"/>
          <c:tx>
            <c:strRef>
              <c:f>trading_PivotTable!$C$4</c:f>
              <c:strCache>
                <c:ptCount val="1"/>
                <c:pt idx="0">
                  <c:v>Sum of Trade Value</c:v>
                </c:pt>
              </c:strCache>
            </c:strRef>
          </c:tx>
          <c:spPr>
            <a:solidFill>
              <a:srgbClr val="00B050"/>
            </a:solidFill>
            <a:ln>
              <a:noFill/>
            </a:ln>
            <a:effectLst/>
          </c:spPr>
          <c:invertIfNegative val="0"/>
          <c:cat>
            <c:strRef>
              <c:f>trading_PivotTable!$A$5:$A$10</c:f>
              <c:strCache>
                <c:ptCount val="5"/>
                <c:pt idx="0">
                  <c:v>Avery Garcia</c:v>
                </c:pt>
                <c:pt idx="1">
                  <c:v>Morgan Williams</c:v>
                </c:pt>
                <c:pt idx="2">
                  <c:v>Taylor Shah</c:v>
                </c:pt>
                <c:pt idx="3">
                  <c:v>Riley Lewis</c:v>
                </c:pt>
                <c:pt idx="4">
                  <c:v>Morgan Lee</c:v>
                </c:pt>
              </c:strCache>
            </c:strRef>
          </c:cat>
          <c:val>
            <c:numRef>
              <c:f>trading_PivotTable!$C$5:$C$10</c:f>
              <c:numCache>
                <c:formatCode>"₹"#,##0.0,"K"</c:formatCode>
                <c:ptCount val="5"/>
                <c:pt idx="0">
                  <c:v>12054912.279999999</c:v>
                </c:pt>
                <c:pt idx="1">
                  <c:v>11482322.749999998</c:v>
                </c:pt>
                <c:pt idx="2">
                  <c:v>11350882.290000001</c:v>
                </c:pt>
                <c:pt idx="3">
                  <c:v>9100848.879999999</c:v>
                </c:pt>
                <c:pt idx="4">
                  <c:v>7878394.7400000002</c:v>
                </c:pt>
              </c:numCache>
            </c:numRef>
          </c:val>
          <c:extLst>
            <c:ext xmlns:c16="http://schemas.microsoft.com/office/drawing/2014/chart" uri="{C3380CC4-5D6E-409C-BE32-E72D297353CC}">
              <c16:uniqueId val="{00000000-3F2F-421E-AC35-D228D5A7AAB0}"/>
            </c:ext>
          </c:extLst>
        </c:ser>
        <c:dLbls>
          <c:showLegendKey val="0"/>
          <c:showVal val="0"/>
          <c:showCatName val="0"/>
          <c:showSerName val="0"/>
          <c:showPercent val="0"/>
          <c:showBubbleSize val="0"/>
        </c:dLbls>
        <c:gapWidth val="150"/>
        <c:axId val="27153767"/>
        <c:axId val="27152327"/>
      </c:barChart>
      <c:catAx>
        <c:axId val="27153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7152327"/>
        <c:crosses val="autoZero"/>
        <c:auto val="1"/>
        <c:lblAlgn val="ctr"/>
        <c:lblOffset val="100"/>
        <c:noMultiLvlLbl val="0"/>
      </c:catAx>
      <c:valAx>
        <c:axId val="27152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7153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arket_Dashboard!A1"/><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ortfolio_PnL_Dashboard!A1"/><Relationship Id="rId11" Type="http://schemas.openxmlformats.org/officeDocument/2006/relationships/image" Target="../media/image4.png"/><Relationship Id="rId5" Type="http://schemas.openxmlformats.org/officeDocument/2006/relationships/image" Target="../media/image1.png"/><Relationship Id="rId10" Type="http://schemas.openxmlformats.org/officeDocument/2006/relationships/hyperlink" Target="#FINAL_DASHBOARD!A1"/><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FINAL_DASHBOARD!A1"/><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11" Type="http://schemas.openxmlformats.org/officeDocument/2006/relationships/image" Target="../media/image1.png"/><Relationship Id="rId5" Type="http://schemas.openxmlformats.org/officeDocument/2006/relationships/hyperlink" Target="#Portfolio_PnL_Dashboard!A1"/><Relationship Id="rId10" Type="http://schemas.openxmlformats.org/officeDocument/2006/relationships/hyperlink" Target="#Trading_Dashboard!A1"/><Relationship Id="rId4" Type="http://schemas.openxmlformats.org/officeDocument/2006/relationships/chart" Target="../charts/chart8.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hyperlink" Target="#FINAL_DASHBOARD!A1"/><Relationship Id="rId3" Type="http://schemas.openxmlformats.org/officeDocument/2006/relationships/chart" Target="../charts/chart11.xml"/><Relationship Id="rId7"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hyperlink" Target="#Market_Dashboard!A1"/><Relationship Id="rId11" Type="http://schemas.openxmlformats.org/officeDocument/2006/relationships/image" Target="../media/image1.png"/><Relationship Id="rId5" Type="http://schemas.openxmlformats.org/officeDocument/2006/relationships/image" Target="../media/image2.png"/><Relationship Id="rId10" Type="http://schemas.openxmlformats.org/officeDocument/2006/relationships/hyperlink" Target="#Trading_Dashboard!A1"/><Relationship Id="rId4" Type="http://schemas.openxmlformats.org/officeDocument/2006/relationships/chart" Target="../charts/chart12.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5.xml"/><Relationship Id="rId7" Type="http://schemas.openxmlformats.org/officeDocument/2006/relationships/hyperlink" Target="#Market_Dashboard!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png"/><Relationship Id="rId11" Type="http://schemas.openxmlformats.org/officeDocument/2006/relationships/image" Target="../media/image1.png"/><Relationship Id="rId5" Type="http://schemas.openxmlformats.org/officeDocument/2006/relationships/hyperlink" Target="#Portfolio_PnL_Dashboard!A1"/><Relationship Id="rId10" Type="http://schemas.openxmlformats.org/officeDocument/2006/relationships/hyperlink" Target="#Trading_Dashboard!A1"/><Relationship Id="rId4" Type="http://schemas.openxmlformats.org/officeDocument/2006/relationships/chart" Target="../charts/chart16.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441159</xdr:colOff>
      <xdr:row>2</xdr:row>
      <xdr:rowOff>79910</xdr:rowOff>
    </xdr:from>
    <xdr:to>
      <xdr:col>12</xdr:col>
      <xdr:colOff>224089</xdr:colOff>
      <xdr:row>4</xdr:row>
      <xdr:rowOff>203735</xdr:rowOff>
    </xdr:to>
    <xdr:sp macro="" textlink="trading_analysis!S6">
      <xdr:nvSpPr>
        <xdr:cNvPr id="2" name="Rectangle 1">
          <a:extLst>
            <a:ext uri="{FF2B5EF4-FFF2-40B4-BE49-F238E27FC236}">
              <a16:creationId xmlns:a16="http://schemas.microsoft.com/office/drawing/2014/main" id="{9E1B6E5A-DF9A-004F-D2E7-2D4522D92624}"/>
            </a:ext>
          </a:extLst>
        </xdr:cNvPr>
        <xdr:cNvSpPr/>
      </xdr:nvSpPr>
      <xdr:spPr>
        <a:xfrm>
          <a:off x="4098759" y="801805"/>
          <a:ext cx="3440530" cy="58904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3FCABDE-72E0-425C-A3AA-DED6849624C9}" type="TxLink">
            <a:rPr lang="en-US" sz="2300" b="1" i="0" u="none" strike="noStrike">
              <a:solidFill>
                <a:schemeClr val="bg1">
                  <a:lumMod val="95000"/>
                </a:schemeClr>
              </a:solidFill>
              <a:latin typeface="Calibri"/>
              <a:ea typeface="Calibri"/>
              <a:cs typeface="Calibri"/>
            </a:rPr>
            <a:pPr algn="ctr"/>
            <a:t>₹221M</a:t>
          </a:fld>
          <a:endParaRPr lang="en-IN" sz="2300" b="1">
            <a:solidFill>
              <a:schemeClr val="bg1">
                <a:lumMod val="95000"/>
              </a:schemeClr>
            </a:solidFill>
          </a:endParaRPr>
        </a:p>
      </xdr:txBody>
    </xdr:sp>
    <xdr:clientData/>
  </xdr:twoCellAnchor>
  <xdr:twoCellAnchor>
    <xdr:from>
      <xdr:col>12</xdr:col>
      <xdr:colOff>307808</xdr:colOff>
      <xdr:row>2</xdr:row>
      <xdr:rowOff>73794</xdr:rowOff>
    </xdr:from>
    <xdr:to>
      <xdr:col>18</xdr:col>
      <xdr:colOff>104274</xdr:colOff>
      <xdr:row>4</xdr:row>
      <xdr:rowOff>197619</xdr:rowOff>
    </xdr:to>
    <xdr:sp macro="" textlink="trading_analysis!S17">
      <xdr:nvSpPr>
        <xdr:cNvPr id="3" name="Rectangle 2">
          <a:extLst>
            <a:ext uri="{FF2B5EF4-FFF2-40B4-BE49-F238E27FC236}">
              <a16:creationId xmlns:a16="http://schemas.microsoft.com/office/drawing/2014/main" id="{609E5073-9B67-44AD-A743-40F1E2B89EBE}"/>
            </a:ext>
          </a:extLst>
        </xdr:cNvPr>
        <xdr:cNvSpPr/>
      </xdr:nvSpPr>
      <xdr:spPr>
        <a:xfrm>
          <a:off x="7623008" y="795689"/>
          <a:ext cx="3454066" cy="58904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4A47D76-6C1C-4ED1-8F8F-001FD68EA007}" type="TxLink">
            <a:rPr lang="en-US" sz="2300" b="1" i="0" u="none" strike="noStrike">
              <a:solidFill>
                <a:schemeClr val="bg1">
                  <a:lumMod val="95000"/>
                </a:schemeClr>
              </a:solidFill>
              <a:latin typeface="Calibri"/>
              <a:ea typeface="Calibri"/>
              <a:cs typeface="Calibri"/>
            </a:rPr>
            <a:pPr algn="ctr"/>
            <a:t>52%</a:t>
          </a:fld>
          <a:endParaRPr lang="en-IN" sz="2300" b="1">
            <a:solidFill>
              <a:schemeClr val="bg1">
                <a:lumMod val="95000"/>
              </a:schemeClr>
            </a:solidFill>
          </a:endParaRPr>
        </a:p>
      </xdr:txBody>
    </xdr:sp>
    <xdr:clientData/>
  </xdr:twoCellAnchor>
  <xdr:twoCellAnchor>
    <xdr:from>
      <xdr:col>18</xdr:col>
      <xdr:colOff>192004</xdr:colOff>
      <xdr:row>2</xdr:row>
      <xdr:rowOff>79910</xdr:rowOff>
    </xdr:from>
    <xdr:to>
      <xdr:col>23</xdr:col>
      <xdr:colOff>544429</xdr:colOff>
      <xdr:row>4</xdr:row>
      <xdr:rowOff>203735</xdr:rowOff>
    </xdr:to>
    <xdr:sp macro="" textlink="trading_analysis!S21">
      <xdr:nvSpPr>
        <xdr:cNvPr id="4" name="Rectangle 3">
          <a:extLst>
            <a:ext uri="{FF2B5EF4-FFF2-40B4-BE49-F238E27FC236}">
              <a16:creationId xmlns:a16="http://schemas.microsoft.com/office/drawing/2014/main" id="{DE7AE338-46C9-422A-B24F-1036DBE74513}"/>
            </a:ext>
          </a:extLst>
        </xdr:cNvPr>
        <xdr:cNvSpPr/>
      </xdr:nvSpPr>
      <xdr:spPr>
        <a:xfrm>
          <a:off x="11164804" y="801805"/>
          <a:ext cx="3400425" cy="58904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FEAD9D-8853-44C6-9A26-B61AC7414039}" type="TxLink">
            <a:rPr lang="en-US" sz="2300" b="1" i="0" u="none" strike="noStrike">
              <a:solidFill>
                <a:schemeClr val="bg1">
                  <a:lumMod val="95000"/>
                </a:schemeClr>
              </a:solidFill>
              <a:latin typeface="Calibri"/>
              <a:ea typeface="Calibri"/>
              <a:cs typeface="Calibri"/>
            </a:rPr>
            <a:pPr algn="ctr"/>
            <a:t>₹441M</a:t>
          </a:fld>
          <a:endParaRPr lang="en-IN" sz="2300" b="1">
            <a:solidFill>
              <a:schemeClr val="bg1">
                <a:lumMod val="95000"/>
              </a:schemeClr>
            </a:solidFill>
          </a:endParaRPr>
        </a:p>
      </xdr:txBody>
    </xdr:sp>
    <xdr:clientData/>
  </xdr:twoCellAnchor>
  <xdr:twoCellAnchor>
    <xdr:from>
      <xdr:col>1</xdr:col>
      <xdr:colOff>12700</xdr:colOff>
      <xdr:row>2</xdr:row>
      <xdr:rowOff>79910</xdr:rowOff>
    </xdr:from>
    <xdr:to>
      <xdr:col>6</xdr:col>
      <xdr:colOff>352425</xdr:colOff>
      <xdr:row>4</xdr:row>
      <xdr:rowOff>200526</xdr:rowOff>
    </xdr:to>
    <xdr:sp macro="" textlink="trading_analysis!S3">
      <xdr:nvSpPr>
        <xdr:cNvPr id="7" name="Rectangle 6">
          <a:extLst>
            <a:ext uri="{FF2B5EF4-FFF2-40B4-BE49-F238E27FC236}">
              <a16:creationId xmlns:a16="http://schemas.microsoft.com/office/drawing/2014/main" id="{B7057C5F-B2AA-248E-02A2-ABE0986B8415}"/>
            </a:ext>
          </a:extLst>
        </xdr:cNvPr>
        <xdr:cNvSpPr/>
      </xdr:nvSpPr>
      <xdr:spPr>
        <a:xfrm>
          <a:off x="622300" y="803810"/>
          <a:ext cx="3387725" cy="57781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701E6DC-3C91-4E39-AF7B-1D3210EECC12}" type="TxLink">
            <a:rPr lang="en-US" sz="2300" b="1" i="0" u="none" strike="noStrike">
              <a:solidFill>
                <a:schemeClr val="bg1">
                  <a:lumMod val="95000"/>
                </a:schemeClr>
              </a:solidFill>
              <a:latin typeface="Calibri"/>
              <a:ea typeface="Calibri"/>
              <a:cs typeface="Calibri"/>
            </a:rPr>
            <a:pPr algn="ctr"/>
            <a:t>501</a:t>
          </a:fld>
          <a:endParaRPr lang="en-IN" sz="2300" b="1">
            <a:solidFill>
              <a:schemeClr val="bg1">
                <a:lumMod val="95000"/>
              </a:schemeClr>
            </a:solidFill>
          </a:endParaRPr>
        </a:p>
      </xdr:txBody>
    </xdr:sp>
    <xdr:clientData/>
  </xdr:twoCellAnchor>
  <xdr:oneCellAnchor>
    <xdr:from>
      <xdr:col>3</xdr:col>
      <xdr:colOff>55747</xdr:colOff>
      <xdr:row>2</xdr:row>
      <xdr:rowOff>103471</xdr:rowOff>
    </xdr:from>
    <xdr:ext cx="908069" cy="209350"/>
    <xdr:sp macro="" textlink="">
      <xdr:nvSpPr>
        <xdr:cNvPr id="8" name="TextBox 7">
          <a:extLst>
            <a:ext uri="{FF2B5EF4-FFF2-40B4-BE49-F238E27FC236}">
              <a16:creationId xmlns:a16="http://schemas.microsoft.com/office/drawing/2014/main" id="{E33F6072-73F9-047D-3E42-236D6566BCA2}"/>
            </a:ext>
          </a:extLst>
        </xdr:cNvPr>
        <xdr:cNvSpPr txBox="1"/>
      </xdr:nvSpPr>
      <xdr:spPr>
        <a:xfrm>
          <a:off x="1884547" y="825366"/>
          <a:ext cx="908069" cy="209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Total Trades</a:t>
          </a:r>
        </a:p>
      </xdr:txBody>
    </xdr:sp>
    <xdr:clientData/>
  </xdr:oneCellAnchor>
  <xdr:oneCellAnchor>
    <xdr:from>
      <xdr:col>8</xdr:col>
      <xdr:colOff>350315</xdr:colOff>
      <xdr:row>2</xdr:row>
      <xdr:rowOff>88232</xdr:rowOff>
    </xdr:from>
    <xdr:ext cx="1218090" cy="200526"/>
    <xdr:sp macro="" textlink="">
      <xdr:nvSpPr>
        <xdr:cNvPr id="9" name="TextBox 8">
          <a:extLst>
            <a:ext uri="{FF2B5EF4-FFF2-40B4-BE49-F238E27FC236}">
              <a16:creationId xmlns:a16="http://schemas.microsoft.com/office/drawing/2014/main" id="{D6C49210-1089-4272-B906-04AEEC263A5D}"/>
            </a:ext>
          </a:extLst>
        </xdr:cNvPr>
        <xdr:cNvSpPr txBox="1"/>
      </xdr:nvSpPr>
      <xdr:spPr>
        <a:xfrm>
          <a:off x="5227115" y="810127"/>
          <a:ext cx="1218090" cy="200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Total Trade Value</a:t>
          </a:r>
        </a:p>
      </xdr:txBody>
    </xdr:sp>
    <xdr:clientData/>
  </xdr:oneCellAnchor>
  <xdr:oneCellAnchor>
    <xdr:from>
      <xdr:col>14</xdr:col>
      <xdr:colOff>538174</xdr:colOff>
      <xdr:row>2</xdr:row>
      <xdr:rowOff>80211</xdr:rowOff>
    </xdr:from>
    <xdr:ext cx="540981" cy="192505"/>
    <xdr:sp macro="" textlink="">
      <xdr:nvSpPr>
        <xdr:cNvPr id="10" name="TextBox 9">
          <a:extLst>
            <a:ext uri="{FF2B5EF4-FFF2-40B4-BE49-F238E27FC236}">
              <a16:creationId xmlns:a16="http://schemas.microsoft.com/office/drawing/2014/main" id="{EB541599-FE93-4EB0-BE10-2BD5DBE9C19E}"/>
            </a:ext>
          </a:extLst>
        </xdr:cNvPr>
        <xdr:cNvSpPr txBox="1"/>
      </xdr:nvSpPr>
      <xdr:spPr>
        <a:xfrm>
          <a:off x="9072574" y="802106"/>
          <a:ext cx="540981" cy="192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Buy </a:t>
          </a:r>
        </a:p>
      </xdr:txBody>
    </xdr:sp>
    <xdr:clientData/>
  </xdr:oneCellAnchor>
  <xdr:oneCellAnchor>
    <xdr:from>
      <xdr:col>19</xdr:col>
      <xdr:colOff>537411</xdr:colOff>
      <xdr:row>2</xdr:row>
      <xdr:rowOff>96252</xdr:rowOff>
    </xdr:from>
    <xdr:ext cx="1528134" cy="216569"/>
    <xdr:sp macro="" textlink="">
      <xdr:nvSpPr>
        <xdr:cNvPr id="11" name="TextBox 10">
          <a:extLst>
            <a:ext uri="{FF2B5EF4-FFF2-40B4-BE49-F238E27FC236}">
              <a16:creationId xmlns:a16="http://schemas.microsoft.com/office/drawing/2014/main" id="{6F897A75-CB74-4E0E-8BDB-50D02CCFA2DF}"/>
            </a:ext>
          </a:extLst>
        </xdr:cNvPr>
        <xdr:cNvSpPr txBox="1"/>
      </xdr:nvSpPr>
      <xdr:spPr>
        <a:xfrm>
          <a:off x="12119811" y="818147"/>
          <a:ext cx="1528134" cy="216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Avg Trade Size</a:t>
          </a:r>
        </a:p>
      </xdr:txBody>
    </xdr:sp>
    <xdr:clientData/>
  </xdr:oneCellAnchor>
  <xdr:twoCellAnchor>
    <xdr:from>
      <xdr:col>1</xdr:col>
      <xdr:colOff>0</xdr:colOff>
      <xdr:row>4</xdr:row>
      <xdr:rowOff>256674</xdr:rowOff>
    </xdr:from>
    <xdr:to>
      <xdr:col>12</xdr:col>
      <xdr:colOff>236621</xdr:colOff>
      <xdr:row>19</xdr:row>
      <xdr:rowOff>112295</xdr:rowOff>
    </xdr:to>
    <xdr:graphicFrame macro="">
      <xdr:nvGraphicFramePr>
        <xdr:cNvPr id="13" name="Chart 7">
          <a:extLst>
            <a:ext uri="{FF2B5EF4-FFF2-40B4-BE49-F238E27FC236}">
              <a16:creationId xmlns:a16="http://schemas.microsoft.com/office/drawing/2014/main" id="{52E00579-36DB-E344-7C8B-E1C865967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288758</xdr:colOff>
      <xdr:row>4</xdr:row>
      <xdr:rowOff>256674</xdr:rowOff>
    </xdr:from>
    <xdr:to>
      <xdr:col>20</xdr:col>
      <xdr:colOff>561474</xdr:colOff>
      <xdr:row>19</xdr:row>
      <xdr:rowOff>112295</xdr:rowOff>
    </xdr:to>
    <xdr:graphicFrame macro="">
      <xdr:nvGraphicFramePr>
        <xdr:cNvPr id="14" name="Chart 2">
          <a:extLst>
            <a:ext uri="{FF2B5EF4-FFF2-40B4-BE49-F238E27FC236}">
              <a16:creationId xmlns:a16="http://schemas.microsoft.com/office/drawing/2014/main" id="{169A83D0-9D5A-1C79-9753-294BA2CD2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7619</xdr:colOff>
      <xdr:row>36</xdr:row>
      <xdr:rowOff>8022</xdr:rowOff>
    </xdr:from>
    <xdr:to>
      <xdr:col>20</xdr:col>
      <xdr:colOff>569494</xdr:colOff>
      <xdr:row>51</xdr:row>
      <xdr:rowOff>15537</xdr:rowOff>
    </xdr:to>
    <xdr:graphicFrame macro="">
      <xdr:nvGraphicFramePr>
        <xdr:cNvPr id="15" name="Chart 3">
          <a:extLst>
            <a:ext uri="{FF2B5EF4-FFF2-40B4-BE49-F238E27FC236}">
              <a16:creationId xmlns:a16="http://schemas.microsoft.com/office/drawing/2014/main" id="{5FFA3C56-2602-9CE2-8C66-845E65707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3809</xdr:colOff>
      <xdr:row>19</xdr:row>
      <xdr:rowOff>163904</xdr:rowOff>
    </xdr:from>
    <xdr:to>
      <xdr:col>20</xdr:col>
      <xdr:colOff>569495</xdr:colOff>
      <xdr:row>35</xdr:row>
      <xdr:rowOff>144379</xdr:rowOff>
    </xdr:to>
    <xdr:graphicFrame macro="">
      <xdr:nvGraphicFramePr>
        <xdr:cNvPr id="16" name="Chart 4">
          <a:extLst>
            <a:ext uri="{FF2B5EF4-FFF2-40B4-BE49-F238E27FC236}">
              <a16:creationId xmlns:a16="http://schemas.microsoft.com/office/drawing/2014/main" id="{7BFB7BCC-47B3-8C89-F5F0-516520528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0</xdr:row>
      <xdr:rowOff>274721</xdr:rowOff>
    </xdr:from>
    <xdr:to>
      <xdr:col>23</xdr:col>
      <xdr:colOff>545432</xdr:colOff>
      <xdr:row>2</xdr:row>
      <xdr:rowOff>8021</xdr:rowOff>
    </xdr:to>
    <xdr:sp macro="" textlink="">
      <xdr:nvSpPr>
        <xdr:cNvPr id="17" name="Rectangle 16">
          <a:extLst>
            <a:ext uri="{FF2B5EF4-FFF2-40B4-BE49-F238E27FC236}">
              <a16:creationId xmlns:a16="http://schemas.microsoft.com/office/drawing/2014/main" id="{D265E3A2-4810-B5B3-74CF-B923DBD03AD2}"/>
            </a:ext>
          </a:extLst>
        </xdr:cNvPr>
        <xdr:cNvSpPr/>
      </xdr:nvSpPr>
      <xdr:spPr>
        <a:xfrm>
          <a:off x="619125" y="274721"/>
          <a:ext cx="13947107" cy="455195"/>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cap="all" baseline="0">
              <a:solidFill>
                <a:srgbClr val="00B050"/>
              </a:solidFill>
            </a:rPr>
            <a:t>        Trading Analysis</a:t>
          </a:r>
        </a:p>
      </xdr:txBody>
    </xdr:sp>
    <xdr:clientData/>
  </xdr:twoCellAnchor>
  <xdr:twoCellAnchor editAs="oneCell">
    <xdr:from>
      <xdr:col>21</xdr:col>
      <xdr:colOff>2048</xdr:colOff>
      <xdr:row>25</xdr:row>
      <xdr:rowOff>65314</xdr:rowOff>
    </xdr:from>
    <xdr:to>
      <xdr:col>23</xdr:col>
      <xdr:colOff>552593</xdr:colOff>
      <xdr:row>35</xdr:row>
      <xdr:rowOff>163286</xdr:rowOff>
    </xdr:to>
    <mc:AlternateContent xmlns:mc="http://schemas.openxmlformats.org/markup-compatibility/2006" xmlns:a14="http://schemas.microsoft.com/office/drawing/2010/main">
      <mc:Choice Requires="a14">
        <xdr:graphicFrame macro="">
          <xdr:nvGraphicFramePr>
            <xdr:cNvPr id="18" name="Trader Name">
              <a:extLst>
                <a:ext uri="{FF2B5EF4-FFF2-40B4-BE49-F238E27FC236}">
                  <a16:creationId xmlns:a16="http://schemas.microsoft.com/office/drawing/2014/main" id="{B5CE0D0F-76F7-CEDE-417E-E3DED797A97E}"/>
                </a:ext>
              </a:extLst>
            </xdr:cNvPr>
            <xdr:cNvGraphicFramePr/>
          </xdr:nvGraphicFramePr>
          <xdr:xfrm>
            <a:off x="0" y="0"/>
            <a:ext cx="0" cy="0"/>
          </xdr:xfrm>
          <a:graphic>
            <a:graphicData uri="http://schemas.microsoft.com/office/drawing/2010/slicer">
              <sle:slicer xmlns:sle="http://schemas.microsoft.com/office/drawing/2010/slicer" name="Trader Name"/>
            </a:graphicData>
          </a:graphic>
        </xdr:graphicFrame>
      </mc:Choice>
      <mc:Fallback xmlns="">
        <xdr:sp macro="" textlink="">
          <xdr:nvSpPr>
            <xdr:cNvPr id="0" name=""/>
            <xdr:cNvSpPr>
              <a:spLocks noTextEdit="1"/>
            </xdr:cNvSpPr>
          </xdr:nvSpPr>
          <xdr:spPr>
            <a:xfrm>
              <a:off x="12803648" y="5132614"/>
              <a:ext cx="1769745" cy="187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8723</xdr:colOff>
      <xdr:row>36</xdr:row>
      <xdr:rowOff>18908</xdr:rowOff>
    </xdr:from>
    <xdr:to>
      <xdr:col>23</xdr:col>
      <xdr:colOff>564983</xdr:colOff>
      <xdr:row>51</xdr:row>
      <xdr:rowOff>33947</xdr:rowOff>
    </xdr:to>
    <mc:AlternateContent xmlns:mc="http://schemas.openxmlformats.org/markup-compatibility/2006" xmlns:a14="http://schemas.microsoft.com/office/drawing/2010/main">
      <mc:Choice Requires="a14">
        <xdr:graphicFrame macro="">
          <xdr:nvGraphicFramePr>
            <xdr:cNvPr id="19" name="portfolio_name">
              <a:extLst>
                <a:ext uri="{FF2B5EF4-FFF2-40B4-BE49-F238E27FC236}">
                  <a16:creationId xmlns:a16="http://schemas.microsoft.com/office/drawing/2014/main" id="{77653395-A2E7-B30A-499A-FCE5E4DFED4B}"/>
                </a:ext>
              </a:extLst>
            </xdr:cNvPr>
            <xdr:cNvGraphicFramePr/>
          </xdr:nvGraphicFramePr>
          <xdr:xfrm>
            <a:off x="0" y="0"/>
            <a:ext cx="0" cy="0"/>
          </xdr:xfrm>
          <a:graphic>
            <a:graphicData uri="http://schemas.microsoft.com/office/drawing/2010/slicer">
              <sle:slicer xmlns:sle="http://schemas.microsoft.com/office/drawing/2010/slicer" name="portfolio_name"/>
            </a:graphicData>
          </a:graphic>
        </xdr:graphicFrame>
      </mc:Choice>
      <mc:Fallback xmlns="">
        <xdr:sp macro="" textlink="">
          <xdr:nvSpPr>
            <xdr:cNvPr id="0" name=""/>
            <xdr:cNvSpPr>
              <a:spLocks noTextEdit="1"/>
            </xdr:cNvSpPr>
          </xdr:nvSpPr>
          <xdr:spPr>
            <a:xfrm>
              <a:off x="12810323" y="7042008"/>
              <a:ext cx="1775460" cy="26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16041</xdr:colOff>
      <xdr:row>19</xdr:row>
      <xdr:rowOff>164131</xdr:rowOff>
    </xdr:from>
    <xdr:to>
      <xdr:col>23</xdr:col>
      <xdr:colOff>553452</xdr:colOff>
      <xdr:row>25</xdr:row>
      <xdr:rowOff>2507</xdr:rowOff>
    </xdr:to>
    <mc:AlternateContent xmlns:mc="http://schemas.openxmlformats.org/markup-compatibility/2006" xmlns:a14="http://schemas.microsoft.com/office/drawing/2010/main">
      <mc:Choice Requires="a14">
        <xdr:graphicFrame macro="">
          <xdr:nvGraphicFramePr>
            <xdr:cNvPr id="21" name="side">
              <a:extLst>
                <a:ext uri="{FF2B5EF4-FFF2-40B4-BE49-F238E27FC236}">
                  <a16:creationId xmlns:a16="http://schemas.microsoft.com/office/drawing/2014/main" id="{5ED9C76A-E42D-435D-A177-2E00CA1B7B8C}"/>
                </a:ext>
              </a:extLst>
            </xdr:cNvPr>
            <xdr:cNvGraphicFramePr/>
          </xdr:nvGraphicFramePr>
          <xdr:xfrm>
            <a:off x="0" y="0"/>
            <a:ext cx="0" cy="0"/>
          </xdr:xfrm>
          <a:graphic>
            <a:graphicData uri="http://schemas.microsoft.com/office/drawing/2010/slicer">
              <sle:slicer xmlns:sle="http://schemas.microsoft.com/office/drawing/2010/slicer" name="side"/>
            </a:graphicData>
          </a:graphic>
        </xdr:graphicFrame>
      </mc:Choice>
      <mc:Fallback xmlns="">
        <xdr:sp macro="" textlink="">
          <xdr:nvSpPr>
            <xdr:cNvPr id="0" name=""/>
            <xdr:cNvSpPr>
              <a:spLocks noTextEdit="1"/>
            </xdr:cNvSpPr>
          </xdr:nvSpPr>
          <xdr:spPr>
            <a:xfrm>
              <a:off x="12817641" y="4164631"/>
              <a:ext cx="1756611" cy="905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11973</xdr:colOff>
      <xdr:row>4</xdr:row>
      <xdr:rowOff>271780</xdr:rowOff>
    </xdr:from>
    <xdr:to>
      <xdr:col>23</xdr:col>
      <xdr:colOff>555170</xdr:colOff>
      <xdr:row>19</xdr:row>
      <xdr:rowOff>119743</xdr:rowOff>
    </xdr:to>
    <mc:AlternateContent xmlns:mc="http://schemas.openxmlformats.org/markup-compatibility/2006" xmlns:a14="http://schemas.microsoft.com/office/drawing/2010/main">
      <mc:Choice Requires="a14">
        <xdr:graphicFrame macro="">
          <xdr:nvGraphicFramePr>
            <xdr:cNvPr id="6" name="Months 1">
              <a:extLst>
                <a:ext uri="{FF2B5EF4-FFF2-40B4-BE49-F238E27FC236}">
                  <a16:creationId xmlns:a16="http://schemas.microsoft.com/office/drawing/2014/main" id="{8058E3AE-E869-D748-8514-62B319BA4915}"/>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2813573" y="1452880"/>
              <a:ext cx="1762397" cy="266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84222</xdr:colOff>
      <xdr:row>1</xdr:row>
      <xdr:rowOff>25401</xdr:rowOff>
    </xdr:from>
    <xdr:to>
      <xdr:col>1</xdr:col>
      <xdr:colOff>487150</xdr:colOff>
      <xdr:row>1</xdr:row>
      <xdr:rowOff>425116</xdr:rowOff>
    </xdr:to>
    <xdr:pic>
      <xdr:nvPicPr>
        <xdr:cNvPr id="12" name="Picture 11">
          <a:extLst>
            <a:ext uri="{FF2B5EF4-FFF2-40B4-BE49-F238E27FC236}">
              <a16:creationId xmlns:a16="http://schemas.microsoft.com/office/drawing/2014/main" id="{4D54E88A-4EFC-4166-89F9-87248FC7FF7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93822" y="306138"/>
          <a:ext cx="402928" cy="399715"/>
        </a:xfrm>
        <a:prstGeom prst="rect">
          <a:avLst/>
        </a:prstGeom>
      </xdr:spPr>
    </xdr:pic>
    <xdr:clientData/>
  </xdr:twoCellAnchor>
  <xdr:twoCellAnchor editAs="oneCell">
    <xdr:from>
      <xdr:col>23</xdr:col>
      <xdr:colOff>64168</xdr:colOff>
      <xdr:row>1</xdr:row>
      <xdr:rowOff>34758</xdr:rowOff>
    </xdr:from>
    <xdr:to>
      <xdr:col>23</xdr:col>
      <xdr:colOff>445168</xdr:colOff>
      <xdr:row>1</xdr:row>
      <xdr:rowOff>415758</xdr:rowOff>
    </xdr:to>
    <xdr:pic>
      <xdr:nvPicPr>
        <xdr:cNvPr id="22" name="Picture 21">
          <a:hlinkClick xmlns:r="http://schemas.openxmlformats.org/officeDocument/2006/relationships" r:id="rId6"/>
          <a:extLst>
            <a:ext uri="{FF2B5EF4-FFF2-40B4-BE49-F238E27FC236}">
              <a16:creationId xmlns:a16="http://schemas.microsoft.com/office/drawing/2014/main" id="{F9E9E9DD-EBF0-E6E0-FDE6-B399A46F3D7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084968" y="315495"/>
          <a:ext cx="381000" cy="381000"/>
        </a:xfrm>
        <a:prstGeom prst="rect">
          <a:avLst/>
        </a:prstGeom>
      </xdr:spPr>
    </xdr:pic>
    <xdr:clientData/>
  </xdr:twoCellAnchor>
  <xdr:twoCellAnchor editAs="oneCell">
    <xdr:from>
      <xdr:col>22</xdr:col>
      <xdr:colOff>260606</xdr:colOff>
      <xdr:row>1</xdr:row>
      <xdr:rowOff>54143</xdr:rowOff>
    </xdr:from>
    <xdr:to>
      <xdr:col>22</xdr:col>
      <xdr:colOff>567410</xdr:colOff>
      <xdr:row>1</xdr:row>
      <xdr:rowOff>360947</xdr:rowOff>
    </xdr:to>
    <xdr:pic>
      <xdr:nvPicPr>
        <xdr:cNvPr id="24" name="Picture 23">
          <a:hlinkClick xmlns:r="http://schemas.openxmlformats.org/officeDocument/2006/relationships" r:id="rId8"/>
          <a:extLst>
            <a:ext uri="{FF2B5EF4-FFF2-40B4-BE49-F238E27FC236}">
              <a16:creationId xmlns:a16="http://schemas.microsoft.com/office/drawing/2014/main" id="{D0938B4E-688F-0892-482C-F895796BF08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671806" y="334880"/>
          <a:ext cx="306804" cy="306804"/>
        </a:xfrm>
        <a:prstGeom prst="rect">
          <a:avLst/>
        </a:prstGeom>
      </xdr:spPr>
    </xdr:pic>
    <xdr:clientData/>
  </xdr:twoCellAnchor>
  <xdr:twoCellAnchor editAs="oneCell">
    <xdr:from>
      <xdr:col>21</xdr:col>
      <xdr:colOff>359965</xdr:colOff>
      <xdr:row>1</xdr:row>
      <xdr:rowOff>13368</xdr:rowOff>
    </xdr:from>
    <xdr:to>
      <xdr:col>22</xdr:col>
      <xdr:colOff>147721</xdr:colOff>
      <xdr:row>1</xdr:row>
      <xdr:rowOff>409073</xdr:rowOff>
    </xdr:to>
    <xdr:pic>
      <xdr:nvPicPr>
        <xdr:cNvPr id="26" name="Picture 25">
          <a:hlinkClick xmlns:r="http://schemas.openxmlformats.org/officeDocument/2006/relationships" r:id="rId10"/>
          <a:extLst>
            <a:ext uri="{FF2B5EF4-FFF2-40B4-BE49-F238E27FC236}">
              <a16:creationId xmlns:a16="http://schemas.microsoft.com/office/drawing/2014/main" id="{1071D41B-7EF0-277A-249E-D7128F6006E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161565" y="294105"/>
          <a:ext cx="397356" cy="395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441159</xdr:colOff>
      <xdr:row>2</xdr:row>
      <xdr:rowOff>79910</xdr:rowOff>
    </xdr:from>
    <xdr:to>
      <xdr:col>12</xdr:col>
      <xdr:colOff>224089</xdr:colOff>
      <xdr:row>4</xdr:row>
      <xdr:rowOff>203735</xdr:rowOff>
    </xdr:to>
    <xdr:sp macro="" textlink="market_analysis!O6">
      <xdr:nvSpPr>
        <xdr:cNvPr id="2" name="Rectangle 1">
          <a:extLst>
            <a:ext uri="{FF2B5EF4-FFF2-40B4-BE49-F238E27FC236}">
              <a16:creationId xmlns:a16="http://schemas.microsoft.com/office/drawing/2014/main" id="{57D7DADC-A6D2-45DB-B930-C17DD4FA09AC}"/>
            </a:ext>
          </a:extLst>
        </xdr:cNvPr>
        <xdr:cNvSpPr/>
      </xdr:nvSpPr>
      <xdr:spPr>
        <a:xfrm>
          <a:off x="4098759" y="803810"/>
          <a:ext cx="3440530" cy="590550"/>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1E22F80-3DF8-4CFA-B3FE-457C575CDE35}" type="TxLink">
            <a:rPr lang="en-US" sz="2300" b="1" i="0" u="none" strike="noStrike">
              <a:solidFill>
                <a:schemeClr val="bg1">
                  <a:lumMod val="95000"/>
                </a:schemeClr>
              </a:solidFill>
              <a:latin typeface="Calibri"/>
              <a:ea typeface="Calibri"/>
              <a:cs typeface="Calibri"/>
            </a:rPr>
            <a:pPr algn="ctr"/>
            <a:t>1%</a:t>
          </a:fld>
          <a:endParaRPr lang="en-IN" sz="2300" b="1">
            <a:solidFill>
              <a:schemeClr val="bg1">
                <a:lumMod val="95000"/>
              </a:schemeClr>
            </a:solidFill>
          </a:endParaRPr>
        </a:p>
      </xdr:txBody>
    </xdr:sp>
    <xdr:clientData/>
  </xdr:twoCellAnchor>
  <xdr:twoCellAnchor>
    <xdr:from>
      <xdr:col>12</xdr:col>
      <xdr:colOff>307808</xdr:colOff>
      <xdr:row>2</xdr:row>
      <xdr:rowOff>73794</xdr:rowOff>
    </xdr:from>
    <xdr:to>
      <xdr:col>18</xdr:col>
      <xdr:colOff>104274</xdr:colOff>
      <xdr:row>4</xdr:row>
      <xdr:rowOff>197619</xdr:rowOff>
    </xdr:to>
    <xdr:sp macro="" textlink="market_analysis!O9">
      <xdr:nvSpPr>
        <xdr:cNvPr id="3" name="Rectangle 2">
          <a:extLst>
            <a:ext uri="{FF2B5EF4-FFF2-40B4-BE49-F238E27FC236}">
              <a16:creationId xmlns:a16="http://schemas.microsoft.com/office/drawing/2014/main" id="{EA9C5AAC-A1CD-4BD8-8176-41B673D9C640}"/>
            </a:ext>
          </a:extLst>
        </xdr:cNvPr>
        <xdr:cNvSpPr/>
      </xdr:nvSpPr>
      <xdr:spPr>
        <a:xfrm>
          <a:off x="7623008" y="797694"/>
          <a:ext cx="3454066" cy="58864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D73855D-378C-4ACB-96DE-9A20D3546ADF}" type="TxLink">
            <a:rPr lang="en-US" sz="2300" b="1" i="0" u="none" strike="noStrike">
              <a:solidFill>
                <a:schemeClr val="bg1">
                  <a:lumMod val="95000"/>
                </a:schemeClr>
              </a:solidFill>
              <a:latin typeface="Calibri"/>
              <a:ea typeface="Calibri"/>
              <a:cs typeface="Calibri"/>
            </a:rPr>
            <a:pPr algn="ctr"/>
            <a:t>-1%</a:t>
          </a:fld>
          <a:endParaRPr lang="en-IN" sz="2300" b="1">
            <a:solidFill>
              <a:schemeClr val="bg1">
                <a:lumMod val="95000"/>
              </a:schemeClr>
            </a:solidFill>
          </a:endParaRPr>
        </a:p>
      </xdr:txBody>
    </xdr:sp>
    <xdr:clientData/>
  </xdr:twoCellAnchor>
  <xdr:twoCellAnchor>
    <xdr:from>
      <xdr:col>18</xdr:col>
      <xdr:colOff>192004</xdr:colOff>
      <xdr:row>2</xdr:row>
      <xdr:rowOff>79910</xdr:rowOff>
    </xdr:from>
    <xdr:to>
      <xdr:col>23</xdr:col>
      <xdr:colOff>544429</xdr:colOff>
      <xdr:row>4</xdr:row>
      <xdr:rowOff>203735</xdr:rowOff>
    </xdr:to>
    <xdr:sp macro="" textlink="market_analysis!O12">
      <xdr:nvSpPr>
        <xdr:cNvPr id="4" name="Rectangle 3">
          <a:extLst>
            <a:ext uri="{FF2B5EF4-FFF2-40B4-BE49-F238E27FC236}">
              <a16:creationId xmlns:a16="http://schemas.microsoft.com/office/drawing/2014/main" id="{68B35568-6B2B-4853-A9E3-BCD6DF31A99C}"/>
            </a:ext>
          </a:extLst>
        </xdr:cNvPr>
        <xdr:cNvSpPr/>
      </xdr:nvSpPr>
      <xdr:spPr>
        <a:xfrm>
          <a:off x="11164804" y="803810"/>
          <a:ext cx="3400425" cy="58864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F2032C9-D639-4120-A073-9BB7F98A9EEC}" type="TxLink">
            <a:rPr lang="en-US" sz="2300" b="1" i="0" u="none" strike="noStrike">
              <a:solidFill>
                <a:schemeClr val="bg1">
                  <a:lumMod val="95000"/>
                </a:schemeClr>
              </a:solidFill>
              <a:latin typeface="Calibri"/>
              <a:ea typeface="Calibri"/>
              <a:cs typeface="Calibri"/>
            </a:rPr>
            <a:pPr algn="ctr"/>
            <a:t>25415</a:t>
          </a:fld>
          <a:endParaRPr lang="en-IN" sz="2300" b="1">
            <a:solidFill>
              <a:schemeClr val="bg1">
                <a:lumMod val="95000"/>
              </a:schemeClr>
            </a:solidFill>
          </a:endParaRPr>
        </a:p>
      </xdr:txBody>
    </xdr:sp>
    <xdr:clientData/>
  </xdr:twoCellAnchor>
  <xdr:twoCellAnchor>
    <xdr:from>
      <xdr:col>1</xdr:col>
      <xdr:colOff>18414</xdr:colOff>
      <xdr:row>2</xdr:row>
      <xdr:rowOff>79910</xdr:rowOff>
    </xdr:from>
    <xdr:to>
      <xdr:col>6</xdr:col>
      <xdr:colOff>365125</xdr:colOff>
      <xdr:row>4</xdr:row>
      <xdr:rowOff>200526</xdr:rowOff>
    </xdr:to>
    <xdr:sp macro="" textlink="market_analysis!O3">
      <xdr:nvSpPr>
        <xdr:cNvPr id="5" name="Rectangle 4">
          <a:extLst>
            <a:ext uri="{FF2B5EF4-FFF2-40B4-BE49-F238E27FC236}">
              <a16:creationId xmlns:a16="http://schemas.microsoft.com/office/drawing/2014/main" id="{B54F77FE-E747-4DDB-B9A6-516D4D387828}"/>
            </a:ext>
          </a:extLst>
        </xdr:cNvPr>
        <xdr:cNvSpPr/>
      </xdr:nvSpPr>
      <xdr:spPr>
        <a:xfrm>
          <a:off x="628014" y="803810"/>
          <a:ext cx="3394711" cy="57781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1A9B1D0-C8F4-4530-8593-5878722435CB}" type="TxLink">
            <a:rPr lang="en-US" sz="2300" b="1" i="0" u="none" strike="noStrike">
              <a:solidFill>
                <a:schemeClr val="bg1">
                  <a:lumMod val="95000"/>
                </a:schemeClr>
              </a:solidFill>
              <a:latin typeface="Calibri"/>
              <a:ea typeface="Calibri"/>
              <a:cs typeface="Calibri"/>
            </a:rPr>
            <a:pPr algn="ctr"/>
            <a:t>0%</a:t>
          </a:fld>
          <a:endParaRPr lang="en-IN" sz="2300" b="1">
            <a:solidFill>
              <a:schemeClr val="bg1">
                <a:lumMod val="95000"/>
              </a:schemeClr>
            </a:solidFill>
          </a:endParaRPr>
        </a:p>
      </xdr:txBody>
    </xdr:sp>
    <xdr:clientData/>
  </xdr:twoCellAnchor>
  <xdr:oneCellAnchor>
    <xdr:from>
      <xdr:col>2</xdr:col>
      <xdr:colOff>505326</xdr:colOff>
      <xdr:row>2</xdr:row>
      <xdr:rowOff>96252</xdr:rowOff>
    </xdr:from>
    <xdr:ext cx="1299411" cy="216569"/>
    <xdr:sp macro="" textlink="">
      <xdr:nvSpPr>
        <xdr:cNvPr id="6" name="TextBox 5">
          <a:extLst>
            <a:ext uri="{FF2B5EF4-FFF2-40B4-BE49-F238E27FC236}">
              <a16:creationId xmlns:a16="http://schemas.microsoft.com/office/drawing/2014/main" id="{CCA74BE6-40D0-42D1-8685-3381145476D7}"/>
            </a:ext>
          </a:extLst>
        </xdr:cNvPr>
        <xdr:cNvSpPr txBox="1"/>
      </xdr:nvSpPr>
      <xdr:spPr>
        <a:xfrm>
          <a:off x="1724526" y="818147"/>
          <a:ext cx="1299411" cy="216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Avg Daily </a:t>
          </a:r>
          <a:r>
            <a:rPr lang="en-US" sz="1100" b="1">
              <a:solidFill>
                <a:schemeClr val="bg1">
                  <a:lumMod val="85000"/>
                </a:schemeClr>
              </a:solidFill>
            </a:rPr>
            <a:t>Return </a:t>
          </a:r>
          <a:endParaRPr lang="en-IN" sz="1100" b="1">
            <a:solidFill>
              <a:schemeClr val="bg1">
                <a:lumMod val="85000"/>
              </a:schemeClr>
            </a:solidFill>
          </a:endParaRPr>
        </a:p>
      </xdr:txBody>
    </xdr:sp>
    <xdr:clientData/>
  </xdr:oneCellAnchor>
  <xdr:oneCellAnchor>
    <xdr:from>
      <xdr:col>8</xdr:col>
      <xdr:colOff>350315</xdr:colOff>
      <xdr:row>2</xdr:row>
      <xdr:rowOff>88232</xdr:rowOff>
    </xdr:from>
    <xdr:ext cx="1218090" cy="200526"/>
    <xdr:sp macro="" textlink="">
      <xdr:nvSpPr>
        <xdr:cNvPr id="7" name="TextBox 6">
          <a:extLst>
            <a:ext uri="{FF2B5EF4-FFF2-40B4-BE49-F238E27FC236}">
              <a16:creationId xmlns:a16="http://schemas.microsoft.com/office/drawing/2014/main" id="{ED3236C3-34B9-45DF-A0BC-9F48C394CC76}"/>
            </a:ext>
          </a:extLst>
        </xdr:cNvPr>
        <xdr:cNvSpPr txBox="1"/>
      </xdr:nvSpPr>
      <xdr:spPr>
        <a:xfrm>
          <a:off x="5227115" y="812132"/>
          <a:ext cx="1218090" cy="200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Max Gain Day</a:t>
          </a:r>
        </a:p>
      </xdr:txBody>
    </xdr:sp>
    <xdr:clientData/>
  </xdr:oneCellAnchor>
  <xdr:oneCellAnchor>
    <xdr:from>
      <xdr:col>14</xdr:col>
      <xdr:colOff>193269</xdr:colOff>
      <xdr:row>2</xdr:row>
      <xdr:rowOff>96253</xdr:rowOff>
    </xdr:from>
    <xdr:ext cx="1258542" cy="208547"/>
    <xdr:sp macro="" textlink="">
      <xdr:nvSpPr>
        <xdr:cNvPr id="8" name="TextBox 7">
          <a:extLst>
            <a:ext uri="{FF2B5EF4-FFF2-40B4-BE49-F238E27FC236}">
              <a16:creationId xmlns:a16="http://schemas.microsoft.com/office/drawing/2014/main" id="{784CE793-B203-490C-A11E-693687B54DE7}"/>
            </a:ext>
          </a:extLst>
        </xdr:cNvPr>
        <xdr:cNvSpPr txBox="1"/>
      </xdr:nvSpPr>
      <xdr:spPr>
        <a:xfrm>
          <a:off x="8727669" y="818148"/>
          <a:ext cx="1258542" cy="208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Max</a:t>
          </a:r>
          <a:r>
            <a:rPr lang="en-IN" sz="1100" b="1" baseline="0">
              <a:solidFill>
                <a:schemeClr val="bg1">
                  <a:lumMod val="85000"/>
                </a:schemeClr>
              </a:solidFill>
            </a:rPr>
            <a:t> Loss Day</a:t>
          </a:r>
          <a:endParaRPr lang="en-IN" sz="1100" b="1">
            <a:solidFill>
              <a:schemeClr val="bg1">
                <a:lumMod val="85000"/>
              </a:schemeClr>
            </a:solidFill>
          </a:endParaRPr>
        </a:p>
      </xdr:txBody>
    </xdr:sp>
    <xdr:clientData/>
  </xdr:oneCellAnchor>
  <xdr:oneCellAnchor>
    <xdr:from>
      <xdr:col>19</xdr:col>
      <xdr:colOff>537411</xdr:colOff>
      <xdr:row>2</xdr:row>
      <xdr:rowOff>96252</xdr:rowOff>
    </xdr:from>
    <xdr:ext cx="1528134" cy="216569"/>
    <xdr:sp macro="" textlink="">
      <xdr:nvSpPr>
        <xdr:cNvPr id="9" name="TextBox 8">
          <a:extLst>
            <a:ext uri="{FF2B5EF4-FFF2-40B4-BE49-F238E27FC236}">
              <a16:creationId xmlns:a16="http://schemas.microsoft.com/office/drawing/2014/main" id="{DE469AA7-1998-4FA1-9E11-6C19B7DC5386}"/>
            </a:ext>
          </a:extLst>
        </xdr:cNvPr>
        <xdr:cNvSpPr txBox="1"/>
      </xdr:nvSpPr>
      <xdr:spPr>
        <a:xfrm>
          <a:off x="12119811" y="820152"/>
          <a:ext cx="1528134" cy="216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Avg </a:t>
          </a:r>
          <a:r>
            <a:rPr lang="en-US" sz="1100" b="1">
              <a:solidFill>
                <a:schemeClr val="bg1">
                  <a:lumMod val="85000"/>
                </a:schemeClr>
              </a:solidFill>
            </a:rPr>
            <a:t>Volume </a:t>
          </a:r>
          <a:endParaRPr lang="en-IN" sz="1100" b="1">
            <a:solidFill>
              <a:schemeClr val="bg1">
                <a:lumMod val="85000"/>
              </a:schemeClr>
            </a:solidFill>
          </a:endParaRPr>
        </a:p>
      </xdr:txBody>
    </xdr:sp>
    <xdr:clientData/>
  </xdr:oneCellAnchor>
  <xdr:twoCellAnchor>
    <xdr:from>
      <xdr:col>1</xdr:col>
      <xdr:colOff>9525</xdr:colOff>
      <xdr:row>0</xdr:row>
      <xdr:rowOff>274721</xdr:rowOff>
    </xdr:from>
    <xdr:to>
      <xdr:col>23</xdr:col>
      <xdr:colOff>545432</xdr:colOff>
      <xdr:row>2</xdr:row>
      <xdr:rowOff>8021</xdr:rowOff>
    </xdr:to>
    <xdr:sp macro="" textlink="">
      <xdr:nvSpPr>
        <xdr:cNvPr id="14" name="Rectangle 13">
          <a:extLst>
            <a:ext uri="{FF2B5EF4-FFF2-40B4-BE49-F238E27FC236}">
              <a16:creationId xmlns:a16="http://schemas.microsoft.com/office/drawing/2014/main" id="{D746DE49-EB13-46EB-A9CC-B1836671EB74}"/>
            </a:ext>
          </a:extLst>
        </xdr:cNvPr>
        <xdr:cNvSpPr/>
      </xdr:nvSpPr>
      <xdr:spPr>
        <a:xfrm>
          <a:off x="619125" y="274721"/>
          <a:ext cx="13947107" cy="457200"/>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cap="all" baseline="0">
              <a:solidFill>
                <a:srgbClr val="00B050"/>
              </a:solidFill>
            </a:rPr>
            <a:t>        Market Analysis</a:t>
          </a:r>
        </a:p>
      </xdr:txBody>
    </xdr:sp>
    <xdr:clientData/>
  </xdr:twoCellAnchor>
  <xdr:twoCellAnchor>
    <xdr:from>
      <xdr:col>1</xdr:col>
      <xdr:colOff>6259</xdr:colOff>
      <xdr:row>36</xdr:row>
      <xdr:rowOff>120385</xdr:rowOff>
    </xdr:from>
    <xdr:to>
      <xdr:col>20</xdr:col>
      <xdr:colOff>555171</xdr:colOff>
      <xdr:row>52</xdr:row>
      <xdr:rowOff>65314</xdr:rowOff>
    </xdr:to>
    <xdr:graphicFrame macro="">
      <xdr:nvGraphicFramePr>
        <xdr:cNvPr id="19" name="Chart 1">
          <a:extLst>
            <a:ext uri="{FF2B5EF4-FFF2-40B4-BE49-F238E27FC236}">
              <a16:creationId xmlns:a16="http://schemas.microsoft.com/office/drawing/2014/main" id="{64A831B1-3444-A6B3-04FC-05735E8B9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4</xdr:row>
      <xdr:rowOff>260005</xdr:rowOff>
    </xdr:from>
    <xdr:to>
      <xdr:col>12</xdr:col>
      <xdr:colOff>238126</xdr:colOff>
      <xdr:row>20</xdr:row>
      <xdr:rowOff>85725</xdr:rowOff>
    </xdr:to>
    <xdr:graphicFrame macro="">
      <xdr:nvGraphicFramePr>
        <xdr:cNvPr id="20" name="Chart 4">
          <a:extLst>
            <a:ext uri="{FF2B5EF4-FFF2-40B4-BE49-F238E27FC236}">
              <a16:creationId xmlns:a16="http://schemas.microsoft.com/office/drawing/2014/main" id="{B350AB40-D19C-4D6C-D7ED-309C471D0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11429</xdr:colOff>
      <xdr:row>20</xdr:row>
      <xdr:rowOff>137449</xdr:rowOff>
    </xdr:from>
    <xdr:to>
      <xdr:col>20</xdr:col>
      <xdr:colOff>555171</xdr:colOff>
      <xdr:row>36</xdr:row>
      <xdr:rowOff>65315</xdr:rowOff>
    </xdr:to>
    <xdr:graphicFrame macro="">
      <xdr:nvGraphicFramePr>
        <xdr:cNvPr id="21" name="Chart 2">
          <a:extLst>
            <a:ext uri="{FF2B5EF4-FFF2-40B4-BE49-F238E27FC236}">
              <a16:creationId xmlns:a16="http://schemas.microsoft.com/office/drawing/2014/main" id="{C6EEF089-A51B-2558-F87A-0EFFB217B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295275</xdr:colOff>
      <xdr:row>4</xdr:row>
      <xdr:rowOff>261274</xdr:rowOff>
    </xdr:from>
    <xdr:to>
      <xdr:col>20</xdr:col>
      <xdr:colOff>558465</xdr:colOff>
      <xdr:row>20</xdr:row>
      <xdr:rowOff>90237</xdr:rowOff>
    </xdr:to>
    <xdr:graphicFrame macro="">
      <xdr:nvGraphicFramePr>
        <xdr:cNvPr id="22" name="Chart 3">
          <a:extLst>
            <a:ext uri="{FF2B5EF4-FFF2-40B4-BE49-F238E27FC236}">
              <a16:creationId xmlns:a16="http://schemas.microsoft.com/office/drawing/2014/main" id="{F339BCAE-4AC4-031C-39C5-07FF8D14C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599803</xdr:colOff>
      <xdr:row>4</xdr:row>
      <xdr:rowOff>264159</xdr:rowOff>
    </xdr:from>
    <xdr:to>
      <xdr:col>23</xdr:col>
      <xdr:colOff>556260</xdr:colOff>
      <xdr:row>20</xdr:row>
      <xdr:rowOff>106680</xdr:rowOff>
    </xdr:to>
    <mc:AlternateContent xmlns:mc="http://schemas.openxmlformats.org/markup-compatibility/2006" xmlns:a14="http://schemas.microsoft.com/office/drawing/2010/main">
      <mc:Choice Requires="a14">
        <xdr:graphicFrame macro="">
          <xdr:nvGraphicFramePr>
            <xdr:cNvPr id="11" name="Column1">
              <a:extLst>
                <a:ext uri="{FF2B5EF4-FFF2-40B4-BE49-F238E27FC236}">
                  <a16:creationId xmlns:a16="http://schemas.microsoft.com/office/drawing/2014/main" id="{719EF185-D087-9368-1B4B-C3C559E8F0B5}"/>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2791803" y="1461588"/>
              <a:ext cx="1785257" cy="294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598777</xdr:colOff>
      <xdr:row>20</xdr:row>
      <xdr:rowOff>141576</xdr:rowOff>
    </xdr:from>
    <xdr:to>
      <xdr:col>23</xdr:col>
      <xdr:colOff>566057</xdr:colOff>
      <xdr:row>36</xdr:row>
      <xdr:rowOff>87086</xdr:rowOff>
    </xdr:to>
    <mc:AlternateContent xmlns:mc="http://schemas.openxmlformats.org/markup-compatibility/2006" xmlns:a14="http://schemas.microsoft.com/office/drawing/2010/main">
      <mc:Choice Requires="a14">
        <xdr:graphicFrame macro="">
          <xdr:nvGraphicFramePr>
            <xdr:cNvPr id="12" name="sector_name">
              <a:extLst>
                <a:ext uri="{FF2B5EF4-FFF2-40B4-BE49-F238E27FC236}">
                  <a16:creationId xmlns:a16="http://schemas.microsoft.com/office/drawing/2014/main" id="{10B0DC80-0F06-AAF7-3826-2825822DB3D2}"/>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12790777" y="4441433"/>
              <a:ext cx="1796080" cy="2906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604520</xdr:colOff>
      <xdr:row>36</xdr:row>
      <xdr:rowOff>127726</xdr:rowOff>
    </xdr:from>
    <xdr:to>
      <xdr:col>23</xdr:col>
      <xdr:colOff>566057</xdr:colOff>
      <xdr:row>52</xdr:row>
      <xdr:rowOff>87085</xdr:rowOff>
    </xdr:to>
    <mc:AlternateContent xmlns:mc="http://schemas.openxmlformats.org/markup-compatibility/2006" xmlns:a14="http://schemas.microsoft.com/office/drawing/2010/main">
      <mc:Choice Requires="a14">
        <xdr:graphicFrame macro="">
          <xdr:nvGraphicFramePr>
            <xdr:cNvPr id="13" name="company_name">
              <a:extLst>
                <a:ext uri="{FF2B5EF4-FFF2-40B4-BE49-F238E27FC236}">
                  <a16:creationId xmlns:a16="http://schemas.microsoft.com/office/drawing/2014/main" id="{67909BC5-BF54-F4BC-FAE2-E781E7D0EEC3}"/>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2796520" y="7388497"/>
              <a:ext cx="1790337" cy="2920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77788</xdr:colOff>
      <xdr:row>1</xdr:row>
      <xdr:rowOff>41275</xdr:rowOff>
    </xdr:from>
    <xdr:to>
      <xdr:col>23</xdr:col>
      <xdr:colOff>433388</xdr:colOff>
      <xdr:row>1</xdr:row>
      <xdr:rowOff>396875</xdr:rowOff>
    </xdr:to>
    <xdr:pic>
      <xdr:nvPicPr>
        <xdr:cNvPr id="27" name="Picture 26">
          <a:hlinkClick xmlns:r="http://schemas.openxmlformats.org/officeDocument/2006/relationships" r:id="rId5"/>
          <a:extLst>
            <a:ext uri="{FF2B5EF4-FFF2-40B4-BE49-F238E27FC236}">
              <a16:creationId xmlns:a16="http://schemas.microsoft.com/office/drawing/2014/main" id="{CDCD6264-E4E1-255A-DA10-F676AEDBFE4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135101" y="327025"/>
          <a:ext cx="355600" cy="355600"/>
        </a:xfrm>
        <a:prstGeom prst="rect">
          <a:avLst/>
        </a:prstGeom>
      </xdr:spPr>
    </xdr:pic>
    <xdr:clientData/>
  </xdr:twoCellAnchor>
  <xdr:twoCellAnchor editAs="oneCell">
    <xdr:from>
      <xdr:col>1</xdr:col>
      <xdr:colOff>127000</xdr:colOff>
      <xdr:row>1</xdr:row>
      <xdr:rowOff>50802</xdr:rowOff>
    </xdr:from>
    <xdr:to>
      <xdr:col>1</xdr:col>
      <xdr:colOff>431800</xdr:colOff>
      <xdr:row>1</xdr:row>
      <xdr:rowOff>355602</xdr:rowOff>
    </xdr:to>
    <xdr:pic>
      <xdr:nvPicPr>
        <xdr:cNvPr id="29" name="Picture 28">
          <a:extLst>
            <a:ext uri="{FF2B5EF4-FFF2-40B4-BE49-F238E27FC236}">
              <a16:creationId xmlns:a16="http://schemas.microsoft.com/office/drawing/2014/main" id="{FD3F3D73-B576-7BB8-64C9-B589DE3431D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36600" y="330202"/>
          <a:ext cx="304800" cy="304800"/>
        </a:xfrm>
        <a:prstGeom prst="rect">
          <a:avLst/>
        </a:prstGeom>
      </xdr:spPr>
    </xdr:pic>
    <xdr:clientData/>
  </xdr:twoCellAnchor>
  <xdr:twoCellAnchor editAs="oneCell">
    <xdr:from>
      <xdr:col>21</xdr:col>
      <xdr:colOff>319090</xdr:colOff>
      <xdr:row>1</xdr:row>
      <xdr:rowOff>12700</xdr:rowOff>
    </xdr:from>
    <xdr:to>
      <xdr:col>22</xdr:col>
      <xdr:colOff>115890</xdr:colOff>
      <xdr:row>1</xdr:row>
      <xdr:rowOff>419100</xdr:rowOff>
    </xdr:to>
    <xdr:pic>
      <xdr:nvPicPr>
        <xdr:cNvPr id="31" name="Picture 30">
          <a:hlinkClick xmlns:r="http://schemas.openxmlformats.org/officeDocument/2006/relationships" r:id="rId8"/>
          <a:extLst>
            <a:ext uri="{FF2B5EF4-FFF2-40B4-BE49-F238E27FC236}">
              <a16:creationId xmlns:a16="http://schemas.microsoft.com/office/drawing/2014/main" id="{FD23BF6D-A883-A46B-6BE7-FB3DFCAA44E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120690" y="292100"/>
          <a:ext cx="406400" cy="406400"/>
        </a:xfrm>
        <a:prstGeom prst="rect">
          <a:avLst/>
        </a:prstGeom>
      </xdr:spPr>
    </xdr:pic>
    <xdr:clientData/>
  </xdr:twoCellAnchor>
  <xdr:twoCellAnchor editAs="oneCell">
    <xdr:from>
      <xdr:col>22</xdr:col>
      <xdr:colOff>234951</xdr:colOff>
      <xdr:row>1</xdr:row>
      <xdr:rowOff>41276</xdr:rowOff>
    </xdr:from>
    <xdr:to>
      <xdr:col>22</xdr:col>
      <xdr:colOff>590353</xdr:colOff>
      <xdr:row>1</xdr:row>
      <xdr:rowOff>396876</xdr:rowOff>
    </xdr:to>
    <xdr:pic>
      <xdr:nvPicPr>
        <xdr:cNvPr id="33" name="Picture 32">
          <a:hlinkClick xmlns:r="http://schemas.openxmlformats.org/officeDocument/2006/relationships" r:id="rId10"/>
          <a:extLst>
            <a:ext uri="{FF2B5EF4-FFF2-40B4-BE49-F238E27FC236}">
              <a16:creationId xmlns:a16="http://schemas.microsoft.com/office/drawing/2014/main" id="{DD9D8D9D-ADBE-EEFC-4ED4-647DC9CEBA5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646151" y="320676"/>
          <a:ext cx="355402" cy="355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441159</xdr:colOff>
      <xdr:row>2</xdr:row>
      <xdr:rowOff>79911</xdr:rowOff>
    </xdr:from>
    <xdr:to>
      <xdr:col>12</xdr:col>
      <xdr:colOff>224089</xdr:colOff>
      <xdr:row>4</xdr:row>
      <xdr:rowOff>195943</xdr:rowOff>
    </xdr:to>
    <xdr:sp macro="" textlink="fact_trades_pnl_kpi!U7">
      <xdr:nvSpPr>
        <xdr:cNvPr id="2" name="Rectangle 1">
          <a:extLst>
            <a:ext uri="{FF2B5EF4-FFF2-40B4-BE49-F238E27FC236}">
              <a16:creationId xmlns:a16="http://schemas.microsoft.com/office/drawing/2014/main" id="{0C0DB017-FB98-49C6-A45A-94127CFB02A5}"/>
            </a:ext>
          </a:extLst>
        </xdr:cNvPr>
        <xdr:cNvSpPr/>
      </xdr:nvSpPr>
      <xdr:spPr>
        <a:xfrm>
          <a:off x="4098759" y="809254"/>
          <a:ext cx="3440530" cy="584118"/>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8801F95-9D3B-4F15-B1C9-76A3D743E809}" type="TxLink">
            <a:rPr lang="en-US" sz="2300" b="1" i="0" u="none" strike="noStrike">
              <a:solidFill>
                <a:schemeClr val="bg1">
                  <a:lumMod val="95000"/>
                </a:schemeClr>
              </a:solidFill>
              <a:latin typeface="Calibri"/>
              <a:ea typeface="Calibri"/>
              <a:cs typeface="Calibri"/>
            </a:rPr>
            <a:pPr algn="ctr"/>
            <a:t>27%</a:t>
          </a:fld>
          <a:endParaRPr lang="en-US" sz="2300" b="1" i="0" u="none" strike="noStrike">
            <a:solidFill>
              <a:schemeClr val="bg1">
                <a:lumMod val="95000"/>
              </a:schemeClr>
            </a:solidFill>
            <a:latin typeface="Calibri"/>
            <a:ea typeface="Calibri"/>
            <a:cs typeface="Calibri"/>
          </a:endParaRPr>
        </a:p>
      </xdr:txBody>
    </xdr:sp>
    <xdr:clientData/>
  </xdr:twoCellAnchor>
  <xdr:twoCellAnchor>
    <xdr:from>
      <xdr:col>12</xdr:col>
      <xdr:colOff>307808</xdr:colOff>
      <xdr:row>2</xdr:row>
      <xdr:rowOff>73794</xdr:rowOff>
    </xdr:from>
    <xdr:to>
      <xdr:col>18</xdr:col>
      <xdr:colOff>104274</xdr:colOff>
      <xdr:row>4</xdr:row>
      <xdr:rowOff>197619</xdr:rowOff>
    </xdr:to>
    <xdr:sp macro="" textlink="fact_trades_pnl_kpi!U11">
      <xdr:nvSpPr>
        <xdr:cNvPr id="3" name="Rectangle 2">
          <a:extLst>
            <a:ext uri="{FF2B5EF4-FFF2-40B4-BE49-F238E27FC236}">
              <a16:creationId xmlns:a16="http://schemas.microsoft.com/office/drawing/2014/main" id="{003C3A5E-7453-4706-A777-C3DE5ECDE863}"/>
            </a:ext>
          </a:extLst>
        </xdr:cNvPr>
        <xdr:cNvSpPr/>
      </xdr:nvSpPr>
      <xdr:spPr>
        <a:xfrm>
          <a:off x="7623008" y="797694"/>
          <a:ext cx="3454066" cy="58864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3D14D17-52DA-4085-A4CB-DCAFF5692545}" type="TxLink">
            <a:rPr lang="en-US" sz="2300" b="1" i="0" u="none" strike="noStrike">
              <a:solidFill>
                <a:schemeClr val="bg1">
                  <a:lumMod val="95000"/>
                </a:schemeClr>
              </a:solidFill>
              <a:latin typeface="Calibri"/>
              <a:ea typeface="Calibri"/>
              <a:cs typeface="Calibri"/>
            </a:rPr>
            <a:pPr algn="ctr"/>
            <a:t>89%</a:t>
          </a:fld>
          <a:endParaRPr lang="en-IN" sz="2300" b="1">
            <a:solidFill>
              <a:schemeClr val="bg1">
                <a:lumMod val="95000"/>
              </a:schemeClr>
            </a:solidFill>
          </a:endParaRPr>
        </a:p>
      </xdr:txBody>
    </xdr:sp>
    <xdr:clientData/>
  </xdr:twoCellAnchor>
  <xdr:twoCellAnchor>
    <xdr:from>
      <xdr:col>18</xdr:col>
      <xdr:colOff>192004</xdr:colOff>
      <xdr:row>2</xdr:row>
      <xdr:rowOff>79911</xdr:rowOff>
    </xdr:from>
    <xdr:to>
      <xdr:col>23</xdr:col>
      <xdr:colOff>544429</xdr:colOff>
      <xdr:row>4</xdr:row>
      <xdr:rowOff>195943</xdr:rowOff>
    </xdr:to>
    <xdr:sp macro="" textlink="fact_trades_pnl_kpi!U15">
      <xdr:nvSpPr>
        <xdr:cNvPr id="4" name="Rectangle 3">
          <a:extLst>
            <a:ext uri="{FF2B5EF4-FFF2-40B4-BE49-F238E27FC236}">
              <a16:creationId xmlns:a16="http://schemas.microsoft.com/office/drawing/2014/main" id="{B7CAED93-B0A7-4207-9CEB-1EF7EC1F6A47}"/>
            </a:ext>
          </a:extLst>
        </xdr:cNvPr>
        <xdr:cNvSpPr/>
      </xdr:nvSpPr>
      <xdr:spPr>
        <a:xfrm>
          <a:off x="11164804" y="809254"/>
          <a:ext cx="3400425" cy="584118"/>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9FFBEE1-1768-45AA-A597-72C1A837E60F}" type="TxLink">
            <a:rPr lang="en-US" sz="2300" b="1" i="0" u="none" strike="noStrike">
              <a:solidFill>
                <a:schemeClr val="bg1">
                  <a:lumMod val="95000"/>
                </a:schemeClr>
              </a:solidFill>
              <a:latin typeface="Calibri"/>
              <a:ea typeface="Calibri"/>
              <a:cs typeface="Calibri"/>
            </a:rPr>
            <a:pPr algn="ctr"/>
            <a:t>239</a:t>
          </a:fld>
          <a:endParaRPr lang="en-IN" sz="2300" b="1">
            <a:solidFill>
              <a:schemeClr val="bg1">
                <a:lumMod val="95000"/>
              </a:schemeClr>
            </a:solidFill>
          </a:endParaRPr>
        </a:p>
      </xdr:txBody>
    </xdr:sp>
    <xdr:clientData/>
  </xdr:twoCellAnchor>
  <xdr:twoCellAnchor>
    <xdr:from>
      <xdr:col>1</xdr:col>
      <xdr:colOff>10886</xdr:colOff>
      <xdr:row>2</xdr:row>
      <xdr:rowOff>79910</xdr:rowOff>
    </xdr:from>
    <xdr:to>
      <xdr:col>6</xdr:col>
      <xdr:colOff>352425</xdr:colOff>
      <xdr:row>4</xdr:row>
      <xdr:rowOff>200526</xdr:rowOff>
    </xdr:to>
    <xdr:sp macro="" textlink="fact_trades_pnl_kpi!U3">
      <xdr:nvSpPr>
        <xdr:cNvPr id="5" name="Rectangle 4">
          <a:extLst>
            <a:ext uri="{FF2B5EF4-FFF2-40B4-BE49-F238E27FC236}">
              <a16:creationId xmlns:a16="http://schemas.microsoft.com/office/drawing/2014/main" id="{69DEAB46-3D0F-4358-9EEB-D876D14A7F6A}"/>
            </a:ext>
          </a:extLst>
        </xdr:cNvPr>
        <xdr:cNvSpPr/>
      </xdr:nvSpPr>
      <xdr:spPr>
        <a:xfrm>
          <a:off x="620486" y="809253"/>
          <a:ext cx="3389539" cy="588702"/>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8E2865F-EBAC-4A90-9DA4-7FDE3FAE1DF4}" type="TxLink">
            <a:rPr lang="en-US" sz="2300" b="1" i="0" u="none" strike="noStrike">
              <a:solidFill>
                <a:schemeClr val="bg1">
                  <a:lumMod val="95000"/>
                </a:schemeClr>
              </a:solidFill>
              <a:latin typeface="Calibri"/>
              <a:ea typeface="Calibri"/>
              <a:cs typeface="Calibri"/>
            </a:rPr>
            <a:pPr algn="ctr"/>
            <a:t>60767204.34</a:t>
          </a:fld>
          <a:endParaRPr lang="en-IN" sz="2300" b="1">
            <a:solidFill>
              <a:schemeClr val="bg1">
                <a:lumMod val="95000"/>
              </a:schemeClr>
            </a:solidFill>
          </a:endParaRPr>
        </a:p>
      </xdr:txBody>
    </xdr:sp>
    <xdr:clientData/>
  </xdr:twoCellAnchor>
  <xdr:oneCellAnchor>
    <xdr:from>
      <xdr:col>1</xdr:col>
      <xdr:colOff>448779</xdr:colOff>
      <xdr:row>2</xdr:row>
      <xdr:rowOff>103471</xdr:rowOff>
    </xdr:from>
    <xdr:ext cx="2663389" cy="185287"/>
    <xdr:sp macro="" textlink="">
      <xdr:nvSpPr>
        <xdr:cNvPr id="6" name="TextBox 5">
          <a:extLst>
            <a:ext uri="{FF2B5EF4-FFF2-40B4-BE49-F238E27FC236}">
              <a16:creationId xmlns:a16="http://schemas.microsoft.com/office/drawing/2014/main" id="{0474FF9B-0BCB-454C-9CA9-73DA75965189}"/>
            </a:ext>
          </a:extLst>
        </xdr:cNvPr>
        <xdr:cNvSpPr txBox="1"/>
      </xdr:nvSpPr>
      <xdr:spPr>
        <a:xfrm>
          <a:off x="1058379" y="825366"/>
          <a:ext cx="2663389" cy="185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Total</a:t>
          </a:r>
          <a:r>
            <a:rPr lang="en-IN" sz="1100" b="1" baseline="0">
              <a:solidFill>
                <a:schemeClr val="bg1">
                  <a:lumMod val="85000"/>
                </a:schemeClr>
              </a:solidFill>
            </a:rPr>
            <a:t> </a:t>
          </a:r>
          <a:r>
            <a:rPr lang="en-US" sz="1100" b="1" baseline="0">
              <a:solidFill>
                <a:schemeClr val="bg1">
                  <a:lumMod val="85000"/>
                </a:schemeClr>
              </a:solidFill>
            </a:rPr>
            <a:t>Realized P&amp;L</a:t>
          </a:r>
          <a:endParaRPr lang="en-IN" sz="1100" b="1">
            <a:solidFill>
              <a:schemeClr val="bg1">
                <a:lumMod val="85000"/>
              </a:schemeClr>
            </a:solidFill>
          </a:endParaRPr>
        </a:p>
      </xdr:txBody>
    </xdr:sp>
    <xdr:clientData/>
  </xdr:oneCellAnchor>
  <xdr:oneCellAnchor>
    <xdr:from>
      <xdr:col>8</xdr:col>
      <xdr:colOff>350315</xdr:colOff>
      <xdr:row>2</xdr:row>
      <xdr:rowOff>88232</xdr:rowOff>
    </xdr:from>
    <xdr:ext cx="1218090" cy="200526"/>
    <xdr:sp macro="" textlink="">
      <xdr:nvSpPr>
        <xdr:cNvPr id="7" name="TextBox 6">
          <a:extLst>
            <a:ext uri="{FF2B5EF4-FFF2-40B4-BE49-F238E27FC236}">
              <a16:creationId xmlns:a16="http://schemas.microsoft.com/office/drawing/2014/main" id="{C9F27F49-B9D5-4C08-A9C0-CEB33A4C0589}"/>
            </a:ext>
          </a:extLst>
        </xdr:cNvPr>
        <xdr:cNvSpPr txBox="1"/>
      </xdr:nvSpPr>
      <xdr:spPr>
        <a:xfrm>
          <a:off x="5227115" y="812132"/>
          <a:ext cx="1218090" cy="200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Avg Return</a:t>
          </a:r>
        </a:p>
      </xdr:txBody>
    </xdr:sp>
    <xdr:clientData/>
  </xdr:oneCellAnchor>
  <xdr:oneCellAnchor>
    <xdr:from>
      <xdr:col>13</xdr:col>
      <xdr:colOff>569495</xdr:colOff>
      <xdr:row>2</xdr:row>
      <xdr:rowOff>80211</xdr:rowOff>
    </xdr:from>
    <xdr:ext cx="1700463" cy="216567"/>
    <xdr:sp macro="" textlink="">
      <xdr:nvSpPr>
        <xdr:cNvPr id="8" name="TextBox 7">
          <a:extLst>
            <a:ext uri="{FF2B5EF4-FFF2-40B4-BE49-F238E27FC236}">
              <a16:creationId xmlns:a16="http://schemas.microsoft.com/office/drawing/2014/main" id="{02F65644-0B61-44BF-AB0D-33B9CDBD1356}"/>
            </a:ext>
          </a:extLst>
        </xdr:cNvPr>
        <xdr:cNvSpPr txBox="1"/>
      </xdr:nvSpPr>
      <xdr:spPr>
        <a:xfrm>
          <a:off x="8494295" y="802106"/>
          <a:ext cx="1700463" cy="216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Win Rate</a:t>
          </a:r>
        </a:p>
      </xdr:txBody>
    </xdr:sp>
    <xdr:clientData/>
  </xdr:oneCellAnchor>
  <xdr:oneCellAnchor>
    <xdr:from>
      <xdr:col>19</xdr:col>
      <xdr:colOff>537411</xdr:colOff>
      <xdr:row>2</xdr:row>
      <xdr:rowOff>96252</xdr:rowOff>
    </xdr:from>
    <xdr:ext cx="1528134" cy="216569"/>
    <xdr:sp macro="" textlink="">
      <xdr:nvSpPr>
        <xdr:cNvPr id="9" name="TextBox 8">
          <a:extLst>
            <a:ext uri="{FF2B5EF4-FFF2-40B4-BE49-F238E27FC236}">
              <a16:creationId xmlns:a16="http://schemas.microsoft.com/office/drawing/2014/main" id="{8B216974-D2C0-4B0A-8C6D-C2AC0B8CC391}"/>
            </a:ext>
          </a:extLst>
        </xdr:cNvPr>
        <xdr:cNvSpPr txBox="1"/>
      </xdr:nvSpPr>
      <xdr:spPr>
        <a:xfrm>
          <a:off x="12119811" y="820152"/>
          <a:ext cx="1528134" cy="216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Total Trades Closed</a:t>
          </a:r>
        </a:p>
      </xdr:txBody>
    </xdr:sp>
    <xdr:clientData/>
  </xdr:oneCellAnchor>
  <xdr:twoCellAnchor>
    <xdr:from>
      <xdr:col>1</xdr:col>
      <xdr:colOff>9525</xdr:colOff>
      <xdr:row>0</xdr:row>
      <xdr:rowOff>274721</xdr:rowOff>
    </xdr:from>
    <xdr:to>
      <xdr:col>23</xdr:col>
      <xdr:colOff>545432</xdr:colOff>
      <xdr:row>2</xdr:row>
      <xdr:rowOff>8021</xdr:rowOff>
    </xdr:to>
    <xdr:sp macro="" textlink="">
      <xdr:nvSpPr>
        <xdr:cNvPr id="14" name="Rectangle 13">
          <a:extLst>
            <a:ext uri="{FF2B5EF4-FFF2-40B4-BE49-F238E27FC236}">
              <a16:creationId xmlns:a16="http://schemas.microsoft.com/office/drawing/2014/main" id="{13133B25-D85D-4D1E-BA5A-FE11F533F66F}"/>
            </a:ext>
          </a:extLst>
        </xdr:cNvPr>
        <xdr:cNvSpPr/>
      </xdr:nvSpPr>
      <xdr:spPr>
        <a:xfrm>
          <a:off x="619125" y="274721"/>
          <a:ext cx="13947107" cy="457200"/>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cap="all">
              <a:solidFill>
                <a:srgbClr val="00B050"/>
              </a:solidFill>
            </a:rPr>
            <a:t>         Portfolio </a:t>
          </a:r>
          <a:r>
            <a:rPr lang="en-IN" sz="2000" b="1" cap="all" baseline="0">
              <a:solidFill>
                <a:srgbClr val="00B050"/>
              </a:solidFill>
            </a:rPr>
            <a:t> </a:t>
          </a:r>
          <a:r>
            <a:rPr lang="en-IN" sz="2000" b="1" cap="all">
              <a:solidFill>
                <a:srgbClr val="00B050"/>
              </a:solidFill>
            </a:rPr>
            <a:t>P&amp;L</a:t>
          </a:r>
          <a:r>
            <a:rPr lang="en-IN" sz="2000" b="1" cap="all" baseline="0">
              <a:solidFill>
                <a:srgbClr val="00B050"/>
              </a:solidFill>
            </a:rPr>
            <a:t>  </a:t>
          </a:r>
          <a:r>
            <a:rPr lang="en-US" sz="2000" b="1" cap="all" baseline="0">
              <a:solidFill>
                <a:srgbClr val="00B050"/>
              </a:solidFill>
            </a:rPr>
            <a:t>Analysis </a:t>
          </a:r>
          <a:endParaRPr lang="en-IN" sz="2000" b="1" cap="all">
            <a:solidFill>
              <a:srgbClr val="00B050"/>
            </a:solidFill>
          </a:endParaRPr>
        </a:p>
      </xdr:txBody>
    </xdr:sp>
    <xdr:clientData/>
  </xdr:twoCellAnchor>
  <xdr:twoCellAnchor>
    <xdr:from>
      <xdr:col>12</xdr:col>
      <xdr:colOff>296779</xdr:colOff>
      <xdr:row>4</xdr:row>
      <xdr:rowOff>259481</xdr:rowOff>
    </xdr:from>
    <xdr:to>
      <xdr:col>20</xdr:col>
      <xdr:colOff>598714</xdr:colOff>
      <xdr:row>19</xdr:row>
      <xdr:rowOff>114300</xdr:rowOff>
    </xdr:to>
    <xdr:graphicFrame macro="">
      <xdr:nvGraphicFramePr>
        <xdr:cNvPr id="19" name="Chart 4">
          <a:extLst>
            <a:ext uri="{FF2B5EF4-FFF2-40B4-BE49-F238E27FC236}">
              <a16:creationId xmlns:a16="http://schemas.microsoft.com/office/drawing/2014/main" id="{364ACCC2-5185-96D0-933F-224DB008C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608095</xdr:colOff>
      <xdr:row>19</xdr:row>
      <xdr:rowOff>158516</xdr:rowOff>
    </xdr:from>
    <xdr:to>
      <xdr:col>20</xdr:col>
      <xdr:colOff>600075</xdr:colOff>
      <xdr:row>35</xdr:row>
      <xdr:rowOff>126833</xdr:rowOff>
    </xdr:to>
    <xdr:graphicFrame macro="">
      <xdr:nvGraphicFramePr>
        <xdr:cNvPr id="20" name="Chart 3">
          <a:extLst>
            <a:ext uri="{FF2B5EF4-FFF2-40B4-BE49-F238E27FC236}">
              <a16:creationId xmlns:a16="http://schemas.microsoft.com/office/drawing/2014/main" id="{BAA25EDA-A05C-90E3-9B55-229C7B3C8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608597</xdr:colOff>
      <xdr:row>35</xdr:row>
      <xdr:rowOff>176263</xdr:rowOff>
    </xdr:from>
    <xdr:to>
      <xdr:col>20</xdr:col>
      <xdr:colOff>600074</xdr:colOff>
      <xdr:row>51</xdr:row>
      <xdr:rowOff>14537</xdr:rowOff>
    </xdr:to>
    <xdr:graphicFrame macro="">
      <xdr:nvGraphicFramePr>
        <xdr:cNvPr id="21" name="Chart 2">
          <a:extLst>
            <a:ext uri="{FF2B5EF4-FFF2-40B4-BE49-F238E27FC236}">
              <a16:creationId xmlns:a16="http://schemas.microsoft.com/office/drawing/2014/main" id="{83C1E3C4-3069-15F9-E907-1E4FD1596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255072</xdr:rowOff>
    </xdr:from>
    <xdr:to>
      <xdr:col>12</xdr:col>
      <xdr:colOff>247649</xdr:colOff>
      <xdr:row>19</xdr:row>
      <xdr:rowOff>104274</xdr:rowOff>
    </xdr:to>
    <xdr:graphicFrame macro="">
      <xdr:nvGraphicFramePr>
        <xdr:cNvPr id="22" name="Chart 1">
          <a:extLst>
            <a:ext uri="{FF2B5EF4-FFF2-40B4-BE49-F238E27FC236}">
              <a16:creationId xmlns:a16="http://schemas.microsoft.com/office/drawing/2014/main" id="{00321DD6-0BD1-9E1C-81B6-EC2F389B5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27394</xdr:colOff>
      <xdr:row>4</xdr:row>
      <xdr:rowOff>259080</xdr:rowOff>
    </xdr:from>
    <xdr:to>
      <xdr:col>23</xdr:col>
      <xdr:colOff>559705</xdr:colOff>
      <xdr:row>19</xdr:row>
      <xdr:rowOff>126999</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7A060FAB-60C7-81F5-5883-EF660C6930D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828994" y="1440180"/>
              <a:ext cx="1751511" cy="268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30117</xdr:colOff>
      <xdr:row>36</xdr:row>
      <xdr:rowOff>9435</xdr:rowOff>
    </xdr:from>
    <xdr:to>
      <xdr:col>23</xdr:col>
      <xdr:colOff>566057</xdr:colOff>
      <xdr:row>51</xdr:row>
      <xdr:rowOff>29754</xdr:rowOff>
    </xdr:to>
    <mc:AlternateContent xmlns:mc="http://schemas.openxmlformats.org/markup-compatibility/2006" xmlns:a14="http://schemas.microsoft.com/office/drawing/2010/main">
      <mc:Choice Requires="a14">
        <xdr:graphicFrame macro="">
          <xdr:nvGraphicFramePr>
            <xdr:cNvPr id="12" name="trader_id">
              <a:extLst>
                <a:ext uri="{FF2B5EF4-FFF2-40B4-BE49-F238E27FC236}">
                  <a16:creationId xmlns:a16="http://schemas.microsoft.com/office/drawing/2014/main" id="{310EE013-0241-E25E-8413-C98A4DE77062}"/>
                </a:ext>
              </a:extLst>
            </xdr:cNvPr>
            <xdr:cNvGraphicFramePr/>
          </xdr:nvGraphicFramePr>
          <xdr:xfrm>
            <a:off x="0" y="0"/>
            <a:ext cx="0" cy="0"/>
          </xdr:xfrm>
          <a:graphic>
            <a:graphicData uri="http://schemas.microsoft.com/office/drawing/2010/slicer">
              <sle:slicer xmlns:sle="http://schemas.microsoft.com/office/drawing/2010/slicer" name="trader_id"/>
            </a:graphicData>
          </a:graphic>
        </xdr:graphicFrame>
      </mc:Choice>
      <mc:Fallback xmlns="">
        <xdr:sp macro="" textlink="">
          <xdr:nvSpPr>
            <xdr:cNvPr id="0" name=""/>
            <xdr:cNvSpPr>
              <a:spLocks noTextEdit="1"/>
            </xdr:cNvSpPr>
          </xdr:nvSpPr>
          <xdr:spPr>
            <a:xfrm>
              <a:off x="12831717" y="7032535"/>
              <a:ext cx="1755140" cy="268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25400</xdr:colOff>
      <xdr:row>19</xdr:row>
      <xdr:rowOff>157480</xdr:rowOff>
    </xdr:from>
    <xdr:to>
      <xdr:col>23</xdr:col>
      <xdr:colOff>568960</xdr:colOff>
      <xdr:row>35</xdr:row>
      <xdr:rowOff>142240</xdr:rowOff>
    </xdr:to>
    <mc:AlternateContent xmlns:mc="http://schemas.openxmlformats.org/markup-compatibility/2006" xmlns:a14="http://schemas.microsoft.com/office/drawing/2010/main">
      <mc:Choice Requires="a14">
        <xdr:graphicFrame macro="">
          <xdr:nvGraphicFramePr>
            <xdr:cNvPr id="13" name="portfolio_id">
              <a:extLst>
                <a:ext uri="{FF2B5EF4-FFF2-40B4-BE49-F238E27FC236}">
                  <a16:creationId xmlns:a16="http://schemas.microsoft.com/office/drawing/2014/main" id="{B0E6A039-F251-A86F-151C-D3C2D394DE0B}"/>
                </a:ext>
              </a:extLst>
            </xdr:cNvPr>
            <xdr:cNvGraphicFramePr/>
          </xdr:nvGraphicFramePr>
          <xdr:xfrm>
            <a:off x="0" y="0"/>
            <a:ext cx="0" cy="0"/>
          </xdr:xfrm>
          <a:graphic>
            <a:graphicData uri="http://schemas.microsoft.com/office/drawing/2010/slicer">
              <sle:slicer xmlns:sle="http://schemas.microsoft.com/office/drawing/2010/slicer" name="portfolio_id"/>
            </a:graphicData>
          </a:graphic>
        </xdr:graphicFrame>
      </mc:Choice>
      <mc:Fallback xmlns="">
        <xdr:sp macro="" textlink="">
          <xdr:nvSpPr>
            <xdr:cNvPr id="0" name=""/>
            <xdr:cNvSpPr>
              <a:spLocks noTextEdit="1"/>
            </xdr:cNvSpPr>
          </xdr:nvSpPr>
          <xdr:spPr>
            <a:xfrm>
              <a:off x="12827000" y="4157980"/>
              <a:ext cx="1762760" cy="2829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122116</xdr:colOff>
      <xdr:row>1</xdr:row>
      <xdr:rowOff>11723</xdr:rowOff>
    </xdr:from>
    <xdr:to>
      <xdr:col>1</xdr:col>
      <xdr:colOff>520700</xdr:colOff>
      <xdr:row>1</xdr:row>
      <xdr:rowOff>410307</xdr:rowOff>
    </xdr:to>
    <xdr:pic>
      <xdr:nvPicPr>
        <xdr:cNvPr id="15" name="Picture 14">
          <a:extLst>
            <a:ext uri="{FF2B5EF4-FFF2-40B4-BE49-F238E27FC236}">
              <a16:creationId xmlns:a16="http://schemas.microsoft.com/office/drawing/2014/main" id="{85E59DC4-DFFA-6610-B033-E51BB712CED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31716" y="293077"/>
          <a:ext cx="398584" cy="398584"/>
        </a:xfrm>
        <a:prstGeom prst="rect">
          <a:avLst/>
        </a:prstGeom>
      </xdr:spPr>
    </xdr:pic>
    <xdr:clientData/>
  </xdr:twoCellAnchor>
  <xdr:twoCellAnchor editAs="oneCell">
    <xdr:from>
      <xdr:col>23</xdr:col>
      <xdr:colOff>90500</xdr:colOff>
      <xdr:row>1</xdr:row>
      <xdr:rowOff>56929</xdr:rowOff>
    </xdr:from>
    <xdr:to>
      <xdr:col>23</xdr:col>
      <xdr:colOff>396986</xdr:colOff>
      <xdr:row>1</xdr:row>
      <xdr:rowOff>363415</xdr:rowOff>
    </xdr:to>
    <xdr:pic>
      <xdr:nvPicPr>
        <xdr:cNvPr id="17" name="Picture 16">
          <a:hlinkClick xmlns:r="http://schemas.openxmlformats.org/officeDocument/2006/relationships" r:id="rId6"/>
          <a:extLst>
            <a:ext uri="{FF2B5EF4-FFF2-40B4-BE49-F238E27FC236}">
              <a16:creationId xmlns:a16="http://schemas.microsoft.com/office/drawing/2014/main" id="{7B98364E-37D6-6F3C-F987-39F1143C20B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111300" y="338283"/>
          <a:ext cx="306486" cy="306486"/>
        </a:xfrm>
        <a:prstGeom prst="rect">
          <a:avLst/>
        </a:prstGeom>
      </xdr:spPr>
    </xdr:pic>
    <xdr:clientData/>
  </xdr:twoCellAnchor>
  <xdr:twoCellAnchor editAs="oneCell">
    <xdr:from>
      <xdr:col>21</xdr:col>
      <xdr:colOff>364202</xdr:colOff>
      <xdr:row>1</xdr:row>
      <xdr:rowOff>15513</xdr:rowOff>
    </xdr:from>
    <xdr:to>
      <xdr:col>22</xdr:col>
      <xdr:colOff>164700</xdr:colOff>
      <xdr:row>1</xdr:row>
      <xdr:rowOff>422030</xdr:rowOff>
    </xdr:to>
    <xdr:pic>
      <xdr:nvPicPr>
        <xdr:cNvPr id="23" name="Picture 22">
          <a:hlinkClick xmlns:r="http://schemas.openxmlformats.org/officeDocument/2006/relationships" r:id="rId8"/>
          <a:extLst>
            <a:ext uri="{FF2B5EF4-FFF2-40B4-BE49-F238E27FC236}">
              <a16:creationId xmlns:a16="http://schemas.microsoft.com/office/drawing/2014/main" id="{90F86D9A-0B25-B1B1-8B13-444A9CE164F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165802" y="296867"/>
          <a:ext cx="410098" cy="406517"/>
        </a:xfrm>
        <a:prstGeom prst="rect">
          <a:avLst/>
        </a:prstGeom>
      </xdr:spPr>
    </xdr:pic>
    <xdr:clientData/>
  </xdr:twoCellAnchor>
  <xdr:twoCellAnchor editAs="oneCell">
    <xdr:from>
      <xdr:col>22</xdr:col>
      <xdr:colOff>246184</xdr:colOff>
      <xdr:row>1</xdr:row>
      <xdr:rowOff>59238</xdr:rowOff>
    </xdr:from>
    <xdr:to>
      <xdr:col>22</xdr:col>
      <xdr:colOff>603029</xdr:colOff>
      <xdr:row>1</xdr:row>
      <xdr:rowOff>414661</xdr:rowOff>
    </xdr:to>
    <xdr:pic>
      <xdr:nvPicPr>
        <xdr:cNvPr id="25" name="Picture 24">
          <a:hlinkClick xmlns:r="http://schemas.openxmlformats.org/officeDocument/2006/relationships" r:id="rId10"/>
          <a:extLst>
            <a:ext uri="{FF2B5EF4-FFF2-40B4-BE49-F238E27FC236}">
              <a16:creationId xmlns:a16="http://schemas.microsoft.com/office/drawing/2014/main" id="{A3BD2099-2C74-F931-51AE-E860B8AC472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657384" y="340592"/>
          <a:ext cx="356845" cy="3554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441159</xdr:colOff>
      <xdr:row>2</xdr:row>
      <xdr:rowOff>79910</xdr:rowOff>
    </xdr:from>
    <xdr:to>
      <xdr:col>12</xdr:col>
      <xdr:colOff>224089</xdr:colOff>
      <xdr:row>4</xdr:row>
      <xdr:rowOff>203735</xdr:rowOff>
    </xdr:to>
    <xdr:sp macro="" textlink="fact_trades_pnl_kpi!U11">
      <xdr:nvSpPr>
        <xdr:cNvPr id="2" name="Rectangle 1">
          <a:extLst>
            <a:ext uri="{FF2B5EF4-FFF2-40B4-BE49-F238E27FC236}">
              <a16:creationId xmlns:a16="http://schemas.microsoft.com/office/drawing/2014/main" id="{6CFF38CB-6CDE-4B3C-B9F0-E6F532F53821}"/>
            </a:ext>
          </a:extLst>
        </xdr:cNvPr>
        <xdr:cNvSpPr/>
      </xdr:nvSpPr>
      <xdr:spPr>
        <a:xfrm>
          <a:off x="4098759" y="803810"/>
          <a:ext cx="3440530" cy="58864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FEFC4B-A9E7-4AB1-80B1-FE7B622F5B49}" type="TxLink">
            <a:rPr lang="en-US" sz="2300" b="1" i="0" u="none" strike="noStrike">
              <a:solidFill>
                <a:schemeClr val="bg1">
                  <a:lumMod val="95000"/>
                </a:schemeClr>
              </a:solidFill>
              <a:latin typeface="Calibri"/>
              <a:ea typeface="Calibri"/>
              <a:cs typeface="Calibri"/>
            </a:rPr>
            <a:pPr algn="ctr"/>
            <a:t>89%</a:t>
          </a:fld>
          <a:endParaRPr lang="en-US" sz="2300" b="1" i="0" u="none" strike="noStrike">
            <a:solidFill>
              <a:schemeClr val="bg1">
                <a:lumMod val="95000"/>
              </a:schemeClr>
            </a:solidFill>
            <a:latin typeface="Calibri"/>
            <a:ea typeface="Calibri"/>
            <a:cs typeface="Calibri"/>
          </a:endParaRPr>
        </a:p>
      </xdr:txBody>
    </xdr:sp>
    <xdr:clientData/>
  </xdr:twoCellAnchor>
  <xdr:twoCellAnchor>
    <xdr:from>
      <xdr:col>12</xdr:col>
      <xdr:colOff>307808</xdr:colOff>
      <xdr:row>2</xdr:row>
      <xdr:rowOff>73794</xdr:rowOff>
    </xdr:from>
    <xdr:to>
      <xdr:col>18</xdr:col>
      <xdr:colOff>104274</xdr:colOff>
      <xdr:row>4</xdr:row>
      <xdr:rowOff>197619</xdr:rowOff>
    </xdr:to>
    <xdr:sp macro="" textlink="fact_trades_pnl_kpi!U19">
      <xdr:nvSpPr>
        <xdr:cNvPr id="3" name="Rectangle 2">
          <a:extLst>
            <a:ext uri="{FF2B5EF4-FFF2-40B4-BE49-F238E27FC236}">
              <a16:creationId xmlns:a16="http://schemas.microsoft.com/office/drawing/2014/main" id="{6A6F119D-E67F-4251-AFC5-4B7B1DC9D3A3}"/>
            </a:ext>
          </a:extLst>
        </xdr:cNvPr>
        <xdr:cNvSpPr/>
      </xdr:nvSpPr>
      <xdr:spPr>
        <a:xfrm>
          <a:off x="7623008" y="797694"/>
          <a:ext cx="3454066" cy="58864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1A9928E-1349-4CC8-8E7D-32E4B19C442F}" type="TxLink">
            <a:rPr lang="en-US" sz="2300" b="1" i="0" u="none" strike="noStrike">
              <a:solidFill>
                <a:schemeClr val="bg1">
                  <a:lumMod val="95000"/>
                </a:schemeClr>
              </a:solidFill>
              <a:latin typeface="Calibri"/>
              <a:ea typeface="Calibri"/>
              <a:cs typeface="Calibri"/>
            </a:rPr>
            <a:pPr algn="ctr"/>
            <a:t>1696049.47</a:t>
          </a:fld>
          <a:endParaRPr lang="en-IN" sz="2300" b="1">
            <a:solidFill>
              <a:schemeClr val="bg1">
                <a:lumMod val="95000"/>
              </a:schemeClr>
            </a:solidFill>
          </a:endParaRPr>
        </a:p>
      </xdr:txBody>
    </xdr:sp>
    <xdr:clientData/>
  </xdr:twoCellAnchor>
  <xdr:twoCellAnchor>
    <xdr:from>
      <xdr:col>18</xdr:col>
      <xdr:colOff>192005</xdr:colOff>
      <xdr:row>2</xdr:row>
      <xdr:rowOff>79910</xdr:rowOff>
    </xdr:from>
    <xdr:to>
      <xdr:col>23</xdr:col>
      <xdr:colOff>508000</xdr:colOff>
      <xdr:row>4</xdr:row>
      <xdr:rowOff>203735</xdr:rowOff>
    </xdr:to>
    <xdr:sp macro="" textlink="fact_trades_pnl_kpi!U23">
      <xdr:nvSpPr>
        <xdr:cNvPr id="4" name="Rectangle 3">
          <a:extLst>
            <a:ext uri="{FF2B5EF4-FFF2-40B4-BE49-F238E27FC236}">
              <a16:creationId xmlns:a16="http://schemas.microsoft.com/office/drawing/2014/main" id="{44D4A42E-CB13-4C41-B9EC-0B44BC5EBB81}"/>
            </a:ext>
          </a:extLst>
        </xdr:cNvPr>
        <xdr:cNvSpPr/>
      </xdr:nvSpPr>
      <xdr:spPr>
        <a:xfrm>
          <a:off x="11164805" y="803810"/>
          <a:ext cx="3363995" cy="581025"/>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6E6A7E-DDB0-46E6-9C36-E5E1A4A51EB9}" type="TxLink">
            <a:rPr lang="en-US" sz="2300" b="1" i="0" u="none" strike="noStrike">
              <a:solidFill>
                <a:schemeClr val="bg1">
                  <a:lumMod val="95000"/>
                </a:schemeClr>
              </a:solidFill>
              <a:latin typeface="Calibri"/>
              <a:ea typeface="Calibri"/>
              <a:cs typeface="Calibri"/>
            </a:rPr>
            <a:pPr algn="ctr"/>
            <a:t>-16452.45</a:t>
          </a:fld>
          <a:endParaRPr lang="en-IN" sz="2300" b="1">
            <a:solidFill>
              <a:schemeClr val="bg1">
                <a:lumMod val="95000"/>
              </a:schemeClr>
            </a:solidFill>
          </a:endParaRPr>
        </a:p>
      </xdr:txBody>
    </xdr:sp>
    <xdr:clientData/>
  </xdr:twoCellAnchor>
  <xdr:twoCellAnchor>
    <xdr:from>
      <xdr:col>1</xdr:col>
      <xdr:colOff>12700</xdr:colOff>
      <xdr:row>2</xdr:row>
      <xdr:rowOff>79910</xdr:rowOff>
    </xdr:from>
    <xdr:to>
      <xdr:col>6</xdr:col>
      <xdr:colOff>352425</xdr:colOff>
      <xdr:row>4</xdr:row>
      <xdr:rowOff>200526</xdr:rowOff>
    </xdr:to>
    <xdr:sp macro="" textlink="trading_analysis!S3">
      <xdr:nvSpPr>
        <xdr:cNvPr id="5" name="Rectangle 4">
          <a:extLst>
            <a:ext uri="{FF2B5EF4-FFF2-40B4-BE49-F238E27FC236}">
              <a16:creationId xmlns:a16="http://schemas.microsoft.com/office/drawing/2014/main" id="{42E0EEE2-4BFD-4613-B2C2-45097003CDBF}"/>
            </a:ext>
          </a:extLst>
        </xdr:cNvPr>
        <xdr:cNvSpPr/>
      </xdr:nvSpPr>
      <xdr:spPr>
        <a:xfrm>
          <a:off x="622300" y="803810"/>
          <a:ext cx="3387725" cy="57781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731EFBA-800D-44ED-915D-B21EAA0E0EB4}" type="TxLink">
            <a:rPr lang="en-US" sz="2300" b="1" i="0" u="none" strike="noStrike">
              <a:solidFill>
                <a:schemeClr val="bg1">
                  <a:lumMod val="95000"/>
                </a:schemeClr>
              </a:solidFill>
              <a:latin typeface="Calibri"/>
              <a:ea typeface="Calibri"/>
              <a:cs typeface="Calibri"/>
            </a:rPr>
            <a:pPr algn="ctr"/>
            <a:t>501</a:t>
          </a:fld>
          <a:endParaRPr lang="en-US" sz="2300" b="1" i="0" u="none" strike="noStrike">
            <a:solidFill>
              <a:schemeClr val="bg1">
                <a:lumMod val="95000"/>
              </a:schemeClr>
            </a:solidFill>
            <a:latin typeface="Calibri"/>
            <a:ea typeface="Calibri"/>
            <a:cs typeface="Calibri"/>
          </a:endParaRPr>
        </a:p>
      </xdr:txBody>
    </xdr:sp>
    <xdr:clientData/>
  </xdr:twoCellAnchor>
  <xdr:oneCellAnchor>
    <xdr:from>
      <xdr:col>3</xdr:col>
      <xdr:colOff>55747</xdr:colOff>
      <xdr:row>2</xdr:row>
      <xdr:rowOff>103471</xdr:rowOff>
    </xdr:from>
    <xdr:ext cx="908069" cy="209350"/>
    <xdr:sp macro="" textlink="">
      <xdr:nvSpPr>
        <xdr:cNvPr id="6" name="TextBox 5">
          <a:extLst>
            <a:ext uri="{FF2B5EF4-FFF2-40B4-BE49-F238E27FC236}">
              <a16:creationId xmlns:a16="http://schemas.microsoft.com/office/drawing/2014/main" id="{5BAB85A8-3962-4BA7-B79A-9F7C8C2C6ECC}"/>
            </a:ext>
          </a:extLst>
        </xdr:cNvPr>
        <xdr:cNvSpPr txBox="1"/>
      </xdr:nvSpPr>
      <xdr:spPr>
        <a:xfrm>
          <a:off x="1884547" y="827371"/>
          <a:ext cx="908069" cy="209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Total Trades</a:t>
          </a:r>
        </a:p>
      </xdr:txBody>
    </xdr:sp>
    <xdr:clientData/>
  </xdr:oneCellAnchor>
  <xdr:oneCellAnchor>
    <xdr:from>
      <xdr:col>8</xdr:col>
      <xdr:colOff>350315</xdr:colOff>
      <xdr:row>2</xdr:row>
      <xdr:rowOff>88232</xdr:rowOff>
    </xdr:from>
    <xdr:ext cx="1218090" cy="200526"/>
    <xdr:sp macro="" textlink="">
      <xdr:nvSpPr>
        <xdr:cNvPr id="7" name="TextBox 6">
          <a:extLst>
            <a:ext uri="{FF2B5EF4-FFF2-40B4-BE49-F238E27FC236}">
              <a16:creationId xmlns:a16="http://schemas.microsoft.com/office/drawing/2014/main" id="{2BE26623-4DCD-455F-AD97-CE97E3E6E87B}"/>
            </a:ext>
          </a:extLst>
        </xdr:cNvPr>
        <xdr:cNvSpPr txBox="1"/>
      </xdr:nvSpPr>
      <xdr:spPr>
        <a:xfrm>
          <a:off x="5227115" y="812132"/>
          <a:ext cx="1218090" cy="200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Win Rate</a:t>
          </a:r>
        </a:p>
      </xdr:txBody>
    </xdr:sp>
    <xdr:clientData/>
  </xdr:oneCellAnchor>
  <xdr:oneCellAnchor>
    <xdr:from>
      <xdr:col>14</xdr:col>
      <xdr:colOff>144380</xdr:colOff>
      <xdr:row>2</xdr:row>
      <xdr:rowOff>80211</xdr:rowOff>
    </xdr:from>
    <xdr:ext cx="1299410" cy="184483"/>
    <xdr:sp macro="" textlink="">
      <xdr:nvSpPr>
        <xdr:cNvPr id="8" name="TextBox 7">
          <a:extLst>
            <a:ext uri="{FF2B5EF4-FFF2-40B4-BE49-F238E27FC236}">
              <a16:creationId xmlns:a16="http://schemas.microsoft.com/office/drawing/2014/main" id="{EA27CF16-00A0-4CA9-B571-0257F6A40C66}"/>
            </a:ext>
          </a:extLst>
        </xdr:cNvPr>
        <xdr:cNvSpPr txBox="1"/>
      </xdr:nvSpPr>
      <xdr:spPr>
        <a:xfrm>
          <a:off x="8678780" y="802106"/>
          <a:ext cx="1299410" cy="1844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bg1">
                  <a:lumMod val="85000"/>
                </a:schemeClr>
              </a:solidFill>
            </a:rPr>
            <a:t>Best </a:t>
          </a:r>
          <a:r>
            <a:rPr lang="en-US" sz="1100" b="1">
              <a:solidFill>
                <a:schemeClr val="bg1">
                  <a:lumMod val="85000"/>
                </a:schemeClr>
              </a:solidFill>
            </a:rPr>
            <a:t>Trade</a:t>
          </a:r>
          <a:r>
            <a:rPr lang="en-US" sz="1100" b="1" baseline="0">
              <a:solidFill>
                <a:schemeClr val="bg1">
                  <a:lumMod val="85000"/>
                </a:schemeClr>
              </a:solidFill>
            </a:rPr>
            <a:t> P&amp;L</a:t>
          </a:r>
          <a:endParaRPr lang="en-IN" sz="1100" b="1">
            <a:solidFill>
              <a:schemeClr val="bg1">
                <a:lumMod val="85000"/>
              </a:schemeClr>
            </a:solidFill>
          </a:endParaRPr>
        </a:p>
      </xdr:txBody>
    </xdr:sp>
    <xdr:clientData/>
  </xdr:oneCellAnchor>
  <xdr:oneCellAnchor>
    <xdr:from>
      <xdr:col>19</xdr:col>
      <xdr:colOff>537411</xdr:colOff>
      <xdr:row>2</xdr:row>
      <xdr:rowOff>96252</xdr:rowOff>
    </xdr:from>
    <xdr:ext cx="1528134" cy="216569"/>
    <xdr:sp macro="" textlink="">
      <xdr:nvSpPr>
        <xdr:cNvPr id="9" name="TextBox 8">
          <a:extLst>
            <a:ext uri="{FF2B5EF4-FFF2-40B4-BE49-F238E27FC236}">
              <a16:creationId xmlns:a16="http://schemas.microsoft.com/office/drawing/2014/main" id="{3DBDECE5-2A4A-4BD5-801D-CF4665087B5E}"/>
            </a:ext>
          </a:extLst>
        </xdr:cNvPr>
        <xdr:cNvSpPr txBox="1"/>
      </xdr:nvSpPr>
      <xdr:spPr>
        <a:xfrm>
          <a:off x="12119811" y="820152"/>
          <a:ext cx="1528134" cy="216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prstClr val="white">
                  <a:lumMod val="85000"/>
                </a:prstClr>
              </a:solidFill>
              <a:effectLst/>
              <a:uLnTx/>
              <a:uFillTx/>
              <a:latin typeface="+mn-lt"/>
              <a:ea typeface="+mn-ea"/>
              <a:cs typeface="+mn-cs"/>
            </a:rPr>
            <a:t>Worst </a:t>
          </a:r>
          <a:r>
            <a:rPr kumimoji="0" lang="en-US" sz="1100" b="1" i="0" u="none" strike="noStrike" kern="0" cap="none" spc="0" normalizeH="0" baseline="0" noProof="0">
              <a:ln>
                <a:noFill/>
              </a:ln>
              <a:solidFill>
                <a:prstClr val="white">
                  <a:lumMod val="85000"/>
                </a:prstClr>
              </a:solidFill>
              <a:effectLst/>
              <a:uLnTx/>
              <a:uFillTx/>
              <a:latin typeface="+mn-lt"/>
              <a:ea typeface="+mn-ea"/>
              <a:cs typeface="+mn-cs"/>
            </a:rPr>
            <a:t>Trade P&amp;L</a:t>
          </a:r>
          <a:endParaRPr kumimoji="0" lang="en-IN" sz="1100" b="1" i="0" u="none" strike="noStrike" kern="0" cap="none" spc="0" normalizeH="0" baseline="0" noProof="0">
            <a:ln>
              <a:noFill/>
            </a:ln>
            <a:solidFill>
              <a:prstClr val="white">
                <a:lumMod val="85000"/>
              </a:prstClr>
            </a:solidFill>
            <a:effectLst/>
            <a:uLnTx/>
            <a:uFillTx/>
            <a:latin typeface="+mn-lt"/>
            <a:ea typeface="+mn-ea"/>
            <a:cs typeface="+mn-cs"/>
          </a:endParaRPr>
        </a:p>
      </xdr:txBody>
    </xdr:sp>
    <xdr:clientData/>
  </xdr:oneCellAnchor>
  <xdr:twoCellAnchor>
    <xdr:from>
      <xdr:col>1</xdr:col>
      <xdr:colOff>9526</xdr:colOff>
      <xdr:row>0</xdr:row>
      <xdr:rowOff>266700</xdr:rowOff>
    </xdr:from>
    <xdr:to>
      <xdr:col>23</xdr:col>
      <xdr:colOff>504826</xdr:colOff>
      <xdr:row>2</xdr:row>
      <xdr:rowOff>8021</xdr:rowOff>
    </xdr:to>
    <xdr:sp macro="" textlink="">
      <xdr:nvSpPr>
        <xdr:cNvPr id="10" name="Rectangle 9">
          <a:extLst>
            <a:ext uri="{FF2B5EF4-FFF2-40B4-BE49-F238E27FC236}">
              <a16:creationId xmlns:a16="http://schemas.microsoft.com/office/drawing/2014/main" id="{ADE9324B-60F9-45AD-BD8D-AA48AFDA01A3}"/>
            </a:ext>
          </a:extLst>
        </xdr:cNvPr>
        <xdr:cNvSpPr/>
      </xdr:nvSpPr>
      <xdr:spPr>
        <a:xfrm>
          <a:off x="619126" y="266700"/>
          <a:ext cx="13906500" cy="465221"/>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baseline="0">
              <a:solidFill>
                <a:srgbClr val="00B050"/>
              </a:solidFill>
            </a:rPr>
            <a:t>          </a:t>
          </a:r>
          <a:r>
            <a:rPr lang="en-IN" sz="2000" b="1">
              <a:solidFill>
                <a:srgbClr val="00B050"/>
              </a:solidFill>
            </a:rPr>
            <a:t>STOCK MARKET ANALYTICS DASHBOARD</a:t>
          </a:r>
        </a:p>
      </xdr:txBody>
    </xdr:sp>
    <xdr:clientData/>
  </xdr:twoCellAnchor>
  <xdr:twoCellAnchor>
    <xdr:from>
      <xdr:col>12</xdr:col>
      <xdr:colOff>283029</xdr:colOff>
      <xdr:row>19</xdr:row>
      <xdr:rowOff>155217</xdr:rowOff>
    </xdr:from>
    <xdr:to>
      <xdr:col>20</xdr:col>
      <xdr:colOff>552450</xdr:colOff>
      <xdr:row>35</xdr:row>
      <xdr:rowOff>120316</xdr:rowOff>
    </xdr:to>
    <xdr:graphicFrame macro="">
      <xdr:nvGraphicFramePr>
        <xdr:cNvPr id="13" name="Chart 4">
          <a:extLst>
            <a:ext uri="{FF2B5EF4-FFF2-40B4-BE49-F238E27FC236}">
              <a16:creationId xmlns:a16="http://schemas.microsoft.com/office/drawing/2014/main" id="{0244DA08-E93A-4A6F-8FBC-5B32A03EE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604920</xdr:colOff>
      <xdr:row>36</xdr:row>
      <xdr:rowOff>1121</xdr:rowOff>
    </xdr:from>
    <xdr:to>
      <xdr:col>20</xdr:col>
      <xdr:colOff>548773</xdr:colOff>
      <xdr:row>51</xdr:row>
      <xdr:rowOff>147237</xdr:rowOff>
    </xdr:to>
    <xdr:graphicFrame macro="">
      <xdr:nvGraphicFramePr>
        <xdr:cNvPr id="14" name="Chart 3">
          <a:extLst>
            <a:ext uri="{FF2B5EF4-FFF2-40B4-BE49-F238E27FC236}">
              <a16:creationId xmlns:a16="http://schemas.microsoft.com/office/drawing/2014/main" id="{BB24B108-2049-4B28-9F6A-375D881B9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604728</xdr:colOff>
      <xdr:row>4</xdr:row>
      <xdr:rowOff>261085</xdr:rowOff>
    </xdr:from>
    <xdr:to>
      <xdr:col>20</xdr:col>
      <xdr:colOff>550587</xdr:colOff>
      <xdr:row>19</xdr:row>
      <xdr:rowOff>92643</xdr:rowOff>
    </xdr:to>
    <xdr:graphicFrame macro="">
      <xdr:nvGraphicFramePr>
        <xdr:cNvPr id="20" name="Chart 8">
          <a:extLst>
            <a:ext uri="{FF2B5EF4-FFF2-40B4-BE49-F238E27FC236}">
              <a16:creationId xmlns:a16="http://schemas.microsoft.com/office/drawing/2014/main" id="{61232DB9-0DD6-303C-F0AB-A4BAA1D50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606735</xdr:colOff>
      <xdr:row>19</xdr:row>
      <xdr:rowOff>152397</xdr:rowOff>
    </xdr:from>
    <xdr:to>
      <xdr:col>12</xdr:col>
      <xdr:colOff>225735</xdr:colOff>
      <xdr:row>35</xdr:row>
      <xdr:rowOff>120316</xdr:rowOff>
    </xdr:to>
    <xdr:graphicFrame macro="">
      <xdr:nvGraphicFramePr>
        <xdr:cNvPr id="21" name="Chart 7">
          <a:extLst>
            <a:ext uri="{FF2B5EF4-FFF2-40B4-BE49-F238E27FC236}">
              <a16:creationId xmlns:a16="http://schemas.microsoft.com/office/drawing/2014/main" id="{D60648AD-25FD-4E2D-B4DA-9203D9560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26383</xdr:colOff>
      <xdr:row>1</xdr:row>
      <xdr:rowOff>31467</xdr:rowOff>
    </xdr:from>
    <xdr:to>
      <xdr:col>23</xdr:col>
      <xdr:colOff>398968</xdr:colOff>
      <xdr:row>1</xdr:row>
      <xdr:rowOff>410307</xdr:rowOff>
    </xdr:to>
    <xdr:pic>
      <xdr:nvPicPr>
        <xdr:cNvPr id="31" name="Picture 30">
          <a:hlinkClick xmlns:r="http://schemas.openxmlformats.org/officeDocument/2006/relationships" r:id="rId5"/>
          <a:extLst>
            <a:ext uri="{FF2B5EF4-FFF2-40B4-BE49-F238E27FC236}">
              <a16:creationId xmlns:a16="http://schemas.microsoft.com/office/drawing/2014/main" id="{F46C2690-B11A-ABCA-2A3F-E948912F8C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47183" y="312821"/>
          <a:ext cx="372585" cy="378840"/>
        </a:xfrm>
        <a:prstGeom prst="rect">
          <a:avLst/>
        </a:prstGeom>
      </xdr:spPr>
    </xdr:pic>
    <xdr:clientData/>
  </xdr:twoCellAnchor>
  <xdr:twoCellAnchor editAs="oneCell">
    <xdr:from>
      <xdr:col>22</xdr:col>
      <xdr:colOff>185127</xdr:colOff>
      <xdr:row>1</xdr:row>
      <xdr:rowOff>67870</xdr:rowOff>
    </xdr:from>
    <xdr:to>
      <xdr:col>22</xdr:col>
      <xdr:colOff>492395</xdr:colOff>
      <xdr:row>1</xdr:row>
      <xdr:rowOff>375138</xdr:rowOff>
    </xdr:to>
    <xdr:pic>
      <xdr:nvPicPr>
        <xdr:cNvPr id="33" name="Picture 32">
          <a:hlinkClick xmlns:r="http://schemas.openxmlformats.org/officeDocument/2006/relationships" r:id="rId7"/>
          <a:extLst>
            <a:ext uri="{FF2B5EF4-FFF2-40B4-BE49-F238E27FC236}">
              <a16:creationId xmlns:a16="http://schemas.microsoft.com/office/drawing/2014/main" id="{904D026F-A53D-A357-D615-488CC875F1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596327" y="349224"/>
          <a:ext cx="307268" cy="307268"/>
        </a:xfrm>
        <a:prstGeom prst="rect">
          <a:avLst/>
        </a:prstGeom>
      </xdr:spPr>
    </xdr:pic>
    <xdr:clientData/>
  </xdr:twoCellAnchor>
  <xdr:twoCellAnchor editAs="oneCell">
    <xdr:from>
      <xdr:col>1</xdr:col>
      <xdr:colOff>133890</xdr:colOff>
      <xdr:row>0</xdr:row>
      <xdr:rowOff>280736</xdr:rowOff>
    </xdr:from>
    <xdr:to>
      <xdr:col>1</xdr:col>
      <xdr:colOff>567027</xdr:colOff>
      <xdr:row>1</xdr:row>
      <xdr:rowOff>433136</xdr:rowOff>
    </xdr:to>
    <xdr:pic>
      <xdr:nvPicPr>
        <xdr:cNvPr id="35" name="Picture 34">
          <a:extLst>
            <a:ext uri="{FF2B5EF4-FFF2-40B4-BE49-F238E27FC236}">
              <a16:creationId xmlns:a16="http://schemas.microsoft.com/office/drawing/2014/main" id="{2262836F-7608-B67F-8B59-F59DB7DE181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43490" y="280736"/>
          <a:ext cx="433137" cy="433754"/>
        </a:xfrm>
        <a:prstGeom prst="rect">
          <a:avLst/>
        </a:prstGeom>
      </xdr:spPr>
    </xdr:pic>
    <xdr:clientData/>
  </xdr:twoCellAnchor>
  <xdr:twoCellAnchor editAs="oneCell">
    <xdr:from>
      <xdr:col>21</xdr:col>
      <xdr:colOff>316523</xdr:colOff>
      <xdr:row>1</xdr:row>
      <xdr:rowOff>32054</xdr:rowOff>
    </xdr:from>
    <xdr:to>
      <xdr:col>22</xdr:col>
      <xdr:colOff>69134</xdr:colOff>
      <xdr:row>1</xdr:row>
      <xdr:rowOff>394265</xdr:rowOff>
    </xdr:to>
    <xdr:pic>
      <xdr:nvPicPr>
        <xdr:cNvPr id="37" name="Picture 36">
          <a:hlinkClick xmlns:r="http://schemas.openxmlformats.org/officeDocument/2006/relationships" r:id="rId10"/>
          <a:extLst>
            <a:ext uri="{FF2B5EF4-FFF2-40B4-BE49-F238E27FC236}">
              <a16:creationId xmlns:a16="http://schemas.microsoft.com/office/drawing/2014/main" id="{BFC68268-16F4-B6BB-D0AE-9FBBC40EF3C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118123" y="313408"/>
          <a:ext cx="362211" cy="362211"/>
        </a:xfrm>
        <a:prstGeom prst="rect">
          <a:avLst/>
        </a:prstGeom>
      </xdr:spPr>
    </xdr:pic>
    <xdr:clientData/>
  </xdr:twoCellAnchor>
  <xdr:twoCellAnchor editAs="oneCell">
    <xdr:from>
      <xdr:col>20</xdr:col>
      <xdr:colOff>597857</xdr:colOff>
      <xdr:row>36</xdr:row>
      <xdr:rowOff>499</xdr:rowOff>
    </xdr:from>
    <xdr:to>
      <xdr:col>23</xdr:col>
      <xdr:colOff>508001</xdr:colOff>
      <xdr:row>51</xdr:row>
      <xdr:rowOff>163795</xdr:rowOff>
    </xdr:to>
    <mc:AlternateContent xmlns:mc="http://schemas.openxmlformats.org/markup-compatibility/2006" xmlns:a14="http://schemas.microsoft.com/office/drawing/2010/main">
      <mc:Choice Requires="a14">
        <xdr:graphicFrame macro="">
          <xdr:nvGraphicFramePr>
            <xdr:cNvPr id="15" name="side 1">
              <a:extLst>
                <a:ext uri="{FF2B5EF4-FFF2-40B4-BE49-F238E27FC236}">
                  <a16:creationId xmlns:a16="http://schemas.microsoft.com/office/drawing/2014/main" id="{59F36BA1-B269-EE52-287A-389EFC16BB47}"/>
                </a:ext>
              </a:extLst>
            </xdr:cNvPr>
            <xdr:cNvGraphicFramePr/>
          </xdr:nvGraphicFramePr>
          <xdr:xfrm>
            <a:off x="0" y="0"/>
            <a:ext cx="0" cy="0"/>
          </xdr:xfrm>
          <a:graphic>
            <a:graphicData uri="http://schemas.microsoft.com/office/drawing/2010/slicer">
              <sle:slicer xmlns:sle="http://schemas.microsoft.com/office/drawing/2010/slicer" name="side 1"/>
            </a:graphicData>
          </a:graphic>
        </xdr:graphicFrame>
      </mc:Choice>
      <mc:Fallback xmlns="">
        <xdr:sp macro="" textlink="">
          <xdr:nvSpPr>
            <xdr:cNvPr id="0" name=""/>
            <xdr:cNvSpPr>
              <a:spLocks noTextEdit="1"/>
            </xdr:cNvSpPr>
          </xdr:nvSpPr>
          <xdr:spPr>
            <a:xfrm>
              <a:off x="12789857" y="7339145"/>
              <a:ext cx="1738944" cy="297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604520</xdr:colOff>
      <xdr:row>19</xdr:row>
      <xdr:rowOff>157182</xdr:rowOff>
    </xdr:from>
    <xdr:to>
      <xdr:col>23</xdr:col>
      <xdr:colOff>508000</xdr:colOff>
      <xdr:row>35</xdr:row>
      <xdr:rowOff>127000</xdr:rowOff>
    </xdr:to>
    <mc:AlternateContent xmlns:mc="http://schemas.openxmlformats.org/markup-compatibility/2006" xmlns:a14="http://schemas.microsoft.com/office/drawing/2010/main">
      <mc:Choice Requires="a14">
        <xdr:graphicFrame macro="">
          <xdr:nvGraphicFramePr>
            <xdr:cNvPr id="24" name="Trader Name 1">
              <a:extLst>
                <a:ext uri="{FF2B5EF4-FFF2-40B4-BE49-F238E27FC236}">
                  <a16:creationId xmlns:a16="http://schemas.microsoft.com/office/drawing/2014/main" id="{5E26804C-A03A-5DAB-682B-5F1FA0A3DEDA}"/>
                </a:ext>
              </a:extLst>
            </xdr:cNvPr>
            <xdr:cNvGraphicFramePr/>
          </xdr:nvGraphicFramePr>
          <xdr:xfrm>
            <a:off x="0" y="0"/>
            <a:ext cx="0" cy="0"/>
          </xdr:xfrm>
          <a:graphic>
            <a:graphicData uri="http://schemas.microsoft.com/office/drawing/2010/slicer">
              <sle:slicer xmlns:sle="http://schemas.microsoft.com/office/drawing/2010/slicer" name="Trader Name 1"/>
            </a:graphicData>
          </a:graphic>
        </xdr:graphicFrame>
      </mc:Choice>
      <mc:Fallback xmlns="">
        <xdr:sp macro="" textlink="">
          <xdr:nvSpPr>
            <xdr:cNvPr id="0" name=""/>
            <xdr:cNvSpPr>
              <a:spLocks noTextEdit="1"/>
            </xdr:cNvSpPr>
          </xdr:nvSpPr>
          <xdr:spPr>
            <a:xfrm>
              <a:off x="12796520" y="4307151"/>
              <a:ext cx="1732280" cy="2970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600483</xdr:colOff>
      <xdr:row>4</xdr:row>
      <xdr:rowOff>264458</xdr:rowOff>
    </xdr:from>
    <xdr:to>
      <xdr:col>23</xdr:col>
      <xdr:colOff>515471</xdr:colOff>
      <xdr:row>19</xdr:row>
      <xdr:rowOff>97118</xdr:rowOff>
    </xdr:to>
    <mc:AlternateContent xmlns:mc="http://schemas.openxmlformats.org/markup-compatibility/2006" xmlns:a14="http://schemas.microsoft.com/office/drawing/2010/main">
      <mc:Choice Requires="a14">
        <xdr:graphicFrame macro="">
          <xdr:nvGraphicFramePr>
            <xdr:cNvPr id="25" name="Months 2">
              <a:extLst>
                <a:ext uri="{FF2B5EF4-FFF2-40B4-BE49-F238E27FC236}">
                  <a16:creationId xmlns:a16="http://schemas.microsoft.com/office/drawing/2014/main" id="{17FB8A94-A2F3-303F-B908-930289CE6D63}"/>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12792483" y="1460212"/>
              <a:ext cx="1743788" cy="278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0.182658333331" createdVersion="8" refreshedVersion="8" minRefreshableVersion="3" recordCount="1032" xr:uid="{019E170A-CBCB-4D8F-859F-8BD5F1D6210F}">
  <cacheSource type="worksheet">
    <worksheetSource name="tbl_market"/>
  </cacheSource>
  <cacheFields count="14">
    <cacheField name="date" numFmtId="0">
      <sharedItems/>
    </cacheField>
    <cacheField name="company_id" numFmtId="0">
      <sharedItems/>
    </cacheField>
    <cacheField name="open" numFmtId="0">
      <sharedItems containsSemiMixedTypes="0" containsString="0" containsNumber="1" minValue="212.44" maxValue="2306.96"/>
    </cacheField>
    <cacheField name="high" numFmtId="0">
      <sharedItems containsSemiMixedTypes="0" containsString="0" containsNumber="1" minValue="215.26" maxValue="2324.77"/>
    </cacheField>
    <cacheField name="low" numFmtId="0">
      <sharedItems containsSemiMixedTypes="0" containsString="0" containsNumber="1" minValue="209.62" maxValue="2289.15"/>
    </cacheField>
    <cacheField name="close" numFmtId="0">
      <sharedItems containsSemiMixedTypes="0" containsString="0" containsNumber="1" minValue="213.57" maxValue="2304.4"/>
    </cacheField>
    <cacheField name="volume" numFmtId="0">
      <sharedItems containsSemiMixedTypes="0" containsString="0" containsNumber="1" containsInteger="1" minValue="1009" maxValue="49998"/>
    </cacheField>
    <cacheField name="company_name" numFmtId="0">
      <sharedItems count="8">
        <s v="Tata Consultancy Services"/>
        <s v="Infosys"/>
        <s v="HDFC Bank"/>
        <s v="Reliance Industries"/>
        <s v="Apple Inc."/>
        <s v="Microsoft Corp."/>
        <s v="Amazon.com Inc."/>
        <s v="Pfizer Inc."/>
      </sharedItems>
    </cacheField>
    <cacheField name="sector_id" numFmtId="0">
      <sharedItems/>
    </cacheField>
    <cacheField name="sector_name" numFmtId="0">
      <sharedItems count="5">
        <s v="Information Technology"/>
        <s v="Financials"/>
        <s v="Energy"/>
        <s v="Consumer Discretionary"/>
        <s v="Healthcare"/>
      </sharedItems>
    </cacheField>
    <cacheField name="daily_change" numFmtId="0">
      <sharedItems containsSemiMixedTypes="0" containsString="0" containsNumber="1" minValue="-20.409999999999854" maxValue="17.420000000000073"/>
    </cacheField>
    <cacheField name="Daily % Change" numFmtId="0">
      <sharedItems containsSemiMixedTypes="0" containsString="0" containsNumber="1" minValue="-9.5118423860214556E-3" maxValue="9.9027268378247841E-3"/>
    </cacheField>
    <cacheField name="Volatility" numFmtId="0">
      <sharedItems containsSemiMixedTypes="0" containsString="0" containsNumber="1" minValue="0.31999999999999318" maxValue="81.25"/>
    </cacheField>
    <cacheField name="Months" numFmtId="14">
      <sharedItems count="6">
        <s v="Jan 2025"/>
        <s v="Feb 2025"/>
        <s v="Mar 2025"/>
        <s v="Apr 2025"/>
        <s v="May 2025"/>
        <s v="Jun 2025"/>
      </sharedItems>
    </cacheField>
  </cacheFields>
  <extLst>
    <ext xmlns:x14="http://schemas.microsoft.com/office/spreadsheetml/2009/9/main" uri="{725AE2AE-9491-48be-B2B4-4EB974FC3084}">
      <x14:pivotCacheDefinition pivotCacheId="16718054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0.285827662039" createdVersion="8" refreshedVersion="8" minRefreshableVersion="3" recordCount="500" xr:uid="{F5ACA26B-A978-456B-AAA4-799C72C13297}">
  <cacheSource type="worksheet">
    <worksheetSource name="tbl_trade"/>
  </cacheSource>
  <cacheFields count="18">
    <cacheField name="trade_id" numFmtId="0">
      <sharedItems/>
    </cacheField>
    <cacheField name="order_id" numFmtId="0">
      <sharedItems/>
    </cacheField>
    <cacheField name="trade_ts" numFmtId="0">
      <sharedItems/>
    </cacheField>
    <cacheField name="company_id" numFmtId="0">
      <sharedItems/>
    </cacheField>
    <cacheField name="side" numFmtId="0">
      <sharedItems count="2">
        <s v="SELL"/>
        <s v="BUY"/>
      </sharedItems>
    </cacheField>
    <cacheField name="quantity" numFmtId="0">
      <sharedItems containsSemiMixedTypes="0" containsString="0" containsNumber="1" containsInteger="1" minValue="11" maxValue="999"/>
    </cacheField>
    <cacheField name="price" numFmtId="0">
      <sharedItems containsSemiMixedTypes="0" containsString="0" containsNumber="1" minValue="214.2" maxValue="2310.86"/>
    </cacheField>
    <cacheField name="fees" numFmtId="0">
      <sharedItems containsSemiMixedTypes="0" containsString="0" containsNumber="1" minValue="3.78" maxValue="1038.6500000000001"/>
    </cacheField>
    <cacheField name="trader_id" numFmtId="0">
      <sharedItems/>
    </cacheField>
    <cacheField name="portfolio_id" numFmtId="0">
      <sharedItems/>
    </cacheField>
    <cacheField name="date" numFmtId="167">
      <sharedItems/>
    </cacheField>
    <cacheField name="Trader Name" numFmtId="0">
      <sharedItems count="30">
        <s v="Jamie Anderson"/>
        <s v="Riley Lee"/>
        <s v="Rowan Harris"/>
        <s v="Taylor Wilson"/>
        <s v="Rowan Clark"/>
        <s v="Alex Lee"/>
        <s v="Elliot Clark"/>
        <s v="Taylor Harris"/>
        <s v="Elliot Lewis"/>
        <s v="Taylor Shah"/>
        <s v="Hayden Brown"/>
        <s v="Sam Williams"/>
        <s v="Jordan Harris"/>
        <s v="Drew Shah"/>
        <s v="Casey Khan"/>
        <s v="Morgan Williams"/>
        <s v="Morgan Lee"/>
        <s v="Reese Patel"/>
        <s v="Hayden Nguyen"/>
        <s v="Robin Lewis"/>
        <s v="Reese Williams"/>
        <s v="Drew Patel"/>
        <s v="Drew Williams"/>
        <s v="Jordan Clark"/>
        <s v="Alex Harris"/>
        <s v="Jordan Wilson"/>
        <s v="Avery Garcia"/>
        <s v="Morgan Harris"/>
        <s v="Taylor Miller"/>
        <s v="Riley Lewis"/>
      </sharedItems>
    </cacheField>
    <cacheField name="portfolio_name" numFmtId="0">
      <sharedItems/>
    </cacheField>
    <cacheField name="company_name" numFmtId="0">
      <sharedItems/>
    </cacheField>
    <cacheField name="Year" numFmtId="0">
      <sharedItems containsSemiMixedTypes="0" containsString="0" containsNumber="1" containsInteger="1" minValue="2025" maxValue="2025"/>
    </cacheField>
    <cacheField name="Trade Value" numFmtId="165">
      <sharedItems containsSemiMixedTypes="0" containsString="0" containsNumber="1" minValue="7567.56" maxValue="2077308.2400000002" count="500">
        <n v="373127.7"/>
        <n v="23374.890000000003"/>
        <n v="1673461.1"/>
        <n v="416432.7"/>
        <n v="62611.9"/>
        <n v="602195.20000000007"/>
        <n v="218954.93000000002"/>
        <n v="667874.1"/>
        <n v="31688.55"/>
        <n v="128284.28000000001"/>
        <n v="560545.91999999993"/>
        <n v="1712533.68"/>
        <n v="626046.89"/>
        <n v="959692.80000000005"/>
        <n v="21134.399999999998"/>
        <n v="599459.06000000006"/>
        <n v="428577.66"/>
        <n v="474031.8"/>
        <n v="159068.44"/>
        <n v="134676.5"/>
        <n v="697878.49999999988"/>
        <n v="541032.4800000001"/>
        <n v="211946.78999999998"/>
        <n v="76634.599999999991"/>
        <n v="625215.15"/>
        <n v="118488.48"/>
        <n v="640171.06999999995"/>
        <n v="321507.8"/>
        <n v="240052.84"/>
        <n v="630176.6399999999"/>
        <n v="592516.79999999993"/>
        <n v="12896.24"/>
        <n v="558796.82999999996"/>
        <n v="1727954.2499999998"/>
        <n v="568333.79999999993"/>
        <n v="125259.81"/>
        <n v="20418.829999999998"/>
        <n v="893936.16"/>
        <n v="45379.839999999997"/>
        <n v="180775.44"/>
        <n v="255095.38999999998"/>
        <n v="68708.75"/>
        <n v="199138.00000000003"/>
        <n v="453440.21"/>
        <n v="407551.2"/>
        <n v="73303.12"/>
        <n v="427789.35"/>
        <n v="183852.59000000003"/>
        <n v="432758.04000000004"/>
        <n v="34630.75"/>
        <n v="801078.84"/>
        <n v="398133.96"/>
        <n v="222252.45"/>
        <n v="91336.85"/>
        <n v="143764.08000000002"/>
        <n v="166192.04"/>
        <n v="160962.69"/>
        <n v="1111581.81"/>
        <n v="946594.06"/>
        <n v="255413.76000000001"/>
        <n v="731333.75"/>
        <n v="189650.5"/>
        <n v="534716.27999999991"/>
        <n v="51481.04"/>
        <n v="150371.63999999998"/>
        <n v="801626.69"/>
        <n v="471403.26"/>
        <n v="2006239.76"/>
        <n v="66574.2"/>
        <n v="1318942.7"/>
        <n v="231652.84999999998"/>
        <n v="85699.900000000009"/>
        <n v="637033.30999999994"/>
        <n v="263654.82"/>
        <n v="500215.49999999994"/>
        <n v="154314.75000000003"/>
        <n v="466758.92"/>
        <n v="1127041.2"/>
        <n v="44333.46"/>
        <n v="251941.62"/>
        <n v="636044.41999999993"/>
        <n v="65160.5"/>
        <n v="142526.01"/>
        <n v="494157.06"/>
        <n v="1298161.6199999999"/>
        <n v="18501.12"/>
        <n v="189317.92"/>
        <n v="529387.88"/>
        <n v="159815.17000000001"/>
        <n v="145422.26999999999"/>
        <n v="235665.9"/>
        <n v="1067105.1600000001"/>
        <n v="529964.76"/>
        <n v="211119.30000000002"/>
        <n v="39249.599999999999"/>
        <n v="345222.24"/>
        <n v="132473.60000000001"/>
        <n v="84321.27"/>
        <n v="327392.52"/>
        <n v="14313.86"/>
        <n v="9619.52"/>
        <n v="518723.18999999994"/>
        <n v="46939.86"/>
        <n v="528272.70000000007"/>
        <n v="218183.1"/>
        <n v="245860.56"/>
        <n v="2025717.33"/>
        <n v="184010.97"/>
        <n v="456744.8"/>
        <n v="1002461.2999999999"/>
        <n v="511377.4"/>
        <n v="543770.46"/>
        <n v="324364.5"/>
        <n v="174857.5"/>
        <n v="1133082.3"/>
        <n v="515562.05999999994"/>
        <n v="199284.96000000002"/>
        <n v="284598"/>
        <n v="109877.13"/>
        <n v="58476"/>
        <n v="841198.41999999993"/>
        <n v="366868.92000000004"/>
        <n v="554616.27"/>
        <n v="128194.9"/>
        <n v="1226474.3400000001"/>
        <n v="1190452.24"/>
        <n v="557522"/>
        <n v="530817.29999999993"/>
        <n v="120777.54"/>
        <n v="1167744.0900000001"/>
        <n v="344902.04000000004"/>
        <n v="548969.5"/>
        <n v="78418.84"/>
        <n v="199875.87"/>
        <n v="153726.12"/>
        <n v="59897.5"/>
        <n v="1062469.0999999999"/>
        <n v="145505.04"/>
        <n v="82166.319999999992"/>
        <n v="253404.71999999997"/>
        <n v="765095.88"/>
        <n v="620826.70000000007"/>
        <n v="235904.09999999998"/>
        <n v="176805.75"/>
        <n v="834610.34"/>
        <n v="1048292.32"/>
        <n v="1308101.6000000001"/>
        <n v="480780.13999999996"/>
        <n v="1066427.04"/>
        <n v="1830981.56"/>
        <n v="200184.8"/>
        <n v="622185.1"/>
        <n v="325430.90999999997"/>
        <n v="1235606.4000000001"/>
        <n v="1696897.92"/>
        <n v="183499.51999999999"/>
        <n v="446488.05"/>
        <n v="188664.81000000003"/>
        <n v="62845.279999999999"/>
        <n v="840805.68"/>
        <n v="163344.72"/>
        <n v="218457"/>
        <n v="572352.36"/>
        <n v="549285.87"/>
        <n v="282434.10000000003"/>
        <n v="773144.25"/>
        <n v="1106569.48"/>
        <n v="961560.96"/>
        <n v="1235123.48"/>
        <n v="864884.18"/>
        <n v="198597.7"/>
        <n v="253435.49"/>
        <n v="239876.94"/>
        <n v="163960.22999999998"/>
        <n v="106128.75"/>
        <n v="304197.32"/>
        <n v="196789.11000000002"/>
        <n v="1103830.2"/>
        <n v="591318.49"/>
        <n v="605877.02"/>
        <n v="1155221.25"/>
        <n v="115015.04000000001"/>
        <n v="597789.46000000008"/>
        <n v="114226.16"/>
        <n v="188773.75999999998"/>
        <n v="120027.35"/>
        <n v="278089.60000000003"/>
        <n v="224425.18000000002"/>
        <n v="387582.8"/>
        <n v="543569.25"/>
        <n v="95503.05"/>
        <n v="868462.98"/>
        <n v="199905.69999999998"/>
        <n v="1098509.0599999998"/>
        <n v="7567.56"/>
        <n v="2077308.2400000002"/>
        <n v="32297.659999999996"/>
        <n v="1145321.98"/>
        <n v="537470.68000000005"/>
        <n v="738420.75"/>
        <n v="1235645.45"/>
        <n v="289313.64"/>
        <n v="87186.880000000005"/>
        <n v="38593.5"/>
        <n v="233751.87"/>
        <n v="105411"/>
        <n v="440737"/>
        <n v="804301.16"/>
        <n v="210302.12"/>
        <n v="598580.68000000005"/>
        <n v="184774.59000000003"/>
        <n v="611850.16"/>
        <n v="949545.87"/>
        <n v="53455.6"/>
        <n v="206841.59999999998"/>
        <n v="505723.05"/>
        <n v="389376.68"/>
        <n v="107546.01000000001"/>
        <n v="464764.12000000005"/>
        <n v="477117.86999999994"/>
        <n v="492049.92000000004"/>
        <n v="218396.79"/>
        <n v="66034.5"/>
        <n v="286403.93"/>
        <n v="261804.63999999998"/>
        <n v="262150.96000000002"/>
        <n v="579839.46"/>
        <n v="330713.05"/>
        <n v="218449.91999999998"/>
        <n v="217928.08000000002"/>
        <n v="185858.04"/>
        <n v="186986.80000000002"/>
        <n v="142262.75"/>
        <n v="221117.87999999998"/>
        <n v="581286.41999999993"/>
        <n v="192653.37"/>
        <n v="387711.9"/>
        <n v="165649.76999999999"/>
        <n v="871932.6"/>
        <n v="205873.88999999998"/>
        <n v="77838.600000000006"/>
        <n v="243750.39"/>
        <n v="2072787.71"/>
        <n v="591399"/>
        <n v="939628.5"/>
        <n v="450347.85000000003"/>
        <n v="80346.880000000005"/>
        <n v="49552.880000000005"/>
        <n v="175473.76"/>
        <n v="951352.83"/>
        <n v="53884.35"/>
        <n v="124918.43000000001"/>
        <n v="215218.64"/>
        <n v="21144.760000000002"/>
        <n v="124203.74"/>
        <n v="834156.39999999991"/>
        <n v="129486.9"/>
        <n v="238596.25"/>
        <n v="161487.51999999999"/>
        <n v="40266.92"/>
        <n v="1275205.4000000001"/>
        <n v="492844.79999999999"/>
        <n v="737025.8"/>
        <n v="213819.19"/>
        <n v="39257.85"/>
        <n v="128296"/>
        <n v="453597.81"/>
        <n v="2055708.72"/>
        <n v="78965.84"/>
        <n v="12503.150000000001"/>
        <n v="10394.73"/>
        <n v="46893.2"/>
        <n v="116476.34"/>
        <n v="517244.64"/>
        <n v="498792.78"/>
        <n v="803512.09000000008"/>
        <n v="1594462.66"/>
        <n v="908029.68"/>
        <n v="240559.2"/>
        <n v="121347.17"/>
        <n v="198653.55000000002"/>
        <n v="81236.099999999991"/>
        <n v="158850.72"/>
        <n v="49002.17"/>
        <n v="374887.72"/>
        <n v="2005058.19"/>
        <n v="177318.93"/>
        <n v="264022"/>
        <n v="79351.460000000006"/>
        <n v="208756.80000000002"/>
        <n v="399126.96"/>
        <n v="41509.519999999997"/>
        <n v="196785.59"/>
        <n v="30173.760000000002"/>
        <n v="206148.8"/>
        <n v="551556.23"/>
        <n v="312124.56"/>
        <n v="1274745.24"/>
        <n v="58385"/>
        <n v="440382.95"/>
        <n v="191753.97999999998"/>
        <n v="349395.4"/>
        <n v="555204.66"/>
        <n v="238081.68"/>
        <n v="196338.78"/>
        <n v="478602.25999999995"/>
        <n v="1043709.1799999999"/>
        <n v="439120.98"/>
        <n v="120068.70000000001"/>
        <n v="123929.96"/>
        <n v="595665.24"/>
        <n v="1390116"/>
        <n v="52181.100000000006"/>
        <n v="182306.40000000002"/>
        <n v="71299.19"/>
        <n v="526801.44999999995"/>
        <n v="314899.51999999996"/>
        <n v="94193.37999999999"/>
        <n v="504793.38"/>
        <n v="361920"/>
        <n v="352938.23999999999"/>
        <n v="414904.50000000006"/>
        <n v="1094499.8999999999"/>
        <n v="231119.46000000002"/>
        <n v="100124.24"/>
        <n v="178365.34"/>
        <n v="73566.12"/>
        <n v="638243.34"/>
        <n v="965751.48"/>
        <n v="30312.15"/>
        <n v="30038.159999999996"/>
        <n v="146061.63"/>
        <n v="496838.16"/>
        <n v="827263.08"/>
        <n v="33884.519999999997"/>
        <n v="417435.5"/>
        <n v="1000788.7999999999"/>
        <n v="134649.06"/>
        <n v="850793.75"/>
        <n v="131689.85999999999"/>
        <n v="487709.1"/>
        <n v="218324.25"/>
        <n v="191582.82"/>
        <n v="612835.19999999995"/>
        <n v="736374.96"/>
        <n v="446624.1"/>
        <n v="453034.19"/>
        <n v="86322.599999999991"/>
        <n v="325655.40000000002"/>
        <n v="412712.96000000002"/>
        <n v="1399449.1"/>
        <n v="139507.5"/>
        <n v="207004.38"/>
        <n v="566959.9"/>
        <n v="127373.22"/>
        <n v="435260.6"/>
        <n v="385973.4"/>
        <n v="16194.57"/>
        <n v="197964.4"/>
        <n v="387168.21"/>
        <n v="158675.79"/>
        <n v="56331.96"/>
        <n v="54491.799999999996"/>
        <n v="510615.54000000004"/>
        <n v="176213.25"/>
        <n v="189612.00000000003"/>
        <n v="562667.04"/>
        <n v="862114.12"/>
        <n v="125065.98"/>
        <n v="330758.08"/>
        <n v="499830.1"/>
        <n v="210793.44"/>
        <n v="1935412.38"/>
        <n v="1021230.6500000001"/>
        <n v="226064.25"/>
        <n v="128560.04999999999"/>
        <n v="698250.8"/>
        <n v="355636.26"/>
        <n v="207604.8"/>
        <n v="141475.51999999999"/>
        <n v="52560.09"/>
        <n v="2027281.08"/>
        <n v="78378.3"/>
        <n v="849760.47"/>
        <n v="371171.58"/>
        <n v="175658.3"/>
        <n v="602223"/>
        <n v="427546.6"/>
        <n v="153744.19"/>
        <n v="894770.24"/>
        <n v="92396.81"/>
        <n v="658383.43999999994"/>
        <n v="60152.5"/>
        <n v="669854.57000000007"/>
        <n v="656120.07999999996"/>
        <n v="581880.5"/>
        <n v="1127699.6800000002"/>
        <n v="90603.400000000009"/>
        <n v="649512.93000000005"/>
        <n v="187914.48"/>
        <n v="73421.64"/>
        <n v="90715.92"/>
        <n v="35548.5"/>
        <n v="493606.1"/>
        <n v="764509.84"/>
        <n v="154900.62"/>
        <n v="40770.839999999997"/>
        <n v="509684.81"/>
        <n v="182574.09999999998"/>
        <n v="569011.05000000005"/>
        <n v="37738.04"/>
        <n v="178332.12"/>
        <n v="174919.5"/>
        <n v="112361.18"/>
        <n v="233777.06"/>
        <n v="71618.58"/>
        <n v="358395.38"/>
        <n v="817049.7"/>
        <n v="475179.8"/>
        <n v="127872.8"/>
        <n v="443264.62"/>
        <n v="859909.6"/>
        <n v="100418.64"/>
        <n v="1105795.4000000001"/>
        <n v="743541.44000000006"/>
        <n v="530314.4"/>
        <n v="399132.8"/>
        <n v="102303.45"/>
        <n v="124194"/>
        <n v="170036.55000000002"/>
        <n v="784811.36"/>
        <n v="106744.96000000001"/>
        <n v="491894.10000000003"/>
        <n v="941129.35000000009"/>
        <n v="337596"/>
        <n v="49302"/>
        <n v="458174.39999999997"/>
        <n v="751195.4800000001"/>
        <n v="59368.86"/>
        <n v="117265.24"/>
        <n v="225162.75"/>
        <n v="230006.81999999998"/>
        <n v="396172.79999999999"/>
        <n v="41884.600000000006"/>
        <n v="1118693.52"/>
        <n v="536046.75"/>
        <n v="1295701.92"/>
        <n v="485537.88"/>
        <n v="102085.92"/>
        <n v="563963.4"/>
        <n v="247404"/>
        <n v="208087.76"/>
        <n v="86834.85"/>
        <n v="543483.6"/>
        <n v="369023.2"/>
        <n v="652876.76"/>
        <n v="586829.62"/>
        <n v="1049332.6199999999"/>
        <n v="460893.3"/>
        <n v="156678.11000000002"/>
        <n v="82120.92"/>
        <n v="1194981.5999999999"/>
        <n v="100431.24"/>
        <n v="10320.64"/>
        <n v="673232"/>
        <n v="217971"/>
        <n v="1567710.21"/>
        <n v="446385.81999999995"/>
        <n v="897931.32000000007"/>
        <n v="118868.04999999999"/>
        <n v="91299.54"/>
        <n v="1104287.45"/>
        <n v="319240.92"/>
        <n v="752134.24"/>
        <n v="372395.1"/>
        <n v="60050.840000000004"/>
        <n v="65431.17"/>
        <n v="1511667.2999999998"/>
        <n v="937641"/>
        <n v="891492.75"/>
        <n v="228981.12"/>
        <n v="159051.6"/>
        <n v="141877.80000000002"/>
        <n v="735937.83"/>
        <n v="161511.41999999998"/>
        <n v="848162.47000000009"/>
        <n v="142154.22"/>
        <n v="419265.75"/>
        <n v="69833.7"/>
        <n v="30460.22"/>
        <n v="446662.52999999997"/>
        <n v="454593.42000000004"/>
        <n v="105088.24"/>
        <n v="73491.22"/>
        <n v="54718.340000000004"/>
        <n v="506945.25000000006"/>
        <n v="1213402.1000000001"/>
        <n v="1145764.4000000001"/>
        <n v="138227.70000000001"/>
        <n v="609930.77"/>
      </sharedItems>
    </cacheField>
    <cacheField name="Months" numFmtId="49">
      <sharedItems count="12">
        <s v="Jan"/>
        <s v="Feb"/>
        <s v="Mar"/>
        <s v="Apr"/>
        <s v="May"/>
        <s v="Jun"/>
        <s v="May 2025" u="1"/>
        <s v="Jan 2025" u="1"/>
        <s v="Feb 2025" u="1"/>
        <s v="Jun 2025" u="1"/>
        <s v="Apr 2025" u="1"/>
        <s v="Mar 2025" u="1"/>
      </sharedItems>
    </cacheField>
    <cacheField name="Net Trade Value (after fees)" numFmtId="0">
      <sharedItems containsSemiMixedTypes="0" containsString="0" containsNumber="1" minValue="7563.7800000000007" maxValue="2076269.5900000003"/>
    </cacheField>
  </cacheFields>
  <extLst>
    <ext xmlns:x14="http://schemas.microsoft.com/office/spreadsheetml/2009/9/main" uri="{725AE2AE-9491-48be-B2B4-4EB974FC3084}">
      <x14:pivotCacheDefinition pivotCacheId="13568155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62962964" backgroundQuery="1" createdVersion="8" refreshedVersion="8" minRefreshableVersion="3" recordCount="0" supportSubquery="1" supportAdvancedDrill="1" xr:uid="{9B62DCAC-FF5F-4E12-B9EB-BC40C7686A0A}">
  <cacheSource type="external" connectionId="1"/>
  <cacheFields count="4">
    <cacheField name="[Measures].[Sum of volume]" caption="Sum of volume" numFmtId="0" hierarchy="58" level="32767"/>
    <cacheField name="[Measures].[Average of Daily % Change]" caption="Average of Daily % Change" numFmtId="0" hierarchy="60" level="32767"/>
    <cacheField name="[tbl_market].[Months].[Months]" caption="Months" numFmtId="0" hierarchy="13" level="1">
      <sharedItems count="6">
        <s v="Apr"/>
        <s v="Feb"/>
        <s v="Jan"/>
        <s v="Jun"/>
        <s v="Mar"/>
        <s v="May"/>
      </sharedItems>
    </cacheField>
    <cacheField name="[tbl_market].[sector_name].[sector_name]" caption="sector_name" numFmtId="0" hierarchy="9"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2" memberValueDatatype="130" unbalanced="0">
      <fieldsUsage count="2">
        <fieldUsage x="-1"/>
        <fieldUsage x="3"/>
      </fieldsUsage>
    </cacheHierarchy>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2" memberValueDatatype="130" unbalanced="0">
      <fieldsUsage count="2">
        <fieldUsage x="-1"/>
        <fieldUsage x="2"/>
      </fieldsUsage>
    </cacheHierarchy>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0" memberValueDatatype="130" unbalanced="0"/>
    <cacheHierarchy uniqueName="[tbl_trade].[portfolio_name]" caption="portfolio_name" attribute="1" defaultMemberUniqueName="[tbl_trade].[portfolio_name].[All]" allUniqueName="[tbl_trade].[portfolio_name].[All]" dimensionUniqueName="[tbl_trade]" displayFolder="" count="0" memberValueDatatype="130" unbalanced="0"/>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64236112" backgroundQuery="1" createdVersion="8" refreshedVersion="8" minRefreshableVersion="3" recordCount="0" supportSubquery="1" supportAdvancedDrill="1" xr:uid="{D15C0E46-96E4-44E6-848F-2DFD2C7C1E74}">
  <cacheSource type="external" connectionId="1"/>
  <cacheFields count="4">
    <cacheField name="[Measures].[Average of close]" caption="Average of close" numFmtId="0" hierarchy="57" level="32767"/>
    <cacheField name="[tbl_market].[company_name].[company_name]" caption="company_name" numFmtId="0" hierarchy="7" level="1">
      <sharedItems containsSemiMixedTypes="0" containsNonDate="0" containsString="0"/>
    </cacheField>
    <cacheField name="[tbl_market].[Months].[Months]" caption="Months" numFmtId="0" hierarchy="13" level="1">
      <sharedItems count="6">
        <s v="Apr"/>
        <s v="Feb"/>
        <s v="Jan"/>
        <s v="Jun"/>
        <s v="Mar"/>
        <s v="May"/>
      </sharedItems>
    </cacheField>
    <cacheField name="[tbl_market].[sector_name].[sector_name]" caption="sector_name" numFmtId="0" hierarchy="9"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2" memberValueDatatype="130" unbalanced="0">
      <fieldsUsage count="2">
        <fieldUsage x="-1"/>
        <fieldUsage x="1"/>
      </fieldsUsage>
    </cacheHierarchy>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2" memberValueDatatype="130" unbalanced="0">
      <fieldsUsage count="2">
        <fieldUsage x="-1"/>
        <fieldUsage x="3"/>
      </fieldsUsage>
    </cacheHierarchy>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2" memberValueDatatype="130" unbalanced="0">
      <fieldsUsage count="2">
        <fieldUsage x="-1"/>
        <fieldUsage x="2"/>
      </fieldsUsage>
    </cacheHierarchy>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0" memberValueDatatype="130" unbalanced="0"/>
    <cacheHierarchy uniqueName="[tbl_trade].[portfolio_name]" caption="portfolio_name" attribute="1" defaultMemberUniqueName="[tbl_trade].[portfolio_name].[All]" allUniqueName="[tbl_trade].[portfolio_name].[All]" dimensionUniqueName="[tbl_trade]" displayFolder="" count="0" memberValueDatatype="130" unbalanced="0"/>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67476852" backgroundQuery="1" createdVersion="8" refreshedVersion="8" minRefreshableVersion="3" recordCount="0" supportSubquery="1" supportAdvancedDrill="1" xr:uid="{8A19B323-DC17-47BA-9C02-98B9661A95E3}">
  <cacheSource type="external" connectionId="1"/>
  <cacheFields count="6">
    <cacheField name="[tbl_pnl].[portfolio_id].[portfolio_id]" caption="portfolio_id" numFmtId="0" hierarchy="14" level="1">
      <sharedItems count="10">
        <s v="PF000001"/>
        <s v="PF000002"/>
        <s v="PF000003"/>
        <s v="PF000004"/>
        <s v="PF000005"/>
        <s v="PF000006"/>
        <s v="PF000007"/>
        <s v="PF000008"/>
        <s v="PF000009"/>
        <s v="PF000010"/>
      </sharedItems>
    </cacheField>
    <cacheField name="[Measures].[Sum of net_profit]" caption="Sum of net_profit" numFmtId="0" hierarchy="72" level="32767"/>
    <cacheField name="[tbl_trade].[Trader Name].[Trader Name]" caption="Trader Name" numFmtId="0" hierarchy="45"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 name="[tbl_pnl].[Months].[Months]" caption="Months" numFmtId="0" hierarchy="33" level="1">
      <sharedItems containsSemiMixedTypes="0" containsNonDate="0" containsString="0"/>
    </cacheField>
    <cacheField name="[tbl_pnl].[trader_id].[trader_id]" caption="trader_id" numFmtId="0" hierarchy="17"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2" memberValueDatatype="130" unbalanced="0">
      <fieldsUsage count="2">
        <fieldUsage x="-1"/>
        <fieldUsage x="0"/>
      </fieldsUsage>
    </cacheHierarchy>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2" memberValueDatatype="130" unbalanced="0">
      <fieldsUsage count="2">
        <fieldUsage x="-1"/>
        <fieldUsage x="5"/>
      </fieldsUsage>
    </cacheHierarchy>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2" memberValueDatatype="130" unbalanced="0">
      <fieldsUsage count="2">
        <fieldUsage x="-1"/>
        <fieldUsage x="4"/>
      </fieldsUsage>
    </cacheHierarchy>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2"/>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3"/>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72569448" backgroundQuery="1" createdVersion="8" refreshedVersion="8" minRefreshableVersion="3" recordCount="0" supportSubquery="1" supportAdvancedDrill="1" xr:uid="{95505721-F4D6-47CD-BD5B-0E3B2B44D4C0}">
  <cacheSource type="external" connectionId="1"/>
  <cacheFields count="7">
    <cacheField name="[Measures].[Sum of net_profit]" caption="Sum of net_profit" numFmtId="0" hierarchy="72" level="32767"/>
    <cacheField name="[tbl_market].[company_name].[company_name]" caption="company_name" numFmtId="0" hierarchy="7" level="1">
      <sharedItems containsSemiMixedTypes="0" containsNonDate="0" containsString="0"/>
    </cacheField>
    <cacheField name="[tbl_pnl].[Months].[Months]" caption="Months" numFmtId="0" hierarchy="33" level="1">
      <sharedItems count="6">
        <s v="Apr"/>
        <s v="Feb"/>
        <s v="Jan"/>
        <s v="Jun"/>
        <s v="Mar"/>
        <s v="May"/>
      </sharedItems>
    </cacheField>
    <cacheField name="[tbl_trade].[Trader Name].[Trader Name]" caption="Trader Name" numFmtId="0" hierarchy="45"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 name="[tbl_pnl].[trader_id].[trader_id]" caption="trader_id" numFmtId="0" hierarchy="17" level="1">
      <sharedItems containsSemiMixedTypes="0" containsNonDate="0" containsString="0"/>
    </cacheField>
    <cacheField name="[tbl_pnl].[portfolio_id].[portfolio_id]" caption="portfolio_id" numFmtId="0" hierarchy="14"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2" memberValueDatatype="130" unbalanced="0">
      <fieldsUsage count="2">
        <fieldUsage x="-1"/>
        <fieldUsage x="1"/>
      </fieldsUsage>
    </cacheHierarchy>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2" memberValueDatatype="130" unbalanced="0">
      <fieldsUsage count="2">
        <fieldUsage x="-1"/>
        <fieldUsage x="6"/>
      </fieldsUsage>
    </cacheHierarchy>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2" memberValueDatatype="130" unbalanced="0">
      <fieldsUsage count="2">
        <fieldUsage x="-1"/>
        <fieldUsage x="5"/>
      </fieldsUsage>
    </cacheHierarchy>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2" memberValueDatatype="130" unbalanced="0">
      <fieldsUsage count="2">
        <fieldUsage x="-1"/>
        <fieldUsage x="2"/>
      </fieldsUsage>
    </cacheHierarchy>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3"/>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4"/>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7465278" backgroundQuery="1" createdVersion="8" refreshedVersion="8" minRefreshableVersion="3" recordCount="0" supportSubquery="1" supportAdvancedDrill="1" xr:uid="{17078590-A1C8-411A-A20F-C640CE33111B}">
  <cacheSource type="external" connectionId="1"/>
  <cacheFields count="8">
    <cacheField name="[tbl_pnl].[win_flag].[win_flag]" caption="win_flag" numFmtId="0" hierarchy="3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bl_pnl].[win_flag].&amp;[0]"/>
            <x15:cachedUniqueName index="1" name="[tbl_pnl].[win_flag].&amp;[1]"/>
          </x15:cachedUniqueNames>
        </ext>
      </extLst>
    </cacheField>
    <cacheField name="[Measures].[Count of sell_trade_id]" caption="Count of sell_trade_id" numFmtId="0" hierarchy="74" level="32767"/>
    <cacheField name="[tbl_market].[company_name].[company_name]" caption="company_name" numFmtId="0" hierarchy="7" level="1">
      <sharedItems containsSemiMixedTypes="0" containsNonDate="0" containsString="0"/>
    </cacheField>
    <cacheField name="[tbl_pnl].[Months].[Months]" caption="Months" numFmtId="0" hierarchy="33" level="1">
      <sharedItems containsSemiMixedTypes="0" containsNonDate="0" containsString="0"/>
    </cacheField>
    <cacheField name="[tbl_trade].[Trader Name].[Trader Name]" caption="Trader Name" numFmtId="0" hierarchy="45"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 name="[tbl_pnl].[trader_id].[trader_id]" caption="trader_id" numFmtId="0" hierarchy="17" level="1">
      <sharedItems containsSemiMixedTypes="0" containsNonDate="0" containsString="0"/>
    </cacheField>
    <cacheField name="[tbl_pnl].[portfolio_id].[portfolio_id]" caption="portfolio_id" numFmtId="0" hierarchy="14"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2" memberValueDatatype="130" unbalanced="0">
      <fieldsUsage count="2">
        <fieldUsage x="-1"/>
        <fieldUsage x="2"/>
      </fieldsUsage>
    </cacheHierarchy>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2" memberValueDatatype="130" unbalanced="0">
      <fieldsUsage count="2">
        <fieldUsage x="-1"/>
        <fieldUsage x="7"/>
      </fieldsUsage>
    </cacheHierarchy>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2" memberValueDatatype="130" unbalanced="0">
      <fieldsUsage count="2">
        <fieldUsage x="-1"/>
        <fieldUsage x="6"/>
      </fieldsUsage>
    </cacheHierarchy>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2" memberValueDatatype="20" unbalanced="0">
      <fieldsUsage count="2">
        <fieldUsage x="-1"/>
        <fieldUsage x="0"/>
      </fieldsUsage>
    </cacheHierarchy>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2" memberValueDatatype="130" unbalanced="0">
      <fieldsUsage count="2">
        <fieldUsage x="-1"/>
        <fieldUsage x="3"/>
      </fieldsUsage>
    </cacheHierarchy>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4"/>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5"/>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7627315" backgroundQuery="1" createdVersion="8" refreshedVersion="8" minRefreshableVersion="3" recordCount="0" supportSubquery="1" supportAdvancedDrill="1" xr:uid="{5AE686DC-E60F-443F-84F1-12F88758558D}">
  <cacheSource type="external" connectionId="1"/>
  <cacheFields count="5">
    <cacheField name="[tbl_trade].[side].[side]" caption="side" numFmtId="0" hierarchy="38" level="1">
      <sharedItems count="2">
        <s v="BUY"/>
        <s v="SELL"/>
      </sharedItems>
    </cacheField>
    <cacheField name="[Measures].[Count of trade_id]" caption="Count of trade_id" numFmtId="0" hierarchy="62" level="32767"/>
    <cacheField name="[tbl_trade].[Trader Name].[Trader Name]" caption="Trader Name" numFmtId="0" hierarchy="45"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 name="[tbl_trade].[Months].[Months]" caption="Months" numFmtId="0" hierarchy="50"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2" memberValueDatatype="130" unbalanced="0">
      <fieldsUsage count="2">
        <fieldUsage x="-1"/>
        <fieldUsage x="0"/>
      </fieldsUsage>
    </cacheHierarchy>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2"/>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3"/>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fieldsUsage count="2">
        <fieldUsage x="-1"/>
        <fieldUsage x="4"/>
      </fieldsUsage>
    </cacheHierarchy>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78356482" backgroundQuery="1" createdVersion="8" refreshedVersion="8" minRefreshableVersion="3" recordCount="0" supportSubquery="1" supportAdvancedDrill="1" xr:uid="{27B23ED9-FC33-4E81-BA81-38043B7B06B8}">
  <cacheSource type="external" connectionId="1"/>
  <cacheFields count="7">
    <cacheField name="[tbl_trade].[Trader Name].[Trader Name]" caption="Trader Name" numFmtId="0" hierarchy="45" level="1">
      <sharedItems count="5">
        <s v="Avery Garcia"/>
        <s v="Morgan Lee"/>
        <s v="Morgan Williams"/>
        <s v="Riley Lewis"/>
        <s v="Taylor Shah"/>
      </sharedItems>
    </cacheField>
    <cacheField name="[Measures].[Count of trade_id]" caption="Count of trade_id" numFmtId="0" hierarchy="62" level="32767"/>
    <cacheField name="[tbl_market].[company_name].[company_name]" caption="company_name" numFmtId="0" hierarchy="7" level="1">
      <sharedItems containsSemiMixedTypes="0" containsNonDate="0" containsString="0"/>
    </cacheField>
    <cacheField name="[tbl_trade].[Months].[Months]" caption="Months" numFmtId="0" hierarchy="50" level="1">
      <sharedItems containsSemiMixedTypes="0" containsNonDate="0" containsString="0"/>
    </cacheField>
    <cacheField name="[Measures].[Sum of Trade Value]" caption="Sum of Trade Value" numFmtId="0" hierarchy="63" level="32767"/>
    <cacheField name="[tbl_trade].[side].[side]" caption="side" numFmtId="0" hierarchy="38"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2" memberValueDatatype="130" unbalanced="0">
      <fieldsUsage count="2">
        <fieldUsage x="-1"/>
        <fieldUsage x="2"/>
      </fieldsUsage>
    </cacheHierarchy>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2" memberValueDatatype="130" unbalanced="0">
      <fieldsUsage count="2">
        <fieldUsage x="-1"/>
        <fieldUsage x="5"/>
      </fieldsUsage>
    </cacheHierarchy>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0"/>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6"/>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fieldsUsage count="2">
        <fieldUsage x="-1"/>
        <fieldUsage x="3"/>
      </fieldsUsage>
    </cacheHierarchy>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oneField="1" hidden="1">
      <fieldsUsage count="1">
        <fieldUsage x="4"/>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79745368" backgroundQuery="1" createdVersion="8" refreshedVersion="8" minRefreshableVersion="3" recordCount="0" supportSubquery="1" supportAdvancedDrill="1" xr:uid="{ACB09A75-AC83-457E-981D-10C37D7047E8}">
  <cacheSource type="external" connectionId="1"/>
  <cacheFields count="6">
    <cacheField name="[tbl_trade].[portfolio_name].[portfolio_name]" caption="portfolio_name" numFmtId="0" hierarchy="46" level="1">
      <sharedItems count="10">
        <s v="Portfolio 1"/>
        <s v="Portfolio 10"/>
        <s v="Portfolio 2"/>
        <s v="Portfolio 3"/>
        <s v="Portfolio 4"/>
        <s v="Portfolio 5"/>
        <s v="Portfolio 6"/>
        <s v="Portfolio 7"/>
        <s v="Portfolio 8"/>
        <s v="Portfolio 9"/>
      </sharedItems>
    </cacheField>
    <cacheField name="[Measures].[Sum of Trade Value]" caption="Sum of Trade Value" numFmtId="0" hierarchy="63" level="32767"/>
    <cacheField name="[Measures].[Count of trade_id]" caption="Count of trade_id" numFmtId="0" hierarchy="62" level="32767"/>
    <cacheField name="[tbl_trade].[Trader Name].[Trader Name]" caption="Trader Name" numFmtId="0" hierarchy="45" level="1">
      <sharedItems containsSemiMixedTypes="0" containsNonDate="0" containsString="0"/>
    </cacheField>
    <cacheField name="[tbl_trade].[side].[side]" caption="side" numFmtId="0" hierarchy="38" level="1">
      <sharedItems containsSemiMixedTypes="0" containsNonDate="0" containsString="0"/>
    </cacheField>
    <cacheField name="[tbl_trade].[Months].[Months]" caption="Months" numFmtId="0" hierarchy="50"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2" memberValueDatatype="130" unbalanced="0">
      <fieldsUsage count="2">
        <fieldUsage x="-1"/>
        <fieldUsage x="4"/>
      </fieldsUsage>
    </cacheHierarchy>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3"/>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0"/>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fieldsUsage count="2">
        <fieldUsage x="-1"/>
        <fieldUsage x="5"/>
      </fieldsUsage>
    </cacheHierarchy>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81018515" backgroundQuery="1" createdVersion="8" refreshedVersion="8" minRefreshableVersion="3" recordCount="0" supportSubquery="1" supportAdvancedDrill="1" xr:uid="{470EFF80-E621-4622-A04F-63D19B94EF13}">
  <cacheSource type="external" connectionId="1"/>
  <cacheFields count="5">
    <cacheField name="[Measures].[Count of trade_id]" caption="Count of trade_id" numFmtId="0" hierarchy="62" level="32767"/>
    <cacheField name="[tbl_trade].[Months].[Months]" caption="Months" numFmtId="0" hierarchy="50" level="1">
      <sharedItems count="6">
        <s v="Apr"/>
        <s v="Feb"/>
        <s v="Jan"/>
        <s v="Jun"/>
        <s v="Mar"/>
        <s v="May"/>
      </sharedItems>
    </cacheField>
    <cacheField name="[tbl_trade].[Trader Name].[Trader Name]" caption="Trader Name" numFmtId="0" hierarchy="45" level="1">
      <sharedItems containsSemiMixedTypes="0" containsNonDate="0" containsString="0"/>
    </cacheField>
    <cacheField name="[tbl_trade].[side].[side]" caption="side" numFmtId="0" hierarchy="38"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2" memberValueDatatype="130" unbalanced="0">
      <fieldsUsage count="2">
        <fieldUsage x="-1"/>
        <fieldUsage x="3"/>
      </fieldsUsage>
    </cacheHierarchy>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2"/>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4"/>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fieldsUsage count="2">
        <fieldUsage x="-1"/>
        <fieldUsage x="1"/>
      </fieldsUsage>
    </cacheHierarchy>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8229167" backgroundQuery="1" createdVersion="8" refreshedVersion="8" minRefreshableVersion="3" recordCount="0" supportSubquery="1" supportAdvancedDrill="1" xr:uid="{F9E64029-4E93-4932-BAE7-043C3322BF69}">
  <cacheSource type="external" connectionId="1"/>
  <cacheFields count="6">
    <cacheField name="[tbl_pnl].[trader_id].[trader_id]" caption="trader_id" numFmtId="0" hierarchy="17" level="1">
      <sharedItems count="30">
        <s v="TRD000001"/>
        <s v="TRD000002"/>
        <s v="TRD000003"/>
        <s v="TRD000004"/>
        <s v="TRD000005"/>
        <s v="TRD000006"/>
        <s v="TRD000007"/>
        <s v="TRD000008"/>
        <s v="TRD000009"/>
        <s v="TRD000010"/>
        <s v="TRD000011"/>
        <s v="TRD000012"/>
        <s v="TRD000013"/>
        <s v="TRD000014"/>
        <s v="TRD000015"/>
        <s v="TRD000016"/>
        <s v="TRD000017"/>
        <s v="TRD000018"/>
        <s v="TRD000019"/>
        <s v="TRD000020"/>
        <s v="TRD000021"/>
        <s v="TRD000022"/>
        <s v="TRD000023"/>
        <s v="TRD000024"/>
        <s v="TRD000025"/>
        <s v="TRD000026"/>
        <s v="TRD000027"/>
        <s v="TRD000028"/>
        <s v="TRD000029"/>
        <s v="TRD000030"/>
      </sharedItems>
    </cacheField>
    <cacheField name="[Measures].[Sum of net_profit]" caption="Sum of net_profit" numFmtId="0" hierarchy="72" level="32767"/>
    <cacheField name="[tbl_trade].[Trader Name].[Trader Name]" caption="Trader Name" numFmtId="0" hierarchy="45" level="1">
      <sharedItems containsSemiMixedTypes="0" containsNonDate="0" containsString="0"/>
    </cacheField>
    <cacheField name="[tbl_trade].[portfolio_name].[portfolio_name]" caption="portfolio_name" numFmtId="0" hierarchy="46" level="1">
      <sharedItems containsSemiMixedTypes="0" containsNonDate="0" containsString="0"/>
    </cacheField>
    <cacheField name="[tbl_pnl].[Months].[Months]" caption="Months" numFmtId="0" hierarchy="33" level="1">
      <sharedItems containsSemiMixedTypes="0" containsNonDate="0" containsString="0"/>
    </cacheField>
    <cacheField name="[tbl_pnl].[portfolio_id].[portfolio_id]" caption="portfolio_id" numFmtId="0" hierarchy="14" level="1">
      <sharedItems containsSemiMixedTypes="0" containsNonDate="0" containsString="0"/>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2" memberValueDatatype="130" unbalanced="0">
      <fieldsUsage count="2">
        <fieldUsage x="-1"/>
        <fieldUsage x="5"/>
      </fieldsUsage>
    </cacheHierarchy>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2" memberValueDatatype="130" unbalanced="0">
      <fieldsUsage count="2">
        <fieldUsage x="-1"/>
        <fieldUsage x="0"/>
      </fieldsUsage>
    </cacheHierarchy>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2" memberValueDatatype="130" unbalanced="0">
      <fieldsUsage count="2">
        <fieldUsage x="-1"/>
        <fieldUsage x="4"/>
      </fieldsUsage>
    </cacheHierarchy>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fieldsUsage count="2">
        <fieldUsage x="-1"/>
        <fieldUsage x="2"/>
      </fieldsUsage>
    </cacheHierarchy>
    <cacheHierarchy uniqueName="[tbl_trade].[portfolio_name]" caption="portfolio_name" attribute="1" defaultMemberUniqueName="[tbl_trade].[portfolio_name].[All]" allUniqueName="[tbl_trade].[portfolio_name].[All]" dimensionUniqueName="[tbl_trade]" displayFolder="" count="2" memberValueDatatype="130" unbalanced="0">
      <fieldsUsage count="2">
        <fieldUsage x="-1"/>
        <fieldUsage x="3"/>
      </fieldsUsage>
    </cacheHierarchy>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90162037" backgroundQuery="1" createdVersion="8" refreshedVersion="8" minRefreshableVersion="3" recordCount="0" supportSubquery="1" supportAdvancedDrill="1" xr:uid="{C9E9719F-DC79-4863-846C-47998A985E6F}">
  <cacheSource type="external" connectionId="1"/>
  <cacheFields count="3">
    <cacheField name="[Measures].[Count of trade_id]" caption="Count of trade_id" numFmtId="0" hierarchy="62" level="32767"/>
    <cacheField name="[Measures].[Sum of Trade Value]" caption="Sum of Trade Value" numFmtId="0" hierarchy="63" level="32767"/>
    <cacheField name="[tbl_trade].[Months].[Months]" caption="Months" numFmtId="0" hierarchy="50" level="1">
      <sharedItems count="6">
        <s v="Apr"/>
        <s v="Feb"/>
        <s v="Jan"/>
        <s v="Jun"/>
        <s v="Mar"/>
        <s v="May"/>
      </sharedItems>
    </cacheField>
  </cacheFields>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0" memberValueDatatype="130" unbalanced="0"/>
    <cacheHierarchy uniqueName="[tbl_trade].[portfolio_name]" caption="portfolio_name" attribute="1" defaultMemberUniqueName="[tbl_trade].[portfolio_name].[All]" allUniqueName="[tbl_trade].[portfolio_name].[All]" dimensionUniqueName="[tbl_trade]" displayFolder="" count="0" memberValueDatatype="130" unbalanced="0"/>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fieldsUsage count="2">
        <fieldUsage x="-1"/>
        <fieldUsage x="2"/>
      </fieldsUsage>
    </cacheHierarchy>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dimensions count="4">
    <dimension measure="1" name="Measures" uniqueName="[Measures]" caption="Measures"/>
    <dimension name="tbl_market" uniqueName="[tbl_market]" caption="tbl_market"/>
    <dimension name="tbl_pnl" uniqueName="[tbl_pnl]" caption="tbl_pnl"/>
    <dimension name="tbl_trade" uniqueName="[tbl_trade]" caption="tbl_trade"/>
  </dimensions>
  <measureGroups count="3">
    <measureGroup name="tbl_market" caption="tbl_market"/>
    <measureGroup name="tbl_pnl" caption="tbl_pnl"/>
    <measureGroup name="tbl_trade" caption="tbl_trad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62037041" backgroundQuery="1" createdVersion="3" refreshedVersion="8" minRefreshableVersion="3" recordCount="0" supportSubquery="1" supportAdvancedDrill="1" xr:uid="{63A4E2F9-9E80-4720-87F3-D854C07AC6F8}">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2" memberValueDatatype="130" unbalanced="0"/>
    <cacheHierarchy uniqueName="[tbl_pnl].[portfolio_id]" caption="portfolio_id" attribute="1" defaultMemberUniqueName="[tbl_pnl].[portfolio_id].[All]" allUniqueName="[tbl_pnl].[portfolio_id].[All]" dimensionUniqueName="[tbl_pnl]" displayFolder="" count="0"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0"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0"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0"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0" memberValueDatatype="130" unbalanced="0"/>
    <cacheHierarchy uniqueName="[tbl_trade].[portfolio_name]" caption="portfolio_name" attribute="1" defaultMemberUniqueName="[tbl_trade].[portfolio_name].[All]" allUniqueName="[tbl_trade].[portfolio_name].[All]" dimensionUniqueName="[tbl_trade]" displayFolder="" count="0" memberValueDatatype="130" unbalanced="0"/>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0"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5974659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0.303366087966" backgroundQuery="1" createdVersion="3" refreshedVersion="8" minRefreshableVersion="3" recordCount="0" supportSubquery="1" supportAdvancedDrill="1" xr:uid="{B44F3327-6BBC-4170-9E52-571889087353}">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tbl_market].[date]" caption="date" attribute="1" defaultMemberUniqueName="[tbl_market].[date].[All]" allUniqueName="[tbl_market].[date].[All]" dimensionUniqueName="[tbl_market]" displayFolder="" count="0" memberValueDatatype="130" unbalanced="0"/>
    <cacheHierarchy uniqueName="[tbl_market].[company_id]" caption="company_id" attribute="1" defaultMemberUniqueName="[tbl_market].[company_id].[All]" allUniqueName="[tbl_market].[company_id].[All]" dimensionUniqueName="[tbl_market]" displayFolder="" count="0" memberValueDatatype="130" unbalanced="0"/>
    <cacheHierarchy uniqueName="[tbl_market].[open]" caption="open" attribute="1" defaultMemberUniqueName="[tbl_market].[open].[All]" allUniqueName="[tbl_market].[open].[All]" dimensionUniqueName="[tbl_market]" displayFolder="" count="0" memberValueDatatype="5" unbalanced="0"/>
    <cacheHierarchy uniqueName="[tbl_market].[high]" caption="high" attribute="1" defaultMemberUniqueName="[tbl_market].[high].[All]" allUniqueName="[tbl_market].[high].[All]" dimensionUniqueName="[tbl_market]" displayFolder="" count="0" memberValueDatatype="5" unbalanced="0"/>
    <cacheHierarchy uniqueName="[tbl_market].[low]" caption="low" attribute="1" defaultMemberUniqueName="[tbl_market].[low].[All]" allUniqueName="[tbl_market].[low].[All]" dimensionUniqueName="[tbl_market]" displayFolder="" count="0" memberValueDatatype="5" unbalanced="0"/>
    <cacheHierarchy uniqueName="[tbl_market].[close]" caption="close" attribute="1" defaultMemberUniqueName="[tbl_market].[close].[All]" allUniqueName="[tbl_market].[close].[All]" dimensionUniqueName="[tbl_market]" displayFolder="" count="0" memberValueDatatype="5" unbalanced="0"/>
    <cacheHierarchy uniqueName="[tbl_market].[volume]" caption="volume" attribute="1" defaultMemberUniqueName="[tbl_market].[volume].[All]" allUniqueName="[tbl_market].[volume].[All]" dimensionUniqueName="[tbl_market]" displayFolder="" count="0" memberValueDatatype="20" unbalanced="0"/>
    <cacheHierarchy uniqueName="[tbl_market].[company_name]" caption="company_name" attribute="1" defaultMemberUniqueName="[tbl_market].[company_name].[All]" allUniqueName="[tbl_market].[company_name].[All]" dimensionUniqueName="[tbl_market]" displayFolder="" count="0" memberValueDatatype="130" unbalanced="0"/>
    <cacheHierarchy uniqueName="[tbl_market].[sector_id]" caption="sector_id" attribute="1" defaultMemberUniqueName="[tbl_market].[sector_id].[All]" allUniqueName="[tbl_market].[sector_id].[All]" dimensionUniqueName="[tbl_market]" displayFolder="" count="0" memberValueDatatype="130" unbalanced="0"/>
    <cacheHierarchy uniqueName="[tbl_market].[sector_name]" caption="sector_name" attribute="1" defaultMemberUniqueName="[tbl_market].[sector_name].[All]" allUniqueName="[tbl_market].[sector_name].[All]" dimensionUniqueName="[tbl_market]" displayFolder="" count="0" memberValueDatatype="130" unbalanced="0"/>
    <cacheHierarchy uniqueName="[tbl_market].[daily_change]" caption="daily_change" attribute="1" defaultMemberUniqueName="[tbl_market].[daily_change].[All]" allUniqueName="[tbl_market].[daily_change].[All]" dimensionUniqueName="[tbl_market]" displayFolder="" count="0" memberValueDatatype="5" unbalanced="0"/>
    <cacheHierarchy uniqueName="[tbl_market].[Daily % Change]" caption="Daily % Change" attribute="1" defaultMemberUniqueName="[tbl_market].[Daily % Change].[All]" allUniqueName="[tbl_market].[Daily % Change].[All]" dimensionUniqueName="[tbl_market]" displayFolder="" count="0" memberValueDatatype="5" unbalanced="0"/>
    <cacheHierarchy uniqueName="[tbl_market].[Volatility]" caption="Volatility" attribute="1" defaultMemberUniqueName="[tbl_market].[Volatility].[All]" allUniqueName="[tbl_market].[Volatility].[All]" dimensionUniqueName="[tbl_market]" displayFolder="" count="0" memberValueDatatype="5" unbalanced="0"/>
    <cacheHierarchy uniqueName="[tbl_market].[Months]" caption="Months" attribute="1" defaultMemberUniqueName="[tbl_market].[Months].[All]" allUniqueName="[tbl_market].[Months].[All]" dimensionUniqueName="[tbl_market]" displayFolder="" count="0" memberValueDatatype="130" unbalanced="0"/>
    <cacheHierarchy uniqueName="[tbl_pnl].[portfolio_id]" caption="portfolio_id" attribute="1" defaultMemberUniqueName="[tbl_pnl].[portfolio_id].[All]" allUniqueName="[tbl_pnl].[portfolio_id].[All]" dimensionUniqueName="[tbl_pnl]" displayFolder="" count="2" memberValueDatatype="130" unbalanced="0"/>
    <cacheHierarchy uniqueName="[tbl_pnl].[company_id]" caption="company_id" attribute="1" defaultMemberUniqueName="[tbl_pnl].[company_id].[All]" allUniqueName="[tbl_pnl].[company_id].[All]" dimensionUniqueName="[tbl_pnl]" displayFolder="" count="0" memberValueDatatype="130" unbalanced="0"/>
    <cacheHierarchy uniqueName="[tbl_pnl].[sell_trade_id]" caption="sell_trade_id" attribute="1" defaultMemberUniqueName="[tbl_pnl].[sell_trade_id].[All]" allUniqueName="[tbl_pnl].[sell_trade_id].[All]" dimensionUniqueName="[tbl_pnl]" displayFolder="" count="0" memberValueDatatype="130" unbalanced="0"/>
    <cacheHierarchy uniqueName="[tbl_pnl].[trader_id]" caption="trader_id" attribute="1" defaultMemberUniqueName="[tbl_pnl].[trader_id].[All]" allUniqueName="[tbl_pnl].[trader_id].[All]" dimensionUniqueName="[tbl_pnl]" displayFolder="" count="2" memberValueDatatype="130" unbalanced="0"/>
    <cacheHierarchy uniqueName="[tbl_pnl].[sell_date]" caption="sell_date" attribute="1" defaultMemberUniqueName="[tbl_pnl].[sell_date].[All]" allUniqueName="[tbl_pnl].[sell_date].[All]" dimensionUniqueName="[tbl_pnl]" displayFolder="" count="0" memberValueDatatype="130" unbalanced="0"/>
    <cacheHierarchy uniqueName="[tbl_pnl].[calendar_id]" caption="calendar_id" attribute="1" defaultMemberUniqueName="[tbl_pnl].[calendar_id].[All]" allUniqueName="[tbl_pnl].[calendar_id].[All]" dimensionUniqueName="[tbl_pnl]" displayFolder="" count="0" memberValueDatatype="20" unbalanced="0"/>
    <cacheHierarchy uniqueName="[tbl_pnl].[sell_price]" caption="sell_price" attribute="1" defaultMemberUniqueName="[tbl_pnl].[sell_price].[All]" allUniqueName="[tbl_pnl].[sell_price].[All]" dimensionUniqueName="[tbl_pnl]" displayFolder="" count="0" memberValueDatatype="5" unbalanced="0"/>
    <cacheHierarchy uniqueName="[tbl_pnl].[quantity_sold]" caption="quantity_sold" attribute="1" defaultMemberUniqueName="[tbl_pnl].[quantity_sold].[All]" allUniqueName="[tbl_pnl].[quantity_sold].[All]" dimensionUniqueName="[tbl_pnl]" displayFolder="" count="0" memberValueDatatype="20" unbalanced="0"/>
    <cacheHierarchy uniqueName="[tbl_pnl].[gross_sell_amount]" caption="gross_sell_amount" attribute="1" defaultMemberUniqueName="[tbl_pnl].[gross_sell_amount].[All]" allUniqueName="[tbl_pnl].[gross_sell_amount].[All]" dimensionUniqueName="[tbl_pnl]" displayFolder="" count="0" memberValueDatatype="5" unbalanced="0"/>
    <cacheHierarchy uniqueName="[tbl_pnl].[gross_buy_amount]" caption="gross_buy_amount" attribute="1" defaultMemberUniqueName="[tbl_pnl].[gross_buy_amount].[All]" allUniqueName="[tbl_pnl].[gross_buy_amount].[All]" dimensionUniqueName="[tbl_pnl]" displayFolder="" count="0" memberValueDatatype="5" unbalanced="0"/>
    <cacheHierarchy uniqueName="[tbl_pnl].[allocated_buy_fees]" caption="allocated_buy_fees" attribute="1" defaultMemberUniqueName="[tbl_pnl].[allocated_buy_fees].[All]" allUniqueName="[tbl_pnl].[allocated_buy_fees].[All]" dimensionUniqueName="[tbl_pnl]" displayFolder="" count="0" memberValueDatatype="5" unbalanced="0"/>
    <cacheHierarchy uniqueName="[tbl_pnl].[allocated_sell_fees]" caption="allocated_sell_fees" attribute="1" defaultMemberUniqueName="[tbl_pnl].[allocated_sell_fees].[All]" allUniqueName="[tbl_pnl].[allocated_sell_fees].[All]" dimensionUniqueName="[tbl_pnl]" displayFolder="" count="0" memberValueDatatype="5" unbalanced="0"/>
    <cacheHierarchy uniqueName="[tbl_pnl].[total_fees_allocated]" caption="total_fees_allocated" attribute="1" defaultMemberUniqueName="[tbl_pnl].[total_fees_allocated].[All]" allUniqueName="[tbl_pnl].[total_fees_allocated].[All]" dimensionUniqueName="[tbl_pnl]" displayFolder="" count="0" memberValueDatatype="5" unbalanced="0"/>
    <cacheHierarchy uniqueName="[tbl_pnl].[avg_buy_price]" caption="avg_buy_price" attribute="1" defaultMemberUniqueName="[tbl_pnl].[avg_buy_price].[All]" allUniqueName="[tbl_pnl].[avg_buy_price].[All]" dimensionUniqueName="[tbl_pnl]" displayFolder="" count="0" memberValueDatatype="5" unbalanced="0"/>
    <cacheHierarchy uniqueName="[tbl_pnl].[total_cost_basis]" caption="total_cost_basis" attribute="1" defaultMemberUniqueName="[tbl_pnl].[total_cost_basis].[All]" allUniqueName="[tbl_pnl].[total_cost_basis].[All]" dimensionUniqueName="[tbl_pnl]" displayFolder="" count="0" memberValueDatatype="5" unbalanced="0"/>
    <cacheHierarchy uniqueName="[tbl_pnl].[realized_profit]" caption="realized_profit" attribute="1" defaultMemberUniqueName="[tbl_pnl].[realized_profit].[All]" allUniqueName="[tbl_pnl].[realized_profit].[All]" dimensionUniqueName="[tbl_pnl]" displayFolder="" count="0" memberValueDatatype="5" unbalanced="0"/>
    <cacheHierarchy uniqueName="[tbl_pnl].[return_pct]" caption="return_pct" attribute="1" defaultMemberUniqueName="[tbl_pnl].[return_pct].[All]" allUniqueName="[tbl_pnl].[return_pct].[All]" dimensionUniqueName="[tbl_pnl]" displayFolder="" count="0" memberValueDatatype="5" unbalanced="0"/>
    <cacheHierarchy uniqueName="[tbl_pnl].[win_flag]" caption="win_flag" attribute="1" defaultMemberUniqueName="[tbl_pnl].[win_flag].[All]" allUniqueName="[tbl_pnl].[win_flag].[All]" dimensionUniqueName="[tbl_pnl]" displayFolder="" count="0" memberValueDatatype="20" unbalanced="0"/>
    <cacheHierarchy uniqueName="[tbl_pnl].[net_profit]" caption="net_profit" attribute="1" defaultMemberUniqueName="[tbl_pnl].[net_profit].[All]" allUniqueName="[tbl_pnl].[net_profit].[All]" dimensionUniqueName="[tbl_pnl]" displayFolder="" count="0" memberValueDatatype="5" unbalanced="0"/>
    <cacheHierarchy uniqueName="[tbl_pnl].[Months]" caption="Months" attribute="1" defaultMemberUniqueName="[tbl_pnl].[Months].[All]" allUniqueName="[tbl_pnl].[Months].[All]" dimensionUniqueName="[tbl_pnl]" displayFolder="" count="2" memberValueDatatype="130" unbalanced="0"/>
    <cacheHierarchy uniqueName="[tbl_trade].[trade_id]" caption="trade_id" attribute="1" defaultMemberUniqueName="[tbl_trade].[trade_id].[All]" allUniqueName="[tbl_trade].[trade_id].[All]" dimensionUniqueName="[tbl_trade]" displayFolder="" count="0" memberValueDatatype="130" unbalanced="0"/>
    <cacheHierarchy uniqueName="[tbl_trade].[order_id]" caption="order_id" attribute="1" defaultMemberUniqueName="[tbl_trade].[order_id].[All]" allUniqueName="[tbl_trade].[order_id].[All]" dimensionUniqueName="[tbl_trade]" displayFolder="" count="0" memberValueDatatype="130" unbalanced="0"/>
    <cacheHierarchy uniqueName="[tbl_trade].[trade_ts]" caption="trade_ts" attribute="1" defaultMemberUniqueName="[tbl_trade].[trade_ts].[All]" allUniqueName="[tbl_trade].[trade_ts].[All]" dimensionUniqueName="[tbl_trade]" displayFolder="" count="0" memberValueDatatype="130" unbalanced="0"/>
    <cacheHierarchy uniqueName="[tbl_trade].[company_id]" caption="company_id" attribute="1" defaultMemberUniqueName="[tbl_trade].[company_id].[All]" allUniqueName="[tbl_trade].[company_id].[All]" dimensionUniqueName="[tbl_trade]" displayFolder="" count="0" memberValueDatatype="130" unbalanced="0"/>
    <cacheHierarchy uniqueName="[tbl_trade].[side]" caption="side" attribute="1" defaultMemberUniqueName="[tbl_trade].[side].[All]" allUniqueName="[tbl_trade].[side].[All]" dimensionUniqueName="[tbl_trade]" displayFolder="" count="2" memberValueDatatype="130" unbalanced="0"/>
    <cacheHierarchy uniqueName="[tbl_trade].[quantity]" caption="quantity" attribute="1" defaultMemberUniqueName="[tbl_trade].[quantity].[All]" allUniqueName="[tbl_trade].[quantity].[All]" dimensionUniqueName="[tbl_trade]" displayFolder="" count="0" memberValueDatatype="20" unbalanced="0"/>
    <cacheHierarchy uniqueName="[tbl_trade].[price]" caption="price" attribute="1" defaultMemberUniqueName="[tbl_trade].[price].[All]" allUniqueName="[tbl_trade].[price].[All]" dimensionUniqueName="[tbl_trade]" displayFolder="" count="0" memberValueDatatype="5" unbalanced="0"/>
    <cacheHierarchy uniqueName="[tbl_trade].[fees]" caption="fees" attribute="1" defaultMemberUniqueName="[tbl_trade].[fees].[All]" allUniqueName="[tbl_trade].[fees].[All]" dimensionUniqueName="[tbl_trade]" displayFolder="" count="0" memberValueDatatype="5" unbalanced="0"/>
    <cacheHierarchy uniqueName="[tbl_trade].[trader_id]" caption="trader_id" attribute="1" defaultMemberUniqueName="[tbl_trade].[trader_id].[All]" allUniqueName="[tbl_trade].[trader_id].[All]" dimensionUniqueName="[tbl_trade]" displayFolder="" count="0" memberValueDatatype="130" unbalanced="0"/>
    <cacheHierarchy uniqueName="[tbl_trade].[portfolio_id]" caption="portfolio_id" attribute="1" defaultMemberUniqueName="[tbl_trade].[portfolio_id].[All]" allUniqueName="[tbl_trade].[portfolio_id].[All]" dimensionUniqueName="[tbl_trade]" displayFolder="" count="0" memberValueDatatype="130" unbalanced="0"/>
    <cacheHierarchy uniqueName="[tbl_trade].[date]" caption="date" attribute="1" defaultMemberUniqueName="[tbl_trade].[date].[All]" allUniqueName="[tbl_trade].[date].[All]" dimensionUniqueName="[tbl_trade]" displayFolder="" count="0" memberValueDatatype="130" unbalanced="0"/>
    <cacheHierarchy uniqueName="[tbl_trade].[Trader Name]" caption="Trader Name" attribute="1" defaultMemberUniqueName="[tbl_trade].[Trader Name].[All]" allUniqueName="[tbl_trade].[Trader Name].[All]" dimensionUniqueName="[tbl_trade]" displayFolder="" count="2" memberValueDatatype="130" unbalanced="0"/>
    <cacheHierarchy uniqueName="[tbl_trade].[portfolio_name]" caption="portfolio_name" attribute="1" defaultMemberUniqueName="[tbl_trade].[portfolio_name].[All]" allUniqueName="[tbl_trade].[portfolio_name].[All]" dimensionUniqueName="[tbl_trade]" displayFolder="" count="2" memberValueDatatype="130" unbalanced="0"/>
    <cacheHierarchy uniqueName="[tbl_trade].[company_name]" caption="company_name" attribute="1" defaultMemberUniqueName="[tbl_trade].[company_name].[All]" allUniqueName="[tbl_trade].[company_name].[All]" dimensionUniqueName="[tbl_trade]" displayFolder="" count="0" memberValueDatatype="130" unbalanced="0"/>
    <cacheHierarchy uniqueName="[tbl_trade].[Year]" caption="Year" attribute="1" defaultMemberUniqueName="[tbl_trade].[Year].[All]" allUniqueName="[tbl_trade].[Year].[All]" dimensionUniqueName="[tbl_trade]" displayFolder="" count="0" memberValueDatatype="20" unbalanced="0"/>
    <cacheHierarchy uniqueName="[tbl_trade].[Trade Value]" caption="Trade Value" attribute="1" defaultMemberUniqueName="[tbl_trade].[Trade Value].[All]" allUniqueName="[tbl_trade].[Trade Value].[All]" dimensionUniqueName="[tbl_trade]" displayFolder="" count="0" memberValueDatatype="5" unbalanced="0"/>
    <cacheHierarchy uniqueName="[tbl_trade].[Months]" caption="Months" attribute="1" defaultMemberUniqueName="[tbl_trade].[Months].[All]" allUniqueName="[tbl_trade].[Months].[All]" dimensionUniqueName="[tbl_trade]" displayFolder="" count="2" memberValueDatatype="130" unbalanced="0"/>
    <cacheHierarchy uniqueName="[tbl_trade].[Net Trade Value (after fees)]" caption="Net Trade Value (after fees)" attribute="1" defaultMemberUniqueName="[tbl_trade].[Net Trade Value (after fees)].[All]" allUniqueName="[tbl_trade].[Net Trade Value (after fees)].[All]" dimensionUniqueName="[tbl_trade]" displayFolder="" count="0" memberValueDatatype="5" unbalanced="0"/>
    <cacheHierarchy uniqueName="[Measures].[__XL_Count tbl_market]" caption="__XL_Count tbl_market" measure="1" displayFolder="" measureGroup="tbl_market" count="0" hidden="1"/>
    <cacheHierarchy uniqueName="[Measures].[__XL_Count tbl_trade]" caption="__XL_Count tbl_trade" measure="1" displayFolder="" measureGroup="tbl_trade" count="0" hidden="1"/>
    <cacheHierarchy uniqueName="[Measures].[__XL_Count tbl_pnl]" caption="__XL_Count tbl_pnl" measure="1" displayFolder="" measureGroup="tbl_pnl" count="0" hidden="1"/>
    <cacheHierarchy uniqueName="[Measures].[__No measures defined]" caption="__No measures defined" measure="1" displayFolder="" count="0" hidden="1"/>
    <cacheHierarchy uniqueName="[Measures].[Sum of close]" caption="Sum of close" measure="1" displayFolder="" measureGroup="tbl_market" count="0" hidden="1">
      <extLst>
        <ext xmlns:x15="http://schemas.microsoft.com/office/spreadsheetml/2010/11/main" uri="{B97F6D7D-B522-45F9-BDA1-12C45D357490}">
          <x15:cacheHierarchy aggregatedColumn="5"/>
        </ext>
      </extLst>
    </cacheHierarchy>
    <cacheHierarchy uniqueName="[Measures].[Average of close]" caption="Average of close" measure="1" displayFolder="" measureGroup="tbl_market" count="0" hidden="1">
      <extLst>
        <ext xmlns:x15="http://schemas.microsoft.com/office/spreadsheetml/2010/11/main" uri="{B97F6D7D-B522-45F9-BDA1-12C45D357490}">
          <x15:cacheHierarchy aggregatedColumn="5"/>
        </ext>
      </extLst>
    </cacheHierarchy>
    <cacheHierarchy uniqueName="[Measures].[Sum of volume]" caption="Sum of volume" measure="1" displayFolder="" measureGroup="tbl_market" count="0" hidden="1">
      <extLst>
        <ext xmlns:x15="http://schemas.microsoft.com/office/spreadsheetml/2010/11/main" uri="{B97F6D7D-B522-45F9-BDA1-12C45D357490}">
          <x15:cacheHierarchy aggregatedColumn="6"/>
        </ext>
      </extLst>
    </cacheHierarchy>
    <cacheHierarchy uniqueName="[Measures].[Sum of Daily % Change]" caption="Sum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Average of Daily % Change]" caption="Average of Daily % Change" measure="1" displayFolder="" measureGroup="tbl_market" count="0" hidden="1">
      <extLst>
        <ext xmlns:x15="http://schemas.microsoft.com/office/spreadsheetml/2010/11/main" uri="{B97F6D7D-B522-45F9-BDA1-12C45D357490}">
          <x15:cacheHierarchy aggregatedColumn="11"/>
        </ext>
      </extLst>
    </cacheHierarchy>
    <cacheHierarchy uniqueName="[Measures].[Count of trader_id]" caption="Count of trader_id" measure="1" displayFolder="" measureGroup="tbl_trade" count="0" hidden="1">
      <extLst>
        <ext xmlns:x15="http://schemas.microsoft.com/office/spreadsheetml/2010/11/main" uri="{B97F6D7D-B522-45F9-BDA1-12C45D357490}">
          <x15:cacheHierarchy aggregatedColumn="42"/>
        </ext>
      </extLst>
    </cacheHierarchy>
    <cacheHierarchy uniqueName="[Measures].[Count of trade_id]" caption="Count of trade_id" measure="1" displayFolder="" measureGroup="tbl_trade" count="0" hidden="1">
      <extLst>
        <ext xmlns:x15="http://schemas.microsoft.com/office/spreadsheetml/2010/11/main" uri="{B97F6D7D-B522-45F9-BDA1-12C45D357490}">
          <x15:cacheHierarchy aggregatedColumn="34"/>
        </ext>
      </extLst>
    </cacheHierarchy>
    <cacheHierarchy uniqueName="[Measures].[Sum of Trade Value]" caption="Sum of Trade Value" measure="1" displayFolder="" measureGroup="tbl_trade"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tbl_trade" count="0" hidden="1">
      <extLst>
        <ext xmlns:x15="http://schemas.microsoft.com/office/spreadsheetml/2010/11/main" uri="{B97F6D7D-B522-45F9-BDA1-12C45D357490}">
          <x15:cacheHierarchy aggregatedColumn="39"/>
        </ext>
      </extLst>
    </cacheHierarchy>
    <cacheHierarchy uniqueName="[Measures].[Average of quantity]" caption="Average of quantity" measure="1" displayFolder="" measureGroup="tbl_trade" count="0" hidden="1">
      <extLst>
        <ext xmlns:x15="http://schemas.microsoft.com/office/spreadsheetml/2010/11/main" uri="{B97F6D7D-B522-45F9-BDA1-12C45D357490}">
          <x15:cacheHierarchy aggregatedColumn="39"/>
        </ext>
      </extLst>
    </cacheHierarchy>
    <cacheHierarchy uniqueName="[Measures].[Sum of high]" caption="Sum of high" measure="1" displayFolder="" measureGroup="tbl_market" count="0" hidden="1">
      <extLst>
        <ext xmlns:x15="http://schemas.microsoft.com/office/spreadsheetml/2010/11/main" uri="{B97F6D7D-B522-45F9-BDA1-12C45D357490}">
          <x15:cacheHierarchy aggregatedColumn="3"/>
        </ext>
      </extLst>
    </cacheHierarchy>
    <cacheHierarchy uniqueName="[Measures].[Sum of low]" caption="Sum of low" measure="1" displayFolder="" measureGroup="tbl_market" count="0" hidden="1">
      <extLst>
        <ext xmlns:x15="http://schemas.microsoft.com/office/spreadsheetml/2010/11/main" uri="{B97F6D7D-B522-45F9-BDA1-12C45D357490}">
          <x15:cacheHierarchy aggregatedColumn="4"/>
        </ext>
      </extLst>
    </cacheHierarchy>
    <cacheHierarchy uniqueName="[Measures].[Sum of open]" caption="Sum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open]" caption="Average of open" measure="1" displayFolder="" measureGroup="tbl_market" count="0" hidden="1">
      <extLst>
        <ext xmlns:x15="http://schemas.microsoft.com/office/spreadsheetml/2010/11/main" uri="{B97F6D7D-B522-45F9-BDA1-12C45D357490}">
          <x15:cacheHierarchy aggregatedColumn="2"/>
        </ext>
      </extLst>
    </cacheHierarchy>
    <cacheHierarchy uniqueName="[Measures].[Average of high]" caption="Average of high" measure="1" displayFolder="" measureGroup="tbl_market" count="0" hidden="1">
      <extLst>
        <ext xmlns:x15="http://schemas.microsoft.com/office/spreadsheetml/2010/11/main" uri="{B97F6D7D-B522-45F9-BDA1-12C45D357490}">
          <x15:cacheHierarchy aggregatedColumn="3"/>
        </ext>
      </extLst>
    </cacheHierarchy>
    <cacheHierarchy uniqueName="[Measures].[Average of low]" caption="Average of low" measure="1" displayFolder="" measureGroup="tbl_market" count="0" hidden="1">
      <extLst>
        <ext xmlns:x15="http://schemas.microsoft.com/office/spreadsheetml/2010/11/main" uri="{B97F6D7D-B522-45F9-BDA1-12C45D357490}">
          <x15:cacheHierarchy aggregatedColumn="4"/>
        </ext>
      </extLst>
    </cacheHierarchy>
    <cacheHierarchy uniqueName="[Measures].[Sum of net_profit]" caption="Sum of net_profit" measure="1" displayFolder="" measureGroup="tbl_pnl" count="0" hidden="1">
      <extLst>
        <ext xmlns:x15="http://schemas.microsoft.com/office/spreadsheetml/2010/11/main" uri="{B97F6D7D-B522-45F9-BDA1-12C45D357490}">
          <x15:cacheHierarchy aggregatedColumn="32"/>
        </ext>
      </extLst>
    </cacheHierarchy>
    <cacheHierarchy uniqueName="[Measures].[Sum of win_flag]" caption="Sum of win_flag" measure="1" displayFolder="" measureGroup="tbl_pnl" count="0" hidden="1">
      <extLst>
        <ext xmlns:x15="http://schemas.microsoft.com/office/spreadsheetml/2010/11/main" uri="{B97F6D7D-B522-45F9-BDA1-12C45D357490}">
          <x15:cacheHierarchy aggregatedColumn="31"/>
        </ext>
      </extLst>
    </cacheHierarchy>
    <cacheHierarchy uniqueName="[Measures].[Count of sell_trade_id]" caption="Count of sell_trade_id" measure="1" displayFolder="" measureGroup="tbl_pnl" count="0" hidden="1">
      <extLst>
        <ext xmlns:x15="http://schemas.microsoft.com/office/spreadsheetml/2010/11/main" uri="{B97F6D7D-B522-45F9-BDA1-12C45D357490}">
          <x15:cacheHierarchy aggregatedColumn="16"/>
        </ext>
      </extLst>
    </cacheHierarchy>
    <cacheHierarchy uniqueName="[Measures].[Sum of Net Trade Value (after fees)]" caption="Sum of Net Trade Value (after fees)" measure="1" displayFolder="" measureGroup="tbl_trade" count="0" hidden="1">
      <extLst>
        <ext xmlns:x15="http://schemas.microsoft.com/office/spreadsheetml/2010/11/main" uri="{B97F6D7D-B522-45F9-BDA1-12C45D357490}">
          <x15:cacheHierarchy aggregatedColumn="51"/>
        </ext>
      </extLst>
    </cacheHierarchy>
    <cacheHierarchy uniqueName="[Measures].[Count of date]" caption="Count of date" measure="1" displayFolder="" measureGroup="tbl_trade" count="0" hidden="1">
      <extLst>
        <ext xmlns:x15="http://schemas.microsoft.com/office/spreadsheetml/2010/11/main" uri="{B97F6D7D-B522-45F9-BDA1-12C45D357490}">
          <x15:cacheHierarchy aggregatedColumn="44"/>
        </ext>
      </extLst>
    </cacheHierarchy>
    <cacheHierarchy uniqueName="[Measures].[Count of side]" caption="Count of side" measure="1" displayFolder="" measureGroup="tbl_trade"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3949955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s v="2025-01-01"/>
    <s v="COMP001"/>
    <n v="796.56"/>
    <n v="800.79"/>
    <n v="792.33"/>
    <n v="800.53"/>
    <n v="42106"/>
    <x v="0"/>
    <s v="SEC01"/>
    <x v="0"/>
    <n v="3.9700000000000273"/>
    <n v="4.9839309028824287E-3"/>
    <n v="8.4599999999999227"/>
    <x v="0"/>
  </r>
  <r>
    <s v="2025-01-02"/>
    <s v="COMP001"/>
    <n v="805.97"/>
    <n v="809.55"/>
    <n v="802.39"/>
    <n v="803.94"/>
    <n v="9680"/>
    <x v="0"/>
    <s v="SEC01"/>
    <x v="0"/>
    <n v="-2.0299999999999727"/>
    <n v="-2.5187041701303678E-3"/>
    <n v="7.1599999999999682"/>
    <x v="0"/>
  </r>
  <r>
    <s v="2025-01-03"/>
    <s v="COMP001"/>
    <n v="809.42"/>
    <n v="818.12"/>
    <n v="800.72"/>
    <n v="806.96"/>
    <n v="36153"/>
    <x v="0"/>
    <s v="SEC01"/>
    <x v="0"/>
    <n v="-2.4599999999999227"/>
    <n v="-3.0392132638184413E-3"/>
    <n v="17.399999999999977"/>
    <x v="0"/>
  </r>
  <r>
    <s v="2025-01-06"/>
    <s v="COMP001"/>
    <n v="818.82"/>
    <n v="831.19"/>
    <n v="806.45"/>
    <n v="817.5"/>
    <n v="9120"/>
    <x v="0"/>
    <s v="SEC01"/>
    <x v="0"/>
    <n v="-1.32000000000005"/>
    <n v="-1.6120759141203804E-3"/>
    <n v="24.740000000000009"/>
    <x v="0"/>
  </r>
  <r>
    <s v="2025-01-07"/>
    <s v="COMP001"/>
    <n v="805.15"/>
    <n v="813.57"/>
    <n v="796.72"/>
    <n v="811.73"/>
    <n v="21445"/>
    <x v="0"/>
    <s v="SEC01"/>
    <x v="0"/>
    <n v="6.5800000000000409"/>
    <n v="8.1723902378439319E-3"/>
    <n v="16.850000000000023"/>
    <x v="0"/>
  </r>
  <r>
    <s v="2025-01-08"/>
    <s v="COMP001"/>
    <n v="810.34"/>
    <n v="817.79"/>
    <n v="802.88"/>
    <n v="806.57"/>
    <n v="32065"/>
    <x v="0"/>
    <s v="SEC01"/>
    <x v="0"/>
    <n v="-3.7699999999999818"/>
    <n v="-4.6523681417676302E-3"/>
    <n v="14.909999999999968"/>
    <x v="0"/>
  </r>
  <r>
    <s v="2025-01-09"/>
    <s v="COMP001"/>
    <n v="804.7"/>
    <n v="816.71"/>
    <n v="792.7"/>
    <n v="800.97"/>
    <n v="46936"/>
    <x v="0"/>
    <s v="SEC01"/>
    <x v="0"/>
    <n v="-3.7300000000000182"/>
    <n v="-4.6352678016652396E-3"/>
    <n v="24.009999999999991"/>
    <x v="0"/>
  </r>
  <r>
    <s v="2025-01-10"/>
    <s v="COMP001"/>
    <n v="793.07"/>
    <n v="795.72"/>
    <n v="790.42"/>
    <n v="791.89"/>
    <n v="21932"/>
    <x v="0"/>
    <s v="SEC01"/>
    <x v="0"/>
    <n v="-1.1800000000000637"/>
    <n v="-1.4878888370510341E-3"/>
    <n v="5.3000000000000682"/>
    <x v="0"/>
  </r>
  <r>
    <s v="2025-01-13"/>
    <s v="COMP001"/>
    <n v="768.48"/>
    <n v="780.24"/>
    <n v="756.73"/>
    <n v="766.43"/>
    <n v="44016"/>
    <x v="0"/>
    <s v="SEC01"/>
    <x v="0"/>
    <n v="-2.0500000000000682"/>
    <n v="-2.6676035810952376E-3"/>
    <n v="23.509999999999991"/>
    <x v="0"/>
  </r>
  <r>
    <s v="2025-01-14"/>
    <s v="COMP001"/>
    <n v="772.58"/>
    <n v="780.18"/>
    <n v="764.98"/>
    <n v="775.85"/>
    <n v="2154"/>
    <x v="0"/>
    <s v="SEC01"/>
    <x v="0"/>
    <n v="3.2699999999999818"/>
    <n v="4.232571384193199E-3"/>
    <n v="15.199999999999932"/>
    <x v="0"/>
  </r>
  <r>
    <s v="2025-01-15"/>
    <s v="COMP001"/>
    <n v="787.6"/>
    <n v="797.49"/>
    <n v="777.72"/>
    <n v="784.06"/>
    <n v="13183"/>
    <x v="0"/>
    <s v="SEC01"/>
    <x v="0"/>
    <n v="-3.5400000000000773"/>
    <n v="-4.4946673438294527E-3"/>
    <n v="19.769999999999982"/>
    <x v="0"/>
  </r>
  <r>
    <s v="2025-01-16"/>
    <s v="COMP001"/>
    <n v="768.68"/>
    <n v="782.43"/>
    <n v="754.94"/>
    <n v="769.33"/>
    <n v="6539"/>
    <x v="0"/>
    <s v="SEC01"/>
    <x v="0"/>
    <n v="0.65000000000009095"/>
    <n v="8.456054535048278E-4"/>
    <n v="27.489999999999895"/>
    <x v="0"/>
  </r>
  <r>
    <s v="2025-01-17"/>
    <s v="COMP001"/>
    <n v="767.61"/>
    <n v="779.13"/>
    <n v="756.09"/>
    <n v="765.38"/>
    <n v="49354"/>
    <x v="0"/>
    <s v="SEC01"/>
    <x v="0"/>
    <n v="-2.2300000000000182"/>
    <n v="-2.9051210901369423E-3"/>
    <n v="23.039999999999964"/>
    <x v="0"/>
  </r>
  <r>
    <s v="2025-01-20"/>
    <s v="COMP001"/>
    <n v="754.13"/>
    <n v="764.08"/>
    <n v="744.17"/>
    <n v="758.43"/>
    <n v="3200"/>
    <x v="0"/>
    <s v="SEC01"/>
    <x v="0"/>
    <n v="4.2999999999999545"/>
    <n v="5.7019346796970743E-3"/>
    <n v="19.910000000000082"/>
    <x v="0"/>
  </r>
  <r>
    <s v="2025-01-21"/>
    <s v="COMP001"/>
    <n v="750.75"/>
    <n v="752"/>
    <n v="749.5"/>
    <n v="751.92"/>
    <n v="12969"/>
    <x v="0"/>
    <s v="SEC01"/>
    <x v="0"/>
    <n v="1.1699999999999591"/>
    <n v="1.558441558441504E-3"/>
    <n v="2.5"/>
    <x v="0"/>
  </r>
  <r>
    <s v="2025-01-22"/>
    <s v="COMP001"/>
    <n v="732.39"/>
    <n v="742.23"/>
    <n v="722.55"/>
    <n v="732.1"/>
    <n v="47760"/>
    <x v="0"/>
    <s v="SEC01"/>
    <x v="0"/>
    <n v="-0.28999999999996362"/>
    <n v="-3.9596389901550217E-4"/>
    <n v="19.680000000000064"/>
    <x v="0"/>
  </r>
  <r>
    <s v="2025-01-23"/>
    <s v="COMP001"/>
    <n v="727.63"/>
    <n v="729.04"/>
    <n v="726.22"/>
    <n v="726.49"/>
    <n v="26876"/>
    <x v="0"/>
    <s v="SEC01"/>
    <x v="0"/>
    <n v="-1.1399999999999864"/>
    <n v="-1.5667303437186294E-3"/>
    <n v="2.8199999999999363"/>
    <x v="0"/>
  </r>
  <r>
    <s v="2025-01-24"/>
    <s v="COMP001"/>
    <n v="730.78"/>
    <n v="734.77"/>
    <n v="726.79"/>
    <n v="732.15"/>
    <n v="47214"/>
    <x v="0"/>
    <s v="SEC01"/>
    <x v="0"/>
    <n v="1.3700000000000045"/>
    <n v="1.8747092148115774E-3"/>
    <n v="7.9800000000000182"/>
    <x v="0"/>
  </r>
  <r>
    <s v="2025-01-27"/>
    <s v="COMP001"/>
    <n v="759.45"/>
    <n v="767.23"/>
    <n v="751.67"/>
    <n v="756.33"/>
    <n v="5555"/>
    <x v="0"/>
    <s v="SEC01"/>
    <x v="0"/>
    <n v="-3.1200000000000045"/>
    <n v="-4.1082362235828618E-3"/>
    <n v="15.560000000000059"/>
    <x v="0"/>
  </r>
  <r>
    <s v="2025-01-28"/>
    <s v="COMP001"/>
    <n v="759.3"/>
    <n v="768.01"/>
    <n v="750.6"/>
    <n v="760.27"/>
    <n v="18429"/>
    <x v="0"/>
    <s v="SEC01"/>
    <x v="0"/>
    <n v="0.97000000000002728"/>
    <n v="1.2774924272356478E-3"/>
    <n v="17.409999999999968"/>
    <x v="0"/>
  </r>
  <r>
    <s v="2025-01-29"/>
    <s v="COMP001"/>
    <n v="756.07"/>
    <n v="765.34"/>
    <n v="746.8"/>
    <n v="761.63"/>
    <n v="4436"/>
    <x v="0"/>
    <s v="SEC01"/>
    <x v="0"/>
    <n v="5.5599999999999454"/>
    <n v="7.353816445567137E-3"/>
    <n v="18.540000000000077"/>
    <x v="0"/>
  </r>
  <r>
    <s v="2025-01-30"/>
    <s v="COMP001"/>
    <n v="753.7"/>
    <n v="764.24"/>
    <n v="743.16"/>
    <n v="756.88"/>
    <n v="31746"/>
    <x v="0"/>
    <s v="SEC01"/>
    <x v="0"/>
    <n v="3.17999999999995"/>
    <n v="4.2191853522621069E-3"/>
    <n v="21.080000000000041"/>
    <x v="0"/>
  </r>
  <r>
    <s v="2025-01-31"/>
    <s v="COMP001"/>
    <n v="753.55"/>
    <n v="763.3"/>
    <n v="743.8"/>
    <n v="751.35"/>
    <n v="40790"/>
    <x v="0"/>
    <s v="SEC01"/>
    <x v="0"/>
    <n v="-2.1999999999999318"/>
    <n v="-2.9195142989847148E-3"/>
    <n v="19.5"/>
    <x v="0"/>
  </r>
  <r>
    <s v="2025-02-03"/>
    <s v="COMP001"/>
    <n v="762.82"/>
    <n v="768.05"/>
    <n v="757.59"/>
    <n v="760.56"/>
    <n v="41764"/>
    <x v="0"/>
    <s v="SEC01"/>
    <x v="0"/>
    <n v="-2.2600000000001046"/>
    <n v="-2.9626910673554762E-3"/>
    <n v="10.459999999999923"/>
    <x v="1"/>
  </r>
  <r>
    <s v="2025-02-04"/>
    <s v="COMP001"/>
    <n v="762.98"/>
    <n v="771.15"/>
    <n v="754.8"/>
    <n v="763.53"/>
    <n v="45080"/>
    <x v="0"/>
    <s v="SEC01"/>
    <x v="0"/>
    <n v="0.54999999999995453"/>
    <n v="7.208576895855127E-4"/>
    <n v="16.350000000000023"/>
    <x v="1"/>
  </r>
  <r>
    <s v="2025-02-05"/>
    <s v="COMP001"/>
    <n v="750.42"/>
    <n v="758.28"/>
    <n v="742.55"/>
    <n v="757.62"/>
    <n v="19589"/>
    <x v="0"/>
    <s v="SEC01"/>
    <x v="0"/>
    <n v="7.2000000000000455"/>
    <n v="9.5946270088750913E-3"/>
    <n v="15.730000000000018"/>
    <x v="1"/>
  </r>
  <r>
    <s v="2025-02-06"/>
    <s v="COMP001"/>
    <n v="748.4"/>
    <n v="762.38"/>
    <n v="734.42"/>
    <n v="748.11"/>
    <n v="48202"/>
    <x v="0"/>
    <s v="SEC01"/>
    <x v="0"/>
    <n v="-0.28999999999996362"/>
    <n v="-3.874933190806569E-4"/>
    <n v="27.960000000000036"/>
    <x v="1"/>
  </r>
  <r>
    <s v="2025-02-07"/>
    <s v="COMP001"/>
    <n v="745.23"/>
    <n v="757.93"/>
    <n v="732.53"/>
    <n v="746.77"/>
    <n v="4420"/>
    <x v="0"/>
    <s v="SEC01"/>
    <x v="0"/>
    <n v="1.5399999999999636"/>
    <n v="2.0664761214658073E-3"/>
    <n v="25.399999999999977"/>
    <x v="1"/>
  </r>
  <r>
    <s v="2025-02-10"/>
    <s v="COMP001"/>
    <n v="737.94"/>
    <n v="748.29"/>
    <n v="727.6"/>
    <n v="741.94"/>
    <n v="1699"/>
    <x v="0"/>
    <s v="SEC01"/>
    <x v="0"/>
    <n v="4"/>
    <n v="5.420494891183565E-3"/>
    <n v="20.689999999999941"/>
    <x v="1"/>
  </r>
  <r>
    <s v="2025-02-11"/>
    <s v="COMP001"/>
    <n v="746.21"/>
    <n v="754.72"/>
    <n v="737.69"/>
    <n v="742.06"/>
    <n v="36743"/>
    <x v="0"/>
    <s v="SEC01"/>
    <x v="0"/>
    <n v="-4.1500000000000909"/>
    <n v="-5.5614371289584574E-3"/>
    <n v="17.029999999999973"/>
    <x v="1"/>
  </r>
  <r>
    <s v="2025-02-12"/>
    <s v="COMP001"/>
    <n v="744.05"/>
    <n v="752.7"/>
    <n v="735.41"/>
    <n v="740.1"/>
    <n v="27641"/>
    <x v="0"/>
    <s v="SEC01"/>
    <x v="0"/>
    <n v="-3.9499999999999318"/>
    <n v="-5.3087830118942704E-3"/>
    <n v="17.290000000000077"/>
    <x v="1"/>
  </r>
  <r>
    <s v="2025-02-13"/>
    <s v="COMP001"/>
    <n v="741.09"/>
    <n v="752.2"/>
    <n v="729.99"/>
    <n v="743.91"/>
    <n v="1569"/>
    <x v="0"/>
    <s v="SEC01"/>
    <x v="0"/>
    <n v="2.8199999999999363"/>
    <n v="3.8052058454437873E-3"/>
    <n v="22.210000000000036"/>
    <x v="1"/>
  </r>
  <r>
    <s v="2025-02-14"/>
    <s v="COMP001"/>
    <n v="738.62"/>
    <n v="745.95"/>
    <n v="731.29"/>
    <n v="732.33"/>
    <n v="46681"/>
    <x v="0"/>
    <s v="SEC01"/>
    <x v="0"/>
    <n v="-6.2899999999999636"/>
    <n v="-8.5158809672090698E-3"/>
    <n v="14.660000000000082"/>
    <x v="1"/>
  </r>
  <r>
    <s v="2025-02-17"/>
    <s v="COMP001"/>
    <n v="739.86"/>
    <n v="751.78"/>
    <n v="727.94"/>
    <n v="742.65"/>
    <n v="36777"/>
    <x v="0"/>
    <s v="SEC01"/>
    <x v="0"/>
    <n v="2.7899999999999636"/>
    <n v="3.7709836996187977E-3"/>
    <n v="23.839999999999918"/>
    <x v="1"/>
  </r>
  <r>
    <s v="2025-02-18"/>
    <s v="COMP001"/>
    <n v="768.97"/>
    <n v="773.2"/>
    <n v="764.74"/>
    <n v="769.29"/>
    <n v="46017"/>
    <x v="0"/>
    <s v="SEC01"/>
    <x v="0"/>
    <n v="0.31999999999993634"/>
    <n v="4.161410718232653E-4"/>
    <n v="8.4600000000000364"/>
    <x v="1"/>
  </r>
  <r>
    <s v="2025-02-19"/>
    <s v="COMP001"/>
    <n v="781.47"/>
    <n v="792.7"/>
    <n v="770.24"/>
    <n v="781.13"/>
    <n v="13533"/>
    <x v="0"/>
    <s v="SEC01"/>
    <x v="0"/>
    <n v="-0.34000000000003183"/>
    <n v="-4.3507748218105856E-4"/>
    <n v="22.460000000000036"/>
    <x v="1"/>
  </r>
  <r>
    <s v="2025-02-20"/>
    <s v="COMP001"/>
    <n v="783.99"/>
    <n v="789.1"/>
    <n v="778.87"/>
    <n v="783.47"/>
    <n v="20190"/>
    <x v="0"/>
    <s v="SEC01"/>
    <x v="0"/>
    <n v="-0.51999999999998181"/>
    <n v="-6.6327376624699525E-4"/>
    <n v="10.230000000000018"/>
    <x v="1"/>
  </r>
  <r>
    <s v="2025-02-21"/>
    <s v="COMP001"/>
    <n v="793.71"/>
    <n v="799.06"/>
    <n v="788.35"/>
    <n v="792.41"/>
    <n v="11647"/>
    <x v="0"/>
    <s v="SEC01"/>
    <x v="0"/>
    <n v="-1.3000000000000682"/>
    <n v="-1.6378778143151379E-3"/>
    <n v="10.709999999999923"/>
    <x v="1"/>
  </r>
  <r>
    <s v="2025-02-24"/>
    <s v="COMP001"/>
    <n v="785.73"/>
    <n v="796.88"/>
    <n v="774.58"/>
    <n v="782.59"/>
    <n v="25376"/>
    <x v="0"/>
    <s v="SEC01"/>
    <x v="0"/>
    <n v="-3.1399999999999864"/>
    <n v="-3.9962837106894055E-3"/>
    <n v="22.299999999999955"/>
    <x v="1"/>
  </r>
  <r>
    <s v="2025-02-25"/>
    <s v="COMP001"/>
    <n v="770.64"/>
    <n v="776.95"/>
    <n v="764.33"/>
    <n v="767.31"/>
    <n v="13039"/>
    <x v="0"/>
    <s v="SEC01"/>
    <x v="0"/>
    <n v="-3.3300000000000409"/>
    <n v="-4.3210837745251236E-3"/>
    <n v="12.620000000000005"/>
    <x v="1"/>
  </r>
  <r>
    <s v="2025-02-26"/>
    <s v="COMP001"/>
    <n v="774.29"/>
    <n v="785.89"/>
    <n v="762.68"/>
    <n v="775.01"/>
    <n v="26547"/>
    <x v="0"/>
    <s v="SEC01"/>
    <x v="0"/>
    <n v="0.72000000000002728"/>
    <n v="9.2988415193277362E-4"/>
    <n v="23.210000000000036"/>
    <x v="1"/>
  </r>
  <r>
    <s v="2025-02-27"/>
    <s v="COMP001"/>
    <n v="776.57"/>
    <n v="783.61"/>
    <n v="769.54"/>
    <n v="769.96"/>
    <n v="33097"/>
    <x v="0"/>
    <s v="SEC01"/>
    <x v="0"/>
    <n v="-6.6100000000000136"/>
    <n v="-8.5117890209511233E-3"/>
    <n v="14.07000000000005"/>
    <x v="1"/>
  </r>
  <r>
    <s v="2025-02-28"/>
    <s v="COMP001"/>
    <n v="753.52"/>
    <n v="758.61"/>
    <n v="748.43"/>
    <n v="757.19"/>
    <n v="34621"/>
    <x v="0"/>
    <s v="SEC01"/>
    <x v="0"/>
    <n v="3.6700000000000728"/>
    <n v="4.8704745726723545E-3"/>
    <n v="10.180000000000064"/>
    <x v="1"/>
  </r>
  <r>
    <s v="2025-03-03"/>
    <s v="COMP001"/>
    <n v="750.31"/>
    <n v="753.93"/>
    <n v="746.69"/>
    <n v="749.01"/>
    <n v="23677"/>
    <x v="0"/>
    <s v="SEC01"/>
    <x v="0"/>
    <n v="-1.2999999999999545"/>
    <n v="-1.7326171848968488E-3"/>
    <n v="7.2399999999998954"/>
    <x v="2"/>
  </r>
  <r>
    <s v="2025-03-04"/>
    <s v="COMP001"/>
    <n v="742.73"/>
    <n v="747.32"/>
    <n v="738.14"/>
    <n v="738.59"/>
    <n v="43675"/>
    <x v="0"/>
    <s v="SEC01"/>
    <x v="0"/>
    <n v="-4.1399999999999864"/>
    <n v="-5.5740309399108512E-3"/>
    <n v="9.1800000000000637"/>
    <x v="2"/>
  </r>
  <r>
    <s v="2025-03-05"/>
    <s v="COMP001"/>
    <n v="738.07"/>
    <n v="740.6"/>
    <n v="735.53"/>
    <n v="740.02"/>
    <n v="16338"/>
    <x v="0"/>
    <s v="SEC01"/>
    <x v="0"/>
    <n v="1.9499999999999318"/>
    <n v="2.6420258241087319E-3"/>
    <n v="5.07000000000005"/>
    <x v="2"/>
  </r>
  <r>
    <s v="2025-03-06"/>
    <s v="COMP001"/>
    <n v="742.7"/>
    <n v="747.54"/>
    <n v="737.86"/>
    <n v="745.65"/>
    <n v="20508"/>
    <x v="0"/>
    <s v="SEC01"/>
    <x v="0"/>
    <n v="2.9499999999999318"/>
    <n v="3.9719940756697608E-3"/>
    <n v="9.67999999999995"/>
    <x v="2"/>
  </r>
  <r>
    <s v="2025-03-07"/>
    <s v="COMP001"/>
    <n v="748.98"/>
    <n v="758.31"/>
    <n v="739.65"/>
    <n v="754.21"/>
    <n v="22606"/>
    <x v="0"/>
    <s v="SEC01"/>
    <x v="0"/>
    <n v="5.2300000000000182"/>
    <n v="6.9828299821090255E-3"/>
    <n v="18.659999999999968"/>
    <x v="2"/>
  </r>
  <r>
    <s v="2025-03-10"/>
    <s v="COMP001"/>
    <n v="763.2"/>
    <n v="764.24"/>
    <n v="762.15"/>
    <n v="762.94"/>
    <n v="33093"/>
    <x v="0"/>
    <s v="SEC01"/>
    <x v="0"/>
    <n v="-0.25999999999999091"/>
    <n v="-3.4067085953877214E-4"/>
    <n v="2.0900000000000318"/>
    <x v="2"/>
  </r>
  <r>
    <s v="2025-03-11"/>
    <s v="COMP001"/>
    <n v="769.67"/>
    <n v="778.75"/>
    <n v="760.59"/>
    <n v="770.42"/>
    <n v="8987"/>
    <x v="0"/>
    <s v="SEC01"/>
    <x v="0"/>
    <n v="0.75"/>
    <n v="9.7444359270856351E-4"/>
    <n v="18.159999999999968"/>
    <x v="2"/>
  </r>
  <r>
    <s v="2025-03-12"/>
    <s v="COMP001"/>
    <n v="762.16"/>
    <n v="770.63"/>
    <n v="753.69"/>
    <n v="768.59"/>
    <n v="47185"/>
    <x v="0"/>
    <s v="SEC01"/>
    <x v="0"/>
    <n v="6.4300000000000637"/>
    <n v="8.4365487561667684E-3"/>
    <n v="16.939999999999941"/>
    <x v="2"/>
  </r>
  <r>
    <s v="2025-03-13"/>
    <s v="COMP001"/>
    <n v="759.16"/>
    <n v="767.69"/>
    <n v="750.63"/>
    <n v="762.76"/>
    <n v="18214"/>
    <x v="0"/>
    <s v="SEC01"/>
    <x v="0"/>
    <n v="3.6000000000000227"/>
    <n v="4.7420833552874533E-3"/>
    <n v="17.060000000000059"/>
    <x v="2"/>
  </r>
  <r>
    <s v="2025-03-14"/>
    <s v="COMP001"/>
    <n v="746.26"/>
    <n v="755.07"/>
    <n v="737.44"/>
    <n v="748.58"/>
    <n v="26945"/>
    <x v="0"/>
    <s v="SEC01"/>
    <x v="0"/>
    <n v="2.32000000000005"/>
    <n v="3.1088360624983921E-3"/>
    <n v="17.629999999999995"/>
    <x v="2"/>
  </r>
  <r>
    <s v="2025-03-17"/>
    <s v="COMP001"/>
    <n v="752.09"/>
    <n v="759.59"/>
    <n v="744.59"/>
    <n v="759.2"/>
    <n v="2150"/>
    <x v="0"/>
    <s v="SEC01"/>
    <x v="0"/>
    <n v="7.1100000000000136"/>
    <n v="9.4536558124692707E-3"/>
    <n v="15"/>
    <x v="2"/>
  </r>
  <r>
    <s v="2025-03-18"/>
    <s v="COMP001"/>
    <n v="759.86"/>
    <n v="768.23"/>
    <n v="751.49"/>
    <n v="757.69"/>
    <n v="2081"/>
    <x v="0"/>
    <s v="SEC01"/>
    <x v="0"/>
    <n v="-2.1699999999999591"/>
    <n v="-2.8557892243307437E-3"/>
    <n v="16.740000000000009"/>
    <x v="2"/>
  </r>
  <r>
    <s v="2025-03-19"/>
    <s v="COMP001"/>
    <n v="757.52"/>
    <n v="767.76"/>
    <n v="747.29"/>
    <n v="753.96"/>
    <n v="47175"/>
    <x v="0"/>
    <s v="SEC01"/>
    <x v="0"/>
    <n v="-3.5599999999999454"/>
    <n v="-4.69954588657718E-3"/>
    <n v="20.470000000000027"/>
    <x v="2"/>
  </r>
  <r>
    <s v="2025-03-20"/>
    <s v="COMP001"/>
    <n v="764.17"/>
    <n v="773.84"/>
    <n v="754.49"/>
    <n v="765.43"/>
    <n v="46543"/>
    <x v="0"/>
    <s v="SEC01"/>
    <x v="0"/>
    <n v="1.2599999999999909"/>
    <n v="1.6488477694753666E-3"/>
    <n v="19.350000000000023"/>
    <x v="2"/>
  </r>
  <r>
    <s v="2025-03-21"/>
    <s v="COMP001"/>
    <n v="759.24"/>
    <n v="771.15"/>
    <n v="747.34"/>
    <n v="757"/>
    <n v="14500"/>
    <x v="0"/>
    <s v="SEC01"/>
    <x v="0"/>
    <n v="-2.2400000000000091"/>
    <n v="-2.950318739792436E-3"/>
    <n v="23.809999999999945"/>
    <x v="2"/>
  </r>
  <r>
    <s v="2025-03-24"/>
    <s v="COMP001"/>
    <n v="766.59"/>
    <n v="776.48"/>
    <n v="756.7"/>
    <n v="765.18"/>
    <n v="48893"/>
    <x v="0"/>
    <s v="SEC01"/>
    <x v="0"/>
    <n v="-1.4100000000000819"/>
    <n v="-1.8393143662193373E-3"/>
    <n v="19.779999999999973"/>
    <x v="2"/>
  </r>
  <r>
    <s v="2025-03-25"/>
    <s v="COMP001"/>
    <n v="773.47"/>
    <n v="779.45"/>
    <n v="767.5"/>
    <n v="768.23"/>
    <n v="2679"/>
    <x v="0"/>
    <s v="SEC01"/>
    <x v="0"/>
    <n v="-5.2400000000000091"/>
    <n v="-6.7746648221650597E-3"/>
    <n v="11.950000000000045"/>
    <x v="2"/>
  </r>
  <r>
    <s v="2025-03-26"/>
    <s v="COMP001"/>
    <n v="758.72"/>
    <n v="760.84"/>
    <n v="756.61"/>
    <n v="758.43"/>
    <n v="28932"/>
    <x v="0"/>
    <s v="SEC01"/>
    <x v="0"/>
    <n v="-0.29000000000007731"/>
    <n v="-3.8222269084784544E-4"/>
    <n v="4.2300000000000182"/>
    <x v="2"/>
  </r>
  <r>
    <s v="2025-03-27"/>
    <s v="COMP001"/>
    <n v="758.42"/>
    <n v="759.65"/>
    <n v="757.19"/>
    <n v="757.89"/>
    <n v="14296"/>
    <x v="0"/>
    <s v="SEC01"/>
    <x v="0"/>
    <n v="-0.52999999999997272"/>
    <n v="-6.9882123361722102E-4"/>
    <n v="2.4599999999999227"/>
    <x v="2"/>
  </r>
  <r>
    <s v="2025-03-28"/>
    <s v="COMP001"/>
    <n v="762.29"/>
    <n v="772.2"/>
    <n v="752.39"/>
    <n v="767.42"/>
    <n v="30124"/>
    <x v="0"/>
    <s v="SEC01"/>
    <x v="0"/>
    <n v="5.1299999999999955"/>
    <n v="6.7297222841700612E-3"/>
    <n v="19.810000000000059"/>
    <x v="2"/>
  </r>
  <r>
    <s v="2025-03-31"/>
    <s v="COMP001"/>
    <n v="778.25"/>
    <n v="782.69"/>
    <n v="773.82"/>
    <n v="775.33"/>
    <n v="36247"/>
    <x v="0"/>
    <s v="SEC01"/>
    <x v="0"/>
    <n v="-2.9199999999999591"/>
    <n v="-3.7520077096048301E-3"/>
    <n v="8.8700000000000045"/>
    <x v="2"/>
  </r>
  <r>
    <s v="2025-04-01"/>
    <s v="COMP001"/>
    <n v="793.91"/>
    <n v="803.02"/>
    <n v="784.8"/>
    <n v="790.27"/>
    <n v="38220"/>
    <x v="0"/>
    <s v="SEC01"/>
    <x v="0"/>
    <n v="-3.6399999999999864"/>
    <n v="-4.5849025708203529E-3"/>
    <n v="18.220000000000027"/>
    <x v="3"/>
  </r>
  <r>
    <s v="2025-04-02"/>
    <s v="COMP001"/>
    <n v="792.11"/>
    <n v="800.16"/>
    <n v="784.05"/>
    <n v="793.83"/>
    <n v="33580"/>
    <x v="0"/>
    <s v="SEC01"/>
    <x v="0"/>
    <n v="1.7200000000000273"/>
    <n v="2.17141558621912E-3"/>
    <n v="16.110000000000014"/>
    <x v="3"/>
  </r>
  <r>
    <s v="2025-04-03"/>
    <s v="COMP001"/>
    <n v="833.67"/>
    <n v="843.18"/>
    <n v="824.16"/>
    <n v="828.48"/>
    <n v="24289"/>
    <x v="0"/>
    <s v="SEC01"/>
    <x v="0"/>
    <n v="-5.1899999999999409"/>
    <n v="-6.2254849040986734E-3"/>
    <n v="19.019999999999982"/>
    <x v="3"/>
  </r>
  <r>
    <s v="2025-04-04"/>
    <s v="COMP001"/>
    <n v="822.67"/>
    <n v="834.42"/>
    <n v="810.92"/>
    <n v="819.13"/>
    <n v="42975"/>
    <x v="0"/>
    <s v="SEC01"/>
    <x v="0"/>
    <n v="-3.5399999999999636"/>
    <n v="-4.3030619811102429E-3"/>
    <n v="23.5"/>
    <x v="3"/>
  </r>
  <r>
    <s v="2025-04-07"/>
    <s v="COMP001"/>
    <n v="819.26"/>
    <n v="825.96"/>
    <n v="812.56"/>
    <n v="815.22"/>
    <n v="39646"/>
    <x v="0"/>
    <s v="SEC01"/>
    <x v="0"/>
    <n v="-4.0399999999999636"/>
    <n v="-4.9312794473060613E-3"/>
    <n v="13.400000000000091"/>
    <x v="3"/>
  </r>
  <r>
    <s v="2025-04-08"/>
    <s v="COMP001"/>
    <n v="815.41"/>
    <n v="830.17"/>
    <n v="800.66"/>
    <n v="814.79"/>
    <n v="23687"/>
    <x v="0"/>
    <s v="SEC01"/>
    <x v="0"/>
    <n v="-0.62000000000000455"/>
    <n v="-7.6035368710219964E-4"/>
    <n v="29.509999999999991"/>
    <x v="3"/>
  </r>
  <r>
    <s v="2025-04-09"/>
    <s v="COMP001"/>
    <n v="803.46"/>
    <n v="815.6"/>
    <n v="791.33"/>
    <n v="800.54"/>
    <n v="7833"/>
    <x v="0"/>
    <s v="SEC01"/>
    <x v="0"/>
    <n v="-2.9200000000000728"/>
    <n v="-3.6342817315113043E-3"/>
    <n v="24.269999999999982"/>
    <x v="3"/>
  </r>
  <r>
    <s v="2025-04-10"/>
    <s v="COMP001"/>
    <n v="814.93"/>
    <n v="820.62"/>
    <n v="809.23"/>
    <n v="811.32"/>
    <n v="6052"/>
    <x v="0"/>
    <s v="SEC01"/>
    <x v="0"/>
    <n v="-3.6099999999999"/>
    <n v="-4.4298283288133952E-3"/>
    <n v="11.389999999999986"/>
    <x v="3"/>
  </r>
  <r>
    <s v="2025-04-11"/>
    <s v="COMP001"/>
    <n v="817.55"/>
    <n v="829.76"/>
    <n v="805.35"/>
    <n v="820.8"/>
    <n v="41770"/>
    <x v="0"/>
    <s v="SEC01"/>
    <x v="0"/>
    <n v="3.25"/>
    <n v="3.9752920310684361E-3"/>
    <n v="24.409999999999968"/>
    <x v="3"/>
  </r>
  <r>
    <s v="2025-04-14"/>
    <s v="COMP001"/>
    <n v="822.58"/>
    <n v="834.67"/>
    <n v="810.5"/>
    <n v="821.2"/>
    <n v="18450"/>
    <x v="0"/>
    <s v="SEC01"/>
    <x v="0"/>
    <n v="-1.3799999999999955"/>
    <n v="-1.6776483746261705E-3"/>
    <n v="24.169999999999959"/>
    <x v="3"/>
  </r>
  <r>
    <s v="2025-04-15"/>
    <s v="COMP001"/>
    <n v="816.91"/>
    <n v="819.07"/>
    <n v="814.75"/>
    <n v="815.88"/>
    <n v="39494"/>
    <x v="0"/>
    <s v="SEC01"/>
    <x v="0"/>
    <n v="-1.0299999999999727"/>
    <n v="-1.2608488083142241E-3"/>
    <n v="4.32000000000005"/>
    <x v="3"/>
  </r>
  <r>
    <s v="2025-04-16"/>
    <s v="COMP001"/>
    <n v="803.56"/>
    <n v="806.89"/>
    <n v="800.22"/>
    <n v="800.85"/>
    <n v="35850"/>
    <x v="0"/>
    <s v="SEC01"/>
    <x v="0"/>
    <n v="-2.7099999999999227"/>
    <n v="-3.372492408780829E-3"/>
    <n v="6.6699999999999591"/>
    <x v="3"/>
  </r>
  <r>
    <s v="2025-04-17"/>
    <s v="COMP001"/>
    <n v="790.58"/>
    <n v="798.45"/>
    <n v="782.71"/>
    <n v="793.11"/>
    <n v="24132"/>
    <x v="0"/>
    <s v="SEC01"/>
    <x v="0"/>
    <n v="2.5299999999999727"/>
    <n v="3.2001821447544495E-3"/>
    <n v="15.740000000000009"/>
    <x v="3"/>
  </r>
  <r>
    <s v="2025-04-18"/>
    <s v="COMP001"/>
    <n v="807.35"/>
    <n v="814.3"/>
    <n v="800.4"/>
    <n v="800.77"/>
    <n v="1417"/>
    <x v="0"/>
    <s v="SEC01"/>
    <x v="0"/>
    <n v="-6.5800000000000409"/>
    <n v="-8.15012076546732E-3"/>
    <n v="13.899999999999977"/>
    <x v="3"/>
  </r>
  <r>
    <s v="2025-04-21"/>
    <s v="COMP001"/>
    <n v="796.94"/>
    <n v="802.99"/>
    <n v="790.9"/>
    <n v="798.82"/>
    <n v="18209"/>
    <x v="0"/>
    <s v="SEC01"/>
    <x v="0"/>
    <n v="1.8799999999999955"/>
    <n v="2.3590232639847356E-3"/>
    <n v="12.090000000000032"/>
    <x v="3"/>
  </r>
  <r>
    <s v="2025-04-22"/>
    <s v="COMP001"/>
    <n v="795.26"/>
    <n v="805.8"/>
    <n v="784.73"/>
    <n v="794.73"/>
    <n v="1412"/>
    <x v="0"/>
    <s v="SEC01"/>
    <x v="0"/>
    <n v="-0.52999999999997272"/>
    <n v="-6.6644870859841154E-4"/>
    <n v="21.069999999999936"/>
    <x v="3"/>
  </r>
  <r>
    <s v="2025-04-23"/>
    <s v="COMP001"/>
    <n v="796.92"/>
    <n v="800.58"/>
    <n v="793.27"/>
    <n v="799.95"/>
    <n v="24548"/>
    <x v="0"/>
    <s v="SEC01"/>
    <x v="0"/>
    <n v="3.0300000000000864"/>
    <n v="3.8021382321940553E-3"/>
    <n v="7.3100000000000591"/>
    <x v="3"/>
  </r>
  <r>
    <s v="2025-04-24"/>
    <s v="COMP001"/>
    <n v="812.75"/>
    <n v="816.48"/>
    <n v="809.02"/>
    <n v="811.9"/>
    <n v="19888"/>
    <x v="0"/>
    <s v="SEC01"/>
    <x v="0"/>
    <n v="-0.85000000000002274"/>
    <n v="-1.0458320516764353E-3"/>
    <n v="7.4600000000000364"/>
    <x v="3"/>
  </r>
  <r>
    <s v="2025-04-25"/>
    <s v="COMP001"/>
    <n v="814.67"/>
    <n v="824"/>
    <n v="805.35"/>
    <n v="814.73"/>
    <n v="18506"/>
    <x v="0"/>
    <s v="SEC01"/>
    <x v="0"/>
    <n v="6.0000000000059117E-2"/>
    <n v="7.3649453152882906E-5"/>
    <n v="18.649999999999977"/>
    <x v="3"/>
  </r>
  <r>
    <s v="2025-04-28"/>
    <s v="COMP001"/>
    <n v="818.49"/>
    <n v="824.91"/>
    <n v="812.07"/>
    <n v="818.16"/>
    <n v="35911"/>
    <x v="0"/>
    <s v="SEC01"/>
    <x v="0"/>
    <n v="-0.33000000000004093"/>
    <n v="-4.0318146831365187E-4"/>
    <n v="12.839999999999918"/>
    <x v="3"/>
  </r>
  <r>
    <s v="2025-04-29"/>
    <s v="COMP001"/>
    <n v="827.71"/>
    <n v="838.3"/>
    <n v="817.12"/>
    <n v="832.62"/>
    <n v="45811"/>
    <x v="0"/>
    <s v="SEC01"/>
    <x v="0"/>
    <n v="4.9099999999999682"/>
    <n v="5.9320293339454253E-3"/>
    <n v="21.17999999999995"/>
    <x v="3"/>
  </r>
  <r>
    <s v="2025-04-30"/>
    <s v="COMP001"/>
    <n v="831.98"/>
    <n v="841.83"/>
    <n v="822.13"/>
    <n v="834.67"/>
    <n v="48320"/>
    <x v="0"/>
    <s v="SEC01"/>
    <x v="0"/>
    <n v="2.6899999999999409"/>
    <n v="3.2332507992979889E-3"/>
    <n v="19.700000000000045"/>
    <x v="3"/>
  </r>
  <r>
    <s v="2025-05-01"/>
    <s v="COMP001"/>
    <n v="830.46"/>
    <n v="835.58"/>
    <n v="825.34"/>
    <n v="831.62"/>
    <n v="45912"/>
    <x v="0"/>
    <s v="SEC01"/>
    <x v="0"/>
    <n v="1.1599999999999682"/>
    <n v="1.3968162223345713E-3"/>
    <n v="10.240000000000009"/>
    <x v="4"/>
  </r>
  <r>
    <s v="2025-05-02"/>
    <s v="COMP001"/>
    <n v="836.21"/>
    <n v="847.38"/>
    <n v="825.03"/>
    <n v="838.9"/>
    <n v="1698"/>
    <x v="0"/>
    <s v="SEC01"/>
    <x v="0"/>
    <n v="2.6899999999999409"/>
    <n v="3.2168952775019919E-3"/>
    <n v="22.350000000000023"/>
    <x v="4"/>
  </r>
  <r>
    <s v="2025-05-05"/>
    <s v="COMP001"/>
    <n v="836.78"/>
    <n v="838.06"/>
    <n v="835.5"/>
    <n v="836.39"/>
    <n v="8400"/>
    <x v="0"/>
    <s v="SEC01"/>
    <x v="0"/>
    <n v="-0.38999999999998636"/>
    <n v="-4.6607232486434473E-4"/>
    <n v="2.5599999999999454"/>
    <x v="4"/>
  </r>
  <r>
    <s v="2025-05-06"/>
    <s v="COMP001"/>
    <n v="836.82"/>
    <n v="846.83"/>
    <n v="826.81"/>
    <n v="832.72"/>
    <n v="18101"/>
    <x v="0"/>
    <s v="SEC01"/>
    <x v="0"/>
    <n v="-4.1000000000000227"/>
    <n v="-4.8995004899500755E-3"/>
    <n v="20.020000000000095"/>
    <x v="4"/>
  </r>
  <r>
    <s v="2025-05-07"/>
    <s v="COMP001"/>
    <n v="848.04"/>
    <n v="857.85"/>
    <n v="838.23"/>
    <n v="846.4"/>
    <n v="6486"/>
    <x v="0"/>
    <s v="SEC01"/>
    <x v="0"/>
    <n v="-1.6399999999999864"/>
    <n v="-1.9338710438186718E-3"/>
    <n v="19.620000000000005"/>
    <x v="4"/>
  </r>
  <r>
    <s v="2025-05-08"/>
    <s v="COMP001"/>
    <n v="843.42"/>
    <n v="844.89"/>
    <n v="841.94"/>
    <n v="843.49"/>
    <n v="38259"/>
    <x v="0"/>
    <s v="SEC01"/>
    <x v="0"/>
    <n v="7.0000000000050022E-2"/>
    <n v="8.2995423395283515E-5"/>
    <n v="2.9499999999999318"/>
    <x v="4"/>
  </r>
  <r>
    <s v="2025-05-09"/>
    <s v="COMP001"/>
    <n v="813.13"/>
    <n v="821.3"/>
    <n v="804.96"/>
    <n v="815.93"/>
    <n v="41419"/>
    <x v="0"/>
    <s v="SEC01"/>
    <x v="0"/>
    <n v="2.7999999999999545"/>
    <n v="3.4434838217750601E-3"/>
    <n v="16.339999999999918"/>
    <x v="4"/>
  </r>
  <r>
    <s v="2025-05-12"/>
    <s v="COMP001"/>
    <n v="821.04"/>
    <n v="835.2"/>
    <n v="806.88"/>
    <n v="819.69"/>
    <n v="2062"/>
    <x v="0"/>
    <s v="SEC01"/>
    <x v="0"/>
    <n v="-1.3499999999999091"/>
    <n v="-1.6442560654778198E-3"/>
    <n v="28.32000000000005"/>
    <x v="4"/>
  </r>
  <r>
    <s v="2025-05-13"/>
    <s v="COMP001"/>
    <n v="812.52"/>
    <n v="817.3"/>
    <n v="807.74"/>
    <n v="815.81"/>
    <n v="12174"/>
    <x v="0"/>
    <s v="SEC01"/>
    <x v="0"/>
    <n v="3.2899999999999636"/>
    <n v="4.0491310983113817E-3"/>
    <n v="9.5599999999999454"/>
    <x v="4"/>
  </r>
  <r>
    <s v="2025-05-14"/>
    <s v="COMP001"/>
    <n v="820.68"/>
    <n v="829.23"/>
    <n v="812.13"/>
    <n v="813.03"/>
    <n v="24714"/>
    <x v="0"/>
    <s v="SEC01"/>
    <x v="0"/>
    <n v="-7.6499999999999773"/>
    <n v="-9.3215382365842685E-3"/>
    <n v="17.100000000000023"/>
    <x v="4"/>
  </r>
  <r>
    <s v="2025-05-15"/>
    <s v="COMP001"/>
    <n v="822.27"/>
    <n v="832.4"/>
    <n v="812.14"/>
    <n v="817.88"/>
    <n v="7801"/>
    <x v="0"/>
    <s v="SEC01"/>
    <x v="0"/>
    <n v="-4.3899999999999864"/>
    <n v="-5.3388789570335609E-3"/>
    <n v="20.259999999999991"/>
    <x v="4"/>
  </r>
  <r>
    <s v="2025-05-16"/>
    <s v="COMP001"/>
    <n v="818.66"/>
    <n v="832.18"/>
    <n v="805.13"/>
    <n v="816.37"/>
    <n v="18337"/>
    <x v="0"/>
    <s v="SEC01"/>
    <x v="0"/>
    <n v="-2.2899999999999636"/>
    <n v="-2.7972540493000314E-3"/>
    <n v="27.049999999999955"/>
    <x v="4"/>
  </r>
  <r>
    <s v="2025-05-19"/>
    <s v="COMP001"/>
    <n v="823.01"/>
    <n v="828.9"/>
    <n v="817.12"/>
    <n v="818.78"/>
    <n v="2542"/>
    <x v="0"/>
    <s v="SEC01"/>
    <x v="0"/>
    <n v="-4.2300000000000182"/>
    <n v="-5.1396702348695863E-3"/>
    <n v="11.779999999999973"/>
    <x v="4"/>
  </r>
  <r>
    <s v="2025-05-20"/>
    <s v="COMP001"/>
    <n v="799.99"/>
    <n v="805.17"/>
    <n v="794.81"/>
    <n v="798.37"/>
    <n v="28569"/>
    <x v="0"/>
    <s v="SEC01"/>
    <x v="0"/>
    <n v="-1.6200000000000045"/>
    <n v="-2.0250253128164157E-3"/>
    <n v="10.360000000000014"/>
    <x v="4"/>
  </r>
  <r>
    <s v="2025-05-21"/>
    <s v="COMP001"/>
    <n v="795.01"/>
    <n v="803.2"/>
    <n v="786.81"/>
    <n v="789.13"/>
    <n v="23556"/>
    <x v="0"/>
    <s v="SEC01"/>
    <x v="0"/>
    <n v="-5.8799999999999955"/>
    <n v="-7.3961333819700329E-3"/>
    <n v="16.3900000000001"/>
    <x v="4"/>
  </r>
  <r>
    <s v="2025-05-22"/>
    <s v="COMP001"/>
    <n v="796.15"/>
    <n v="804.76"/>
    <n v="787.55"/>
    <n v="803.4"/>
    <n v="14807"/>
    <x v="0"/>
    <s v="SEC01"/>
    <x v="0"/>
    <n v="7.25"/>
    <n v="9.1063241851409918E-3"/>
    <n v="17.210000000000036"/>
    <x v="4"/>
  </r>
  <r>
    <s v="2025-05-23"/>
    <s v="COMP001"/>
    <n v="803.26"/>
    <n v="817.27"/>
    <n v="789.26"/>
    <n v="803.4"/>
    <n v="27256"/>
    <x v="0"/>
    <s v="SEC01"/>
    <x v="0"/>
    <n v="0.13999999999998636"/>
    <n v="1.7428976919053152E-4"/>
    <n v="28.009999999999991"/>
    <x v="4"/>
  </r>
  <r>
    <s v="2025-05-26"/>
    <s v="COMP001"/>
    <n v="786.52"/>
    <n v="801.74"/>
    <n v="771.31"/>
    <n v="786.83"/>
    <n v="26731"/>
    <x v="0"/>
    <s v="SEC01"/>
    <x v="0"/>
    <n v="0.31000000000005912"/>
    <n v="3.9414128057780999E-4"/>
    <n v="30.430000000000064"/>
    <x v="4"/>
  </r>
  <r>
    <s v="2025-05-27"/>
    <s v="COMP001"/>
    <n v="773.67"/>
    <n v="781.89"/>
    <n v="765.46"/>
    <n v="776.45"/>
    <n v="35578"/>
    <x v="0"/>
    <s v="SEC01"/>
    <x v="0"/>
    <n v="2.7800000000000864"/>
    <n v="3.5932632776249388E-3"/>
    <n v="16.42999999999995"/>
    <x v="4"/>
  </r>
  <r>
    <s v="2025-05-28"/>
    <s v="COMP001"/>
    <n v="768.66"/>
    <n v="778.91"/>
    <n v="758.42"/>
    <n v="766.99"/>
    <n v="26289"/>
    <x v="0"/>
    <s v="SEC01"/>
    <x v="0"/>
    <n v="-1.6699999999999591"/>
    <n v="-2.172612078161943E-3"/>
    <n v="20.490000000000009"/>
    <x v="4"/>
  </r>
  <r>
    <s v="2025-05-29"/>
    <s v="COMP001"/>
    <n v="774.27"/>
    <n v="782.08"/>
    <n v="766.45"/>
    <n v="768.16"/>
    <n v="45482"/>
    <x v="0"/>
    <s v="SEC01"/>
    <x v="0"/>
    <n v="-6.1100000000000136"/>
    <n v="-7.89130406705673E-3"/>
    <n v="15.629999999999995"/>
    <x v="4"/>
  </r>
  <r>
    <s v="2025-05-30"/>
    <s v="COMP001"/>
    <n v="763.01"/>
    <n v="768.04"/>
    <n v="757.97"/>
    <n v="764.17"/>
    <n v="4709"/>
    <x v="0"/>
    <s v="SEC01"/>
    <x v="0"/>
    <n v="1.1599999999999682"/>
    <n v="1.5202946226130303E-3"/>
    <n v="10.069999999999936"/>
    <x v="4"/>
  </r>
  <r>
    <s v="2025-06-02"/>
    <s v="COMP001"/>
    <n v="757.55"/>
    <n v="758.88"/>
    <n v="756.22"/>
    <n v="758.03"/>
    <n v="14116"/>
    <x v="0"/>
    <s v="SEC01"/>
    <x v="0"/>
    <n v="0.48000000000001819"/>
    <n v="6.336215431324906E-4"/>
    <n v="2.6599999999999682"/>
    <x v="5"/>
  </r>
  <r>
    <s v="2025-06-03"/>
    <s v="COMP001"/>
    <n v="758.84"/>
    <n v="770.72"/>
    <n v="746.96"/>
    <n v="758.24"/>
    <n v="40298"/>
    <x v="0"/>
    <s v="SEC01"/>
    <x v="0"/>
    <n v="-0.60000000000002274"/>
    <n v="-7.9068051236100192E-4"/>
    <n v="23.759999999999991"/>
    <x v="5"/>
  </r>
  <r>
    <s v="2025-06-04"/>
    <s v="COMP001"/>
    <n v="760.11"/>
    <n v="771.91"/>
    <n v="748.32"/>
    <n v="763"/>
    <n v="34982"/>
    <x v="0"/>
    <s v="SEC01"/>
    <x v="0"/>
    <n v="2.8899999999999864"/>
    <n v="3.8020812777097871E-3"/>
    <n v="23.589999999999918"/>
    <x v="5"/>
  </r>
  <r>
    <s v="2025-06-05"/>
    <s v="COMP001"/>
    <n v="763.7"/>
    <n v="767.97"/>
    <n v="759.44"/>
    <n v="760.7"/>
    <n v="18312"/>
    <x v="0"/>
    <s v="SEC01"/>
    <x v="0"/>
    <n v="-3"/>
    <n v="-3.9282440748985206E-3"/>
    <n v="8.5299999999999727"/>
    <x v="5"/>
  </r>
  <r>
    <s v="2025-06-06"/>
    <s v="COMP001"/>
    <n v="749.8"/>
    <n v="758.77"/>
    <n v="740.84"/>
    <n v="755.39"/>
    <n v="37395"/>
    <x v="0"/>
    <s v="SEC01"/>
    <x v="0"/>
    <n v="5.5900000000000318"/>
    <n v="7.4553214190451215E-3"/>
    <n v="17.92999999999995"/>
    <x v="5"/>
  </r>
  <r>
    <s v="2025-06-09"/>
    <s v="COMP001"/>
    <n v="754.74"/>
    <n v="766.27"/>
    <n v="743.21"/>
    <n v="751.57"/>
    <n v="38678"/>
    <x v="0"/>
    <s v="SEC01"/>
    <x v="0"/>
    <n v="-3.1699999999999591"/>
    <n v="-4.2001218962821095E-3"/>
    <n v="23.059999999999945"/>
    <x v="5"/>
  </r>
  <r>
    <s v="2025-06-10"/>
    <s v="COMP001"/>
    <n v="757.72"/>
    <n v="768.43"/>
    <n v="747"/>
    <n v="754.97"/>
    <n v="12003"/>
    <x v="0"/>
    <s v="SEC01"/>
    <x v="0"/>
    <n v="-2.75"/>
    <n v="-3.6293089795702898E-3"/>
    <n v="21.42999999999995"/>
    <x v="5"/>
  </r>
  <r>
    <s v="2025-06-11"/>
    <s v="COMP001"/>
    <n v="751.46"/>
    <n v="756.2"/>
    <n v="746.72"/>
    <n v="755.08"/>
    <n v="14843"/>
    <x v="0"/>
    <s v="SEC01"/>
    <x v="0"/>
    <n v="3.6200000000000045"/>
    <n v="4.8172890107257933E-3"/>
    <n v="9.4800000000000182"/>
    <x v="5"/>
  </r>
  <r>
    <s v="2025-06-12"/>
    <s v="COMP001"/>
    <n v="761.91"/>
    <n v="763.75"/>
    <n v="760.06"/>
    <n v="762.6"/>
    <n v="39413"/>
    <x v="0"/>
    <s v="SEC01"/>
    <x v="0"/>
    <n v="0.69000000000005457"/>
    <n v="9.0561877387100131E-4"/>
    <n v="3.6900000000000546"/>
    <x v="5"/>
  </r>
  <r>
    <s v="2025-06-13"/>
    <s v="COMP001"/>
    <n v="746.54"/>
    <n v="756.24"/>
    <n v="736.84"/>
    <n v="751.81"/>
    <n v="45597"/>
    <x v="0"/>
    <s v="SEC01"/>
    <x v="0"/>
    <n v="5.2699999999999818"/>
    <n v="7.0592332627856273E-3"/>
    <n v="19.399999999999977"/>
    <x v="5"/>
  </r>
  <r>
    <s v="2025-06-16"/>
    <s v="COMP001"/>
    <n v="742.32"/>
    <n v="753.38"/>
    <n v="731.26"/>
    <n v="744.68"/>
    <n v="25504"/>
    <x v="0"/>
    <s v="SEC01"/>
    <x v="0"/>
    <n v="2.3599999999999"/>
    <n v="3.1792218989113857E-3"/>
    <n v="22.120000000000005"/>
    <x v="5"/>
  </r>
  <r>
    <s v="2025-06-17"/>
    <s v="COMP001"/>
    <n v="751.82"/>
    <n v="765.92"/>
    <n v="737.73"/>
    <n v="752.15"/>
    <n v="12023"/>
    <x v="0"/>
    <s v="SEC01"/>
    <x v="0"/>
    <n v="0.32999999999992724"/>
    <n v="4.3893485142710654E-4"/>
    <n v="28.189999999999941"/>
    <x v="5"/>
  </r>
  <r>
    <s v="2025-06-18"/>
    <s v="COMP001"/>
    <n v="748"/>
    <n v="758.03"/>
    <n v="737.98"/>
    <n v="744.76"/>
    <n v="1667"/>
    <x v="0"/>
    <s v="SEC01"/>
    <x v="0"/>
    <n v="-3.2400000000000091"/>
    <n v="-4.3315508021390496E-3"/>
    <n v="20.049999999999955"/>
    <x v="5"/>
  </r>
  <r>
    <s v="2025-06-19"/>
    <s v="COMP001"/>
    <n v="759.3"/>
    <n v="763.13"/>
    <n v="755.47"/>
    <n v="758.05"/>
    <n v="37487"/>
    <x v="0"/>
    <s v="SEC01"/>
    <x v="0"/>
    <n v="-1.25"/>
    <n v="-1.6462531278809431E-3"/>
    <n v="7.6599999999999682"/>
    <x v="5"/>
  </r>
  <r>
    <s v="2025-06-20"/>
    <s v="COMP001"/>
    <n v="769.99"/>
    <n v="777.22"/>
    <n v="762.76"/>
    <n v="771.77"/>
    <n v="28355"/>
    <x v="0"/>
    <s v="SEC01"/>
    <x v="0"/>
    <n v="1.7799999999999727"/>
    <n v="2.3117183340043024E-3"/>
    <n v="14.460000000000036"/>
    <x v="5"/>
  </r>
  <r>
    <s v="2025-06-23"/>
    <s v="COMP001"/>
    <n v="786.4"/>
    <n v="791.28"/>
    <n v="781.53"/>
    <n v="785.61"/>
    <n v="39810"/>
    <x v="0"/>
    <s v="SEC01"/>
    <x v="0"/>
    <n v="-0.78999999999996362"/>
    <n v="-1.0045778229907981E-3"/>
    <n v="9.75"/>
    <x v="5"/>
  </r>
  <r>
    <s v="2025-06-24"/>
    <s v="COMP001"/>
    <n v="778.39"/>
    <n v="787.98"/>
    <n v="768.8"/>
    <n v="777.13"/>
    <n v="14216"/>
    <x v="0"/>
    <s v="SEC01"/>
    <x v="0"/>
    <n v="-1.2599999999999909"/>
    <n v="-1.6187258315240316E-3"/>
    <n v="19.180000000000064"/>
    <x v="5"/>
  </r>
  <r>
    <s v="2025-06-25"/>
    <s v="COMP001"/>
    <n v="776.58"/>
    <n v="784.47"/>
    <n v="768.69"/>
    <n v="778.07"/>
    <n v="32471"/>
    <x v="0"/>
    <s v="SEC01"/>
    <x v="0"/>
    <n v="1.4900000000000091"/>
    <n v="1.9186690360297831E-3"/>
    <n v="15.779999999999973"/>
    <x v="5"/>
  </r>
  <r>
    <s v="2025-06-26"/>
    <s v="COMP001"/>
    <n v="767.64"/>
    <n v="775.95"/>
    <n v="759.34"/>
    <n v="773.43"/>
    <n v="46445"/>
    <x v="0"/>
    <s v="SEC01"/>
    <x v="0"/>
    <n v="5.7899999999999636"/>
    <n v="7.5425980928559792E-3"/>
    <n v="16.610000000000014"/>
    <x v="5"/>
  </r>
  <r>
    <s v="2025-06-27"/>
    <s v="COMP001"/>
    <n v="784.42"/>
    <n v="797.53"/>
    <n v="771.31"/>
    <n v="782.67"/>
    <n v="11136"/>
    <x v="0"/>
    <s v="SEC01"/>
    <x v="0"/>
    <n v="-1.75"/>
    <n v="-2.2309477065857578E-3"/>
    <n v="26.220000000000027"/>
    <x v="5"/>
  </r>
  <r>
    <s v="2025-06-30"/>
    <s v="COMP001"/>
    <n v="795.75"/>
    <n v="806.56"/>
    <n v="784.95"/>
    <n v="799.87"/>
    <n v="24793"/>
    <x v="0"/>
    <s v="SEC01"/>
    <x v="0"/>
    <n v="4.1200000000000045"/>
    <n v="5.1775054979579073E-3"/>
    <n v="21.6099999999999"/>
    <x v="5"/>
  </r>
  <r>
    <s v="2025-01-01"/>
    <s v="COMP002"/>
    <n v="1156.78"/>
    <n v="1172.33"/>
    <n v="1141.24"/>
    <n v="1161"/>
    <n v="11589"/>
    <x v="1"/>
    <s v="SEC01"/>
    <x v="0"/>
    <n v="4.2200000000000273"/>
    <n v="3.6480575390307815E-3"/>
    <n v="31.089999999999918"/>
    <x v="0"/>
  </r>
  <r>
    <s v="2025-01-02"/>
    <s v="COMP002"/>
    <n v="1148.3800000000001"/>
    <n v="1160.76"/>
    <n v="1136.01"/>
    <n v="1156.75"/>
    <n v="14046"/>
    <x v="1"/>
    <s v="SEC01"/>
    <x v="0"/>
    <n v="8.3699999999998909"/>
    <n v="7.2885281875336473E-3"/>
    <n v="24.75"/>
    <x v="0"/>
  </r>
  <r>
    <s v="2025-01-03"/>
    <s v="COMP002"/>
    <n v="1140.48"/>
    <n v="1141.28"/>
    <n v="1139.68"/>
    <n v="1140.0999999999999"/>
    <n v="5324"/>
    <x v="1"/>
    <s v="SEC01"/>
    <x v="0"/>
    <n v="-0.38000000000010914"/>
    <n v="-3.3319304152647054E-4"/>
    <n v="1.5999999999999091"/>
    <x v="0"/>
  </r>
  <r>
    <s v="2025-01-06"/>
    <s v="COMP002"/>
    <n v="1148.73"/>
    <n v="1161.2"/>
    <n v="1136.27"/>
    <n v="1138.82"/>
    <n v="42427"/>
    <x v="1"/>
    <s v="SEC01"/>
    <x v="0"/>
    <n v="-9.9100000000000819"/>
    <n v="-8.6269184229541152E-3"/>
    <n v="24.930000000000064"/>
    <x v="0"/>
  </r>
  <r>
    <s v="2025-01-07"/>
    <s v="COMP002"/>
    <n v="1162.43"/>
    <n v="1183.74"/>
    <n v="1141.1199999999999"/>
    <n v="1161.22"/>
    <n v="42605"/>
    <x v="1"/>
    <s v="SEC01"/>
    <x v="0"/>
    <n v="-1.2100000000000364"/>
    <n v="-1.0409228942818375E-3"/>
    <n v="42.620000000000118"/>
    <x v="0"/>
  </r>
  <r>
    <s v="2025-01-08"/>
    <s v="COMP002"/>
    <n v="1158.0999999999999"/>
    <n v="1175"/>
    <n v="1141.21"/>
    <n v="1152.52"/>
    <n v="48077"/>
    <x v="1"/>
    <s v="SEC01"/>
    <x v="0"/>
    <n v="-5.5799999999999272"/>
    <n v="-4.8182367671184938E-3"/>
    <n v="33.789999999999964"/>
    <x v="0"/>
  </r>
  <r>
    <s v="2025-01-09"/>
    <s v="COMP002"/>
    <n v="1170.78"/>
    <n v="1189.54"/>
    <n v="1152.02"/>
    <n v="1173.8399999999999"/>
    <n v="1846"/>
    <x v="1"/>
    <s v="SEC01"/>
    <x v="0"/>
    <n v="3.0599999999999454"/>
    <n v="2.6136421872597288E-3"/>
    <n v="37.519999999999982"/>
    <x v="0"/>
  </r>
  <r>
    <s v="2025-01-10"/>
    <s v="COMP002"/>
    <n v="1178.6400000000001"/>
    <n v="1190.56"/>
    <n v="1166.73"/>
    <n v="1177.96"/>
    <n v="23700"/>
    <x v="1"/>
    <s v="SEC01"/>
    <x v="0"/>
    <n v="-0.68000000000006366"/>
    <n v="-5.7693612977674578E-4"/>
    <n v="23.829999999999927"/>
    <x v="0"/>
  </r>
  <r>
    <s v="2025-01-13"/>
    <s v="COMP002"/>
    <n v="1203.6400000000001"/>
    <n v="1215.0899999999999"/>
    <n v="1192.2"/>
    <n v="1196.67"/>
    <n v="43101"/>
    <x v="1"/>
    <s v="SEC01"/>
    <x v="0"/>
    <n v="-6.9700000000000273"/>
    <n v="-5.7907680037220651E-3"/>
    <n v="22.889999999999873"/>
    <x v="0"/>
  </r>
  <r>
    <s v="2025-01-14"/>
    <s v="COMP002"/>
    <n v="1206.4000000000001"/>
    <n v="1217.33"/>
    <n v="1195.47"/>
    <n v="1200.26"/>
    <n v="46587"/>
    <x v="1"/>
    <s v="SEC01"/>
    <x v="0"/>
    <n v="-6.1400000000001"/>
    <n v="-5.0895225464191807E-3"/>
    <n v="21.8599999999999"/>
    <x v="0"/>
  </r>
  <r>
    <s v="2025-01-15"/>
    <s v="COMP002"/>
    <n v="1194.77"/>
    <n v="1199.03"/>
    <n v="1190.5"/>
    <n v="1193.24"/>
    <n v="40001"/>
    <x v="1"/>
    <s v="SEC01"/>
    <x v="0"/>
    <n v="-1.5299999999999727"/>
    <n v="-1.2805811997287954E-3"/>
    <n v="8.5299999999999727"/>
    <x v="0"/>
  </r>
  <r>
    <s v="2025-01-16"/>
    <s v="COMP002"/>
    <n v="1226.72"/>
    <n v="1237.1400000000001"/>
    <n v="1216.3"/>
    <n v="1218.43"/>
    <n v="2917"/>
    <x v="1"/>
    <s v="SEC01"/>
    <x v="0"/>
    <n v="-8.2899999999999636"/>
    <n v="-6.7578583539845798E-3"/>
    <n v="20.840000000000146"/>
    <x v="0"/>
  </r>
  <r>
    <s v="2025-01-17"/>
    <s v="COMP002"/>
    <n v="1218.19"/>
    <n v="1225.95"/>
    <n v="1210.42"/>
    <n v="1222.18"/>
    <n v="48362"/>
    <x v="1"/>
    <s v="SEC01"/>
    <x v="0"/>
    <n v="3.9900000000000091"/>
    <n v="3.2753511357013348E-3"/>
    <n v="15.529999999999973"/>
    <x v="0"/>
  </r>
  <r>
    <s v="2025-01-20"/>
    <s v="COMP002"/>
    <n v="1221.55"/>
    <n v="1226.31"/>
    <n v="1216.79"/>
    <n v="1225.04"/>
    <n v="1009"/>
    <x v="1"/>
    <s v="SEC01"/>
    <x v="0"/>
    <n v="3.4900000000000091"/>
    <n v="2.8570259097048909E-3"/>
    <n v="9.5199999999999818"/>
    <x v="0"/>
  </r>
  <r>
    <s v="2025-01-21"/>
    <s v="COMP002"/>
    <n v="1237.8599999999999"/>
    <n v="1251.44"/>
    <n v="1224.27"/>
    <n v="1237.8599999999999"/>
    <n v="40809"/>
    <x v="1"/>
    <s v="SEC01"/>
    <x v="0"/>
    <n v="0"/>
    <n v="0"/>
    <n v="27.170000000000073"/>
    <x v="0"/>
  </r>
  <r>
    <s v="2025-01-22"/>
    <s v="COMP002"/>
    <n v="1246.55"/>
    <n v="1260.73"/>
    <n v="1232.3699999999999"/>
    <n v="1252.6600000000001"/>
    <n v="9512"/>
    <x v="1"/>
    <s v="SEC01"/>
    <x v="0"/>
    <n v="6.1100000000001273"/>
    <n v="4.9015282178814547E-3"/>
    <n v="28.360000000000127"/>
    <x v="0"/>
  </r>
  <r>
    <s v="2025-01-23"/>
    <s v="COMP002"/>
    <n v="1267.57"/>
    <n v="1269.3699999999999"/>
    <n v="1265.78"/>
    <n v="1265.8499999999999"/>
    <n v="28534"/>
    <x v="1"/>
    <s v="SEC01"/>
    <x v="0"/>
    <n v="-1.7200000000000273"/>
    <n v="-1.3569270336155222E-3"/>
    <n v="3.5899999999999181"/>
    <x v="0"/>
  </r>
  <r>
    <s v="2025-01-24"/>
    <s v="COMP002"/>
    <n v="1245.53"/>
    <n v="1256.53"/>
    <n v="1234.54"/>
    <n v="1244.79"/>
    <n v="29253"/>
    <x v="1"/>
    <s v="SEC01"/>
    <x v="0"/>
    <n v="-0.74000000000000909"/>
    <n v="-5.9412458953217429E-4"/>
    <n v="21.990000000000009"/>
    <x v="0"/>
  </r>
  <r>
    <s v="2025-01-27"/>
    <s v="COMP002"/>
    <n v="1225.94"/>
    <n v="1237.76"/>
    <n v="1214.1099999999999"/>
    <n v="1235.1300000000001"/>
    <n v="13219"/>
    <x v="1"/>
    <s v="SEC01"/>
    <x v="0"/>
    <n v="9.1900000000000546"/>
    <n v="7.496288562246157E-3"/>
    <n v="23.650000000000091"/>
    <x v="0"/>
  </r>
  <r>
    <s v="2025-01-28"/>
    <s v="COMP002"/>
    <n v="1235.55"/>
    <n v="1248.8900000000001"/>
    <n v="1222.2"/>
    <n v="1225.25"/>
    <n v="9567"/>
    <x v="1"/>
    <s v="SEC01"/>
    <x v="0"/>
    <n v="-10.299999999999955"/>
    <n v="-8.336368418922711E-3"/>
    <n v="26.690000000000055"/>
    <x v="0"/>
  </r>
  <r>
    <s v="2025-01-29"/>
    <s v="COMP002"/>
    <n v="1223.1099999999999"/>
    <n v="1237.6199999999999"/>
    <n v="1208.5899999999999"/>
    <n v="1213.57"/>
    <n v="9162"/>
    <x v="1"/>
    <s v="SEC01"/>
    <x v="0"/>
    <n v="-9.5399999999999636"/>
    <n v="-7.7997890623083491E-3"/>
    <n v="29.029999999999973"/>
    <x v="0"/>
  </r>
  <r>
    <s v="2025-01-30"/>
    <s v="COMP002"/>
    <n v="1192.49"/>
    <n v="1202.19"/>
    <n v="1182.8"/>
    <n v="1200.5899999999999"/>
    <n v="44925"/>
    <x v="1"/>
    <s v="SEC01"/>
    <x v="0"/>
    <n v="8.0999999999999091"/>
    <n v="6.7925097904384182E-3"/>
    <n v="19.3900000000001"/>
    <x v="0"/>
  </r>
  <r>
    <s v="2025-01-31"/>
    <s v="COMP002"/>
    <n v="1182.04"/>
    <n v="1191.9100000000001"/>
    <n v="1172.1600000000001"/>
    <n v="1190.77"/>
    <n v="42832"/>
    <x v="1"/>
    <s v="SEC01"/>
    <x v="0"/>
    <n v="8.7300000000000182"/>
    <n v="7.3855368684647036E-3"/>
    <n v="19.75"/>
    <x v="0"/>
  </r>
  <r>
    <s v="2025-02-03"/>
    <s v="COMP002"/>
    <n v="1195.52"/>
    <n v="1214.06"/>
    <n v="1176.98"/>
    <n v="1196.0999999999999"/>
    <n v="22204"/>
    <x v="1"/>
    <s v="SEC01"/>
    <x v="0"/>
    <n v="0.57999999999992724"/>
    <n v="4.8514453961450018E-4"/>
    <n v="37.079999999999927"/>
    <x v="1"/>
  </r>
  <r>
    <s v="2025-02-04"/>
    <s v="COMP002"/>
    <n v="1203.27"/>
    <n v="1208.3499999999999"/>
    <n v="1198.19"/>
    <n v="1203.8599999999999"/>
    <n v="1077"/>
    <x v="1"/>
    <s v="SEC01"/>
    <x v="0"/>
    <n v="0.58999999999991815"/>
    <n v="4.903305160104699E-4"/>
    <n v="10.159999999999854"/>
    <x v="1"/>
  </r>
  <r>
    <s v="2025-02-05"/>
    <s v="COMP002"/>
    <n v="1206.0999999999999"/>
    <n v="1216.72"/>
    <n v="1195.48"/>
    <n v="1204.1300000000001"/>
    <n v="15060"/>
    <x v="1"/>
    <s v="SEC01"/>
    <x v="0"/>
    <n v="-1.9699999999997999"/>
    <n v="-1.6333637343502198E-3"/>
    <n v="21.240000000000009"/>
    <x v="1"/>
  </r>
  <r>
    <s v="2025-02-06"/>
    <s v="COMP002"/>
    <n v="1196.83"/>
    <n v="1212.06"/>
    <n v="1181.5999999999999"/>
    <n v="1197.97"/>
    <n v="10510"/>
    <x v="1"/>
    <s v="SEC01"/>
    <x v="0"/>
    <n v="1.1400000000001"/>
    <n v="9.5251623037532487E-4"/>
    <n v="30.460000000000036"/>
    <x v="1"/>
  </r>
  <r>
    <s v="2025-02-07"/>
    <s v="COMP002"/>
    <n v="1215.4000000000001"/>
    <n v="1235.04"/>
    <n v="1195.75"/>
    <n v="1217.6600000000001"/>
    <n v="8804"/>
    <x v="1"/>
    <s v="SEC01"/>
    <x v="0"/>
    <n v="2.2599999999999909"/>
    <n v="1.8594701332894444E-3"/>
    <n v="39.289999999999964"/>
    <x v="1"/>
  </r>
  <r>
    <s v="2025-02-10"/>
    <s v="COMP002"/>
    <n v="1211.1199999999999"/>
    <n v="1223.8800000000001"/>
    <n v="1198.3599999999999"/>
    <n v="1216.55"/>
    <n v="19574"/>
    <x v="1"/>
    <s v="SEC01"/>
    <x v="0"/>
    <n v="5.4300000000000637"/>
    <n v="4.4834533324526592E-3"/>
    <n v="25.520000000000209"/>
    <x v="1"/>
  </r>
  <r>
    <s v="2025-02-11"/>
    <s v="COMP002"/>
    <n v="1234.02"/>
    <n v="1245.51"/>
    <n v="1222.54"/>
    <n v="1231.29"/>
    <n v="12246"/>
    <x v="1"/>
    <s v="SEC01"/>
    <x v="0"/>
    <n v="-2.7300000000000182"/>
    <n v="-2.212281810667589E-3"/>
    <n v="22.970000000000027"/>
    <x v="1"/>
  </r>
  <r>
    <s v="2025-02-12"/>
    <s v="COMP002"/>
    <n v="1220.83"/>
    <n v="1232.17"/>
    <n v="1209.49"/>
    <n v="1222.78"/>
    <n v="37455"/>
    <x v="1"/>
    <s v="SEC01"/>
    <x v="0"/>
    <n v="1.9500000000000455"/>
    <n v="1.5972739857310564E-3"/>
    <n v="22.680000000000064"/>
    <x v="1"/>
  </r>
  <r>
    <s v="2025-02-13"/>
    <s v="COMP002"/>
    <n v="1225.5999999999999"/>
    <n v="1235.0899999999999"/>
    <n v="1216.1099999999999"/>
    <n v="1229.46"/>
    <n v="42157"/>
    <x v="1"/>
    <s v="SEC01"/>
    <x v="0"/>
    <n v="3.8600000000001273"/>
    <n v="3.1494778067886159E-3"/>
    <n v="18.980000000000018"/>
    <x v="1"/>
  </r>
  <r>
    <s v="2025-02-14"/>
    <s v="COMP002"/>
    <n v="1254.6300000000001"/>
    <n v="1274.23"/>
    <n v="1235.02"/>
    <n v="1250.72"/>
    <n v="25519"/>
    <x v="1"/>
    <s v="SEC01"/>
    <x v="0"/>
    <n v="-3.9100000000000819"/>
    <n v="-3.1164566445885094E-3"/>
    <n v="39.210000000000036"/>
    <x v="1"/>
  </r>
  <r>
    <s v="2025-02-17"/>
    <s v="COMP002"/>
    <n v="1216.95"/>
    <n v="1227.3699999999999"/>
    <n v="1206.54"/>
    <n v="1210.57"/>
    <n v="6788"/>
    <x v="1"/>
    <s v="SEC01"/>
    <x v="0"/>
    <n v="-6.3800000000001091"/>
    <n v="-5.242614733555289E-3"/>
    <n v="20.829999999999927"/>
    <x v="1"/>
  </r>
  <r>
    <s v="2025-02-18"/>
    <s v="COMP002"/>
    <n v="1197.95"/>
    <n v="1212.81"/>
    <n v="1183.0999999999999"/>
    <n v="1200.9100000000001"/>
    <n v="1922"/>
    <x v="1"/>
    <s v="SEC01"/>
    <x v="0"/>
    <n v="2.9600000000000364"/>
    <n v="2.4708877666013073E-3"/>
    <n v="29.710000000000036"/>
    <x v="1"/>
  </r>
  <r>
    <s v="2025-02-19"/>
    <s v="COMP002"/>
    <n v="1217.92"/>
    <n v="1229.3"/>
    <n v="1206.54"/>
    <n v="1210.21"/>
    <n v="2120"/>
    <x v="1"/>
    <s v="SEC01"/>
    <x v="0"/>
    <n v="-7.7100000000000364"/>
    <n v="-6.3304650551760672E-3"/>
    <n v="22.759999999999991"/>
    <x v="1"/>
  </r>
  <r>
    <s v="2025-02-20"/>
    <s v="COMP002"/>
    <n v="1228.26"/>
    <n v="1246.52"/>
    <n v="1210"/>
    <n v="1229.1400000000001"/>
    <n v="3336"/>
    <x v="1"/>
    <s v="SEC01"/>
    <x v="0"/>
    <n v="0.88000000000010914"/>
    <n v="7.1646068422004231E-4"/>
    <n v="36.519999999999982"/>
    <x v="1"/>
  </r>
  <r>
    <s v="2025-02-21"/>
    <s v="COMP002"/>
    <n v="1225.97"/>
    <n v="1233.4100000000001"/>
    <n v="1218.53"/>
    <n v="1232.58"/>
    <n v="33265"/>
    <x v="1"/>
    <s v="SEC01"/>
    <x v="0"/>
    <n v="6.6099999999999"/>
    <n v="5.3916490615593367E-3"/>
    <n v="14.880000000000109"/>
    <x v="1"/>
  </r>
  <r>
    <s v="2025-02-24"/>
    <s v="COMP002"/>
    <n v="1230.43"/>
    <n v="1245.83"/>
    <n v="1215.03"/>
    <n v="1233.6500000000001"/>
    <n v="47197"/>
    <x v="1"/>
    <s v="SEC01"/>
    <x v="0"/>
    <n v="3.2200000000000273"/>
    <n v="2.6169713027153329E-3"/>
    <n v="30.799999999999955"/>
    <x v="1"/>
  </r>
  <r>
    <s v="2025-02-25"/>
    <s v="COMP002"/>
    <n v="1268.18"/>
    <n v="1279.92"/>
    <n v="1256.45"/>
    <n v="1259.23"/>
    <n v="7371"/>
    <x v="1"/>
    <s v="SEC01"/>
    <x v="0"/>
    <n v="-8.9500000000000455"/>
    <n v="-7.0573577883266134E-3"/>
    <n v="23.470000000000027"/>
    <x v="1"/>
  </r>
  <r>
    <s v="2025-02-26"/>
    <s v="COMP002"/>
    <n v="1278.03"/>
    <n v="1291.6099999999999"/>
    <n v="1264.45"/>
    <n v="1279.9100000000001"/>
    <n v="36996"/>
    <x v="1"/>
    <s v="SEC01"/>
    <x v="0"/>
    <n v="1.8800000000001091"/>
    <n v="1.4710139824574613E-3"/>
    <n v="27.159999999999854"/>
    <x v="1"/>
  </r>
  <r>
    <s v="2025-02-27"/>
    <s v="COMP002"/>
    <n v="1266.96"/>
    <n v="1279.96"/>
    <n v="1253.97"/>
    <n v="1266.29"/>
    <n v="19755"/>
    <x v="1"/>
    <s v="SEC01"/>
    <x v="0"/>
    <n v="-0.67000000000007276"/>
    <n v="-5.2882490370656748E-4"/>
    <n v="25.990000000000009"/>
    <x v="1"/>
  </r>
  <r>
    <s v="2025-02-28"/>
    <s v="COMP002"/>
    <n v="1268.47"/>
    <n v="1286.77"/>
    <n v="1250.18"/>
    <n v="1268.45"/>
    <n v="17478"/>
    <x v="1"/>
    <s v="SEC01"/>
    <x v="0"/>
    <n v="-1.999999999998181E-2"/>
    <n v="-1.5767026417638422E-5"/>
    <n v="36.589999999999918"/>
    <x v="1"/>
  </r>
  <r>
    <s v="2025-03-03"/>
    <s v="COMP002"/>
    <n v="1274.94"/>
    <n v="1289.77"/>
    <n v="1260.0999999999999"/>
    <n v="1274.52"/>
    <n v="34561"/>
    <x v="1"/>
    <s v="SEC01"/>
    <x v="0"/>
    <n v="-0.42000000000007276"/>
    <n v="-3.2942726716557073E-4"/>
    <n v="29.670000000000073"/>
    <x v="2"/>
  </r>
  <r>
    <s v="2025-03-04"/>
    <s v="COMP002"/>
    <n v="1301.5"/>
    <n v="1309.29"/>
    <n v="1293.72"/>
    <n v="1302.73"/>
    <n v="13298"/>
    <x v="1"/>
    <s v="SEC01"/>
    <x v="0"/>
    <n v="1.2300000000000182"/>
    <n v="9.4506338839801633E-4"/>
    <n v="15.569999999999936"/>
    <x v="2"/>
  </r>
  <r>
    <s v="2025-03-05"/>
    <s v="COMP002"/>
    <n v="1325.45"/>
    <n v="1342.6"/>
    <n v="1308.31"/>
    <n v="1317.33"/>
    <n v="45165"/>
    <x v="1"/>
    <s v="SEC01"/>
    <x v="0"/>
    <n v="-8.1200000000001182"/>
    <n v="-6.1262212833378231E-3"/>
    <n v="34.289999999999964"/>
    <x v="2"/>
  </r>
  <r>
    <s v="2025-03-06"/>
    <s v="COMP002"/>
    <n v="1315.12"/>
    <n v="1326.48"/>
    <n v="1303.77"/>
    <n v="1315.93"/>
    <n v="11541"/>
    <x v="1"/>
    <s v="SEC01"/>
    <x v="0"/>
    <n v="0.8100000000001728"/>
    <n v="6.1591337672620963E-4"/>
    <n v="22.710000000000036"/>
    <x v="2"/>
  </r>
  <r>
    <s v="2025-03-07"/>
    <s v="COMP002"/>
    <n v="1315.98"/>
    <n v="1336.13"/>
    <n v="1295.82"/>
    <n v="1319.9"/>
    <n v="8783"/>
    <x v="1"/>
    <s v="SEC01"/>
    <x v="0"/>
    <n v="3.9200000000000728"/>
    <n v="2.9787686742960172E-3"/>
    <n v="40.310000000000173"/>
    <x v="2"/>
  </r>
  <r>
    <s v="2025-03-10"/>
    <s v="COMP002"/>
    <n v="1287.8800000000001"/>
    <n v="1302.29"/>
    <n v="1273.48"/>
    <n v="1289.24"/>
    <n v="27215"/>
    <x v="1"/>
    <s v="SEC01"/>
    <x v="0"/>
    <n v="1.3599999999999"/>
    <n v="1.0559990061185047E-3"/>
    <n v="28.809999999999945"/>
    <x v="2"/>
  </r>
  <r>
    <s v="2025-03-11"/>
    <s v="COMP002"/>
    <n v="1304.5999999999999"/>
    <n v="1328.15"/>
    <n v="1281.05"/>
    <n v="1305.3800000000001"/>
    <n v="38219"/>
    <x v="1"/>
    <s v="SEC01"/>
    <x v="0"/>
    <n v="0.78000000000020009"/>
    <n v="5.9788440901441069E-4"/>
    <n v="47.100000000000136"/>
    <x v="2"/>
  </r>
  <r>
    <s v="2025-03-12"/>
    <s v="COMP002"/>
    <n v="1318.05"/>
    <n v="1340.55"/>
    <n v="1295.56"/>
    <n v="1316.36"/>
    <n v="39727"/>
    <x v="1"/>
    <s v="SEC01"/>
    <x v="0"/>
    <n v="-1.6900000000000546"/>
    <n v="-1.2821971852358064E-3"/>
    <n v="44.990000000000009"/>
    <x v="2"/>
  </r>
  <r>
    <s v="2025-03-13"/>
    <s v="COMP002"/>
    <n v="1335.33"/>
    <n v="1354.35"/>
    <n v="1316.31"/>
    <n v="1336.94"/>
    <n v="45409"/>
    <x v="1"/>
    <s v="SEC01"/>
    <x v="0"/>
    <n v="1.6100000000001273"/>
    <n v="1.2056944725274857E-3"/>
    <n v="38.039999999999964"/>
    <x v="2"/>
  </r>
  <r>
    <s v="2025-03-14"/>
    <s v="COMP002"/>
    <n v="1334.72"/>
    <n v="1336.67"/>
    <n v="1332.77"/>
    <n v="1334.83"/>
    <n v="45327"/>
    <x v="1"/>
    <s v="SEC01"/>
    <x v="0"/>
    <n v="0.10999999999989996"/>
    <n v="8.2414289139220176E-5"/>
    <n v="3.9000000000000909"/>
    <x v="2"/>
  </r>
  <r>
    <s v="2025-03-17"/>
    <s v="COMP002"/>
    <n v="1336.36"/>
    <n v="1359.78"/>
    <n v="1312.95"/>
    <n v="1337.3"/>
    <n v="35560"/>
    <x v="1"/>
    <s v="SEC01"/>
    <x v="0"/>
    <n v="0.94000000000005457"/>
    <n v="7.0340327456677439E-4"/>
    <n v="46.829999999999927"/>
    <x v="2"/>
  </r>
  <r>
    <s v="2025-03-18"/>
    <s v="COMP002"/>
    <n v="1317.95"/>
    <n v="1332.55"/>
    <n v="1303.3499999999999"/>
    <n v="1329.54"/>
    <n v="2645"/>
    <x v="1"/>
    <s v="SEC01"/>
    <x v="0"/>
    <n v="11.589999999999918"/>
    <n v="8.7939603171591618E-3"/>
    <n v="29.200000000000045"/>
    <x v="2"/>
  </r>
  <r>
    <s v="2025-03-19"/>
    <s v="COMP002"/>
    <n v="1302.22"/>
    <n v="1315.64"/>
    <n v="1288.8"/>
    <n v="1310.76"/>
    <n v="36840"/>
    <x v="1"/>
    <s v="SEC01"/>
    <x v="0"/>
    <n v="8.5399999999999636"/>
    <n v="6.5580316689959938E-3"/>
    <n v="26.840000000000146"/>
    <x v="2"/>
  </r>
  <r>
    <s v="2025-03-20"/>
    <s v="COMP002"/>
    <n v="1305.72"/>
    <n v="1323.79"/>
    <n v="1287.6600000000001"/>
    <n v="1301.1600000000001"/>
    <n v="3708"/>
    <x v="1"/>
    <s v="SEC01"/>
    <x v="0"/>
    <n v="-4.5599999999999454"/>
    <n v="-3.4923260729711925E-3"/>
    <n v="36.129999999999882"/>
    <x v="2"/>
  </r>
  <r>
    <s v="2025-03-21"/>
    <s v="COMP002"/>
    <n v="1267.33"/>
    <n v="1281.6199999999999"/>
    <n v="1253.04"/>
    <n v="1271.97"/>
    <n v="40224"/>
    <x v="1"/>
    <s v="SEC01"/>
    <x v="0"/>
    <n v="4.6400000000001"/>
    <n v="3.6612405608642583E-3"/>
    <n v="28.579999999999927"/>
    <x v="2"/>
  </r>
  <r>
    <s v="2025-03-24"/>
    <s v="COMP002"/>
    <n v="1282.79"/>
    <n v="1287.1400000000001"/>
    <n v="1278.44"/>
    <n v="1287.02"/>
    <n v="26150"/>
    <x v="1"/>
    <s v="SEC01"/>
    <x v="0"/>
    <n v="4.2300000000000182"/>
    <n v="3.2974999805112436E-3"/>
    <n v="8.7000000000000455"/>
    <x v="2"/>
  </r>
  <r>
    <s v="2025-03-25"/>
    <s v="COMP002"/>
    <n v="1246.9100000000001"/>
    <n v="1262.92"/>
    <n v="1230.9000000000001"/>
    <n v="1252.53"/>
    <n v="8973"/>
    <x v="1"/>
    <s v="SEC01"/>
    <x v="0"/>
    <n v="5.6199999999998909"/>
    <n v="4.5071416541690185E-3"/>
    <n v="32.019999999999982"/>
    <x v="2"/>
  </r>
  <r>
    <s v="2025-03-26"/>
    <s v="COMP002"/>
    <n v="1285.31"/>
    <n v="1294.23"/>
    <n v="1276.4000000000001"/>
    <n v="1285.32"/>
    <n v="37368"/>
    <x v="1"/>
    <s v="SEC01"/>
    <x v="0"/>
    <n v="9.9999999999909051E-3"/>
    <n v="7.780224226055119E-6"/>
    <n v="17.829999999999927"/>
    <x v="2"/>
  </r>
  <r>
    <s v="2025-03-27"/>
    <s v="COMP002"/>
    <n v="1264.3399999999999"/>
    <n v="1272.1300000000001"/>
    <n v="1256.54"/>
    <n v="1257.3699999999999"/>
    <n v="14490"/>
    <x v="1"/>
    <s v="SEC01"/>
    <x v="0"/>
    <n v="-6.9700000000000273"/>
    <n v="-5.5127576443045603E-3"/>
    <n v="15.590000000000146"/>
    <x v="2"/>
  </r>
  <r>
    <s v="2025-03-28"/>
    <s v="COMP002"/>
    <n v="1277.44"/>
    <n v="1288.02"/>
    <n v="1266.8499999999999"/>
    <n v="1281.6600000000001"/>
    <n v="6299"/>
    <x v="1"/>
    <s v="SEC01"/>
    <x v="0"/>
    <n v="4.2200000000000273"/>
    <n v="3.3034819639278768E-3"/>
    <n v="21.170000000000073"/>
    <x v="2"/>
  </r>
  <r>
    <s v="2025-03-31"/>
    <s v="COMP002"/>
    <n v="1261.0999999999999"/>
    <n v="1278"/>
    <n v="1244.19"/>
    <n v="1267.3800000000001"/>
    <n v="38148"/>
    <x v="1"/>
    <s v="SEC01"/>
    <x v="0"/>
    <n v="6.2800000000002001"/>
    <n v="4.9797795575293007E-3"/>
    <n v="33.809999999999945"/>
    <x v="2"/>
  </r>
  <r>
    <s v="2025-04-01"/>
    <s v="COMP002"/>
    <n v="1276.02"/>
    <n v="1291.5"/>
    <n v="1260.53"/>
    <n v="1276.68"/>
    <n v="11395"/>
    <x v="1"/>
    <s v="SEC01"/>
    <x v="0"/>
    <n v="0.66000000000008185"/>
    <n v="5.1723327220582892E-4"/>
    <n v="30.970000000000027"/>
    <x v="3"/>
  </r>
  <r>
    <s v="2025-04-02"/>
    <s v="COMP002"/>
    <n v="1261.1099999999999"/>
    <n v="1270.31"/>
    <n v="1251.9000000000001"/>
    <n v="1264.93"/>
    <n v="5944"/>
    <x v="1"/>
    <s v="SEC01"/>
    <x v="0"/>
    <n v="3.8200000000001637"/>
    <n v="3.0290775586587718E-3"/>
    <n v="18.409999999999854"/>
    <x v="3"/>
  </r>
  <r>
    <s v="2025-04-03"/>
    <s v="COMP002"/>
    <n v="1302.7"/>
    <n v="1317.04"/>
    <n v="1288.3599999999999"/>
    <n v="1292.2"/>
    <n v="25917"/>
    <x v="1"/>
    <s v="SEC01"/>
    <x v="0"/>
    <n v="-10.5"/>
    <n v="-8.0601826974744765E-3"/>
    <n v="28.680000000000064"/>
    <x v="3"/>
  </r>
  <r>
    <s v="2025-04-04"/>
    <s v="COMP002"/>
    <n v="1281.43"/>
    <n v="1295.42"/>
    <n v="1267.43"/>
    <n v="1293.22"/>
    <n v="21806"/>
    <x v="1"/>
    <s v="SEC01"/>
    <x v="0"/>
    <n v="11.789999999999964"/>
    <n v="9.200658639176516E-3"/>
    <n v="27.990000000000009"/>
    <x v="3"/>
  </r>
  <r>
    <s v="2025-04-07"/>
    <s v="COMP002"/>
    <n v="1318.07"/>
    <n v="1326.75"/>
    <n v="1309.3800000000001"/>
    <n v="1311.14"/>
    <n v="27838"/>
    <x v="1"/>
    <s v="SEC01"/>
    <x v="0"/>
    <n v="-6.9299999999998363"/>
    <n v="-5.2576873762393778E-3"/>
    <n v="17.369999999999891"/>
    <x v="3"/>
  </r>
  <r>
    <s v="2025-04-08"/>
    <s v="COMP002"/>
    <n v="1307.81"/>
    <n v="1323.92"/>
    <n v="1291.71"/>
    <n v="1312.71"/>
    <n v="28965"/>
    <x v="1"/>
    <s v="SEC01"/>
    <x v="0"/>
    <n v="4.9000000000000909"/>
    <n v="3.7467216185838089E-3"/>
    <n v="32.210000000000036"/>
    <x v="3"/>
  </r>
  <r>
    <s v="2025-04-09"/>
    <s v="COMP002"/>
    <n v="1319.07"/>
    <n v="1324.29"/>
    <n v="1313.85"/>
    <n v="1318.88"/>
    <n v="21908"/>
    <x v="1"/>
    <s v="SEC01"/>
    <x v="0"/>
    <n v="-0.1899999999998272"/>
    <n v="-1.4404087728462264E-4"/>
    <n v="10.440000000000055"/>
    <x v="3"/>
  </r>
  <r>
    <s v="2025-04-10"/>
    <s v="COMP002"/>
    <n v="1323.37"/>
    <n v="1339.51"/>
    <n v="1307.23"/>
    <n v="1329.47"/>
    <n v="24570"/>
    <x v="1"/>
    <s v="SEC01"/>
    <x v="0"/>
    <n v="6.1000000000001364"/>
    <n v="4.6094440708192999E-3"/>
    <n v="32.279999999999973"/>
    <x v="3"/>
  </r>
  <r>
    <s v="2025-04-11"/>
    <s v="COMP002"/>
    <n v="1311.58"/>
    <n v="1322.69"/>
    <n v="1300.47"/>
    <n v="1320.96"/>
    <n v="49302"/>
    <x v="1"/>
    <s v="SEC01"/>
    <x v="0"/>
    <n v="9.3800000000001091"/>
    <n v="7.1516796535477135E-3"/>
    <n v="22.220000000000027"/>
    <x v="3"/>
  </r>
  <r>
    <s v="2025-04-14"/>
    <s v="COMP002"/>
    <n v="1300.04"/>
    <n v="1313.85"/>
    <n v="1286.23"/>
    <n v="1300.1300000000001"/>
    <n v="39000"/>
    <x v="1"/>
    <s v="SEC01"/>
    <x v="0"/>
    <n v="9.0000000000145519E-2"/>
    <n v="6.9228639118908277E-5"/>
    <n v="27.619999999999891"/>
    <x v="3"/>
  </r>
  <r>
    <s v="2025-04-15"/>
    <s v="COMP002"/>
    <n v="1277.26"/>
    <n v="1289.54"/>
    <n v="1264.97"/>
    <n v="1279.29"/>
    <n v="13342"/>
    <x v="1"/>
    <s v="SEC01"/>
    <x v="0"/>
    <n v="2.0299999999999727"/>
    <n v="1.5893396802530203E-3"/>
    <n v="24.569999999999936"/>
    <x v="3"/>
  </r>
  <r>
    <s v="2025-04-16"/>
    <s v="COMP002"/>
    <n v="1287.75"/>
    <n v="1304.6400000000001"/>
    <n v="1270.8499999999999"/>
    <n v="1280.4100000000001"/>
    <n v="35249"/>
    <x v="1"/>
    <s v="SEC01"/>
    <x v="0"/>
    <n v="-7.3399999999999181"/>
    <n v="-5.6998641040574014E-3"/>
    <n v="33.790000000000191"/>
    <x v="3"/>
  </r>
  <r>
    <s v="2025-04-17"/>
    <s v="COMP002"/>
    <n v="1277.58"/>
    <n v="1295.7"/>
    <n v="1259.45"/>
    <n v="1272.8599999999999"/>
    <n v="48190"/>
    <x v="1"/>
    <s v="SEC01"/>
    <x v="0"/>
    <n v="-4.7200000000000273"/>
    <n v="-3.6944848854866446E-3"/>
    <n v="36.25"/>
    <x v="3"/>
  </r>
  <r>
    <s v="2025-04-18"/>
    <s v="COMP002"/>
    <n v="1240.93"/>
    <n v="1263.46"/>
    <n v="1218.3900000000001"/>
    <n v="1239.2"/>
    <n v="20846"/>
    <x v="1"/>
    <s v="SEC01"/>
    <x v="0"/>
    <n v="-1.7300000000000182"/>
    <n v="-1.3941157035449365E-3"/>
    <n v="45.069999999999936"/>
    <x v="3"/>
  </r>
  <r>
    <s v="2025-04-21"/>
    <s v="COMP002"/>
    <n v="1255.42"/>
    <n v="1263.97"/>
    <n v="1246.8599999999999"/>
    <n v="1247.53"/>
    <n v="11998"/>
    <x v="1"/>
    <s v="SEC01"/>
    <x v="0"/>
    <n v="-7.8900000000001"/>
    <n v="-6.2847493269185609E-3"/>
    <n v="17.110000000000127"/>
    <x v="3"/>
  </r>
  <r>
    <s v="2025-04-22"/>
    <s v="COMP002"/>
    <n v="1229.53"/>
    <n v="1235.06"/>
    <n v="1224"/>
    <n v="1228.82"/>
    <n v="9519"/>
    <x v="1"/>
    <s v="SEC01"/>
    <x v="0"/>
    <n v="-0.71000000000003638"/>
    <n v="-5.7745642643940078E-4"/>
    <n v="11.059999999999945"/>
    <x v="3"/>
  </r>
  <r>
    <s v="2025-04-23"/>
    <s v="COMP002"/>
    <n v="1202.8499999999999"/>
    <n v="1213.8"/>
    <n v="1191.9000000000001"/>
    <n v="1211.28"/>
    <n v="7722"/>
    <x v="1"/>
    <s v="SEC01"/>
    <x v="0"/>
    <n v="8.4300000000000637"/>
    <n v="7.008355156503358E-3"/>
    <n v="21.899999999999864"/>
    <x v="3"/>
  </r>
  <r>
    <s v="2025-04-24"/>
    <s v="COMP002"/>
    <n v="1214.93"/>
    <n v="1232.42"/>
    <n v="1197.45"/>
    <n v="1210.93"/>
    <n v="14575"/>
    <x v="1"/>
    <s v="SEC01"/>
    <x v="0"/>
    <n v="-4"/>
    <n v="-3.2923707538705933E-3"/>
    <n v="34.970000000000027"/>
    <x v="3"/>
  </r>
  <r>
    <s v="2025-04-25"/>
    <s v="COMP002"/>
    <n v="1195.8399999999999"/>
    <n v="1199.94"/>
    <n v="1191.73"/>
    <n v="1197.56"/>
    <n v="32821"/>
    <x v="1"/>
    <s v="SEC01"/>
    <x v="0"/>
    <n v="1.7200000000000273"/>
    <n v="1.4383195076264612E-3"/>
    <n v="8.2100000000000364"/>
    <x v="3"/>
  </r>
  <r>
    <s v="2025-04-28"/>
    <s v="COMP002"/>
    <n v="1197.25"/>
    <n v="1214.17"/>
    <n v="1180.33"/>
    <n v="1199.69"/>
    <n v="13175"/>
    <x v="1"/>
    <s v="SEC01"/>
    <x v="0"/>
    <n v="2.4400000000000546"/>
    <n v="2.0380037586135349E-3"/>
    <n v="33.840000000000146"/>
    <x v="3"/>
  </r>
  <r>
    <s v="2025-04-29"/>
    <s v="COMP002"/>
    <n v="1226.8599999999999"/>
    <n v="1239.96"/>
    <n v="1213.75"/>
    <n v="1230.19"/>
    <n v="22389"/>
    <x v="1"/>
    <s v="SEC01"/>
    <x v="0"/>
    <n v="3.3300000000001546"/>
    <n v="2.7142461242522821E-3"/>
    <n v="26.210000000000036"/>
    <x v="3"/>
  </r>
  <r>
    <s v="2025-04-30"/>
    <s v="COMP002"/>
    <n v="1217.23"/>
    <n v="1231.8"/>
    <n v="1202.67"/>
    <n v="1224.6199999999999"/>
    <n v="7150"/>
    <x v="1"/>
    <s v="SEC01"/>
    <x v="0"/>
    <n v="7.3899999999998727"/>
    <n v="6.0711615717652968E-3"/>
    <n v="29.129999999999882"/>
    <x v="3"/>
  </r>
  <r>
    <s v="2025-05-01"/>
    <s v="COMP002"/>
    <n v="1207.43"/>
    <n v="1223.98"/>
    <n v="1190.8800000000001"/>
    <n v="1208.67"/>
    <n v="21079"/>
    <x v="1"/>
    <s v="SEC01"/>
    <x v="0"/>
    <n v="1.2400000000000091"/>
    <n v="1.0269746486338827E-3"/>
    <n v="33.099999999999909"/>
    <x v="4"/>
  </r>
  <r>
    <s v="2025-05-02"/>
    <s v="COMP002"/>
    <n v="1206.8599999999999"/>
    <n v="1216.1199999999999"/>
    <n v="1197.5899999999999"/>
    <n v="1211.72"/>
    <n v="32419"/>
    <x v="1"/>
    <s v="SEC01"/>
    <x v="0"/>
    <n v="4.8600000000001273"/>
    <n v="4.0269791027957901E-3"/>
    <n v="18.529999999999973"/>
    <x v="4"/>
  </r>
  <r>
    <s v="2025-05-05"/>
    <s v="COMP002"/>
    <n v="1197.75"/>
    <n v="1217.1300000000001"/>
    <n v="1178.3699999999999"/>
    <n v="1200.23"/>
    <n v="24236"/>
    <x v="1"/>
    <s v="SEC01"/>
    <x v="0"/>
    <n v="2.4800000000000182"/>
    <n v="2.0705489459403197E-3"/>
    <n v="38.760000000000218"/>
    <x v="4"/>
  </r>
  <r>
    <s v="2025-05-06"/>
    <s v="COMP002"/>
    <n v="1201.8699999999999"/>
    <n v="1209.0899999999999"/>
    <n v="1194.6500000000001"/>
    <n v="1200.8800000000001"/>
    <n v="35177"/>
    <x v="1"/>
    <s v="SEC01"/>
    <x v="0"/>
    <n v="-0.98999999999978172"/>
    <n v="-8.2371637531495235E-4"/>
    <n v="14.439999999999827"/>
    <x v="4"/>
  </r>
  <r>
    <s v="2025-05-07"/>
    <s v="COMP002"/>
    <n v="1209.9100000000001"/>
    <n v="1214.71"/>
    <n v="1205.1199999999999"/>
    <n v="1205.95"/>
    <n v="15596"/>
    <x v="1"/>
    <s v="SEC01"/>
    <x v="0"/>
    <n v="-3.9600000000000364"/>
    <n v="-3.2729707168302072E-3"/>
    <n v="9.5900000000001455"/>
    <x v="4"/>
  </r>
  <r>
    <s v="2025-05-08"/>
    <s v="COMP002"/>
    <n v="1200.53"/>
    <n v="1214.03"/>
    <n v="1187.04"/>
    <n v="1205.7"/>
    <n v="46960"/>
    <x v="1"/>
    <s v="SEC01"/>
    <x v="0"/>
    <n v="5.1700000000000728"/>
    <n v="4.306431326164338E-3"/>
    <n v="26.990000000000009"/>
    <x v="4"/>
  </r>
  <r>
    <s v="2025-05-09"/>
    <s v="COMP002"/>
    <n v="1208.56"/>
    <n v="1217.3800000000001"/>
    <n v="1199.74"/>
    <n v="1206.8499999999999"/>
    <n v="44861"/>
    <x v="1"/>
    <s v="SEC01"/>
    <x v="0"/>
    <n v="-1.7100000000000364"/>
    <n v="-1.4149069967565008E-3"/>
    <n v="17.6400000000001"/>
    <x v="4"/>
  </r>
  <r>
    <s v="2025-05-12"/>
    <s v="COMP002"/>
    <n v="1218.1099999999999"/>
    <n v="1228.93"/>
    <n v="1207.3"/>
    <n v="1210.06"/>
    <n v="49285"/>
    <x v="1"/>
    <s v="SEC01"/>
    <x v="0"/>
    <n v="-8.0499999999999545"/>
    <n v="-6.6085985666318762E-3"/>
    <n v="21.630000000000109"/>
    <x v="4"/>
  </r>
  <r>
    <s v="2025-05-13"/>
    <s v="COMP002"/>
    <n v="1229.92"/>
    <n v="1246.99"/>
    <n v="1212.8599999999999"/>
    <n v="1234.95"/>
    <n v="21607"/>
    <x v="1"/>
    <s v="SEC01"/>
    <x v="0"/>
    <n v="5.0299999999999727"/>
    <n v="4.0896968908546672E-3"/>
    <n v="34.130000000000109"/>
    <x v="4"/>
  </r>
  <r>
    <s v="2025-05-14"/>
    <s v="COMP002"/>
    <n v="1227.5899999999999"/>
    <n v="1235.8"/>
    <n v="1219.3800000000001"/>
    <n v="1231.31"/>
    <n v="28856"/>
    <x v="1"/>
    <s v="SEC01"/>
    <x v="0"/>
    <n v="3.7200000000000273"/>
    <n v="3.0303277152795537E-3"/>
    <n v="16.419999999999845"/>
    <x v="4"/>
  </r>
  <r>
    <s v="2025-05-15"/>
    <s v="COMP002"/>
    <n v="1230.22"/>
    <n v="1240.22"/>
    <n v="1220.22"/>
    <n v="1233.5899999999999"/>
    <n v="42196"/>
    <x v="1"/>
    <s v="SEC01"/>
    <x v="0"/>
    <n v="3.3699999999998909"/>
    <n v="2.7393474337922409E-3"/>
    <n v="20"/>
    <x v="4"/>
  </r>
  <r>
    <s v="2025-05-16"/>
    <s v="COMP002"/>
    <n v="1249.73"/>
    <n v="1257.47"/>
    <n v="1241.99"/>
    <n v="1247.43"/>
    <n v="18685"/>
    <x v="1"/>
    <s v="SEC01"/>
    <x v="0"/>
    <n v="-2.2999999999999545"/>
    <n v="-1.8403975258655505E-3"/>
    <n v="15.480000000000018"/>
    <x v="4"/>
  </r>
  <r>
    <s v="2025-05-19"/>
    <s v="COMP002"/>
    <n v="1253.28"/>
    <n v="1276.1099999999999"/>
    <n v="1230.44"/>
    <n v="1255.1500000000001"/>
    <n v="42401"/>
    <x v="1"/>
    <s v="SEC01"/>
    <x v="0"/>
    <n v="1.8700000000001182"/>
    <n v="1.4920847695647566E-3"/>
    <n v="45.669999999999845"/>
    <x v="4"/>
  </r>
  <r>
    <s v="2025-05-20"/>
    <s v="COMP002"/>
    <n v="1252.42"/>
    <n v="1272.31"/>
    <n v="1232.52"/>
    <n v="1249.8"/>
    <n v="9996"/>
    <x v="1"/>
    <s v="SEC01"/>
    <x v="0"/>
    <n v="-2.6200000000001182"/>
    <n v="-2.0919499848294646E-3"/>
    <n v="39.789999999999964"/>
    <x v="4"/>
  </r>
  <r>
    <s v="2025-05-21"/>
    <s v="COMP002"/>
    <n v="1253.05"/>
    <n v="1264.8499999999999"/>
    <n v="1241.26"/>
    <n v="1264.3800000000001"/>
    <n v="27665"/>
    <x v="1"/>
    <s v="SEC01"/>
    <x v="0"/>
    <n v="11.330000000000155"/>
    <n v="9.041937672080249E-3"/>
    <n v="23.589999999999918"/>
    <x v="4"/>
  </r>
  <r>
    <s v="2025-05-22"/>
    <s v="COMP002"/>
    <n v="1254.6600000000001"/>
    <n v="1265.3"/>
    <n v="1244.02"/>
    <n v="1250.8800000000001"/>
    <n v="40952"/>
    <x v="1"/>
    <s v="SEC01"/>
    <x v="0"/>
    <n v="-3.7799999999999727"/>
    <n v="-3.0127683994069887E-3"/>
    <n v="21.279999999999973"/>
    <x v="4"/>
  </r>
  <r>
    <s v="2025-05-23"/>
    <s v="COMP002"/>
    <n v="1246.45"/>
    <n v="1257.72"/>
    <n v="1235.19"/>
    <n v="1247.6099999999999"/>
    <n v="13875"/>
    <x v="1"/>
    <s v="SEC01"/>
    <x v="0"/>
    <n v="1.1599999999998545"/>
    <n v="9.3064302619427525E-4"/>
    <n v="22.529999999999973"/>
    <x v="4"/>
  </r>
  <r>
    <s v="2025-05-26"/>
    <s v="COMP002"/>
    <n v="1238.25"/>
    <n v="1240.94"/>
    <n v="1235.57"/>
    <n v="1235.8399999999999"/>
    <n v="41760"/>
    <x v="1"/>
    <s v="SEC01"/>
    <x v="0"/>
    <n v="-2.4100000000000819"/>
    <n v="-1.9462951746416974E-3"/>
    <n v="5.3700000000001182"/>
    <x v="4"/>
  </r>
  <r>
    <s v="2025-05-27"/>
    <s v="COMP002"/>
    <n v="1239.3399999999999"/>
    <n v="1251.77"/>
    <n v="1226.9000000000001"/>
    <n v="1245.1400000000001"/>
    <n v="31987"/>
    <x v="1"/>
    <s v="SEC01"/>
    <x v="0"/>
    <n v="5.8000000000001819"/>
    <n v="4.6799102748238432E-3"/>
    <n v="24.869999999999891"/>
    <x v="4"/>
  </r>
  <r>
    <s v="2025-05-28"/>
    <s v="COMP002"/>
    <n v="1266"/>
    <n v="1280.25"/>
    <n v="1251.74"/>
    <n v="1264.24"/>
    <n v="28529"/>
    <x v="1"/>
    <s v="SEC01"/>
    <x v="0"/>
    <n v="-1.7599999999999909"/>
    <n v="-1.390205371248018E-3"/>
    <n v="28.509999999999991"/>
    <x v="4"/>
  </r>
  <r>
    <s v="2025-05-29"/>
    <s v="COMP002"/>
    <n v="1274.3900000000001"/>
    <n v="1291.3"/>
    <n v="1257.48"/>
    <n v="1268.1099999999999"/>
    <n v="25027"/>
    <x v="1"/>
    <s v="SEC01"/>
    <x v="0"/>
    <n v="-6.2800000000002001"/>
    <n v="-4.9278478330810815E-3"/>
    <n v="33.819999999999936"/>
    <x v="4"/>
  </r>
  <r>
    <s v="2025-05-30"/>
    <s v="COMP002"/>
    <n v="1274.04"/>
    <n v="1289.19"/>
    <n v="1258.8900000000001"/>
    <n v="1269.6099999999999"/>
    <n v="21609"/>
    <x v="1"/>
    <s v="SEC01"/>
    <x v="0"/>
    <n v="-4.4300000000000637"/>
    <n v="-3.4771278766758218E-3"/>
    <n v="30.299999999999955"/>
    <x v="4"/>
  </r>
  <r>
    <s v="2025-06-02"/>
    <s v="COMP002"/>
    <n v="1248.81"/>
    <n v="1260.17"/>
    <n v="1237.45"/>
    <n v="1255.99"/>
    <n v="20250"/>
    <x v="1"/>
    <s v="SEC01"/>
    <x v="0"/>
    <n v="7.1800000000000637"/>
    <n v="5.7494734987708811E-3"/>
    <n v="22.720000000000027"/>
    <x v="5"/>
  </r>
  <r>
    <s v="2025-06-03"/>
    <s v="COMP002"/>
    <n v="1236.74"/>
    <n v="1247.47"/>
    <n v="1226.02"/>
    <n v="1245.22"/>
    <n v="25063"/>
    <x v="1"/>
    <s v="SEC01"/>
    <x v="0"/>
    <n v="8.4800000000000182"/>
    <n v="6.8567362582272898E-3"/>
    <n v="21.450000000000045"/>
    <x v="5"/>
  </r>
  <r>
    <s v="2025-06-04"/>
    <s v="COMP002"/>
    <n v="1229.31"/>
    <n v="1249.4000000000001"/>
    <n v="1209.23"/>
    <n v="1226.93"/>
    <n v="32463"/>
    <x v="1"/>
    <s v="SEC01"/>
    <x v="0"/>
    <n v="-2.3799999999998818"/>
    <n v="-1.9360454238555628E-3"/>
    <n v="40.170000000000073"/>
    <x v="5"/>
  </r>
  <r>
    <s v="2025-06-05"/>
    <s v="COMP002"/>
    <n v="1195.0999999999999"/>
    <n v="1207.55"/>
    <n v="1182.6600000000001"/>
    <n v="1194.03"/>
    <n v="24150"/>
    <x v="1"/>
    <s v="SEC01"/>
    <x v="0"/>
    <n v="-1.0699999999999363"/>
    <n v="-8.9532256714913933E-4"/>
    <n v="24.889999999999873"/>
    <x v="5"/>
  </r>
  <r>
    <s v="2025-06-06"/>
    <s v="COMP002"/>
    <n v="1198.17"/>
    <n v="1211.1199999999999"/>
    <n v="1185.23"/>
    <n v="1188.44"/>
    <n v="24863"/>
    <x v="1"/>
    <s v="SEC01"/>
    <x v="0"/>
    <n v="-9.7300000000000182"/>
    <n v="-8.1207174274101485E-3"/>
    <n v="25.889999999999873"/>
    <x v="5"/>
  </r>
  <r>
    <s v="2025-06-09"/>
    <s v="COMP002"/>
    <n v="1186.44"/>
    <n v="1189.3599999999999"/>
    <n v="1183.53"/>
    <n v="1184.27"/>
    <n v="49275"/>
    <x v="1"/>
    <s v="SEC01"/>
    <x v="0"/>
    <n v="-2.1700000000000728"/>
    <n v="-1.8290010451435157E-3"/>
    <n v="5.8299999999999272"/>
    <x v="5"/>
  </r>
  <r>
    <s v="2025-06-10"/>
    <s v="COMP002"/>
    <n v="1209.1500000000001"/>
    <n v="1221.3699999999999"/>
    <n v="1196.93"/>
    <n v="1217.42"/>
    <n v="13112"/>
    <x v="1"/>
    <s v="SEC01"/>
    <x v="0"/>
    <n v="8.2699999999999818"/>
    <n v="6.8395153620311637E-3"/>
    <n v="24.439999999999827"/>
    <x v="5"/>
  </r>
  <r>
    <s v="2025-06-11"/>
    <s v="COMP002"/>
    <n v="1240.68"/>
    <n v="1254.26"/>
    <n v="1227.0999999999999"/>
    <n v="1241.93"/>
    <n v="1481"/>
    <x v="1"/>
    <s v="SEC01"/>
    <x v="0"/>
    <n v="1.25"/>
    <n v="1.0075120095431537E-3"/>
    <n v="27.160000000000082"/>
    <x v="5"/>
  </r>
  <r>
    <s v="2025-06-12"/>
    <s v="COMP002"/>
    <n v="1252.82"/>
    <n v="1266.55"/>
    <n v="1239.0899999999999"/>
    <n v="1250.95"/>
    <n v="35888"/>
    <x v="1"/>
    <s v="SEC01"/>
    <x v="0"/>
    <n v="-1.8699999999998909"/>
    <n v="-1.4926326208073713E-3"/>
    <n v="27.460000000000036"/>
    <x v="5"/>
  </r>
  <r>
    <s v="2025-06-13"/>
    <s v="COMP002"/>
    <n v="1276.1500000000001"/>
    <n v="1286.47"/>
    <n v="1265.8399999999999"/>
    <n v="1284.54"/>
    <n v="35008"/>
    <x v="1"/>
    <s v="SEC01"/>
    <x v="0"/>
    <n v="8.3899999999998727"/>
    <n v="6.5744622497354325E-3"/>
    <n v="20.630000000000109"/>
    <x v="5"/>
  </r>
  <r>
    <s v="2025-06-16"/>
    <s v="COMP002"/>
    <n v="1308.96"/>
    <n v="1326"/>
    <n v="1291.92"/>
    <n v="1307.56"/>
    <n v="46080"/>
    <x v="1"/>
    <s v="SEC01"/>
    <x v="0"/>
    <n v="-1.4000000000000909"/>
    <n v="-1.0695513995844722E-3"/>
    <n v="34.079999999999927"/>
    <x v="5"/>
  </r>
  <r>
    <s v="2025-06-17"/>
    <s v="COMP002"/>
    <n v="1267.9100000000001"/>
    <n v="1281.49"/>
    <n v="1254.32"/>
    <n v="1275.21"/>
    <n v="35020"/>
    <x v="1"/>
    <s v="SEC01"/>
    <x v="0"/>
    <n v="7.2999999999999545"/>
    <n v="5.7575064476184856E-3"/>
    <n v="27.170000000000073"/>
    <x v="5"/>
  </r>
  <r>
    <s v="2025-06-18"/>
    <s v="COMP002"/>
    <n v="1280.3"/>
    <n v="1292.8399999999999"/>
    <n v="1267.76"/>
    <n v="1292.78"/>
    <n v="21581"/>
    <x v="1"/>
    <s v="SEC01"/>
    <x v="0"/>
    <n v="12.480000000000018"/>
    <n v="9.7477153792080128E-3"/>
    <n v="25.079999999999927"/>
    <x v="5"/>
  </r>
  <r>
    <s v="2025-06-19"/>
    <s v="COMP002"/>
    <n v="1307.72"/>
    <n v="1320.14"/>
    <n v="1295.31"/>
    <n v="1304.73"/>
    <n v="5090"/>
    <x v="1"/>
    <s v="SEC01"/>
    <x v="0"/>
    <n v="-2.9900000000000091"/>
    <n v="-2.2864221698834682E-3"/>
    <n v="24.830000000000155"/>
    <x v="5"/>
  </r>
  <r>
    <s v="2025-06-20"/>
    <s v="COMP002"/>
    <n v="1302.53"/>
    <n v="1325.32"/>
    <n v="1279.75"/>
    <n v="1300.29"/>
    <n v="37408"/>
    <x v="1"/>
    <s v="SEC01"/>
    <x v="0"/>
    <n v="-2.2400000000000091"/>
    <n v="-1.7197300637989215E-3"/>
    <n v="45.569999999999936"/>
    <x v="5"/>
  </r>
  <r>
    <s v="2025-06-23"/>
    <s v="COMP002"/>
    <n v="1280.95"/>
    <n v="1289.02"/>
    <n v="1272.8900000000001"/>
    <n v="1277.6199999999999"/>
    <n v="2341"/>
    <x v="1"/>
    <s v="SEC01"/>
    <x v="0"/>
    <n v="-3.3300000000001546"/>
    <n v="-2.599633084819981E-3"/>
    <n v="16.129999999999882"/>
    <x v="5"/>
  </r>
  <r>
    <s v="2025-06-24"/>
    <s v="COMP002"/>
    <n v="1290.1199999999999"/>
    <n v="1312.22"/>
    <n v="1268.02"/>
    <n v="1287.55"/>
    <n v="13254"/>
    <x v="1"/>
    <s v="SEC01"/>
    <x v="0"/>
    <n v="-2.5699999999999363"/>
    <n v="-1.9920627538523058E-3"/>
    <n v="44.200000000000045"/>
    <x v="5"/>
  </r>
  <r>
    <s v="2025-06-25"/>
    <s v="COMP002"/>
    <n v="1256.4100000000001"/>
    <n v="1274.79"/>
    <n v="1238.03"/>
    <n v="1254.56"/>
    <n v="3421"/>
    <x v="1"/>
    <s v="SEC01"/>
    <x v="0"/>
    <n v="-1.8500000000001364"/>
    <n v="-1.4724492800917983E-3"/>
    <n v="36.759999999999991"/>
    <x v="5"/>
  </r>
  <r>
    <s v="2025-06-26"/>
    <s v="COMP002"/>
    <n v="1250.21"/>
    <n v="1270.5"/>
    <n v="1229.9100000000001"/>
    <n v="1254.52"/>
    <n v="12918"/>
    <x v="1"/>
    <s v="SEC01"/>
    <x v="0"/>
    <n v="4.3099999999999454"/>
    <n v="3.4474208332999617E-3"/>
    <n v="40.589999999999918"/>
    <x v="5"/>
  </r>
  <r>
    <s v="2025-06-27"/>
    <s v="COMP002"/>
    <n v="1253.0899999999999"/>
    <n v="1262.3599999999999"/>
    <n v="1243.81"/>
    <n v="1245.0999999999999"/>
    <n v="47617"/>
    <x v="1"/>
    <s v="SEC01"/>
    <x v="0"/>
    <n v="-7.9900000000000091"/>
    <n v="-6.3762379398127908E-3"/>
    <n v="18.549999999999955"/>
    <x v="5"/>
  </r>
  <r>
    <s v="2025-06-30"/>
    <s v="COMP002"/>
    <n v="1217.6300000000001"/>
    <n v="1226.76"/>
    <n v="1208.5"/>
    <n v="1225.8"/>
    <n v="5806"/>
    <x v="1"/>
    <s v="SEC01"/>
    <x v="0"/>
    <n v="8.1699999999998454"/>
    <n v="6.7097558371589441E-3"/>
    <n v="18.259999999999991"/>
    <x v="5"/>
  </r>
  <r>
    <s v="2025-01-01"/>
    <s v="COMP003"/>
    <n v="1974.24"/>
    <n v="1983.08"/>
    <n v="1965.4"/>
    <n v="1967.98"/>
    <n v="45064"/>
    <x v="2"/>
    <s v="SEC02"/>
    <x v="1"/>
    <n v="-6.2599999999999909"/>
    <n v="-3.1708404246697415E-3"/>
    <n v="17.679999999999836"/>
    <x v="0"/>
  </r>
  <r>
    <s v="2025-01-02"/>
    <s v="COMP003"/>
    <n v="2030.8"/>
    <n v="2047.32"/>
    <n v="2014.27"/>
    <n v="2034.15"/>
    <n v="28570"/>
    <x v="2"/>
    <s v="SEC02"/>
    <x v="1"/>
    <n v="3.3500000000001364"/>
    <n v="1.6495962182391849E-3"/>
    <n v="33.049999999999955"/>
    <x v="0"/>
  </r>
  <r>
    <s v="2025-01-03"/>
    <s v="COMP003"/>
    <n v="2021.01"/>
    <n v="2026.12"/>
    <n v="2015.9"/>
    <n v="2015.94"/>
    <n v="12745"/>
    <x v="2"/>
    <s v="SEC02"/>
    <x v="1"/>
    <n v="-5.0699999999999363"/>
    <n v="-2.5086466667655957E-3"/>
    <n v="10.2199999999998"/>
    <x v="0"/>
  </r>
  <r>
    <s v="2025-01-06"/>
    <s v="COMP003"/>
    <n v="1992.73"/>
    <n v="2018.24"/>
    <n v="1967.23"/>
    <n v="2007.26"/>
    <n v="15288"/>
    <x v="2"/>
    <s v="SEC02"/>
    <x v="1"/>
    <n v="14.529999999999973"/>
    <n v="7.2915046192911096E-3"/>
    <n v="51.009999999999991"/>
    <x v="0"/>
  </r>
  <r>
    <s v="2025-01-07"/>
    <s v="COMP003"/>
    <n v="1972.17"/>
    <n v="1991.18"/>
    <n v="1953.17"/>
    <n v="1987.12"/>
    <n v="4342"/>
    <x v="2"/>
    <s v="SEC02"/>
    <x v="1"/>
    <n v="14.949999999999818"/>
    <n v="7.5804824127736542E-3"/>
    <n v="38.009999999999991"/>
    <x v="0"/>
  </r>
  <r>
    <s v="2025-01-08"/>
    <s v="COMP003"/>
    <n v="2005.09"/>
    <n v="2034.91"/>
    <n v="1975.28"/>
    <n v="2003.07"/>
    <n v="24411"/>
    <x v="2"/>
    <s v="SEC02"/>
    <x v="1"/>
    <n v="-2.0199999999999818"/>
    <n v="-1.0074360751886359E-3"/>
    <n v="59.630000000000109"/>
    <x v="0"/>
  </r>
  <r>
    <s v="2025-01-09"/>
    <s v="COMP003"/>
    <n v="1999.94"/>
    <n v="2032.18"/>
    <n v="1967.71"/>
    <n v="1998.6"/>
    <n v="4093"/>
    <x v="2"/>
    <s v="SEC02"/>
    <x v="1"/>
    <n v="-1.3400000000001455"/>
    <n v="-6.7002010060309087E-4"/>
    <n v="64.470000000000027"/>
    <x v="0"/>
  </r>
  <r>
    <s v="2025-01-10"/>
    <s v="COMP003"/>
    <n v="1960.4"/>
    <n v="1980.14"/>
    <n v="1940.66"/>
    <n v="1974.95"/>
    <n v="45413"/>
    <x v="2"/>
    <s v="SEC02"/>
    <x v="1"/>
    <n v="14.549999999999955"/>
    <n v="7.4219547031217879E-3"/>
    <n v="39.480000000000018"/>
    <x v="0"/>
  </r>
  <r>
    <s v="2025-01-13"/>
    <s v="COMP003"/>
    <n v="1986.24"/>
    <n v="1997.86"/>
    <n v="1974.62"/>
    <n v="1991.84"/>
    <n v="40214"/>
    <x v="2"/>
    <s v="SEC02"/>
    <x v="1"/>
    <n v="5.5999999999999091"/>
    <n v="2.819397454486824E-3"/>
    <n v="23.240000000000009"/>
    <x v="0"/>
  </r>
  <r>
    <s v="2025-01-14"/>
    <s v="COMP003"/>
    <n v="2007.88"/>
    <n v="2029.17"/>
    <n v="1986.58"/>
    <n v="2012.28"/>
    <n v="49901"/>
    <x v="2"/>
    <s v="SEC02"/>
    <x v="1"/>
    <n v="4.3999999999998636"/>
    <n v="2.1913660178894474E-3"/>
    <n v="42.590000000000146"/>
    <x v="0"/>
  </r>
  <r>
    <s v="2025-01-15"/>
    <s v="COMP003"/>
    <n v="2017.46"/>
    <n v="2041.64"/>
    <n v="1993.28"/>
    <n v="2011.07"/>
    <n v="6626"/>
    <x v="2"/>
    <s v="SEC02"/>
    <x v="1"/>
    <n v="-6.3900000000001"/>
    <n v="-3.1673490428559179E-3"/>
    <n v="48.360000000000127"/>
    <x v="0"/>
  </r>
  <r>
    <s v="2025-01-16"/>
    <s v="COMP003"/>
    <n v="1985.13"/>
    <n v="2011.13"/>
    <n v="1959.13"/>
    <n v="1994.8"/>
    <n v="20982"/>
    <x v="2"/>
    <s v="SEC02"/>
    <x v="1"/>
    <n v="9.6699999999998454"/>
    <n v="4.8712175021282458E-3"/>
    <n v="52"/>
    <x v="0"/>
  </r>
  <r>
    <s v="2025-01-17"/>
    <s v="COMP003"/>
    <n v="2062.31"/>
    <n v="2081.71"/>
    <n v="2042.9"/>
    <n v="2051.12"/>
    <n v="20440"/>
    <x v="2"/>
    <s v="SEC02"/>
    <x v="1"/>
    <n v="-11.190000000000055"/>
    <n v="-5.4259543909499809E-3"/>
    <n v="38.809999999999945"/>
    <x v="0"/>
  </r>
  <r>
    <s v="2025-01-20"/>
    <s v="COMP003"/>
    <n v="2066.25"/>
    <n v="2087.27"/>
    <n v="2045.23"/>
    <n v="2060.42"/>
    <n v="39158"/>
    <x v="2"/>
    <s v="SEC02"/>
    <x v="1"/>
    <n v="-5.8299999999999272"/>
    <n v="-2.8215366001209568E-3"/>
    <n v="42.039999999999964"/>
    <x v="0"/>
  </r>
  <r>
    <s v="2025-01-21"/>
    <s v="COMP003"/>
    <n v="2026.64"/>
    <n v="2047.22"/>
    <n v="2006.06"/>
    <n v="2028.09"/>
    <n v="22563"/>
    <x v="2"/>
    <s v="SEC02"/>
    <x v="1"/>
    <n v="1.4499999999998181"/>
    <n v="7.1546994039386276E-4"/>
    <n v="41.160000000000082"/>
    <x v="0"/>
  </r>
  <r>
    <s v="2025-01-22"/>
    <s v="COMP003"/>
    <n v="2050.9299999999998"/>
    <n v="2072.6999999999998"/>
    <n v="2029.16"/>
    <n v="2065.04"/>
    <n v="4380"/>
    <x v="2"/>
    <s v="SEC02"/>
    <x v="1"/>
    <n v="14.110000000000127"/>
    <n v="6.8798057466613336E-3"/>
    <n v="43.539999999999736"/>
    <x v="0"/>
  </r>
  <r>
    <s v="2025-01-23"/>
    <s v="COMP003"/>
    <n v="2037.25"/>
    <n v="2049.66"/>
    <n v="2024.84"/>
    <n v="2043.38"/>
    <n v="21017"/>
    <x v="2"/>
    <s v="SEC02"/>
    <x v="1"/>
    <n v="6.1300000000001091"/>
    <n v="3.0089581543748236E-3"/>
    <n v="24.819999999999936"/>
    <x v="0"/>
  </r>
  <r>
    <s v="2025-01-24"/>
    <s v="COMP003"/>
    <n v="2118.5500000000002"/>
    <n v="2147.9"/>
    <n v="2089.1999999999998"/>
    <n v="2115.6999999999998"/>
    <n v="18343"/>
    <x v="2"/>
    <s v="SEC02"/>
    <x v="1"/>
    <n v="-2.8500000000003638"/>
    <n v="-1.3452597295321629E-3"/>
    <n v="58.700000000000273"/>
    <x v="0"/>
  </r>
  <r>
    <s v="2025-01-27"/>
    <s v="COMP003"/>
    <n v="2105.25"/>
    <n v="2130.79"/>
    <n v="2079.6999999999998"/>
    <n v="2118.33"/>
    <n v="16251"/>
    <x v="2"/>
    <s v="SEC02"/>
    <x v="1"/>
    <n v="13.079999999999927"/>
    <n v="6.2130388314926626E-3"/>
    <n v="51.090000000000146"/>
    <x v="0"/>
  </r>
  <r>
    <s v="2025-01-28"/>
    <s v="COMP003"/>
    <n v="2152.8200000000002"/>
    <n v="2180.25"/>
    <n v="2125.39"/>
    <n v="2146.06"/>
    <n v="12536"/>
    <x v="2"/>
    <s v="SEC02"/>
    <x v="1"/>
    <n v="-6.7600000000002183"/>
    <n v="-3.1400674464192166E-3"/>
    <n v="54.860000000000127"/>
    <x v="0"/>
  </r>
  <r>
    <s v="2025-01-29"/>
    <s v="COMP003"/>
    <n v="2098.5700000000002"/>
    <n v="2116.4499999999998"/>
    <n v="2080.6999999999998"/>
    <n v="2091.0500000000002"/>
    <n v="9712"/>
    <x v="2"/>
    <s v="SEC02"/>
    <x v="1"/>
    <n v="-7.5199999999999818"/>
    <n v="-3.5833925006075475E-3"/>
    <n v="35.75"/>
    <x v="0"/>
  </r>
  <r>
    <s v="2025-01-30"/>
    <s v="COMP003"/>
    <n v="2051.9899999999998"/>
    <n v="2066.23"/>
    <n v="2037.75"/>
    <n v="2057.98"/>
    <n v="6109"/>
    <x v="2"/>
    <s v="SEC02"/>
    <x v="1"/>
    <n v="5.9900000000002365"/>
    <n v="2.919117539559275E-3"/>
    <n v="28.480000000000018"/>
    <x v="0"/>
  </r>
  <r>
    <s v="2025-01-31"/>
    <s v="COMP003"/>
    <n v="2087.8200000000002"/>
    <n v="2107"/>
    <n v="2068.64"/>
    <n v="2093.35"/>
    <n v="17967"/>
    <x v="2"/>
    <s v="SEC02"/>
    <x v="1"/>
    <n v="5.5299999999997453"/>
    <n v="2.6486957687922065E-3"/>
    <n v="38.360000000000127"/>
    <x v="0"/>
  </r>
  <r>
    <s v="2025-02-03"/>
    <s v="COMP003"/>
    <n v="2099.21"/>
    <n v="2115.3000000000002"/>
    <n v="2083.11"/>
    <n v="2102.25"/>
    <n v="37935"/>
    <x v="2"/>
    <s v="SEC02"/>
    <x v="1"/>
    <n v="3.0399999999999636"/>
    <n v="1.4481638330609912E-3"/>
    <n v="32.190000000000055"/>
    <x v="1"/>
  </r>
  <r>
    <s v="2025-02-04"/>
    <s v="COMP003"/>
    <n v="2152.91"/>
    <n v="2177.61"/>
    <n v="2128.1999999999998"/>
    <n v="2157.56"/>
    <n v="30009"/>
    <x v="2"/>
    <s v="SEC02"/>
    <x v="1"/>
    <n v="4.6500000000000909"/>
    <n v="2.1598673423413386E-3"/>
    <n v="49.410000000000309"/>
    <x v="1"/>
  </r>
  <r>
    <s v="2025-02-05"/>
    <s v="COMP003"/>
    <n v="2168.6999999999998"/>
    <n v="2192.15"/>
    <n v="2145.25"/>
    <n v="2171.31"/>
    <n v="27143"/>
    <x v="2"/>
    <s v="SEC02"/>
    <x v="1"/>
    <n v="2.6100000000001273"/>
    <n v="1.2034859593305332E-3"/>
    <n v="46.900000000000091"/>
    <x v="1"/>
  </r>
  <r>
    <s v="2025-02-06"/>
    <s v="COMP003"/>
    <n v="2173.63"/>
    <n v="2204.4"/>
    <n v="2142.86"/>
    <n v="2175.81"/>
    <n v="21581"/>
    <x v="2"/>
    <s v="SEC02"/>
    <x v="1"/>
    <n v="2.1799999999998363"/>
    <n v="1.0029305815616439E-3"/>
    <n v="61.539999999999964"/>
    <x v="1"/>
  </r>
  <r>
    <s v="2025-02-07"/>
    <s v="COMP003"/>
    <n v="2227.9"/>
    <n v="2264.1999999999998"/>
    <n v="2191.61"/>
    <n v="2223.8200000000002"/>
    <n v="4762"/>
    <x v="2"/>
    <s v="SEC02"/>
    <x v="1"/>
    <n v="-4.0799999999999272"/>
    <n v="-1.8313209749090745E-3"/>
    <n v="72.589999999999691"/>
    <x v="1"/>
  </r>
  <r>
    <s v="2025-02-10"/>
    <s v="COMP003"/>
    <n v="2249.75"/>
    <n v="2257.5700000000002"/>
    <n v="2241.9299999999998"/>
    <n v="2252.84"/>
    <n v="39559"/>
    <x v="2"/>
    <s v="SEC02"/>
    <x v="1"/>
    <n v="3.0900000000001455"/>
    <n v="1.3734859428826071E-3"/>
    <n v="15.640000000000327"/>
    <x v="1"/>
  </r>
  <r>
    <s v="2025-02-11"/>
    <s v="COMP003"/>
    <n v="2237.38"/>
    <n v="2248.64"/>
    <n v="2226.13"/>
    <n v="2247.81"/>
    <n v="31811"/>
    <x v="2"/>
    <s v="SEC02"/>
    <x v="1"/>
    <n v="10.429999999999836"/>
    <n v="4.6617025270628302E-3"/>
    <n v="22.509999999999764"/>
    <x v="1"/>
  </r>
  <r>
    <s v="2025-02-12"/>
    <s v="COMP003"/>
    <n v="2220.73"/>
    <n v="2248.7199999999998"/>
    <n v="2192.7399999999998"/>
    <n v="2217.5700000000002"/>
    <n v="23431"/>
    <x v="2"/>
    <s v="SEC02"/>
    <x v="1"/>
    <n v="-3.1599999999998545"/>
    <n v="-1.4229555146280071E-3"/>
    <n v="55.980000000000018"/>
    <x v="1"/>
  </r>
  <r>
    <s v="2025-02-13"/>
    <s v="COMP003"/>
    <n v="2171.5"/>
    <n v="2193.3200000000002"/>
    <n v="2149.6799999999998"/>
    <n v="2152.8000000000002"/>
    <n v="7368"/>
    <x v="2"/>
    <s v="SEC02"/>
    <x v="1"/>
    <n v="-18.699999999999818"/>
    <n v="-8.6115588303015515E-3"/>
    <n v="43.640000000000327"/>
    <x v="1"/>
  </r>
  <r>
    <s v="2025-02-14"/>
    <s v="COMP003"/>
    <n v="2135.84"/>
    <n v="2145.23"/>
    <n v="2126.4499999999998"/>
    <n v="2141.4699999999998"/>
    <n v="24116"/>
    <x v="2"/>
    <s v="SEC02"/>
    <x v="1"/>
    <n v="5.6299999999996544"/>
    <n v="2.6359652408418487E-3"/>
    <n v="18.7800000000002"/>
    <x v="1"/>
  </r>
  <r>
    <s v="2025-02-17"/>
    <s v="COMP003"/>
    <n v="2103.4899999999998"/>
    <n v="2113.52"/>
    <n v="2093.4499999999998"/>
    <n v="2110.1999999999998"/>
    <n v="44201"/>
    <x v="2"/>
    <s v="SEC02"/>
    <x v="1"/>
    <n v="6.7100000000000364"/>
    <n v="3.1899367242059799E-3"/>
    <n v="20.070000000000164"/>
    <x v="1"/>
  </r>
  <r>
    <s v="2025-02-18"/>
    <s v="COMP003"/>
    <n v="2197.87"/>
    <n v="2223.56"/>
    <n v="2172.17"/>
    <n v="2180.9299999999998"/>
    <n v="11361"/>
    <x v="2"/>
    <s v="SEC02"/>
    <x v="1"/>
    <n v="-16.940000000000055"/>
    <n v="-7.7074622247903903E-3"/>
    <n v="51.389999999999873"/>
    <x v="1"/>
  </r>
  <r>
    <s v="2025-02-19"/>
    <s v="COMP003"/>
    <n v="2176.64"/>
    <n v="2198.29"/>
    <n v="2154.98"/>
    <n v="2163.65"/>
    <n v="10078"/>
    <x v="2"/>
    <s v="SEC02"/>
    <x v="1"/>
    <n v="-12.989999999999782"/>
    <n v="-5.9679138488678797E-3"/>
    <n v="43.309999999999945"/>
    <x v="1"/>
  </r>
  <r>
    <s v="2025-02-20"/>
    <s v="COMP003"/>
    <n v="2139.73"/>
    <n v="2174.5300000000002"/>
    <n v="2104.9299999999998"/>
    <n v="2145.7600000000002"/>
    <n v="39850"/>
    <x v="2"/>
    <s v="SEC02"/>
    <x v="1"/>
    <n v="6.0300000000002001"/>
    <n v="2.8181125656041649E-3"/>
    <n v="69.600000000000364"/>
    <x v="1"/>
  </r>
  <r>
    <s v="2025-02-21"/>
    <s v="COMP003"/>
    <n v="2111.88"/>
    <n v="2143.27"/>
    <n v="2080.48"/>
    <n v="2105.5300000000002"/>
    <n v="27015"/>
    <x v="2"/>
    <s v="SEC02"/>
    <x v="1"/>
    <n v="-6.3499999999999091"/>
    <n v="-3.0067996287667428E-3"/>
    <n v="62.789999999999964"/>
    <x v="1"/>
  </r>
  <r>
    <s v="2025-02-24"/>
    <s v="COMP003"/>
    <n v="2085.62"/>
    <n v="2111.52"/>
    <n v="2059.7199999999998"/>
    <n v="2098.98"/>
    <n v="37679"/>
    <x v="2"/>
    <s v="SEC02"/>
    <x v="1"/>
    <n v="13.360000000000127"/>
    <n v="6.4057690279150222E-3"/>
    <n v="51.800000000000182"/>
    <x v="1"/>
  </r>
  <r>
    <s v="2025-02-25"/>
    <s v="COMP003"/>
    <n v="2080.15"/>
    <n v="2111.71"/>
    <n v="2048.59"/>
    <n v="2081.9699999999998"/>
    <n v="14629"/>
    <x v="2"/>
    <s v="SEC02"/>
    <x v="1"/>
    <n v="1.819999999999709"/>
    <n v="8.749369035885436E-4"/>
    <n v="63.119999999999891"/>
    <x v="1"/>
  </r>
  <r>
    <s v="2025-02-26"/>
    <s v="COMP003"/>
    <n v="2131.2800000000002"/>
    <n v="2154.63"/>
    <n v="2107.94"/>
    <n v="2128.56"/>
    <n v="34226"/>
    <x v="2"/>
    <s v="SEC02"/>
    <x v="1"/>
    <n v="-2.7200000000002547"/>
    <n v="-1.2762283698060576E-3"/>
    <n v="46.690000000000055"/>
    <x v="1"/>
  </r>
  <r>
    <s v="2025-02-27"/>
    <s v="COMP003"/>
    <n v="2141"/>
    <n v="2171.7800000000002"/>
    <n v="2110.23"/>
    <n v="2133.59"/>
    <n v="28961"/>
    <x v="2"/>
    <s v="SEC02"/>
    <x v="1"/>
    <n v="-7.4099999999998545"/>
    <n v="-3.4609995329284702E-3"/>
    <n v="61.550000000000182"/>
    <x v="1"/>
  </r>
  <r>
    <s v="2025-02-28"/>
    <s v="COMP003"/>
    <n v="2140.33"/>
    <n v="2167.31"/>
    <n v="2113.34"/>
    <n v="2133.86"/>
    <n v="22288"/>
    <x v="2"/>
    <s v="SEC02"/>
    <x v="1"/>
    <n v="-6.4699999999997999"/>
    <n v="-3.0228983381066473E-3"/>
    <n v="53.9699999999998"/>
    <x v="1"/>
  </r>
  <r>
    <s v="2025-03-03"/>
    <s v="COMP003"/>
    <n v="2124.9"/>
    <n v="2137.7399999999998"/>
    <n v="2112.06"/>
    <n v="2130.75"/>
    <n v="16313"/>
    <x v="2"/>
    <s v="SEC02"/>
    <x v="1"/>
    <n v="5.8499999999999091"/>
    <n v="2.7530707327403214E-3"/>
    <n v="25.679999999999836"/>
    <x v="2"/>
  </r>
  <r>
    <s v="2025-03-04"/>
    <s v="COMP003"/>
    <n v="2148.4499999999998"/>
    <n v="2155.0700000000002"/>
    <n v="2141.84"/>
    <n v="2152.4699999999998"/>
    <n v="2560"/>
    <x v="2"/>
    <s v="SEC02"/>
    <x v="1"/>
    <n v="4.0199999999999818"/>
    <n v="1.8711163862319264E-3"/>
    <n v="13.230000000000018"/>
    <x v="2"/>
  </r>
  <r>
    <s v="2025-03-05"/>
    <s v="COMP003"/>
    <n v="2154.7199999999998"/>
    <n v="2178.08"/>
    <n v="2131.37"/>
    <n v="2140.75"/>
    <n v="21022"/>
    <x v="2"/>
    <s v="SEC02"/>
    <x v="1"/>
    <n v="-13.9699999999998"/>
    <n v="-6.4834410039354539E-3"/>
    <n v="46.710000000000036"/>
    <x v="2"/>
  </r>
  <r>
    <s v="2025-03-06"/>
    <s v="COMP003"/>
    <n v="2153.42"/>
    <n v="2179.64"/>
    <n v="2127.19"/>
    <n v="2159.34"/>
    <n v="29380"/>
    <x v="2"/>
    <s v="SEC02"/>
    <x v="1"/>
    <n v="5.9200000000000728"/>
    <n v="2.7491153606821117E-3"/>
    <n v="52.449999999999818"/>
    <x v="2"/>
  </r>
  <r>
    <s v="2025-03-07"/>
    <s v="COMP003"/>
    <n v="2207.11"/>
    <n v="2239.0300000000002"/>
    <n v="2175.1799999999998"/>
    <n v="2204.2199999999998"/>
    <n v="25363"/>
    <x v="2"/>
    <s v="SEC02"/>
    <x v="1"/>
    <n v="-2.8900000000003274"/>
    <n v="-1.3094046060234095E-3"/>
    <n v="63.850000000000364"/>
    <x v="2"/>
  </r>
  <r>
    <s v="2025-03-10"/>
    <s v="COMP003"/>
    <n v="2213.9299999999998"/>
    <n v="2242.19"/>
    <n v="2185.66"/>
    <n v="2217.56"/>
    <n v="1661"/>
    <x v="2"/>
    <s v="SEC02"/>
    <x v="1"/>
    <n v="3.6300000000001091"/>
    <n v="1.6396182354456146E-3"/>
    <n v="56.5300000000002"/>
    <x v="2"/>
  </r>
  <r>
    <s v="2025-03-11"/>
    <s v="COMP003"/>
    <n v="2206.4699999999998"/>
    <n v="2225.8200000000002"/>
    <n v="2187.13"/>
    <n v="2211.12"/>
    <n v="26658"/>
    <x v="2"/>
    <s v="SEC02"/>
    <x v="1"/>
    <n v="4.6500000000000909"/>
    <n v="2.1074385783627658E-3"/>
    <n v="38.690000000000055"/>
    <x v="2"/>
  </r>
  <r>
    <s v="2025-03-12"/>
    <s v="COMP003"/>
    <n v="2195.09"/>
    <n v="2213.66"/>
    <n v="2176.52"/>
    <n v="2185.2399999999998"/>
    <n v="29706"/>
    <x v="2"/>
    <s v="SEC02"/>
    <x v="1"/>
    <n v="-9.8500000000003638"/>
    <n v="-4.4872875371854285E-3"/>
    <n v="37.139999999999873"/>
    <x v="2"/>
  </r>
  <r>
    <s v="2025-03-13"/>
    <s v="COMP003"/>
    <n v="2173.89"/>
    <n v="2187.81"/>
    <n v="2159.9699999999998"/>
    <n v="2178.1999999999998"/>
    <n v="47286"/>
    <x v="2"/>
    <s v="SEC02"/>
    <x v="1"/>
    <n v="4.3099999999999454"/>
    <n v="1.9826210157827422E-3"/>
    <n v="27.840000000000146"/>
    <x v="2"/>
  </r>
  <r>
    <s v="2025-03-14"/>
    <s v="COMP003"/>
    <n v="2189.73"/>
    <n v="2205.5300000000002"/>
    <n v="2173.92"/>
    <n v="2194.23"/>
    <n v="8005"/>
    <x v="2"/>
    <s v="SEC02"/>
    <x v="1"/>
    <n v="4.5"/>
    <n v="2.055047882615665E-3"/>
    <n v="31.610000000000127"/>
    <x v="2"/>
  </r>
  <r>
    <s v="2025-03-17"/>
    <s v="COMP003"/>
    <n v="2164.5100000000002"/>
    <n v="2194.15"/>
    <n v="2134.87"/>
    <n v="2152.7800000000002"/>
    <n v="35839"/>
    <x v="2"/>
    <s v="SEC02"/>
    <x v="1"/>
    <n v="-11.730000000000018"/>
    <n v="-5.4192403823498233E-3"/>
    <n v="59.2800000000002"/>
    <x v="2"/>
  </r>
  <r>
    <s v="2025-03-18"/>
    <s v="COMP003"/>
    <n v="2177.6999999999998"/>
    <n v="2194.4899999999998"/>
    <n v="2160.91"/>
    <n v="2175.9699999999998"/>
    <n v="26963"/>
    <x v="2"/>
    <s v="SEC02"/>
    <x v="1"/>
    <n v="-1.7300000000000182"/>
    <n v="-7.9441612710658875E-4"/>
    <n v="33.579999999999927"/>
    <x v="2"/>
  </r>
  <r>
    <s v="2025-03-19"/>
    <s v="COMP003"/>
    <n v="2187.92"/>
    <n v="2215.69"/>
    <n v="2160.15"/>
    <n v="2182.19"/>
    <n v="49689"/>
    <x v="2"/>
    <s v="SEC02"/>
    <x v="1"/>
    <n v="-5.7300000000000182"/>
    <n v="-2.6189257376869439E-3"/>
    <n v="55.539999999999964"/>
    <x v="2"/>
  </r>
  <r>
    <s v="2025-03-20"/>
    <s v="COMP003"/>
    <n v="2184.89"/>
    <n v="2216.39"/>
    <n v="2153.39"/>
    <n v="2178.61"/>
    <n v="7563"/>
    <x v="2"/>
    <s v="SEC02"/>
    <x v="1"/>
    <n v="-6.2799999999997453"/>
    <n v="-2.8742865773561809E-3"/>
    <n v="63"/>
    <x v="2"/>
  </r>
  <r>
    <s v="2025-03-21"/>
    <s v="COMP003"/>
    <n v="2153.19"/>
    <n v="2162.37"/>
    <n v="2144"/>
    <n v="2161.1"/>
    <n v="13003"/>
    <x v="2"/>
    <s v="SEC02"/>
    <x v="1"/>
    <n v="7.9099999999998545"/>
    <n v="3.6736191418313548E-3"/>
    <n v="18.369999999999891"/>
    <x v="2"/>
  </r>
  <r>
    <s v="2025-03-24"/>
    <s v="COMP003"/>
    <n v="2148.09"/>
    <n v="2186.21"/>
    <n v="2109.9699999999998"/>
    <n v="2148.6799999999998"/>
    <n v="46350"/>
    <x v="2"/>
    <s v="SEC02"/>
    <x v="1"/>
    <n v="0.58999999999969077"/>
    <n v="2.7466260724629357E-4"/>
    <n v="76.240000000000236"/>
    <x v="2"/>
  </r>
  <r>
    <s v="2025-03-25"/>
    <s v="COMP003"/>
    <n v="2158.59"/>
    <n v="2177.41"/>
    <n v="2139.77"/>
    <n v="2165.42"/>
    <n v="43229"/>
    <x v="2"/>
    <s v="SEC02"/>
    <x v="1"/>
    <n v="6.8299999999999272"/>
    <n v="3.1641024928309343E-3"/>
    <n v="37.639999999999873"/>
    <x v="2"/>
  </r>
  <r>
    <s v="2025-03-26"/>
    <s v="COMP003"/>
    <n v="2161.91"/>
    <n v="2177.98"/>
    <n v="2145.84"/>
    <n v="2162.44"/>
    <n v="34297"/>
    <x v="2"/>
    <s v="SEC02"/>
    <x v="1"/>
    <n v="0.53000000000020009"/>
    <n v="2.4515359103764733E-4"/>
    <n v="32.139999999999873"/>
    <x v="2"/>
  </r>
  <r>
    <s v="2025-03-27"/>
    <s v="COMP003"/>
    <n v="2147.16"/>
    <n v="2176.4899999999998"/>
    <n v="2117.83"/>
    <n v="2149.35"/>
    <n v="28490"/>
    <x v="2"/>
    <s v="SEC02"/>
    <x v="1"/>
    <n v="2.1900000000000546"/>
    <n v="1.0199519365115103E-3"/>
    <n v="58.659999999999854"/>
    <x v="2"/>
  </r>
  <r>
    <s v="2025-03-28"/>
    <s v="COMP003"/>
    <n v="2170.6"/>
    <n v="2196.15"/>
    <n v="2145.06"/>
    <n v="2162.59"/>
    <n v="13765"/>
    <x v="2"/>
    <s v="SEC02"/>
    <x v="1"/>
    <n v="-8.0099999999997635"/>
    <n v="-3.690223901225359E-3"/>
    <n v="51.090000000000146"/>
    <x v="2"/>
  </r>
  <r>
    <s v="2025-03-31"/>
    <s v="COMP003"/>
    <n v="2175.7399999999998"/>
    <n v="2184.8200000000002"/>
    <n v="2166.65"/>
    <n v="2177"/>
    <n v="23861"/>
    <x v="2"/>
    <s v="SEC02"/>
    <x v="1"/>
    <n v="1.2600000000002183"/>
    <n v="5.7911331317171092E-4"/>
    <n v="18.170000000000073"/>
    <x v="2"/>
  </r>
  <r>
    <s v="2025-04-01"/>
    <s v="COMP003"/>
    <n v="2145.65"/>
    <n v="2165.4899999999998"/>
    <n v="2125.81"/>
    <n v="2143.5100000000002"/>
    <n v="45965"/>
    <x v="2"/>
    <s v="SEC02"/>
    <x v="1"/>
    <n v="-2.1399999999998727"/>
    <n v="-9.9736676531581221E-4"/>
    <n v="39.679999999999836"/>
    <x v="3"/>
  </r>
  <r>
    <s v="2025-04-02"/>
    <s v="COMP003"/>
    <n v="2164.81"/>
    <n v="2180.7800000000002"/>
    <n v="2148.84"/>
    <n v="2159.52"/>
    <n v="31523"/>
    <x v="2"/>
    <s v="SEC02"/>
    <x v="1"/>
    <n v="-5.2899999999999636"/>
    <n v="-2.4436324665905846E-3"/>
    <n v="31.940000000000055"/>
    <x v="3"/>
  </r>
  <r>
    <s v="2025-04-03"/>
    <s v="COMP003"/>
    <n v="2225.0100000000002"/>
    <n v="2247.25"/>
    <n v="2202.7600000000002"/>
    <n v="2229.19"/>
    <n v="36046"/>
    <x v="2"/>
    <s v="SEC02"/>
    <x v="1"/>
    <n v="4.1799999999998363"/>
    <n v="1.878643242052771E-3"/>
    <n v="44.489999999999782"/>
    <x v="3"/>
  </r>
  <r>
    <s v="2025-04-04"/>
    <s v="COMP003"/>
    <n v="2237.71"/>
    <n v="2259.0700000000002"/>
    <n v="2216.36"/>
    <n v="2242.96"/>
    <n v="46893"/>
    <x v="2"/>
    <s v="SEC02"/>
    <x v="1"/>
    <n v="5.25"/>
    <n v="2.3461485179044647E-3"/>
    <n v="42.710000000000036"/>
    <x v="3"/>
  </r>
  <r>
    <s v="2025-04-07"/>
    <s v="COMP003"/>
    <n v="2203.44"/>
    <n v="2224.62"/>
    <n v="2182.27"/>
    <n v="2195.98"/>
    <n v="3113"/>
    <x v="2"/>
    <s v="SEC02"/>
    <x v="1"/>
    <n v="-7.4600000000000364"/>
    <n v="-3.3856152198380876E-3"/>
    <n v="42.349999999999909"/>
    <x v="3"/>
  </r>
  <r>
    <s v="2025-04-08"/>
    <s v="COMP003"/>
    <n v="2220.1"/>
    <n v="2239.19"/>
    <n v="2201.02"/>
    <n v="2201.42"/>
    <n v="14760"/>
    <x v="2"/>
    <s v="SEC02"/>
    <x v="1"/>
    <n v="-18.679999999999836"/>
    <n v="-8.4140354038105651E-3"/>
    <n v="38.170000000000073"/>
    <x v="3"/>
  </r>
  <r>
    <s v="2025-04-09"/>
    <s v="COMP003"/>
    <n v="2165.56"/>
    <n v="2185.02"/>
    <n v="2146.1"/>
    <n v="2151.73"/>
    <n v="13588"/>
    <x v="2"/>
    <s v="SEC02"/>
    <x v="1"/>
    <n v="-13.829999999999927"/>
    <n v="-6.386338868468169E-3"/>
    <n v="38.920000000000073"/>
    <x v="3"/>
  </r>
  <r>
    <s v="2025-04-10"/>
    <s v="COMP003"/>
    <n v="2239.92"/>
    <n v="2250.48"/>
    <n v="2229.35"/>
    <n v="2239.87"/>
    <n v="45738"/>
    <x v="2"/>
    <s v="SEC02"/>
    <x v="1"/>
    <n v="-5.0000000000181899E-2"/>
    <n v="-2.2322225793859556E-5"/>
    <n v="21.130000000000109"/>
    <x v="3"/>
  </r>
  <r>
    <s v="2025-04-11"/>
    <s v="COMP003"/>
    <n v="2306.96"/>
    <n v="2324.77"/>
    <n v="2289.15"/>
    <n v="2304.4"/>
    <n v="6724"/>
    <x v="2"/>
    <s v="SEC02"/>
    <x v="1"/>
    <n v="-2.5599999999999454"/>
    <n v="-1.1096854735235745E-3"/>
    <n v="35.619999999999891"/>
    <x v="3"/>
  </r>
  <r>
    <s v="2025-04-14"/>
    <s v="COMP003"/>
    <n v="2274.4499999999998"/>
    <n v="2301.1"/>
    <n v="2247.8000000000002"/>
    <n v="2285.69"/>
    <n v="43240"/>
    <x v="2"/>
    <s v="SEC02"/>
    <x v="1"/>
    <n v="11.240000000000236"/>
    <n v="4.9418540746115486E-3"/>
    <n v="53.299999999999727"/>
    <x v="3"/>
  </r>
  <r>
    <s v="2025-04-15"/>
    <s v="COMP003"/>
    <n v="2219.38"/>
    <n v="2242.44"/>
    <n v="2196.33"/>
    <n v="2222.46"/>
    <n v="24499"/>
    <x v="2"/>
    <s v="SEC02"/>
    <x v="1"/>
    <n v="3.0799999999999272"/>
    <n v="1.3877749641791524E-3"/>
    <n v="46.110000000000127"/>
    <x v="3"/>
  </r>
  <r>
    <s v="2025-04-16"/>
    <s v="COMP003"/>
    <n v="2210.39"/>
    <n v="2229.6"/>
    <n v="2191.1799999999998"/>
    <n v="2198.52"/>
    <n v="7099"/>
    <x v="2"/>
    <s v="SEC02"/>
    <x v="1"/>
    <n v="-11.869999999999891"/>
    <n v="-5.3700930605005866E-3"/>
    <n v="38.420000000000073"/>
    <x v="3"/>
  </r>
  <r>
    <s v="2025-04-17"/>
    <s v="COMP003"/>
    <n v="2189.08"/>
    <n v="2210.6799999999998"/>
    <n v="2167.4699999999998"/>
    <n v="2194.04"/>
    <n v="7116"/>
    <x v="2"/>
    <s v="SEC02"/>
    <x v="1"/>
    <n v="4.9600000000000364"/>
    <n v="2.2657920222193964E-3"/>
    <n v="43.210000000000036"/>
    <x v="3"/>
  </r>
  <r>
    <s v="2025-04-18"/>
    <s v="COMP003"/>
    <n v="2141.0500000000002"/>
    <n v="2169.29"/>
    <n v="2112.8200000000002"/>
    <n v="2146.38"/>
    <n v="10847"/>
    <x v="2"/>
    <s v="SEC02"/>
    <x v="1"/>
    <n v="5.3299999999999272"/>
    <n v="2.489432754956646E-3"/>
    <n v="56.4699999999998"/>
    <x v="3"/>
  </r>
  <r>
    <s v="2025-04-21"/>
    <s v="COMP003"/>
    <n v="2149.75"/>
    <n v="2179.59"/>
    <n v="2119.92"/>
    <n v="2145.0300000000002"/>
    <n v="2742"/>
    <x v="2"/>
    <s v="SEC02"/>
    <x v="1"/>
    <n v="-4.7199999999997999"/>
    <n v="-2.1956041400161878E-3"/>
    <n v="59.670000000000073"/>
    <x v="3"/>
  </r>
  <r>
    <s v="2025-04-22"/>
    <s v="COMP003"/>
    <n v="2140.86"/>
    <n v="2164.37"/>
    <n v="2117.36"/>
    <n v="2140.4699999999998"/>
    <n v="35707"/>
    <x v="2"/>
    <s v="SEC02"/>
    <x v="1"/>
    <n v="-0.39000000000032742"/>
    <n v="-1.8216978223719785E-4"/>
    <n v="47.009999999999764"/>
    <x v="3"/>
  </r>
  <r>
    <s v="2025-04-23"/>
    <s v="COMP003"/>
    <n v="2148.92"/>
    <n v="2155.9299999999998"/>
    <n v="2141.91"/>
    <n v="2144.36"/>
    <n v="48614"/>
    <x v="2"/>
    <s v="SEC02"/>
    <x v="1"/>
    <n v="-4.5599999999999454"/>
    <n v="-2.1219961655156755E-3"/>
    <n v="14.019999999999982"/>
    <x v="3"/>
  </r>
  <r>
    <s v="2025-04-24"/>
    <s v="COMP003"/>
    <n v="2154.9499999999998"/>
    <n v="2161.0300000000002"/>
    <n v="2148.86"/>
    <n v="2151.09"/>
    <n v="16360"/>
    <x v="2"/>
    <s v="SEC02"/>
    <x v="1"/>
    <n v="-3.8599999999996726"/>
    <n v="-1.7912248544048228E-3"/>
    <n v="12.170000000000073"/>
    <x v="3"/>
  </r>
  <r>
    <s v="2025-04-25"/>
    <s v="COMP003"/>
    <n v="2118.5700000000002"/>
    <n v="2130.77"/>
    <n v="2106.36"/>
    <n v="2125.58"/>
    <n v="29404"/>
    <x v="2"/>
    <s v="SEC02"/>
    <x v="1"/>
    <n v="7.0099999999997635"/>
    <n v="3.3088356768951523E-3"/>
    <n v="24.409999999999854"/>
    <x v="3"/>
  </r>
  <r>
    <s v="2025-04-28"/>
    <s v="COMP003"/>
    <n v="2103.04"/>
    <n v="2107.08"/>
    <n v="2099.0100000000002"/>
    <n v="2103.35"/>
    <n v="34997"/>
    <x v="2"/>
    <s v="SEC02"/>
    <x v="1"/>
    <n v="0.30999999999994543"/>
    <n v="1.4740566037733255E-4"/>
    <n v="8.069999999999709"/>
    <x v="3"/>
  </r>
  <r>
    <s v="2025-04-29"/>
    <s v="COMP003"/>
    <n v="2111.1799999999998"/>
    <n v="2134.04"/>
    <n v="2088.33"/>
    <n v="2105.06"/>
    <n v="36057"/>
    <x v="2"/>
    <s v="SEC02"/>
    <x v="1"/>
    <n v="-6.1199999999998909"/>
    <n v="-2.8988527742778406E-3"/>
    <n v="45.710000000000036"/>
    <x v="3"/>
  </r>
  <r>
    <s v="2025-04-30"/>
    <s v="COMP003"/>
    <n v="2108.9499999999998"/>
    <n v="2129.21"/>
    <n v="2088.6799999999998"/>
    <n v="2088.89"/>
    <n v="46272"/>
    <x v="2"/>
    <s v="SEC02"/>
    <x v="1"/>
    <n v="-20.059999999999945"/>
    <n v="-9.5118423860214556E-3"/>
    <n v="40.5300000000002"/>
    <x v="3"/>
  </r>
  <r>
    <s v="2025-05-01"/>
    <s v="COMP003"/>
    <n v="2108.58"/>
    <n v="2140.4299999999998"/>
    <n v="2076.73"/>
    <n v="2113.41"/>
    <n v="7638"/>
    <x v="2"/>
    <s v="SEC02"/>
    <x v="1"/>
    <n v="4.8299999999999272"/>
    <n v="2.2906410949548642E-3"/>
    <n v="63.699999999999818"/>
    <x v="4"/>
  </r>
  <r>
    <s v="2025-05-02"/>
    <s v="COMP003"/>
    <n v="2118.66"/>
    <n v="2136.94"/>
    <n v="2100.38"/>
    <n v="2114.87"/>
    <n v="14605"/>
    <x v="2"/>
    <s v="SEC02"/>
    <x v="1"/>
    <n v="-3.7899999999999636"/>
    <n v="-1.7888665477235441E-3"/>
    <n v="36.559999999999945"/>
    <x v="4"/>
  </r>
  <r>
    <s v="2025-05-05"/>
    <s v="COMP003"/>
    <n v="2168.0500000000002"/>
    <n v="2171.7199999999998"/>
    <n v="2164.37"/>
    <n v="2165.67"/>
    <n v="33556"/>
    <x v="2"/>
    <s v="SEC02"/>
    <x v="1"/>
    <n v="-2.3800000000001091"/>
    <n v="-1.0977606605014224E-3"/>
    <n v="7.3499999999999091"/>
    <x v="4"/>
  </r>
  <r>
    <s v="2025-05-06"/>
    <s v="COMP003"/>
    <n v="2171.27"/>
    <n v="2194.98"/>
    <n v="2147.5500000000002"/>
    <n v="2188.69"/>
    <n v="18275"/>
    <x v="2"/>
    <s v="SEC02"/>
    <x v="1"/>
    <n v="17.420000000000073"/>
    <n v="8.0229543078475154E-3"/>
    <n v="47.429999999999836"/>
    <x v="4"/>
  </r>
  <r>
    <s v="2025-05-07"/>
    <s v="COMP003"/>
    <n v="2213.29"/>
    <n v="2249.77"/>
    <n v="2176.81"/>
    <n v="2219.87"/>
    <n v="42974"/>
    <x v="2"/>
    <s v="SEC02"/>
    <x v="1"/>
    <n v="6.5799999999999272"/>
    <n v="2.9729497716069414E-3"/>
    <n v="72.960000000000036"/>
    <x v="4"/>
  </r>
  <r>
    <s v="2025-05-08"/>
    <s v="COMP003"/>
    <n v="2229.1999999999998"/>
    <n v="2254.0300000000002"/>
    <n v="2204.37"/>
    <n v="2224.11"/>
    <n v="38380"/>
    <x v="2"/>
    <s v="SEC02"/>
    <x v="1"/>
    <n v="-5.0899999999996908"/>
    <n v="-2.2833303427237084E-3"/>
    <n v="49.660000000000309"/>
    <x v="4"/>
  </r>
  <r>
    <s v="2025-05-09"/>
    <s v="COMP003"/>
    <n v="2244.84"/>
    <n v="2272"/>
    <n v="2217.67"/>
    <n v="2229.0500000000002"/>
    <n v="49320"/>
    <x v="2"/>
    <s v="SEC02"/>
    <x v="1"/>
    <n v="-15.789999999999964"/>
    <n v="-7.0339088754654954E-3"/>
    <n v="54.329999999999927"/>
    <x v="4"/>
  </r>
  <r>
    <s v="2025-05-12"/>
    <s v="COMP003"/>
    <n v="2276.33"/>
    <n v="2316.9499999999998"/>
    <n v="2235.6999999999998"/>
    <n v="2278.75"/>
    <n v="23473"/>
    <x v="2"/>
    <s v="SEC02"/>
    <x v="1"/>
    <n v="2.4200000000000728"/>
    <n v="1.0631147504975434E-3"/>
    <n v="81.25"/>
    <x v="4"/>
  </r>
  <r>
    <s v="2025-05-13"/>
    <s v="COMP003"/>
    <n v="2263.3200000000002"/>
    <n v="2269.25"/>
    <n v="2257.38"/>
    <n v="2268.46"/>
    <n v="25089"/>
    <x v="2"/>
    <s v="SEC02"/>
    <x v="1"/>
    <n v="5.1399999999998727"/>
    <n v="2.2710001237120124E-3"/>
    <n v="11.869999999999891"/>
    <x v="4"/>
  </r>
  <r>
    <s v="2025-05-14"/>
    <s v="COMP003"/>
    <n v="2291.5"/>
    <n v="2324.39"/>
    <n v="2258.61"/>
    <n v="2284.6799999999998"/>
    <n v="30259"/>
    <x v="2"/>
    <s v="SEC02"/>
    <x v="1"/>
    <n v="-6.8200000000001637"/>
    <n v="-2.9762164521056791E-3"/>
    <n v="65.779999999999745"/>
    <x v="4"/>
  </r>
  <r>
    <s v="2025-05-15"/>
    <s v="COMP003"/>
    <n v="2262.0300000000002"/>
    <n v="2282.73"/>
    <n v="2241.34"/>
    <n v="2277.5700000000002"/>
    <n v="31659"/>
    <x v="2"/>
    <s v="SEC02"/>
    <x v="1"/>
    <n v="15.539999999999964"/>
    <n v="6.8699354119971714E-3"/>
    <n v="41.389999999999873"/>
    <x v="4"/>
  </r>
  <r>
    <s v="2025-05-16"/>
    <s v="COMP003"/>
    <n v="2280.88"/>
    <n v="2301.14"/>
    <n v="2260.63"/>
    <n v="2270.42"/>
    <n v="48055"/>
    <x v="2"/>
    <s v="SEC02"/>
    <x v="1"/>
    <n v="-10.460000000000036"/>
    <n v="-4.5859492827329956E-3"/>
    <n v="40.509999999999764"/>
    <x v="4"/>
  </r>
  <r>
    <s v="2025-05-19"/>
    <s v="COMP003"/>
    <n v="2241.34"/>
    <n v="2274.77"/>
    <n v="2207.91"/>
    <n v="2237.7600000000002"/>
    <n v="27984"/>
    <x v="2"/>
    <s v="SEC02"/>
    <x v="1"/>
    <n v="-3.5799999999999272"/>
    <n v="-1.5972587826924638E-3"/>
    <n v="66.860000000000127"/>
    <x v="4"/>
  </r>
  <r>
    <s v="2025-05-20"/>
    <s v="COMP003"/>
    <n v="2205.23"/>
    <n v="2222.1799999999998"/>
    <n v="2188.2800000000002"/>
    <n v="2217.4499999999998"/>
    <n v="38873"/>
    <x v="2"/>
    <s v="SEC02"/>
    <x v="1"/>
    <n v="12.2199999999998"/>
    <n v="5.5413721017761415E-3"/>
    <n v="33.899999999999636"/>
    <x v="4"/>
  </r>
  <r>
    <s v="2025-05-21"/>
    <s v="COMP003"/>
    <n v="2198.48"/>
    <n v="2218.7199999999998"/>
    <n v="2178.25"/>
    <n v="2192.19"/>
    <n v="8848"/>
    <x v="2"/>
    <s v="SEC02"/>
    <x v="1"/>
    <n v="-6.2899999999999636"/>
    <n v="-2.8610676467377295E-3"/>
    <n v="40.4699999999998"/>
    <x v="4"/>
  </r>
  <r>
    <s v="2025-05-22"/>
    <s v="COMP003"/>
    <n v="2214.52"/>
    <n v="2253.09"/>
    <n v="2175.9499999999998"/>
    <n v="2209.1999999999998"/>
    <n v="20614"/>
    <x v="2"/>
    <s v="SEC02"/>
    <x v="1"/>
    <n v="-5.3200000000001637"/>
    <n v="-2.4023264635226432E-3"/>
    <n v="77.140000000000327"/>
    <x v="4"/>
  </r>
  <r>
    <s v="2025-05-23"/>
    <s v="COMP003"/>
    <n v="2235.7399999999998"/>
    <n v="2271.94"/>
    <n v="2199.5300000000002"/>
    <n v="2238.87"/>
    <n v="49508"/>
    <x v="2"/>
    <s v="SEC02"/>
    <x v="1"/>
    <n v="3.1300000000001091"/>
    <n v="1.3999838979488264E-3"/>
    <n v="72.409999999999854"/>
    <x v="4"/>
  </r>
  <r>
    <s v="2025-05-26"/>
    <s v="COMP003"/>
    <n v="2233.14"/>
    <n v="2270.96"/>
    <n v="2195.3200000000002"/>
    <n v="2236.73"/>
    <n v="5114"/>
    <x v="2"/>
    <s v="SEC02"/>
    <x v="1"/>
    <n v="3.5900000000001455"/>
    <n v="1.6076018521006949E-3"/>
    <n v="75.639999999999873"/>
    <x v="4"/>
  </r>
  <r>
    <s v="2025-05-27"/>
    <s v="COMP003"/>
    <n v="2244.77"/>
    <n v="2280"/>
    <n v="2209.54"/>
    <n v="2243.75"/>
    <n v="34768"/>
    <x v="2"/>
    <s v="SEC02"/>
    <x v="1"/>
    <n v="-1.0199999999999818"/>
    <n v="-4.5438953656721262E-4"/>
    <n v="70.460000000000036"/>
    <x v="4"/>
  </r>
  <r>
    <s v="2025-05-28"/>
    <s v="COMP003"/>
    <n v="2227.62"/>
    <n v="2254.19"/>
    <n v="2201.0500000000002"/>
    <n v="2239.98"/>
    <n v="4712"/>
    <x v="2"/>
    <s v="SEC02"/>
    <x v="1"/>
    <n v="12.360000000000127"/>
    <n v="5.5485226385111139E-3"/>
    <n v="53.139999999999873"/>
    <x v="4"/>
  </r>
  <r>
    <s v="2025-05-29"/>
    <s v="COMP003"/>
    <n v="2208.33"/>
    <n v="2223.0700000000002"/>
    <n v="2193.59"/>
    <n v="2217.7399999999998"/>
    <n v="27200"/>
    <x v="2"/>
    <s v="SEC02"/>
    <x v="1"/>
    <n v="9.4099999999998545"/>
    <n v="4.2611385073788137E-3"/>
    <n v="29.480000000000018"/>
    <x v="4"/>
  </r>
  <r>
    <s v="2025-05-30"/>
    <s v="COMP003"/>
    <n v="2235.73"/>
    <n v="2257.2199999999998"/>
    <n v="2214.23"/>
    <n v="2242.5"/>
    <n v="38574"/>
    <x v="2"/>
    <s v="SEC02"/>
    <x v="1"/>
    <n v="6.7699999999999818"/>
    <n v="3.0280937322485191E-3"/>
    <n v="42.989999999999782"/>
    <x v="4"/>
  </r>
  <r>
    <s v="2025-06-02"/>
    <s v="COMP003"/>
    <n v="2265.69"/>
    <n v="2287.0300000000002"/>
    <n v="2244.34"/>
    <n v="2261.5500000000002"/>
    <n v="32324"/>
    <x v="2"/>
    <s v="SEC02"/>
    <x v="1"/>
    <n v="-4.1399999999998727"/>
    <n v="-1.8272579214278532E-3"/>
    <n v="42.690000000000055"/>
    <x v="5"/>
  </r>
  <r>
    <s v="2025-06-03"/>
    <s v="COMP003"/>
    <n v="2213.4499999999998"/>
    <n v="2228.61"/>
    <n v="2198.29"/>
    <n v="2208.79"/>
    <n v="29144"/>
    <x v="2"/>
    <s v="SEC02"/>
    <x v="1"/>
    <n v="-4.6599999999998545"/>
    <n v="-2.105310714043622E-3"/>
    <n v="30.320000000000164"/>
    <x v="5"/>
  </r>
  <r>
    <s v="2025-06-04"/>
    <s v="COMP003"/>
    <n v="2210.91"/>
    <n v="2221.0100000000002"/>
    <n v="2200.8000000000002"/>
    <n v="2201.4499999999998"/>
    <n v="45298"/>
    <x v="2"/>
    <s v="SEC02"/>
    <x v="1"/>
    <n v="-9.4600000000000364"/>
    <n v="-4.2787811353696154E-3"/>
    <n v="20.210000000000036"/>
    <x v="5"/>
  </r>
  <r>
    <s v="2025-06-05"/>
    <s v="COMP003"/>
    <n v="2176.23"/>
    <n v="2203.92"/>
    <n v="2148.5300000000002"/>
    <n v="2177.64"/>
    <n v="26537"/>
    <x v="2"/>
    <s v="SEC02"/>
    <x v="1"/>
    <n v="1.4099999999998545"/>
    <n v="6.4790945809949064E-4"/>
    <n v="55.389999999999873"/>
    <x v="5"/>
  </r>
  <r>
    <s v="2025-06-06"/>
    <s v="COMP003"/>
    <n v="2169.27"/>
    <n v="2187.5500000000002"/>
    <n v="2150.9899999999998"/>
    <n v="2167.4499999999998"/>
    <n v="29441"/>
    <x v="2"/>
    <s v="SEC02"/>
    <x v="1"/>
    <n v="-1.8200000000001637"/>
    <n v="-8.3899191894054852E-4"/>
    <n v="36.5600000000004"/>
    <x v="5"/>
  </r>
  <r>
    <s v="2025-06-09"/>
    <s v="COMP003"/>
    <n v="2151.98"/>
    <n v="2190.64"/>
    <n v="2113.31"/>
    <n v="2149.73"/>
    <n v="27523"/>
    <x v="2"/>
    <s v="SEC02"/>
    <x v="1"/>
    <n v="-2.25"/>
    <n v="-1.0455487504530711E-3"/>
    <n v="77.329999999999927"/>
    <x v="5"/>
  </r>
  <r>
    <s v="2025-06-10"/>
    <s v="COMP003"/>
    <n v="2142.21"/>
    <n v="2150.09"/>
    <n v="2134.3200000000002"/>
    <n v="2148.9899999999998"/>
    <n v="33779"/>
    <x v="2"/>
    <s v="SEC02"/>
    <x v="1"/>
    <n v="6.7799999999997453"/>
    <n v="3.1649558166565112E-3"/>
    <n v="15.769999999999982"/>
    <x v="5"/>
  </r>
  <r>
    <s v="2025-06-11"/>
    <s v="COMP003"/>
    <n v="2132.5"/>
    <n v="2146.96"/>
    <n v="2118.04"/>
    <n v="2140.58"/>
    <n v="28598"/>
    <x v="2"/>
    <s v="SEC02"/>
    <x v="1"/>
    <n v="8.0799999999999272"/>
    <n v="3.7889800703399426E-3"/>
    <n v="28.920000000000073"/>
    <x v="5"/>
  </r>
  <r>
    <s v="2025-06-12"/>
    <s v="COMP003"/>
    <n v="2130.06"/>
    <n v="2154.39"/>
    <n v="2105.73"/>
    <n v="2131.64"/>
    <n v="26519"/>
    <x v="2"/>
    <s v="SEC02"/>
    <x v="1"/>
    <n v="1.5799999999999272"/>
    <n v="7.4176314282223374E-4"/>
    <n v="48.659999999999854"/>
    <x v="5"/>
  </r>
  <r>
    <s v="2025-06-13"/>
    <s v="COMP003"/>
    <n v="2157.84"/>
    <n v="2185.86"/>
    <n v="2129.81"/>
    <n v="2162.11"/>
    <n v="27987"/>
    <x v="2"/>
    <s v="SEC02"/>
    <x v="1"/>
    <n v="4.2699999999999818"/>
    <n v="1.9788306825343775E-3"/>
    <n v="56.050000000000182"/>
    <x v="5"/>
  </r>
  <r>
    <s v="2025-06-16"/>
    <s v="COMP003"/>
    <n v="2198.27"/>
    <n v="2219.48"/>
    <n v="2177.06"/>
    <n v="2177.86"/>
    <n v="34174"/>
    <x v="2"/>
    <s v="SEC02"/>
    <x v="1"/>
    <n v="-20.409999999999854"/>
    <n v="-9.2845737784711859E-3"/>
    <n v="42.420000000000073"/>
    <x v="5"/>
  </r>
  <r>
    <s v="2025-06-17"/>
    <s v="COMP003"/>
    <n v="2149.08"/>
    <n v="2177.75"/>
    <n v="2120.42"/>
    <n v="2159.14"/>
    <n v="28764"/>
    <x v="2"/>
    <s v="SEC02"/>
    <x v="1"/>
    <n v="10.059999999999945"/>
    <n v="4.6810728311649386E-3"/>
    <n v="57.329999999999927"/>
    <x v="5"/>
  </r>
  <r>
    <s v="2025-06-18"/>
    <s v="COMP003"/>
    <n v="2158.63"/>
    <n v="2183.11"/>
    <n v="2134.15"/>
    <n v="2144.59"/>
    <n v="9906"/>
    <x v="2"/>
    <s v="SEC02"/>
    <x v="1"/>
    <n v="-14.039999999999964"/>
    <n v="-6.5041253016959663E-3"/>
    <n v="48.960000000000036"/>
    <x v="5"/>
  </r>
  <r>
    <s v="2025-06-19"/>
    <s v="COMP003"/>
    <n v="2162.38"/>
    <n v="2174.84"/>
    <n v="2149.92"/>
    <n v="2158.44"/>
    <n v="38650"/>
    <x v="2"/>
    <s v="SEC02"/>
    <x v="1"/>
    <n v="-3.9400000000000546"/>
    <n v="-1.8220664268075242E-3"/>
    <n v="24.920000000000073"/>
    <x v="5"/>
  </r>
  <r>
    <s v="2025-06-20"/>
    <s v="COMP003"/>
    <n v="2163.98"/>
    <n v="2176.7399999999998"/>
    <n v="2151.2199999999998"/>
    <n v="2172.33"/>
    <n v="8151"/>
    <x v="2"/>
    <s v="SEC02"/>
    <x v="1"/>
    <n v="8.3499999999999091"/>
    <n v="3.8586308561076852E-3"/>
    <n v="25.519999999999982"/>
    <x v="5"/>
  </r>
  <r>
    <s v="2025-06-23"/>
    <s v="COMP003"/>
    <n v="2153.21"/>
    <n v="2178.94"/>
    <n v="2127.48"/>
    <n v="2156.38"/>
    <n v="43652"/>
    <x v="2"/>
    <s v="SEC02"/>
    <x v="1"/>
    <n v="3.1700000000000728"/>
    <n v="1.4722205451396162E-3"/>
    <n v="51.460000000000036"/>
    <x v="5"/>
  </r>
  <r>
    <s v="2025-06-24"/>
    <s v="COMP003"/>
    <n v="2156.2199999999998"/>
    <n v="2185.09"/>
    <n v="2127.36"/>
    <n v="2150.5500000000002"/>
    <n v="43641"/>
    <x v="2"/>
    <s v="SEC02"/>
    <x v="1"/>
    <n v="-5.669999999999618"/>
    <n v="-2.6296018031553453E-3"/>
    <n v="57.730000000000018"/>
    <x v="5"/>
  </r>
  <r>
    <s v="2025-06-25"/>
    <s v="COMP003"/>
    <n v="2189"/>
    <n v="2219.3000000000002"/>
    <n v="2158.69"/>
    <n v="2201.6999999999998"/>
    <n v="35905"/>
    <x v="2"/>
    <s v="SEC02"/>
    <x v="1"/>
    <n v="12.699999999999818"/>
    <n v="5.8017359524896381E-3"/>
    <n v="60.610000000000127"/>
    <x v="5"/>
  </r>
  <r>
    <s v="2025-06-26"/>
    <s v="COMP003"/>
    <n v="2184.71"/>
    <n v="2191.33"/>
    <n v="2178.09"/>
    <n v="2186.0100000000002"/>
    <n v="49478"/>
    <x v="2"/>
    <s v="SEC02"/>
    <x v="1"/>
    <n v="1.3000000000001819"/>
    <n v="5.9504465123525862E-4"/>
    <n v="13.239999999999782"/>
    <x v="5"/>
  </r>
  <r>
    <s v="2025-06-27"/>
    <s v="COMP003"/>
    <n v="2241.14"/>
    <n v="2278.3000000000002"/>
    <n v="2203.98"/>
    <n v="2239.8000000000002"/>
    <n v="4654"/>
    <x v="2"/>
    <s v="SEC02"/>
    <x v="1"/>
    <n v="-1.3399999999996908"/>
    <n v="-5.9790999223595614E-4"/>
    <n v="74.320000000000164"/>
    <x v="5"/>
  </r>
  <r>
    <s v="2025-06-30"/>
    <s v="COMP003"/>
    <n v="2260.39"/>
    <n v="2285.12"/>
    <n v="2235.66"/>
    <n v="2271.71"/>
    <n v="9636"/>
    <x v="2"/>
    <s v="SEC02"/>
    <x v="1"/>
    <n v="11.320000000000164"/>
    <n v="5.0079853476613168E-3"/>
    <n v="49.460000000000036"/>
    <x v="5"/>
  </r>
  <r>
    <s v="2025-01-01"/>
    <s v="COMP004"/>
    <n v="599.36"/>
    <n v="604.27"/>
    <n v="594.44000000000005"/>
    <n v="600.52"/>
    <n v="36262"/>
    <x v="3"/>
    <s v="SEC04"/>
    <x v="2"/>
    <n v="1.1599999999999682"/>
    <n v="1.9353977576080622E-3"/>
    <n v="9.8299999999999272"/>
    <x v="0"/>
  </r>
  <r>
    <s v="2025-01-02"/>
    <s v="COMP004"/>
    <n v="603.07000000000005"/>
    <n v="608.21"/>
    <n v="597.91999999999996"/>
    <n v="600.52"/>
    <n v="21733"/>
    <x v="3"/>
    <s v="SEC04"/>
    <x v="2"/>
    <n v="-2.5500000000000682"/>
    <n v="-4.2283648664335283E-3"/>
    <n v="10.290000000000077"/>
    <x v="0"/>
  </r>
  <r>
    <s v="2025-01-03"/>
    <s v="COMP004"/>
    <n v="606.29"/>
    <n v="612.14"/>
    <n v="600.44000000000005"/>
    <n v="604.86"/>
    <n v="7430"/>
    <x v="3"/>
    <s v="SEC04"/>
    <x v="2"/>
    <n v="-1.42999999999995"/>
    <n v="-2.3586072671493018E-3"/>
    <n v="11.699999999999932"/>
    <x v="0"/>
  </r>
  <r>
    <s v="2025-01-06"/>
    <s v="COMP004"/>
    <n v="602.34"/>
    <n v="607.45000000000005"/>
    <n v="597.23"/>
    <n v="606.71"/>
    <n v="32497"/>
    <x v="3"/>
    <s v="SEC04"/>
    <x v="2"/>
    <n v="4.3700000000000045"/>
    <n v="7.2550386824717008E-3"/>
    <n v="10.220000000000027"/>
    <x v="0"/>
  </r>
  <r>
    <s v="2025-01-07"/>
    <s v="COMP004"/>
    <n v="615.69000000000005"/>
    <n v="619.99"/>
    <n v="611.39"/>
    <n v="617.37"/>
    <n v="47332"/>
    <x v="3"/>
    <s v="SEC04"/>
    <x v="2"/>
    <n v="1.67999999999995"/>
    <n v="2.7286459094673452E-3"/>
    <n v="8.6000000000000227"/>
    <x v="0"/>
  </r>
  <r>
    <s v="2025-01-08"/>
    <s v="COMP004"/>
    <n v="620.49"/>
    <n v="626.16"/>
    <n v="614.82000000000005"/>
    <n v="618.5"/>
    <n v="38846"/>
    <x v="3"/>
    <s v="SEC04"/>
    <x v="2"/>
    <n v="-1.9900000000000091"/>
    <n v="-3.2071427420264777E-3"/>
    <n v="11.339999999999918"/>
    <x v="0"/>
  </r>
  <r>
    <s v="2025-01-09"/>
    <s v="COMP004"/>
    <n v="615.9"/>
    <n v="618.25"/>
    <n v="613.54999999999995"/>
    <n v="615.29999999999995"/>
    <n v="6448"/>
    <x v="3"/>
    <s v="SEC04"/>
    <x v="2"/>
    <n v="-0.60000000000002274"/>
    <n v="-9.7418412079886788E-4"/>
    <n v="4.7000000000000455"/>
    <x v="0"/>
  </r>
  <r>
    <s v="2025-01-10"/>
    <s v="COMP004"/>
    <n v="619.59"/>
    <n v="626.04999999999995"/>
    <n v="613.13"/>
    <n v="616.4"/>
    <n v="7406"/>
    <x v="3"/>
    <s v="SEC04"/>
    <x v="2"/>
    <n v="-3.1900000000000546"/>
    <n v="-5.1485659871851617E-3"/>
    <n v="12.919999999999959"/>
    <x v="0"/>
  </r>
  <r>
    <s v="2025-01-13"/>
    <s v="COMP004"/>
    <n v="624.69000000000005"/>
    <n v="629.38"/>
    <n v="620.01"/>
    <n v="620.78"/>
    <n v="33003"/>
    <x v="3"/>
    <s v="SEC04"/>
    <x v="2"/>
    <n v="-3.9100000000000819"/>
    <n v="-6.2591045158399868E-3"/>
    <n v="9.3700000000000045"/>
    <x v="0"/>
  </r>
  <r>
    <s v="2025-01-14"/>
    <s v="COMP004"/>
    <n v="623.82000000000005"/>
    <n v="629.17999999999995"/>
    <n v="618.47"/>
    <n v="621.30999999999995"/>
    <n v="44108"/>
    <x v="3"/>
    <s v="SEC04"/>
    <x v="2"/>
    <n v="-2.5100000000001046"/>
    <n v="-4.0235965502871092E-3"/>
    <n v="10.709999999999923"/>
    <x v="0"/>
  </r>
  <r>
    <s v="2025-01-15"/>
    <s v="COMP004"/>
    <n v="623.70000000000005"/>
    <n v="629.42999999999995"/>
    <n v="617.97"/>
    <n v="621.78"/>
    <n v="42779"/>
    <x v="3"/>
    <s v="SEC04"/>
    <x v="2"/>
    <n v="-1.9200000000000728"/>
    <n v="-3.0784030784031949E-3"/>
    <n v="11.459999999999923"/>
    <x v="0"/>
  </r>
  <r>
    <s v="2025-01-16"/>
    <s v="COMP004"/>
    <n v="615.26"/>
    <n v="624.53"/>
    <n v="605.99"/>
    <n v="616.45000000000005"/>
    <n v="16422"/>
    <x v="3"/>
    <s v="SEC04"/>
    <x v="2"/>
    <n v="1.1900000000000546"/>
    <n v="1.9341416636869853E-3"/>
    <n v="18.539999999999964"/>
    <x v="0"/>
  </r>
  <r>
    <s v="2025-01-17"/>
    <s v="COMP004"/>
    <n v="613.84"/>
    <n v="621.15"/>
    <n v="606.52"/>
    <n v="611.47"/>
    <n v="34535"/>
    <x v="3"/>
    <s v="SEC04"/>
    <x v="2"/>
    <n v="-2.3700000000000045"/>
    <n v="-3.8609409618141606E-3"/>
    <n v="14.629999999999995"/>
    <x v="0"/>
  </r>
  <r>
    <s v="2025-01-20"/>
    <s v="COMP004"/>
    <n v="599.86"/>
    <n v="603.24"/>
    <n v="596.48"/>
    <n v="600.9"/>
    <n v="27715"/>
    <x v="3"/>
    <s v="SEC04"/>
    <x v="2"/>
    <n v="1.0399999999999636"/>
    <n v="1.7337378721701123E-3"/>
    <n v="6.7599999999999909"/>
    <x v="0"/>
  </r>
  <r>
    <s v="2025-01-21"/>
    <s v="COMP004"/>
    <n v="616.30999999999995"/>
    <n v="620.36"/>
    <n v="612.27"/>
    <n v="614.44000000000005"/>
    <n v="39908"/>
    <x v="3"/>
    <s v="SEC04"/>
    <x v="2"/>
    <n v="-1.8699999999998909"/>
    <n v="-3.0341873407861157E-3"/>
    <n v="8.0900000000000318"/>
    <x v="0"/>
  </r>
  <r>
    <s v="2025-01-22"/>
    <s v="COMP004"/>
    <n v="609.62"/>
    <n v="614.34"/>
    <n v="604.9"/>
    <n v="605.03"/>
    <n v="5481"/>
    <x v="3"/>
    <s v="SEC04"/>
    <x v="2"/>
    <n v="-4.5900000000000318"/>
    <n v="-7.5292805354155567E-3"/>
    <n v="9.4400000000000546"/>
    <x v="0"/>
  </r>
  <r>
    <s v="2025-01-23"/>
    <s v="COMP004"/>
    <n v="598.21"/>
    <n v="601.52"/>
    <n v="594.89"/>
    <n v="599.91"/>
    <n v="38605"/>
    <x v="3"/>
    <s v="SEC04"/>
    <x v="2"/>
    <n v="1.6999999999999318"/>
    <n v="2.8418114040218846E-3"/>
    <n v="6.6299999999999955"/>
    <x v="0"/>
  </r>
  <r>
    <s v="2025-01-24"/>
    <s v="COMP004"/>
    <n v="591.66999999999996"/>
    <n v="597.74"/>
    <n v="585.61"/>
    <n v="594.65"/>
    <n v="41761"/>
    <x v="3"/>
    <s v="SEC04"/>
    <x v="2"/>
    <n v="2.9800000000000182"/>
    <n v="5.0365913431473933E-3"/>
    <n v="12.129999999999995"/>
    <x v="0"/>
  </r>
  <r>
    <s v="2025-01-27"/>
    <s v="COMP004"/>
    <n v="598.95000000000005"/>
    <n v="603.82000000000005"/>
    <n v="594.09"/>
    <n v="601.54"/>
    <n v="23740"/>
    <x v="3"/>
    <s v="SEC04"/>
    <x v="2"/>
    <n v="2.5899999999999181"/>
    <n v="4.3242340763000554E-3"/>
    <n v="9.7300000000000182"/>
    <x v="0"/>
  </r>
  <r>
    <s v="2025-01-28"/>
    <s v="COMP004"/>
    <n v="600.67999999999995"/>
    <n v="609.45000000000005"/>
    <n v="591.9"/>
    <n v="599.45000000000005"/>
    <n v="17052"/>
    <x v="3"/>
    <s v="SEC04"/>
    <x v="2"/>
    <n v="-1.2299999999999045"/>
    <n v="-2.0476792967968047E-3"/>
    <n v="17.550000000000068"/>
    <x v="0"/>
  </r>
  <r>
    <s v="2025-01-29"/>
    <s v="COMP004"/>
    <n v="608.13"/>
    <n v="618.85"/>
    <n v="597.4"/>
    <n v="609.09"/>
    <n v="1163"/>
    <x v="3"/>
    <s v="SEC04"/>
    <x v="2"/>
    <n v="0.96000000000003638"/>
    <n v="1.5786098367126049E-3"/>
    <n v="21.450000000000045"/>
    <x v="0"/>
  </r>
  <r>
    <s v="2025-01-30"/>
    <s v="COMP004"/>
    <n v="604.72"/>
    <n v="608.57000000000005"/>
    <n v="600.88"/>
    <n v="604.09"/>
    <n v="11634"/>
    <x v="3"/>
    <s v="SEC04"/>
    <x v="2"/>
    <n v="-0.62999999999999545"/>
    <n v="-1.0418044714909304E-3"/>
    <n v="7.6900000000000546"/>
    <x v="0"/>
  </r>
  <r>
    <s v="2025-01-31"/>
    <s v="COMP004"/>
    <n v="603.99"/>
    <n v="611.87"/>
    <n v="596.12"/>
    <n v="606.36"/>
    <n v="30300"/>
    <x v="3"/>
    <s v="SEC04"/>
    <x v="2"/>
    <n v="2.3700000000000045"/>
    <n v="3.9239060249341949E-3"/>
    <n v="15.75"/>
    <x v="0"/>
  </r>
  <r>
    <s v="2025-02-03"/>
    <s v="COMP004"/>
    <n v="602.17999999999995"/>
    <n v="606.01"/>
    <n v="598.35"/>
    <n v="600.15"/>
    <n v="38487"/>
    <x v="3"/>
    <s v="SEC04"/>
    <x v="2"/>
    <n v="-2.0299999999999727"/>
    <n v="-3.3710850576239211E-3"/>
    <n v="7.6599999999999682"/>
    <x v="1"/>
  </r>
  <r>
    <s v="2025-02-04"/>
    <s v="COMP004"/>
    <n v="618.35"/>
    <n v="625.84"/>
    <n v="610.87"/>
    <n v="616.74"/>
    <n v="15056"/>
    <x v="3"/>
    <s v="SEC04"/>
    <x v="2"/>
    <n v="-1.6100000000000136"/>
    <n v="-2.6037034042209325E-3"/>
    <n v="14.970000000000027"/>
    <x v="1"/>
  </r>
  <r>
    <s v="2025-02-05"/>
    <s v="COMP004"/>
    <n v="606.24"/>
    <n v="615.19000000000005"/>
    <n v="597.28"/>
    <n v="607.73"/>
    <n v="44404"/>
    <x v="3"/>
    <s v="SEC04"/>
    <x v="2"/>
    <n v="1.4900000000000091"/>
    <n v="2.4577724993402102E-3"/>
    <n v="17.910000000000082"/>
    <x v="1"/>
  </r>
  <r>
    <s v="2025-02-06"/>
    <s v="COMP004"/>
    <n v="610.44000000000005"/>
    <n v="611.87"/>
    <n v="609"/>
    <n v="610.25"/>
    <n v="4191"/>
    <x v="3"/>
    <s v="SEC04"/>
    <x v="2"/>
    <n v="-0.19000000000005457"/>
    <n v="-3.112509009895396E-4"/>
    <n v="2.8700000000000045"/>
    <x v="1"/>
  </r>
  <r>
    <s v="2025-02-07"/>
    <s v="COMP004"/>
    <n v="612.99"/>
    <n v="619.16999999999996"/>
    <n v="606.82000000000005"/>
    <n v="615.29"/>
    <n v="4631"/>
    <x v="3"/>
    <s v="SEC04"/>
    <x v="2"/>
    <n v="2.2999999999999545"/>
    <n v="3.7521003605278298E-3"/>
    <n v="12.349999999999909"/>
    <x v="1"/>
  </r>
  <r>
    <s v="2025-02-10"/>
    <s v="COMP004"/>
    <n v="615.02"/>
    <n v="621.79999999999995"/>
    <n v="608.25"/>
    <n v="618.65"/>
    <n v="21281"/>
    <x v="3"/>
    <s v="SEC04"/>
    <x v="2"/>
    <n v="3.6299999999999955"/>
    <n v="5.9022470813957194E-3"/>
    <n v="13.549999999999955"/>
    <x v="1"/>
  </r>
  <r>
    <s v="2025-02-11"/>
    <s v="COMP004"/>
    <n v="614.1"/>
    <n v="620.48"/>
    <n v="607.71"/>
    <n v="617.36"/>
    <n v="42674"/>
    <x v="3"/>
    <s v="SEC04"/>
    <x v="2"/>
    <n v="3.2599999999999909"/>
    <n v="5.3085816642240531E-3"/>
    <n v="12.769999999999982"/>
    <x v="1"/>
  </r>
  <r>
    <s v="2025-02-12"/>
    <s v="COMP004"/>
    <n v="617.16999999999996"/>
    <n v="622.6"/>
    <n v="611.73"/>
    <n v="616.49"/>
    <n v="24253"/>
    <x v="3"/>
    <s v="SEC04"/>
    <x v="2"/>
    <n v="-0.67999999999994998"/>
    <n v="-1.1018033929062496E-3"/>
    <n v="10.870000000000005"/>
    <x v="1"/>
  </r>
  <r>
    <s v="2025-02-13"/>
    <s v="COMP004"/>
    <n v="617.12"/>
    <n v="624.84"/>
    <n v="609.41"/>
    <n v="616.98"/>
    <n v="8099"/>
    <x v="3"/>
    <s v="SEC04"/>
    <x v="2"/>
    <n v="-0.13999999999998636"/>
    <n v="-2.2686025408346247E-4"/>
    <n v="15.430000000000064"/>
    <x v="1"/>
  </r>
  <r>
    <s v="2025-02-14"/>
    <s v="COMP004"/>
    <n v="613.33000000000004"/>
    <n v="621.54"/>
    <n v="605.11"/>
    <n v="615.99"/>
    <n v="48684"/>
    <x v="3"/>
    <s v="SEC04"/>
    <x v="2"/>
    <n v="2.6599999999999682"/>
    <n v="4.3369800922830578E-3"/>
    <n v="16.42999999999995"/>
    <x v="1"/>
  </r>
  <r>
    <s v="2025-02-17"/>
    <s v="COMP004"/>
    <n v="625.05999999999995"/>
    <n v="632.86"/>
    <n v="617.27"/>
    <n v="623.66"/>
    <n v="27724"/>
    <x v="3"/>
    <s v="SEC04"/>
    <x v="2"/>
    <n v="-1.3999999999999773"/>
    <n v="-2.2397849806418224E-3"/>
    <n v="15.590000000000032"/>
    <x v="1"/>
  </r>
  <r>
    <s v="2025-02-18"/>
    <s v="COMP004"/>
    <n v="641.49"/>
    <n v="642.04"/>
    <n v="640.94000000000005"/>
    <n v="641.42999999999995"/>
    <n v="29758"/>
    <x v="3"/>
    <s v="SEC04"/>
    <x v="2"/>
    <n v="-6.0000000000059117E-2"/>
    <n v="-9.3532245241639183E-5"/>
    <n v="1.0999999999999091"/>
    <x v="1"/>
  </r>
  <r>
    <s v="2025-02-19"/>
    <s v="COMP004"/>
    <n v="641.19000000000005"/>
    <n v="646.22"/>
    <n v="636.16999999999996"/>
    <n v="637.09"/>
    <n v="25034"/>
    <x v="3"/>
    <s v="SEC04"/>
    <x v="2"/>
    <n v="-4.1000000000000227"/>
    <n v="-6.3943604859714315E-3"/>
    <n v="10.050000000000068"/>
    <x v="1"/>
  </r>
  <r>
    <s v="2025-02-20"/>
    <s v="COMP004"/>
    <n v="620.41999999999996"/>
    <n v="626.49"/>
    <n v="614.36"/>
    <n v="626.34"/>
    <n v="23804"/>
    <x v="3"/>
    <s v="SEC04"/>
    <x v="2"/>
    <n v="5.9200000000000728"/>
    <n v="9.541923213307232E-3"/>
    <n v="12.129999999999995"/>
    <x v="1"/>
  </r>
  <r>
    <s v="2025-02-21"/>
    <s v="COMP004"/>
    <n v="625.32000000000005"/>
    <n v="630.64"/>
    <n v="620.01"/>
    <n v="625.79"/>
    <n v="49355"/>
    <x v="3"/>
    <s v="SEC04"/>
    <x v="2"/>
    <n v="0.4699999999999136"/>
    <n v="7.5161517303126972E-4"/>
    <n v="10.629999999999995"/>
    <x v="1"/>
  </r>
  <r>
    <s v="2025-02-24"/>
    <s v="COMP004"/>
    <n v="643.87"/>
    <n v="651.14"/>
    <n v="636.6"/>
    <n v="646.62"/>
    <n v="39278"/>
    <x v="3"/>
    <s v="SEC04"/>
    <x v="2"/>
    <n v="2.75"/>
    <n v="4.2710485035799151E-3"/>
    <n v="14.539999999999964"/>
    <x v="1"/>
  </r>
  <r>
    <s v="2025-02-25"/>
    <s v="COMP004"/>
    <n v="643"/>
    <n v="650.29"/>
    <n v="635.71"/>
    <n v="640.25"/>
    <n v="28065"/>
    <x v="3"/>
    <s v="SEC04"/>
    <x v="2"/>
    <n v="-2.75"/>
    <n v="-4.2768273716951785E-3"/>
    <n v="14.579999999999927"/>
    <x v="1"/>
  </r>
  <r>
    <s v="2025-02-26"/>
    <s v="COMP004"/>
    <n v="650.1"/>
    <n v="655.05999999999995"/>
    <n v="645.14"/>
    <n v="653.77"/>
    <n v="11759"/>
    <x v="3"/>
    <s v="SEC04"/>
    <x v="2"/>
    <n v="3.6699999999999591"/>
    <n v="5.6452853407167498E-3"/>
    <n v="9.9199999999999591"/>
    <x v="1"/>
  </r>
  <r>
    <s v="2025-02-27"/>
    <s v="COMP004"/>
    <n v="669.53"/>
    <n v="671.44"/>
    <n v="667.61"/>
    <n v="667.89"/>
    <n v="14279"/>
    <x v="3"/>
    <s v="SEC04"/>
    <x v="2"/>
    <n v="-1.6399999999999864"/>
    <n v="-2.4494794856092877E-3"/>
    <n v="3.8300000000000409"/>
    <x v="1"/>
  </r>
  <r>
    <s v="2025-02-28"/>
    <s v="COMP004"/>
    <n v="660.86"/>
    <n v="670.24"/>
    <n v="651.48"/>
    <n v="663.41"/>
    <n v="36144"/>
    <x v="3"/>
    <s v="SEC04"/>
    <x v="2"/>
    <n v="2.5499999999999545"/>
    <n v="3.8586084798595079E-3"/>
    <n v="18.759999999999991"/>
    <x v="1"/>
  </r>
  <r>
    <s v="2025-03-03"/>
    <s v="COMP004"/>
    <n v="669.52"/>
    <n v="673.45"/>
    <n v="665.59"/>
    <n v="668.34"/>
    <n v="12824"/>
    <x v="3"/>
    <s v="SEC04"/>
    <x v="2"/>
    <n v="-1.17999999999995"/>
    <n v="-1.762456685386471E-3"/>
    <n v="7.8600000000000136"/>
    <x v="2"/>
  </r>
  <r>
    <s v="2025-03-04"/>
    <s v="COMP004"/>
    <n v="682.32"/>
    <n v="685.84"/>
    <n v="678.8"/>
    <n v="682.36"/>
    <n v="43600"/>
    <x v="3"/>
    <s v="SEC04"/>
    <x v="2"/>
    <n v="3.999999999996362E-2"/>
    <n v="5.8623519756072834E-5"/>
    <n v="7.0400000000000773"/>
    <x v="2"/>
  </r>
  <r>
    <s v="2025-03-05"/>
    <s v="COMP004"/>
    <n v="680.04"/>
    <n v="688.02"/>
    <n v="672.06"/>
    <n v="679.27"/>
    <n v="21669"/>
    <x v="3"/>
    <s v="SEC04"/>
    <x v="2"/>
    <n v="-0.76999999999998181"/>
    <n v="-1.13228633609785E-3"/>
    <n v="15.960000000000036"/>
    <x v="2"/>
  </r>
  <r>
    <s v="2025-03-06"/>
    <s v="COMP004"/>
    <n v="681.58"/>
    <n v="689.83"/>
    <n v="673.32"/>
    <n v="677.69"/>
    <n v="21131"/>
    <x v="3"/>
    <s v="SEC04"/>
    <x v="2"/>
    <n v="-3.8899999999999864"/>
    <n v="-5.7073270929311106E-3"/>
    <n v="16.509999999999991"/>
    <x v="2"/>
  </r>
  <r>
    <s v="2025-03-07"/>
    <s v="COMP004"/>
    <n v="668.28"/>
    <n v="676.84"/>
    <n v="659.71"/>
    <n v="672.9"/>
    <n v="34548"/>
    <x v="3"/>
    <s v="SEC04"/>
    <x v="2"/>
    <n v="4.6200000000000045"/>
    <n v="6.9132698868737729E-3"/>
    <n v="17.129999999999995"/>
    <x v="2"/>
  </r>
  <r>
    <s v="2025-03-10"/>
    <s v="COMP004"/>
    <n v="663.41"/>
    <n v="672.25"/>
    <n v="654.57000000000005"/>
    <n v="664.51"/>
    <n v="10503"/>
    <x v="3"/>
    <s v="SEC04"/>
    <x v="2"/>
    <n v="1.1000000000000227"/>
    <n v="1.6580998176090544E-3"/>
    <n v="17.67999999999995"/>
    <x v="2"/>
  </r>
  <r>
    <s v="2025-03-11"/>
    <s v="COMP004"/>
    <n v="662.29"/>
    <n v="667.38"/>
    <n v="657.19"/>
    <n v="659.25"/>
    <n v="17905"/>
    <x v="3"/>
    <s v="SEC04"/>
    <x v="2"/>
    <n v="-3.0399999999999636"/>
    <n v="-4.590134231227957E-3"/>
    <n v="10.189999999999941"/>
    <x v="2"/>
  </r>
  <r>
    <s v="2025-03-12"/>
    <s v="COMP004"/>
    <n v="645.49"/>
    <n v="653.71"/>
    <n v="637.27"/>
    <n v="649.32000000000005"/>
    <n v="27806"/>
    <x v="3"/>
    <s v="SEC04"/>
    <x v="2"/>
    <n v="3.8300000000000409"/>
    <n v="5.9334768935228131E-3"/>
    <n v="16.440000000000055"/>
    <x v="2"/>
  </r>
  <r>
    <s v="2025-03-13"/>
    <s v="COMP004"/>
    <n v="647.92999999999995"/>
    <n v="650.99"/>
    <n v="644.87"/>
    <n v="649.76"/>
    <n v="40896"/>
    <x v="3"/>
    <s v="SEC04"/>
    <x v="2"/>
    <n v="1.8300000000000409"/>
    <n v="2.8243791767629855E-3"/>
    <n v="6.1200000000000045"/>
    <x v="2"/>
  </r>
  <r>
    <s v="2025-03-14"/>
    <s v="COMP004"/>
    <n v="642.92999999999995"/>
    <n v="645.74"/>
    <n v="640.11"/>
    <n v="643.64"/>
    <n v="15291"/>
    <x v="3"/>
    <s v="SEC04"/>
    <x v="2"/>
    <n v="0.71000000000003638"/>
    <n v="1.1043192882584985E-3"/>
    <n v="5.6299999999999955"/>
    <x v="2"/>
  </r>
  <r>
    <s v="2025-03-17"/>
    <s v="COMP004"/>
    <n v="645.20000000000005"/>
    <n v="647.26"/>
    <n v="643.14"/>
    <n v="645.69000000000005"/>
    <n v="34453"/>
    <x v="3"/>
    <s v="SEC04"/>
    <x v="2"/>
    <n v="0.49000000000000909"/>
    <n v="7.5945443273404999E-4"/>
    <n v="4.1200000000000045"/>
    <x v="2"/>
  </r>
  <r>
    <s v="2025-03-18"/>
    <s v="COMP004"/>
    <n v="627.1"/>
    <n v="633.47"/>
    <n v="620.74"/>
    <n v="633.30999999999995"/>
    <n v="31841"/>
    <x v="3"/>
    <s v="SEC04"/>
    <x v="2"/>
    <n v="6.2099999999999227"/>
    <n v="9.9027268378247841E-3"/>
    <n v="12.730000000000018"/>
    <x v="2"/>
  </r>
  <r>
    <s v="2025-03-19"/>
    <s v="COMP004"/>
    <n v="635.80999999999995"/>
    <n v="646.48"/>
    <n v="625.14"/>
    <n v="636.1"/>
    <n v="11736"/>
    <x v="3"/>
    <s v="SEC04"/>
    <x v="2"/>
    <n v="0.29000000000007731"/>
    <n v="4.5611110237347215E-4"/>
    <n v="21.340000000000032"/>
    <x v="2"/>
  </r>
  <r>
    <s v="2025-03-20"/>
    <s v="COMP004"/>
    <n v="641.13"/>
    <n v="646.29"/>
    <n v="635.97"/>
    <n v="642.97"/>
    <n v="35964"/>
    <x v="3"/>
    <s v="SEC04"/>
    <x v="2"/>
    <n v="1.8400000000000318"/>
    <n v="2.8699327749442888E-3"/>
    <n v="10.319999999999936"/>
    <x v="2"/>
  </r>
  <r>
    <s v="2025-03-21"/>
    <s v="COMP004"/>
    <n v="629.02"/>
    <n v="636.64"/>
    <n v="621.39"/>
    <n v="627.16999999999996"/>
    <n v="15215"/>
    <x v="3"/>
    <s v="SEC04"/>
    <x v="2"/>
    <n v="-1.8500000000000227"/>
    <n v="-2.9410829544370969E-3"/>
    <n v="15.25"/>
    <x v="2"/>
  </r>
  <r>
    <s v="2025-03-24"/>
    <s v="COMP004"/>
    <n v="631.48"/>
    <n v="639.71"/>
    <n v="623.25"/>
    <n v="630.28"/>
    <n v="30334"/>
    <x v="3"/>
    <s v="SEC04"/>
    <x v="2"/>
    <n v="-1.2000000000000455"/>
    <n v="-1.9002977133084902E-3"/>
    <n v="16.460000000000036"/>
    <x v="2"/>
  </r>
  <r>
    <s v="2025-03-25"/>
    <s v="COMP004"/>
    <n v="643.32000000000005"/>
    <n v="648.66"/>
    <n v="637.99"/>
    <n v="640.26"/>
    <n v="21714"/>
    <x v="3"/>
    <s v="SEC04"/>
    <x v="2"/>
    <n v="-3.0600000000000591"/>
    <n v="-4.7565752658087091E-3"/>
    <n v="10.669999999999959"/>
    <x v="2"/>
  </r>
  <r>
    <s v="2025-03-26"/>
    <s v="COMP004"/>
    <n v="629.02"/>
    <n v="634.12"/>
    <n v="623.91999999999996"/>
    <n v="630.73"/>
    <n v="49908"/>
    <x v="3"/>
    <s v="SEC04"/>
    <x v="2"/>
    <n v="1.7100000000000364"/>
    <n v="2.7185145146418816E-3"/>
    <n v="10.200000000000045"/>
    <x v="2"/>
  </r>
  <r>
    <s v="2025-03-27"/>
    <s v="COMP004"/>
    <n v="644.52"/>
    <n v="646.44000000000005"/>
    <n v="642.61"/>
    <n v="644.30999999999995"/>
    <n v="25858"/>
    <x v="3"/>
    <s v="SEC04"/>
    <x v="2"/>
    <n v="-0.21000000000003638"/>
    <n v="-3.2582386892576862E-4"/>
    <n v="3.8300000000000409"/>
    <x v="2"/>
  </r>
  <r>
    <s v="2025-03-28"/>
    <s v="COMP004"/>
    <n v="650.97"/>
    <n v="660.38"/>
    <n v="641.54999999999995"/>
    <n v="647.88"/>
    <n v="47486"/>
    <x v="3"/>
    <s v="SEC04"/>
    <x v="2"/>
    <n v="-3.0900000000000318"/>
    <n v="-4.7467625236186483E-3"/>
    <n v="18.830000000000041"/>
    <x v="2"/>
  </r>
  <r>
    <s v="2025-03-31"/>
    <s v="COMP004"/>
    <n v="642.99"/>
    <n v="653.1"/>
    <n v="632.89"/>
    <n v="642.29999999999995"/>
    <n v="4754"/>
    <x v="3"/>
    <s v="SEC04"/>
    <x v="2"/>
    <n v="-0.69000000000005457"/>
    <n v="-1.0731115569449828E-3"/>
    <n v="20.210000000000036"/>
    <x v="2"/>
  </r>
  <r>
    <s v="2025-04-01"/>
    <s v="COMP004"/>
    <n v="642.1"/>
    <n v="651.74"/>
    <n v="632.46"/>
    <n v="642"/>
    <n v="9706"/>
    <x v="3"/>
    <s v="SEC04"/>
    <x v="2"/>
    <n v="-0.10000000000002274"/>
    <n v="-1.5573898146709661E-4"/>
    <n v="19.279999999999973"/>
    <x v="3"/>
  </r>
  <r>
    <s v="2025-04-02"/>
    <s v="COMP004"/>
    <n v="644.96"/>
    <n v="650.54"/>
    <n v="639.38"/>
    <n v="646.69000000000005"/>
    <n v="30725"/>
    <x v="3"/>
    <s v="SEC04"/>
    <x v="2"/>
    <n v="1.7300000000000182"/>
    <n v="2.6823368891094302E-3"/>
    <n v="11.159999999999968"/>
    <x v="3"/>
  </r>
  <r>
    <s v="2025-04-03"/>
    <s v="COMP004"/>
    <n v="649"/>
    <n v="658.77"/>
    <n v="639.22"/>
    <n v="647.46"/>
    <n v="37068"/>
    <x v="3"/>
    <s v="SEC04"/>
    <x v="2"/>
    <n v="-1.5399999999999636"/>
    <n v="-2.3728813559321473E-3"/>
    <n v="19.549999999999955"/>
    <x v="3"/>
  </r>
  <r>
    <s v="2025-04-04"/>
    <s v="COMP004"/>
    <n v="650.05999999999995"/>
    <n v="654.11"/>
    <n v="646.01"/>
    <n v="652.03"/>
    <n v="37495"/>
    <x v="3"/>
    <s v="SEC04"/>
    <x v="2"/>
    <n v="1.9700000000000273"/>
    <n v="3.0304894932775858E-3"/>
    <n v="8.1000000000000227"/>
    <x v="3"/>
  </r>
  <r>
    <s v="2025-04-07"/>
    <s v="COMP004"/>
    <n v="645.11"/>
    <n v="655.13"/>
    <n v="635.1"/>
    <n v="644.66"/>
    <n v="17832"/>
    <x v="3"/>
    <s v="SEC04"/>
    <x v="2"/>
    <n v="-0.45000000000004547"/>
    <n v="-6.9755545565879529E-4"/>
    <n v="20.029999999999973"/>
    <x v="3"/>
  </r>
  <r>
    <s v="2025-04-08"/>
    <s v="COMP004"/>
    <n v="646.73"/>
    <n v="649.78"/>
    <n v="643.67999999999995"/>
    <n v="646.19000000000005"/>
    <n v="43815"/>
    <x v="3"/>
    <s v="SEC04"/>
    <x v="2"/>
    <n v="-0.53999999999996362"/>
    <n v="-8.3496977100175286E-4"/>
    <n v="6.1000000000000227"/>
    <x v="3"/>
  </r>
  <r>
    <s v="2025-04-09"/>
    <s v="COMP004"/>
    <n v="638.72"/>
    <n v="645.09"/>
    <n v="632.34"/>
    <n v="634.92999999999995"/>
    <n v="4081"/>
    <x v="3"/>
    <s v="SEC04"/>
    <x v="2"/>
    <n v="-3.7900000000000773"/>
    <n v="-5.9337424849700603E-3"/>
    <n v="12.75"/>
    <x v="3"/>
  </r>
  <r>
    <s v="2025-04-10"/>
    <s v="COMP004"/>
    <n v="633.74"/>
    <n v="643.61"/>
    <n v="623.86"/>
    <n v="634.20000000000005"/>
    <n v="15042"/>
    <x v="3"/>
    <s v="SEC04"/>
    <x v="2"/>
    <n v="0.46000000000003638"/>
    <n v="7.2584971754984125E-4"/>
    <n v="19.75"/>
    <x v="3"/>
  </r>
  <r>
    <s v="2025-04-11"/>
    <s v="COMP004"/>
    <n v="626.12"/>
    <n v="629.52"/>
    <n v="622.71"/>
    <n v="627.16"/>
    <n v="38900"/>
    <x v="3"/>
    <s v="SEC04"/>
    <x v="2"/>
    <n v="1.0399999999999636"/>
    <n v="1.6610234459847372E-3"/>
    <n v="6.8099999999999454"/>
    <x v="3"/>
  </r>
  <r>
    <s v="2025-04-14"/>
    <s v="COMP004"/>
    <n v="621.62"/>
    <n v="628.22"/>
    <n v="615.01"/>
    <n v="621.53"/>
    <n v="44241"/>
    <x v="3"/>
    <s v="SEC04"/>
    <x v="2"/>
    <n v="-9.0000000000031832E-2"/>
    <n v="-1.4478298639045048E-4"/>
    <n v="13.210000000000036"/>
    <x v="3"/>
  </r>
  <r>
    <s v="2025-04-15"/>
    <s v="COMP004"/>
    <n v="636.02"/>
    <n v="641.04"/>
    <n v="630.99"/>
    <n v="631.42999999999995"/>
    <n v="27832"/>
    <x v="3"/>
    <s v="SEC04"/>
    <x v="2"/>
    <n v="-4.5900000000000318"/>
    <n v="-7.2167541901198579E-3"/>
    <n v="10.049999999999955"/>
    <x v="3"/>
  </r>
  <r>
    <s v="2025-04-16"/>
    <s v="COMP004"/>
    <n v="635.6"/>
    <n v="640.47"/>
    <n v="630.73"/>
    <n v="640.33000000000004"/>
    <n v="41372"/>
    <x v="3"/>
    <s v="SEC04"/>
    <x v="2"/>
    <n v="4.7300000000000182"/>
    <n v="7.4417872876022936E-3"/>
    <n v="9.7400000000000091"/>
    <x v="3"/>
  </r>
  <r>
    <s v="2025-04-17"/>
    <s v="COMP004"/>
    <n v="645.67999999999995"/>
    <n v="650.16"/>
    <n v="641.19000000000005"/>
    <n v="645.41"/>
    <n v="35546"/>
    <x v="3"/>
    <s v="SEC04"/>
    <x v="2"/>
    <n v="-0.26999999999998181"/>
    <n v="-4.1816379630774044E-4"/>
    <n v="8.9699999999999136"/>
    <x v="3"/>
  </r>
  <r>
    <s v="2025-04-18"/>
    <s v="COMP004"/>
    <n v="639.11"/>
    <n v="647.47"/>
    <n v="630.75"/>
    <n v="636.74"/>
    <n v="24762"/>
    <x v="3"/>
    <s v="SEC04"/>
    <x v="2"/>
    <n v="-2.3700000000000045"/>
    <n v="-3.7082818294190429E-3"/>
    <n v="16.720000000000027"/>
    <x v="3"/>
  </r>
  <r>
    <s v="2025-04-21"/>
    <s v="COMP004"/>
    <n v="638.35"/>
    <n v="647"/>
    <n v="629.69000000000005"/>
    <n v="634.36"/>
    <n v="10596"/>
    <x v="3"/>
    <s v="SEC04"/>
    <x v="2"/>
    <n v="-3.9900000000000091"/>
    <n v="-6.2504895433539735E-3"/>
    <n v="17.309999999999945"/>
    <x v="3"/>
  </r>
  <r>
    <s v="2025-04-22"/>
    <s v="COMP004"/>
    <n v="643.4"/>
    <n v="652.58000000000004"/>
    <n v="634.23"/>
    <n v="644.29"/>
    <n v="2013"/>
    <x v="3"/>
    <s v="SEC04"/>
    <x v="2"/>
    <n v="0.88999999999998636"/>
    <n v="1.3832763444202461E-3"/>
    <n v="18.350000000000023"/>
    <x v="3"/>
  </r>
  <r>
    <s v="2025-04-23"/>
    <s v="COMP004"/>
    <n v="646.89"/>
    <n v="653.25"/>
    <n v="640.53"/>
    <n v="645.59"/>
    <n v="39356"/>
    <x v="3"/>
    <s v="SEC04"/>
    <x v="2"/>
    <n v="-1.2999999999999545"/>
    <n v="-2.0096152359751342E-3"/>
    <n v="12.720000000000027"/>
    <x v="3"/>
  </r>
  <r>
    <s v="2025-04-24"/>
    <s v="COMP004"/>
    <n v="663.72"/>
    <n v="664.92"/>
    <n v="662.52"/>
    <n v="664.89"/>
    <n v="15537"/>
    <x v="3"/>
    <s v="SEC04"/>
    <x v="2"/>
    <n v="1.1699999999999591"/>
    <n v="1.7627915386005529E-3"/>
    <n v="2.3999999999999773"/>
    <x v="3"/>
  </r>
  <r>
    <s v="2025-04-25"/>
    <s v="COMP004"/>
    <n v="670.12"/>
    <n v="676.64"/>
    <n v="663.6"/>
    <n v="668.35"/>
    <n v="34848"/>
    <x v="3"/>
    <s v="SEC04"/>
    <x v="2"/>
    <n v="-1.7699999999999818"/>
    <n v="-2.6413179729003491E-3"/>
    <n v="13.039999999999964"/>
    <x v="3"/>
  </r>
  <r>
    <s v="2025-04-28"/>
    <s v="COMP004"/>
    <n v="670.03"/>
    <n v="675.33"/>
    <n v="664.74"/>
    <n v="670.13"/>
    <n v="44590"/>
    <x v="3"/>
    <s v="SEC04"/>
    <x v="2"/>
    <n v="0.10000000000002274"/>
    <n v="1.4924704863964708E-4"/>
    <n v="10.590000000000032"/>
    <x v="3"/>
  </r>
  <r>
    <s v="2025-04-29"/>
    <s v="COMP004"/>
    <n v="666.61"/>
    <n v="674.11"/>
    <n v="659.11"/>
    <n v="667.69"/>
    <n v="17087"/>
    <x v="3"/>
    <s v="SEC04"/>
    <x v="2"/>
    <n v="1.0800000000000409"/>
    <n v="1.6201377117055563E-3"/>
    <n v="15"/>
    <x v="3"/>
  </r>
  <r>
    <s v="2025-04-30"/>
    <s v="COMP004"/>
    <n v="668.16"/>
    <n v="670.36"/>
    <n v="665.95"/>
    <n v="668.97"/>
    <n v="7643"/>
    <x v="3"/>
    <s v="SEC04"/>
    <x v="2"/>
    <n v="0.81000000000005912"/>
    <n v="1.2122844827587092E-3"/>
    <n v="4.4099999999999682"/>
    <x v="3"/>
  </r>
  <r>
    <s v="2025-05-01"/>
    <s v="COMP004"/>
    <n v="667.56"/>
    <n v="675.33"/>
    <n v="659.78"/>
    <n v="667.85"/>
    <n v="1161"/>
    <x v="3"/>
    <s v="SEC04"/>
    <x v="2"/>
    <n v="0.29000000000007731"/>
    <n v="4.3441788004086124E-4"/>
    <n v="15.550000000000068"/>
    <x v="4"/>
  </r>
  <r>
    <s v="2025-05-02"/>
    <s v="COMP004"/>
    <n v="673.97"/>
    <n v="682.07"/>
    <n v="665.87"/>
    <n v="673.99"/>
    <n v="29731"/>
    <x v="3"/>
    <s v="SEC04"/>
    <x v="2"/>
    <n v="1.999999999998181E-2"/>
    <n v="2.9674911346175362E-5"/>
    <n v="16.200000000000045"/>
    <x v="4"/>
  </r>
  <r>
    <s v="2025-05-05"/>
    <s v="COMP004"/>
    <n v="680.18"/>
    <n v="686.72"/>
    <n v="673.64"/>
    <n v="682.33"/>
    <n v="13693"/>
    <x v="3"/>
    <s v="SEC04"/>
    <x v="2"/>
    <n v="2.1500000000000909"/>
    <n v="3.1609279896499323E-3"/>
    <n v="13.080000000000041"/>
    <x v="4"/>
  </r>
  <r>
    <s v="2025-05-06"/>
    <s v="COMP004"/>
    <n v="675.42"/>
    <n v="685.16"/>
    <n v="665.68"/>
    <n v="675.76"/>
    <n v="22817"/>
    <x v="3"/>
    <s v="SEC04"/>
    <x v="2"/>
    <n v="0.34000000000003183"/>
    <n v="5.0339048295879876E-4"/>
    <n v="19.480000000000018"/>
    <x v="4"/>
  </r>
  <r>
    <s v="2025-05-07"/>
    <s v="COMP004"/>
    <n v="664.14"/>
    <n v="674.09"/>
    <n v="654.20000000000005"/>
    <n v="664.68"/>
    <n v="49831"/>
    <x v="3"/>
    <s v="SEC04"/>
    <x v="2"/>
    <n v="0.53999999999996362"/>
    <n v="8.130815791850568E-4"/>
    <n v="19.889999999999986"/>
    <x v="4"/>
  </r>
  <r>
    <s v="2025-05-08"/>
    <s v="COMP004"/>
    <n v="650.59"/>
    <n v="656.4"/>
    <n v="644.78"/>
    <n v="649.64"/>
    <n v="6469"/>
    <x v="3"/>
    <s v="SEC04"/>
    <x v="2"/>
    <n v="-0.95000000000004547"/>
    <n v="-1.4602130373968943E-3"/>
    <n v="11.620000000000005"/>
    <x v="4"/>
  </r>
  <r>
    <s v="2025-05-09"/>
    <s v="COMP004"/>
    <n v="653.27"/>
    <n v="658.26"/>
    <n v="648.29"/>
    <n v="653.96"/>
    <n v="34937"/>
    <x v="3"/>
    <s v="SEC04"/>
    <x v="2"/>
    <n v="0.69000000000005457"/>
    <n v="1.0562248381221465E-3"/>
    <n v="9.9700000000000273"/>
    <x v="4"/>
  </r>
  <r>
    <s v="2025-05-12"/>
    <s v="COMP004"/>
    <n v="647.08000000000004"/>
    <n v="649.88"/>
    <n v="644.28"/>
    <n v="645.09"/>
    <n v="26051"/>
    <x v="3"/>
    <s v="SEC04"/>
    <x v="2"/>
    <n v="-1.9900000000000091"/>
    <n v="-3.0753538975088228E-3"/>
    <n v="5.6000000000000227"/>
    <x v="4"/>
  </r>
  <r>
    <s v="2025-05-13"/>
    <s v="COMP004"/>
    <n v="626.33000000000004"/>
    <n v="637.22"/>
    <n v="615.44000000000005"/>
    <n v="627.98"/>
    <n v="34787"/>
    <x v="3"/>
    <s v="SEC04"/>
    <x v="2"/>
    <n v="1.6499999999999773"/>
    <n v="2.6343940095476461E-3"/>
    <n v="21.779999999999973"/>
    <x v="4"/>
  </r>
  <r>
    <s v="2025-05-14"/>
    <s v="COMP004"/>
    <n v="632"/>
    <n v="634.99"/>
    <n v="629.02"/>
    <n v="631.21"/>
    <n v="46253"/>
    <x v="3"/>
    <s v="SEC04"/>
    <x v="2"/>
    <n v="-0.78999999999996362"/>
    <n v="-1.2499999999999423E-3"/>
    <n v="5.9700000000000273"/>
    <x v="4"/>
  </r>
  <r>
    <s v="2025-05-15"/>
    <s v="COMP004"/>
    <n v="650.53"/>
    <n v="659.79"/>
    <n v="641.27"/>
    <n v="651.5"/>
    <n v="19394"/>
    <x v="3"/>
    <s v="SEC04"/>
    <x v="2"/>
    <n v="0.97000000000002728"/>
    <n v="1.4910918789295302E-3"/>
    <n v="18.519999999999982"/>
    <x v="4"/>
  </r>
  <r>
    <s v="2025-05-16"/>
    <s v="COMP004"/>
    <n v="649.62"/>
    <n v="660.55"/>
    <n v="638.69000000000005"/>
    <n v="651.61"/>
    <n v="49998"/>
    <x v="3"/>
    <s v="SEC04"/>
    <x v="2"/>
    <n v="1.9900000000000091"/>
    <n v="3.0633293309935178E-3"/>
    <n v="21.8599999999999"/>
    <x v="4"/>
  </r>
  <r>
    <s v="2025-05-19"/>
    <s v="COMP004"/>
    <n v="658.58"/>
    <n v="666.22"/>
    <n v="650.94000000000005"/>
    <n v="658.69"/>
    <n v="31268"/>
    <x v="3"/>
    <s v="SEC04"/>
    <x v="2"/>
    <n v="0.11000000000001364"/>
    <n v="1.670260256916603E-4"/>
    <n v="15.279999999999973"/>
    <x v="4"/>
  </r>
  <r>
    <s v="2025-05-20"/>
    <s v="COMP004"/>
    <n v="664.89"/>
    <n v="672.44"/>
    <n v="657.34"/>
    <n v="659.52"/>
    <n v="47698"/>
    <x v="3"/>
    <s v="SEC04"/>
    <x v="2"/>
    <n v="-5.3700000000000045"/>
    <n v="-8.0765239362902211E-3"/>
    <n v="15.100000000000023"/>
    <x v="4"/>
  </r>
  <r>
    <s v="2025-05-21"/>
    <s v="COMP004"/>
    <n v="653.54"/>
    <n v="659.18"/>
    <n v="647.9"/>
    <n v="658.86"/>
    <n v="36525"/>
    <x v="3"/>
    <s v="SEC04"/>
    <x v="2"/>
    <n v="5.32000000000005"/>
    <n v="8.1402821556447198E-3"/>
    <n v="11.279999999999973"/>
    <x v="4"/>
  </r>
  <r>
    <s v="2025-05-22"/>
    <s v="COMP004"/>
    <n v="668.15"/>
    <n v="673.6"/>
    <n v="662.71"/>
    <n v="666.69"/>
    <n v="24284"/>
    <x v="3"/>
    <s v="SEC04"/>
    <x v="2"/>
    <n v="-1.4599999999999227"/>
    <n v="-2.1851380677990312E-3"/>
    <n v="10.889999999999986"/>
    <x v="4"/>
  </r>
  <r>
    <s v="2025-05-23"/>
    <s v="COMP004"/>
    <n v="659.12"/>
    <n v="665.16"/>
    <n v="653.08000000000004"/>
    <n v="664.41"/>
    <n v="6017"/>
    <x v="3"/>
    <s v="SEC04"/>
    <x v="2"/>
    <n v="5.2899999999999636"/>
    <n v="8.025852652020821E-3"/>
    <n v="12.079999999999927"/>
    <x v="4"/>
  </r>
  <r>
    <s v="2025-05-26"/>
    <s v="COMP004"/>
    <n v="667.02"/>
    <n v="678.45"/>
    <n v="655.59"/>
    <n v="666.82"/>
    <n v="23436"/>
    <x v="3"/>
    <s v="SEC04"/>
    <x v="2"/>
    <n v="-0.19999999999993179"/>
    <n v="-2.998410842252583E-4"/>
    <n v="22.860000000000014"/>
    <x v="4"/>
  </r>
  <r>
    <s v="2025-05-27"/>
    <s v="COMP004"/>
    <n v="669.99"/>
    <n v="676.12"/>
    <n v="663.85"/>
    <n v="669.68"/>
    <n v="26279"/>
    <x v="3"/>
    <s v="SEC04"/>
    <x v="2"/>
    <n v="-0.31000000000005912"/>
    <n v="-4.6269347303699924E-4"/>
    <n v="12.269999999999982"/>
    <x v="4"/>
  </r>
  <r>
    <s v="2025-05-28"/>
    <s v="COMP004"/>
    <n v="666.55"/>
    <n v="670.64"/>
    <n v="662.45"/>
    <n v="664.23"/>
    <n v="20715"/>
    <x v="3"/>
    <s v="SEC04"/>
    <x v="2"/>
    <n v="-2.3199999999999363"/>
    <n v="-3.4806091065935586E-3"/>
    <n v="8.1899999999999409"/>
    <x v="4"/>
  </r>
  <r>
    <s v="2025-05-29"/>
    <s v="COMP004"/>
    <n v="667"/>
    <n v="673.41"/>
    <n v="660.58"/>
    <n v="672.74"/>
    <n v="30312"/>
    <x v="3"/>
    <s v="SEC04"/>
    <x v="2"/>
    <n v="5.7400000000000091"/>
    <n v="8.6056971514243009E-3"/>
    <n v="12.829999999999927"/>
    <x v="4"/>
  </r>
  <r>
    <s v="2025-05-30"/>
    <s v="COMP004"/>
    <n v="676.61"/>
    <n v="681.9"/>
    <n v="671.33"/>
    <n v="671.42"/>
    <n v="14493"/>
    <x v="3"/>
    <s v="SEC04"/>
    <x v="2"/>
    <n v="-5.1900000000000546"/>
    <n v="-7.6705931038560686E-3"/>
    <n v="10.569999999999936"/>
    <x v="4"/>
  </r>
  <r>
    <s v="2025-06-02"/>
    <s v="COMP004"/>
    <n v="665.84"/>
    <n v="668.21"/>
    <n v="663.47"/>
    <n v="665.22"/>
    <n v="8736"/>
    <x v="3"/>
    <s v="SEC04"/>
    <x v="2"/>
    <n v="-0.62000000000000455"/>
    <n v="-9.3115463174336856E-4"/>
    <n v="4.7400000000000091"/>
    <x v="5"/>
  </r>
  <r>
    <s v="2025-06-03"/>
    <s v="COMP004"/>
    <n v="670.52"/>
    <n v="679.95"/>
    <n v="661.09"/>
    <n v="669.89"/>
    <n v="46603"/>
    <x v="3"/>
    <s v="SEC04"/>
    <x v="2"/>
    <n v="-0.62999999999999545"/>
    <n v="-9.395692895066448E-4"/>
    <n v="18.860000000000014"/>
    <x v="5"/>
  </r>
  <r>
    <s v="2025-06-04"/>
    <s v="COMP004"/>
    <n v="660.72"/>
    <n v="662.68"/>
    <n v="658.76"/>
    <n v="662.51"/>
    <n v="38481"/>
    <x v="3"/>
    <s v="SEC04"/>
    <x v="2"/>
    <n v="1.7899999999999636"/>
    <n v="2.7091657585663572E-3"/>
    <n v="3.9199999999999591"/>
    <x v="5"/>
  </r>
  <r>
    <s v="2025-06-05"/>
    <s v="COMP004"/>
    <n v="663.03"/>
    <n v="666.64"/>
    <n v="659.43"/>
    <n v="662.9"/>
    <n v="1162"/>
    <x v="3"/>
    <s v="SEC04"/>
    <x v="2"/>
    <n v="-0.12999999999999545"/>
    <n v="-1.9606955944677536E-4"/>
    <n v="7.2100000000000364"/>
    <x v="5"/>
  </r>
  <r>
    <s v="2025-06-06"/>
    <s v="COMP004"/>
    <n v="659.59"/>
    <n v="666.63"/>
    <n v="652.54"/>
    <n v="662.98"/>
    <n v="33591"/>
    <x v="3"/>
    <s v="SEC04"/>
    <x v="2"/>
    <n v="3.3899999999999864"/>
    <n v="5.1395563910914144E-3"/>
    <n v="14.090000000000032"/>
    <x v="5"/>
  </r>
  <r>
    <s v="2025-06-09"/>
    <s v="COMP004"/>
    <n v="671.88"/>
    <n v="677.26"/>
    <n v="666.51"/>
    <n v="672.27"/>
    <n v="8896"/>
    <x v="3"/>
    <s v="SEC04"/>
    <x v="2"/>
    <n v="0.38999999999998636"/>
    <n v="5.8046079657079596E-4"/>
    <n v="10.75"/>
    <x v="5"/>
  </r>
  <r>
    <s v="2025-06-10"/>
    <s v="COMP004"/>
    <n v="681.28"/>
    <n v="686.97"/>
    <n v="675.58"/>
    <n v="676.47"/>
    <n v="31508"/>
    <x v="3"/>
    <s v="SEC04"/>
    <x v="2"/>
    <n v="-4.8099999999999454"/>
    <n v="-7.0602395490839973E-3"/>
    <n v="11.389999999999986"/>
    <x v="5"/>
  </r>
  <r>
    <s v="2025-06-11"/>
    <s v="COMP004"/>
    <n v="681.87"/>
    <n v="687.95"/>
    <n v="675.78"/>
    <n v="676.41"/>
    <n v="41785"/>
    <x v="3"/>
    <s v="SEC04"/>
    <x v="2"/>
    <n v="-5.4600000000000364"/>
    <n v="-8.0073914382507456E-3"/>
    <n v="12.170000000000073"/>
    <x v="5"/>
  </r>
  <r>
    <s v="2025-06-12"/>
    <s v="COMP004"/>
    <n v="688.83"/>
    <n v="695.97"/>
    <n v="681.68"/>
    <n v="683.58"/>
    <n v="48299"/>
    <x v="3"/>
    <s v="SEC04"/>
    <x v="2"/>
    <n v="-5.25"/>
    <n v="-7.6216192674535077E-3"/>
    <n v="14.290000000000077"/>
    <x v="5"/>
  </r>
  <r>
    <s v="2025-06-13"/>
    <s v="COMP004"/>
    <n v="692.65"/>
    <n v="700.21"/>
    <n v="685.08"/>
    <n v="695.83"/>
    <n v="32358"/>
    <x v="3"/>
    <s v="SEC04"/>
    <x v="2"/>
    <n v="3.1800000000000637"/>
    <n v="4.5910633075868963E-3"/>
    <n v="15.129999999999995"/>
    <x v="5"/>
  </r>
  <r>
    <s v="2025-06-16"/>
    <s v="COMP004"/>
    <n v="697.43"/>
    <n v="704.22"/>
    <n v="690.63"/>
    <n v="700.9"/>
    <n v="49330"/>
    <x v="3"/>
    <s v="SEC04"/>
    <x v="2"/>
    <n v="3.4700000000000273"/>
    <n v="4.9754097185381006E-3"/>
    <n v="13.590000000000032"/>
    <x v="5"/>
  </r>
  <r>
    <s v="2025-06-17"/>
    <s v="COMP004"/>
    <n v="703.99"/>
    <n v="714.67"/>
    <n v="693.3"/>
    <n v="701.16"/>
    <n v="40110"/>
    <x v="3"/>
    <s v="SEC04"/>
    <x v="2"/>
    <n v="-2.8300000000000409"/>
    <n v="-4.0199434651060966E-3"/>
    <n v="21.370000000000005"/>
    <x v="5"/>
  </r>
  <r>
    <s v="2025-06-18"/>
    <s v="COMP004"/>
    <n v="686.83"/>
    <n v="695.26"/>
    <n v="678.41"/>
    <n v="689.83"/>
    <n v="37727"/>
    <x v="3"/>
    <s v="SEC04"/>
    <x v="2"/>
    <n v="3"/>
    <n v="4.3678930739775483E-3"/>
    <n v="16.850000000000023"/>
    <x v="5"/>
  </r>
  <r>
    <s v="2025-06-19"/>
    <s v="COMP004"/>
    <n v="677.59"/>
    <n v="684.34"/>
    <n v="670.85"/>
    <n v="680.8"/>
    <n v="19745"/>
    <x v="3"/>
    <s v="SEC04"/>
    <x v="2"/>
    <n v="3.2099999999999227"/>
    <n v="4.7373780604789365E-3"/>
    <n v="13.490000000000009"/>
    <x v="5"/>
  </r>
  <r>
    <s v="2025-06-20"/>
    <s v="COMP004"/>
    <n v="684.01"/>
    <n v="691.63"/>
    <n v="676.38"/>
    <n v="678.34"/>
    <n v="35521"/>
    <x v="3"/>
    <s v="SEC04"/>
    <x v="2"/>
    <n v="-5.6699999999999591"/>
    <n v="-8.2893524948465074E-3"/>
    <n v="15.25"/>
    <x v="5"/>
  </r>
  <r>
    <s v="2025-06-23"/>
    <s v="COMP004"/>
    <n v="672.33"/>
    <n v="675.89"/>
    <n v="668.76"/>
    <n v="673.32"/>
    <n v="23360"/>
    <x v="3"/>
    <s v="SEC04"/>
    <x v="2"/>
    <n v="0.99000000000000909"/>
    <n v="1.4724911873633618E-3"/>
    <n v="7.1299999999999955"/>
    <x v="5"/>
  </r>
  <r>
    <s v="2025-06-24"/>
    <s v="COMP004"/>
    <n v="671.76"/>
    <n v="684.62"/>
    <n v="658.89"/>
    <n v="671.89"/>
    <n v="7588"/>
    <x v="3"/>
    <s v="SEC04"/>
    <x v="2"/>
    <n v="0.12999999999999545"/>
    <n v="1.9352149577229287E-4"/>
    <n v="25.730000000000018"/>
    <x v="5"/>
  </r>
  <r>
    <s v="2025-06-25"/>
    <s v="COMP004"/>
    <n v="672.28"/>
    <n v="674.07"/>
    <n v="670.5"/>
    <n v="672.53"/>
    <n v="25259"/>
    <x v="3"/>
    <s v="SEC04"/>
    <x v="2"/>
    <n v="0.25"/>
    <n v="3.718688641637413E-4"/>
    <n v="3.57000000000005"/>
    <x v="5"/>
  </r>
  <r>
    <s v="2025-06-26"/>
    <s v="COMP004"/>
    <n v="679.42"/>
    <n v="682.86"/>
    <n v="675.99"/>
    <n v="677.2"/>
    <n v="34365"/>
    <x v="3"/>
    <s v="SEC04"/>
    <x v="2"/>
    <n v="-2.2199999999999136"/>
    <n v="-3.2674928615582612E-3"/>
    <n v="6.8700000000000045"/>
    <x v="5"/>
  </r>
  <r>
    <s v="2025-06-27"/>
    <s v="COMP004"/>
    <n v="677.01"/>
    <n v="684.35"/>
    <n v="669.67"/>
    <n v="676.76"/>
    <n v="33316"/>
    <x v="3"/>
    <s v="SEC04"/>
    <x v="2"/>
    <n v="-0.25"/>
    <n v="-3.6927076409506505E-4"/>
    <n v="14.680000000000064"/>
    <x v="5"/>
  </r>
  <r>
    <s v="2025-06-30"/>
    <s v="COMP004"/>
    <n v="679.88"/>
    <n v="684.18"/>
    <n v="675.58"/>
    <n v="681.08"/>
    <n v="19474"/>
    <x v="3"/>
    <s v="SEC04"/>
    <x v="2"/>
    <n v="1.2000000000000455"/>
    <n v="1.7650173560040676E-3"/>
    <n v="8.5999999999999091"/>
    <x v="5"/>
  </r>
  <r>
    <s v="2025-01-01"/>
    <s v="COMP005"/>
    <n v="228.35"/>
    <n v="231.47"/>
    <n v="225.23"/>
    <n v="229.72"/>
    <n v="13109"/>
    <x v="4"/>
    <s v="SEC01"/>
    <x v="0"/>
    <n v="1.3700000000000045"/>
    <n v="5.9995620757609131E-3"/>
    <n v="6.2400000000000091"/>
    <x v="0"/>
  </r>
  <r>
    <s v="2025-01-02"/>
    <s v="COMP005"/>
    <n v="236.16"/>
    <n v="237.33"/>
    <n v="234.99"/>
    <n v="235.08"/>
    <n v="24383"/>
    <x v="4"/>
    <s v="SEC01"/>
    <x v="0"/>
    <n v="-1.0799999999999841"/>
    <n v="-4.57317073170725E-3"/>
    <n v="2.3400000000000034"/>
    <x v="0"/>
  </r>
  <r>
    <s v="2025-01-03"/>
    <s v="COMP005"/>
    <n v="232.68"/>
    <n v="235.02"/>
    <n v="230.35"/>
    <n v="234.89"/>
    <n v="19351"/>
    <x v="4"/>
    <s v="SEC01"/>
    <x v="0"/>
    <n v="2.2099999999999795"/>
    <n v="9.4980230359290856E-3"/>
    <n v="4.6700000000000159"/>
    <x v="0"/>
  </r>
  <r>
    <s v="2025-01-06"/>
    <s v="COMP005"/>
    <n v="231.89"/>
    <n v="235.8"/>
    <n v="227.98"/>
    <n v="232.51"/>
    <n v="20330"/>
    <x v="4"/>
    <s v="SEC01"/>
    <x v="0"/>
    <n v="0.62000000000000455"/>
    <n v="2.6736814869119177E-3"/>
    <n v="7.8200000000000216"/>
    <x v="0"/>
  </r>
  <r>
    <s v="2025-01-07"/>
    <s v="COMP005"/>
    <n v="228.76"/>
    <n v="232.33"/>
    <n v="225.2"/>
    <n v="228.88"/>
    <n v="6075"/>
    <x v="4"/>
    <s v="SEC01"/>
    <x v="0"/>
    <n v="0.12000000000000455"/>
    <n v="5.2456723203359219E-4"/>
    <n v="7.1300000000000239"/>
    <x v="0"/>
  </r>
  <r>
    <s v="2025-01-08"/>
    <s v="COMP005"/>
    <n v="229.59"/>
    <n v="233.26"/>
    <n v="225.92"/>
    <n v="228.77"/>
    <n v="49200"/>
    <x v="4"/>
    <s v="SEC01"/>
    <x v="0"/>
    <n v="-0.81999999999999318"/>
    <n v="-3.5715841282285515E-3"/>
    <n v="7.3400000000000034"/>
    <x v="0"/>
  </r>
  <r>
    <s v="2025-01-09"/>
    <s v="COMP005"/>
    <n v="226.34"/>
    <n v="228.92"/>
    <n v="223.76"/>
    <n v="227.53"/>
    <n v="14074"/>
    <x v="4"/>
    <s v="SEC01"/>
    <x v="0"/>
    <n v="1.1899999999999977"/>
    <n v="5.2575770964036301E-3"/>
    <n v="5.1599999999999966"/>
    <x v="0"/>
  </r>
  <r>
    <s v="2025-01-10"/>
    <s v="COMP005"/>
    <n v="235.2"/>
    <n v="237.5"/>
    <n v="232.9"/>
    <n v="233.42"/>
    <n v="35228"/>
    <x v="4"/>
    <s v="SEC01"/>
    <x v="0"/>
    <n v="-1.7800000000000011"/>
    <n v="-7.5680272108843592E-3"/>
    <n v="4.5999999999999943"/>
    <x v="0"/>
  </r>
  <r>
    <s v="2025-01-13"/>
    <s v="COMP005"/>
    <n v="239.8"/>
    <n v="241.33"/>
    <n v="238.28"/>
    <n v="238.74"/>
    <n v="7816"/>
    <x v="4"/>
    <s v="SEC01"/>
    <x v="0"/>
    <n v="-1.0600000000000023"/>
    <n v="-4.4203502919099346E-3"/>
    <n v="3.0500000000000114"/>
    <x v="0"/>
  </r>
  <r>
    <s v="2025-01-14"/>
    <s v="COMP005"/>
    <n v="236.1"/>
    <n v="237.92"/>
    <n v="234.29"/>
    <n v="235.71"/>
    <n v="30492"/>
    <x v="4"/>
    <s v="SEC01"/>
    <x v="0"/>
    <n v="-0.38999999999998636"/>
    <n v="-1.6518424396441609E-3"/>
    <n v="3.6299999999999955"/>
    <x v="0"/>
  </r>
  <r>
    <s v="2025-01-15"/>
    <s v="COMP005"/>
    <n v="233.66"/>
    <n v="235.05"/>
    <n v="232.26"/>
    <n v="233.66"/>
    <n v="33808"/>
    <x v="4"/>
    <s v="SEC01"/>
    <x v="0"/>
    <n v="0"/>
    <n v="0"/>
    <n v="2.7900000000000205"/>
    <x v="0"/>
  </r>
  <r>
    <s v="2025-01-16"/>
    <s v="COMP005"/>
    <n v="231.94"/>
    <n v="234.16"/>
    <n v="229.71"/>
    <n v="233.94"/>
    <n v="15849"/>
    <x v="4"/>
    <s v="SEC01"/>
    <x v="0"/>
    <n v="2"/>
    <n v="8.6229197206174005E-3"/>
    <n v="4.4499999999999886"/>
    <x v="0"/>
  </r>
  <r>
    <s v="2025-01-17"/>
    <s v="COMP005"/>
    <n v="238.32"/>
    <n v="241.33"/>
    <n v="235.32"/>
    <n v="238.15"/>
    <n v="6374"/>
    <x v="4"/>
    <s v="SEC01"/>
    <x v="0"/>
    <n v="-0.16999999999998749"/>
    <n v="-7.1332661967097807E-4"/>
    <n v="6.0100000000000193"/>
    <x v="0"/>
  </r>
  <r>
    <s v="2025-01-20"/>
    <s v="COMP005"/>
    <n v="237.99"/>
    <n v="238.75"/>
    <n v="237.23"/>
    <n v="238.38"/>
    <n v="32600"/>
    <x v="4"/>
    <s v="SEC01"/>
    <x v="0"/>
    <n v="0.38999999999998636"/>
    <n v="1.6387243161476799E-3"/>
    <n v="1.5200000000000102"/>
    <x v="0"/>
  </r>
  <r>
    <s v="2025-01-21"/>
    <s v="COMP005"/>
    <n v="236.16"/>
    <n v="237.84"/>
    <n v="234.47"/>
    <n v="236.5"/>
    <n v="1778"/>
    <x v="4"/>
    <s v="SEC01"/>
    <x v="0"/>
    <n v="0.34000000000000341"/>
    <n v="1.4397018970189847E-3"/>
    <n v="3.3700000000000045"/>
    <x v="0"/>
  </r>
  <r>
    <s v="2025-01-22"/>
    <s v="COMP005"/>
    <n v="236.71"/>
    <n v="241.08"/>
    <n v="232.33"/>
    <n v="236.38"/>
    <n v="31462"/>
    <x v="4"/>
    <s v="SEC01"/>
    <x v="0"/>
    <n v="-0.33000000000001251"/>
    <n v="-1.3941109374340436E-3"/>
    <n v="8.75"/>
    <x v="0"/>
  </r>
  <r>
    <s v="2025-01-23"/>
    <s v="COMP005"/>
    <n v="235.52"/>
    <n v="237.66"/>
    <n v="233.38"/>
    <n v="234.57"/>
    <n v="45900"/>
    <x v="4"/>
    <s v="SEC01"/>
    <x v="0"/>
    <n v="-0.95000000000001705"/>
    <n v="-4.0336277173913769E-3"/>
    <n v="4.2800000000000011"/>
    <x v="0"/>
  </r>
  <r>
    <s v="2025-01-24"/>
    <s v="COMP005"/>
    <n v="237.56"/>
    <n v="239.24"/>
    <n v="235.87"/>
    <n v="236.41"/>
    <n v="3044"/>
    <x v="4"/>
    <s v="SEC01"/>
    <x v="0"/>
    <n v="-1.1500000000000057"/>
    <n v="-4.8408823034181078E-3"/>
    <n v="3.3700000000000045"/>
    <x v="0"/>
  </r>
  <r>
    <s v="2025-01-27"/>
    <s v="COMP005"/>
    <n v="235.52"/>
    <n v="236.83"/>
    <n v="234.21"/>
    <n v="234.36"/>
    <n v="26634"/>
    <x v="4"/>
    <s v="SEC01"/>
    <x v="0"/>
    <n v="-1.1599999999999966"/>
    <n v="-4.9252717391304202E-3"/>
    <n v="2.6200000000000045"/>
    <x v="0"/>
  </r>
  <r>
    <s v="2025-01-28"/>
    <s v="COMP005"/>
    <n v="232.8"/>
    <n v="236.78"/>
    <n v="228.82"/>
    <n v="232.92"/>
    <n v="45096"/>
    <x v="4"/>
    <s v="SEC01"/>
    <x v="0"/>
    <n v="0.11999999999997613"/>
    <n v="5.1546391752567064E-4"/>
    <n v="7.960000000000008"/>
    <x v="0"/>
  </r>
  <r>
    <s v="2025-01-29"/>
    <s v="COMP005"/>
    <n v="234.83"/>
    <n v="236.53"/>
    <n v="233.13"/>
    <n v="236.41"/>
    <n v="35215"/>
    <x v="4"/>
    <s v="SEC01"/>
    <x v="0"/>
    <n v="1.5799999999999841"/>
    <n v="6.7282715155643829E-3"/>
    <n v="3.4000000000000057"/>
    <x v="0"/>
  </r>
  <r>
    <s v="2025-01-30"/>
    <s v="COMP005"/>
    <n v="233.91"/>
    <n v="235.67"/>
    <n v="232.15"/>
    <n v="234.19"/>
    <n v="43856"/>
    <x v="4"/>
    <s v="SEC01"/>
    <x v="0"/>
    <n v="0.28000000000000114"/>
    <n v="1.1970415971955075E-3"/>
    <n v="3.5199999999999818"/>
    <x v="0"/>
  </r>
  <r>
    <s v="2025-01-31"/>
    <s v="COMP005"/>
    <n v="230.42"/>
    <n v="231.58"/>
    <n v="229.26"/>
    <n v="230.01"/>
    <n v="17789"/>
    <x v="4"/>
    <s v="SEC01"/>
    <x v="0"/>
    <n v="-0.40999999999999659"/>
    <n v="-1.7793594306049676E-3"/>
    <n v="2.3200000000000216"/>
    <x v="0"/>
  </r>
  <r>
    <s v="2025-02-03"/>
    <s v="COMP005"/>
    <n v="230.29"/>
    <n v="233.14"/>
    <n v="227.44"/>
    <n v="230.34"/>
    <n v="31483"/>
    <x v="4"/>
    <s v="SEC01"/>
    <x v="0"/>
    <n v="5.0000000000011369E-2"/>
    <n v="2.1711754744023349E-4"/>
    <n v="5.6999999999999886"/>
    <x v="1"/>
  </r>
  <r>
    <s v="2025-02-04"/>
    <s v="COMP005"/>
    <n v="229.7"/>
    <n v="232.97"/>
    <n v="226.42"/>
    <n v="229.36"/>
    <n v="19230"/>
    <x v="4"/>
    <s v="SEC01"/>
    <x v="0"/>
    <n v="-0.33999999999997499"/>
    <n v="-1.480191554201023E-3"/>
    <n v="6.5500000000000114"/>
    <x v="1"/>
  </r>
  <r>
    <s v="2025-02-05"/>
    <s v="COMP005"/>
    <n v="231.83"/>
    <n v="233.26"/>
    <n v="230.41"/>
    <n v="230.89"/>
    <n v="22909"/>
    <x v="4"/>
    <s v="SEC01"/>
    <x v="0"/>
    <n v="-0.94000000000002615"/>
    <n v="-4.0546952508304628E-3"/>
    <n v="2.8499999999999943"/>
    <x v="1"/>
  </r>
  <r>
    <s v="2025-02-06"/>
    <s v="COMP005"/>
    <n v="231.45"/>
    <n v="235.52"/>
    <n v="227.37"/>
    <n v="231.87"/>
    <n v="47571"/>
    <x v="4"/>
    <s v="SEC01"/>
    <x v="0"/>
    <n v="0.42000000000001592"/>
    <n v="1.8146467919637759E-3"/>
    <n v="8.1500000000000057"/>
    <x v="1"/>
  </r>
  <r>
    <s v="2025-02-07"/>
    <s v="COMP005"/>
    <n v="232.65"/>
    <n v="236.24"/>
    <n v="229.05"/>
    <n v="231.84"/>
    <n v="12190"/>
    <x v="4"/>
    <s v="SEC01"/>
    <x v="0"/>
    <n v="-0.81000000000000227"/>
    <n v="-3.4816247582205124E-3"/>
    <n v="7.1899999999999977"/>
    <x v="1"/>
  </r>
  <r>
    <s v="2025-02-10"/>
    <s v="COMP005"/>
    <n v="233.37"/>
    <n v="236.27"/>
    <n v="230.47"/>
    <n v="231.71"/>
    <n v="21389"/>
    <x v="4"/>
    <s v="SEC01"/>
    <x v="0"/>
    <n v="-1.6599999999999966"/>
    <n v="-7.1131679307537242E-3"/>
    <n v="5.8000000000000114"/>
    <x v="1"/>
  </r>
  <r>
    <s v="2025-02-11"/>
    <s v="COMP005"/>
    <n v="229.21"/>
    <n v="229.95"/>
    <n v="228.46"/>
    <n v="229.63"/>
    <n v="27512"/>
    <x v="4"/>
    <s v="SEC01"/>
    <x v="0"/>
    <n v="0.41999999999998749"/>
    <n v="1.8323807861785589E-3"/>
    <n v="1.4899999999999807"/>
    <x v="1"/>
  </r>
  <r>
    <s v="2025-02-12"/>
    <s v="COMP005"/>
    <n v="228.63"/>
    <n v="230.11"/>
    <n v="227.15"/>
    <n v="229.92"/>
    <n v="5378"/>
    <x v="4"/>
    <s v="SEC01"/>
    <x v="0"/>
    <n v="1.289999999999992"/>
    <n v="5.6423041595590785E-3"/>
    <n v="2.960000000000008"/>
    <x v="1"/>
  </r>
  <r>
    <s v="2025-02-13"/>
    <s v="COMP005"/>
    <n v="232.23"/>
    <n v="233.2"/>
    <n v="231.26"/>
    <n v="232.55"/>
    <n v="25000"/>
    <x v="4"/>
    <s v="SEC01"/>
    <x v="0"/>
    <n v="0.3200000000000216"/>
    <n v="1.3779442793782958E-3"/>
    <n v="1.9399999999999977"/>
    <x v="1"/>
  </r>
  <r>
    <s v="2025-02-14"/>
    <s v="COMP005"/>
    <n v="229.72"/>
    <n v="231.84"/>
    <n v="227.59"/>
    <n v="229.77"/>
    <n v="30538"/>
    <x v="4"/>
    <s v="SEC01"/>
    <x v="0"/>
    <n v="5.0000000000011369E-2"/>
    <n v="2.1765627720708413E-4"/>
    <n v="4.25"/>
    <x v="1"/>
  </r>
  <r>
    <s v="2025-02-17"/>
    <s v="COMP005"/>
    <n v="228.85"/>
    <n v="230.71"/>
    <n v="227"/>
    <n v="229.81"/>
    <n v="31519"/>
    <x v="4"/>
    <s v="SEC01"/>
    <x v="0"/>
    <n v="0.96000000000000796"/>
    <n v="4.1948874808827091E-3"/>
    <n v="3.710000000000008"/>
    <x v="1"/>
  </r>
  <r>
    <s v="2025-02-18"/>
    <s v="COMP005"/>
    <n v="233.01"/>
    <n v="235.64"/>
    <n v="230.39"/>
    <n v="232.89"/>
    <n v="44056"/>
    <x v="4"/>
    <s v="SEC01"/>
    <x v="0"/>
    <n v="-0.12000000000000455"/>
    <n v="-5.1499935625082423E-4"/>
    <n v="5.25"/>
    <x v="1"/>
  </r>
  <r>
    <s v="2025-02-19"/>
    <s v="COMP005"/>
    <n v="233.94"/>
    <n v="234.47"/>
    <n v="233.4"/>
    <n v="234.43"/>
    <n v="38418"/>
    <x v="4"/>
    <s v="SEC01"/>
    <x v="0"/>
    <n v="0.49000000000000909"/>
    <n v="2.0945541591861549E-3"/>
    <n v="1.0699999999999932"/>
    <x v="1"/>
  </r>
  <r>
    <s v="2025-02-20"/>
    <s v="COMP005"/>
    <n v="239.72"/>
    <n v="242.41"/>
    <n v="237.03"/>
    <n v="238.39"/>
    <n v="31502"/>
    <x v="4"/>
    <s v="SEC01"/>
    <x v="0"/>
    <n v="-1.3300000000000125"/>
    <n v="-5.5481394960788105E-3"/>
    <n v="5.3799999999999955"/>
    <x v="1"/>
  </r>
  <r>
    <s v="2025-02-21"/>
    <s v="COMP005"/>
    <n v="237.29"/>
    <n v="240.54"/>
    <n v="234.04"/>
    <n v="236.74"/>
    <n v="13605"/>
    <x v="4"/>
    <s v="SEC01"/>
    <x v="0"/>
    <n v="-0.54999999999998295"/>
    <n v="-2.3178389312654684E-3"/>
    <n v="6.5"/>
    <x v="1"/>
  </r>
  <r>
    <s v="2025-02-24"/>
    <s v="COMP005"/>
    <n v="232.22"/>
    <n v="233.24"/>
    <n v="231.2"/>
    <n v="231.4"/>
    <n v="23760"/>
    <x v="4"/>
    <s v="SEC01"/>
    <x v="0"/>
    <n v="-0.81999999999999318"/>
    <n v="-3.5311342692274273E-3"/>
    <n v="2.0400000000000205"/>
    <x v="1"/>
  </r>
  <r>
    <s v="2025-02-25"/>
    <s v="COMP005"/>
    <n v="232.76"/>
    <n v="233.88"/>
    <n v="231.64"/>
    <n v="232.04"/>
    <n v="5648"/>
    <x v="4"/>
    <s v="SEC01"/>
    <x v="0"/>
    <n v="-0.71999999999999886"/>
    <n v="-3.0933150025777576E-3"/>
    <n v="2.2400000000000091"/>
    <x v="1"/>
  </r>
  <r>
    <s v="2025-02-26"/>
    <s v="COMP005"/>
    <n v="233.83"/>
    <n v="236.98"/>
    <n v="230.68"/>
    <n v="233.16"/>
    <n v="45602"/>
    <x v="4"/>
    <s v="SEC01"/>
    <x v="0"/>
    <n v="-0.67000000000001592"/>
    <n v="-2.8653295128940508E-3"/>
    <n v="6.2999999999999829"/>
    <x v="1"/>
  </r>
  <r>
    <s v="2025-02-27"/>
    <s v="COMP005"/>
    <n v="236.4"/>
    <n v="239.68"/>
    <n v="233.12"/>
    <n v="237.27"/>
    <n v="5492"/>
    <x v="4"/>
    <s v="SEC01"/>
    <x v="0"/>
    <n v="0.87000000000000455"/>
    <n v="3.6802030456852984E-3"/>
    <n v="6.5600000000000023"/>
    <x v="1"/>
  </r>
  <r>
    <s v="2025-02-28"/>
    <s v="COMP005"/>
    <n v="242.43"/>
    <n v="244.16"/>
    <n v="240.69"/>
    <n v="240.91"/>
    <n v="22386"/>
    <x v="4"/>
    <s v="SEC01"/>
    <x v="0"/>
    <n v="-1.5200000000000102"/>
    <n v="-6.2698510910366295E-3"/>
    <n v="3.4699999999999989"/>
    <x v="1"/>
  </r>
  <r>
    <s v="2025-03-03"/>
    <s v="COMP005"/>
    <n v="242.25"/>
    <n v="243.24"/>
    <n v="241.27"/>
    <n v="242.6"/>
    <n v="45199"/>
    <x v="4"/>
    <s v="SEC01"/>
    <x v="0"/>
    <n v="0.34999999999999432"/>
    <n v="1.4447884416924431E-3"/>
    <n v="1.9699999999999989"/>
    <x v="2"/>
  </r>
  <r>
    <s v="2025-03-04"/>
    <s v="COMP005"/>
    <n v="245.03"/>
    <n v="247.07"/>
    <n v="242.99"/>
    <n v="245.01"/>
    <n v="13743"/>
    <x v="4"/>
    <s v="SEC01"/>
    <x v="0"/>
    <n v="-2.0000000000010232E-2"/>
    <n v="-8.1622658450027479E-5"/>
    <n v="4.0799999999999841"/>
    <x v="2"/>
  </r>
  <r>
    <s v="2025-03-05"/>
    <s v="COMP005"/>
    <n v="245.48"/>
    <n v="247.76"/>
    <n v="243.21"/>
    <n v="244.47"/>
    <n v="7588"/>
    <x v="4"/>
    <s v="SEC01"/>
    <x v="0"/>
    <n v="-1.0099999999999909"/>
    <n v="-4.1143881375264417E-3"/>
    <n v="4.5499999999999829"/>
    <x v="2"/>
  </r>
  <r>
    <s v="2025-03-06"/>
    <s v="COMP005"/>
    <n v="239.57"/>
    <n v="242.3"/>
    <n v="236.84"/>
    <n v="240.81"/>
    <n v="34755"/>
    <x v="4"/>
    <s v="SEC01"/>
    <x v="0"/>
    <n v="1.2400000000000091"/>
    <n v="5.1759402262387157E-3"/>
    <n v="5.460000000000008"/>
    <x v="2"/>
  </r>
  <r>
    <s v="2025-03-07"/>
    <s v="COMP005"/>
    <n v="243.2"/>
    <n v="245.18"/>
    <n v="241.21"/>
    <n v="241.22"/>
    <n v="14146"/>
    <x v="4"/>
    <s v="SEC01"/>
    <x v="0"/>
    <n v="-1.9799999999999898"/>
    <n v="-8.1414473684210103E-3"/>
    <n v="3.9699999999999989"/>
    <x v="2"/>
  </r>
  <r>
    <s v="2025-03-10"/>
    <s v="COMP005"/>
    <n v="242.54"/>
    <n v="244.29"/>
    <n v="240.78"/>
    <n v="244.28"/>
    <n v="1726"/>
    <x v="4"/>
    <s v="SEC01"/>
    <x v="0"/>
    <n v="1.7400000000000091"/>
    <n v="7.174074379483834E-3"/>
    <n v="3.5099999999999909"/>
    <x v="2"/>
  </r>
  <r>
    <s v="2025-03-11"/>
    <s v="COMP005"/>
    <n v="244.32"/>
    <n v="246.57"/>
    <n v="242.08"/>
    <n v="246.37"/>
    <n v="47737"/>
    <x v="4"/>
    <s v="SEC01"/>
    <x v="0"/>
    <n v="2.0500000000000114"/>
    <n v="8.3906352324820375E-3"/>
    <n v="4.4899999999999807"/>
    <x v="2"/>
  </r>
  <r>
    <s v="2025-03-12"/>
    <s v="COMP005"/>
    <n v="248.36"/>
    <n v="249.6"/>
    <n v="247.12"/>
    <n v="249.03"/>
    <n v="25995"/>
    <x v="4"/>
    <s v="SEC01"/>
    <x v="0"/>
    <n v="0.66999999999998749"/>
    <n v="2.6976968916089042E-3"/>
    <n v="2.4799999999999898"/>
    <x v="2"/>
  </r>
  <r>
    <s v="2025-03-13"/>
    <s v="COMP005"/>
    <n v="248.37"/>
    <n v="249.58"/>
    <n v="247.15"/>
    <n v="247.75"/>
    <n v="11651"/>
    <x v="4"/>
    <s v="SEC01"/>
    <x v="0"/>
    <n v="-0.62000000000000455"/>
    <n v="-2.4962757176792871E-3"/>
    <n v="2.4300000000000068"/>
    <x v="2"/>
  </r>
  <r>
    <s v="2025-03-14"/>
    <s v="COMP005"/>
    <n v="246.12"/>
    <n v="249.7"/>
    <n v="242.54"/>
    <n v="246.98"/>
    <n v="17715"/>
    <x v="4"/>
    <s v="SEC01"/>
    <x v="0"/>
    <n v="0.85999999999998522"/>
    <n v="3.4942304566877346E-3"/>
    <n v="7.1599999999999966"/>
    <x v="2"/>
  </r>
  <r>
    <s v="2025-03-17"/>
    <s v="COMP005"/>
    <n v="247.87"/>
    <n v="248.95"/>
    <n v="246.79"/>
    <n v="248.55"/>
    <n v="6889"/>
    <x v="4"/>
    <s v="SEC01"/>
    <x v="0"/>
    <n v="0.68000000000000682"/>
    <n v="2.7433735425828332E-3"/>
    <n v="2.1599999999999966"/>
    <x v="2"/>
  </r>
  <r>
    <s v="2025-03-18"/>
    <s v="COMP005"/>
    <n v="246.88"/>
    <n v="250.21"/>
    <n v="243.55"/>
    <n v="246.9"/>
    <n v="35610"/>
    <x v="4"/>
    <s v="SEC01"/>
    <x v="0"/>
    <n v="2.0000000000010232E-2"/>
    <n v="8.1011017498421224E-5"/>
    <n v="6.6599999999999966"/>
    <x v="2"/>
  </r>
  <r>
    <s v="2025-03-19"/>
    <s v="COMP005"/>
    <n v="246.8"/>
    <n v="248.28"/>
    <n v="245.31"/>
    <n v="245.36"/>
    <n v="13497"/>
    <x v="4"/>
    <s v="SEC01"/>
    <x v="0"/>
    <n v="-1.4399999999999977"/>
    <n v="-5.8346839546191149E-3"/>
    <n v="2.9699999999999989"/>
    <x v="2"/>
  </r>
  <r>
    <s v="2025-03-20"/>
    <s v="COMP005"/>
    <n v="246.4"/>
    <n v="247.03"/>
    <n v="245.78"/>
    <n v="246.35"/>
    <n v="41486"/>
    <x v="4"/>
    <s v="SEC01"/>
    <x v="0"/>
    <n v="-5.0000000000011369E-2"/>
    <n v="-2.0292207792212407E-4"/>
    <n v="1.25"/>
    <x v="2"/>
  </r>
  <r>
    <s v="2025-03-21"/>
    <s v="COMP005"/>
    <n v="249.15"/>
    <n v="253.12"/>
    <n v="245.18"/>
    <n v="248.78"/>
    <n v="12777"/>
    <x v="4"/>
    <s v="SEC01"/>
    <x v="0"/>
    <n v="-0.37000000000000455"/>
    <n v="-1.4850491671683907E-3"/>
    <n v="7.9399999999999977"/>
    <x v="2"/>
  </r>
  <r>
    <s v="2025-03-24"/>
    <s v="COMP005"/>
    <n v="247.47"/>
    <n v="250.84"/>
    <n v="244.1"/>
    <n v="248.21"/>
    <n v="28997"/>
    <x v="4"/>
    <s v="SEC01"/>
    <x v="0"/>
    <n v="0.74000000000000909"/>
    <n v="2.9902614458318546E-3"/>
    <n v="6.7400000000000091"/>
    <x v="2"/>
  </r>
  <r>
    <s v="2025-03-25"/>
    <s v="COMP005"/>
    <n v="244.98"/>
    <n v="245.36"/>
    <n v="244.6"/>
    <n v="244.66"/>
    <n v="29669"/>
    <x v="4"/>
    <s v="SEC01"/>
    <x v="0"/>
    <n v="-0.31999999999999318"/>
    <n v="-1.3062290799248639E-3"/>
    <n v="0.76000000000001933"/>
    <x v="2"/>
  </r>
  <r>
    <s v="2025-03-26"/>
    <s v="COMP005"/>
    <n v="242.66"/>
    <n v="245.04"/>
    <n v="240.28"/>
    <n v="242.46"/>
    <n v="49438"/>
    <x v="4"/>
    <s v="SEC01"/>
    <x v="0"/>
    <n v="-0.19999999999998863"/>
    <n v="-8.2419846699080459E-4"/>
    <n v="4.7599999999999909"/>
    <x v="2"/>
  </r>
  <r>
    <s v="2025-03-27"/>
    <s v="COMP005"/>
    <n v="244.44"/>
    <n v="245.95"/>
    <n v="242.93"/>
    <n v="243.14"/>
    <n v="10428"/>
    <x v="4"/>
    <s v="SEC01"/>
    <x v="0"/>
    <n v="-1.3000000000000114"/>
    <n v="-5.318278514154849E-3"/>
    <n v="3.0199999999999818"/>
    <x v="2"/>
  </r>
  <r>
    <s v="2025-03-28"/>
    <s v="COMP005"/>
    <n v="245.23"/>
    <n v="247.73"/>
    <n v="242.73"/>
    <n v="243.79"/>
    <n v="40832"/>
    <x v="4"/>
    <s v="SEC01"/>
    <x v="0"/>
    <n v="-1.4399999999999977"/>
    <n v="-5.8720384944745659E-3"/>
    <n v="5"/>
    <x v="2"/>
  </r>
  <r>
    <s v="2025-03-31"/>
    <s v="COMP005"/>
    <n v="244.77"/>
    <n v="248.15"/>
    <n v="241.4"/>
    <n v="244.59"/>
    <n v="35587"/>
    <x v="4"/>
    <s v="SEC01"/>
    <x v="0"/>
    <n v="-0.18000000000000682"/>
    <n v="-7.3538423826452102E-4"/>
    <n v="6.75"/>
    <x v="2"/>
  </r>
  <r>
    <s v="2025-04-01"/>
    <s v="COMP005"/>
    <n v="245.11"/>
    <n v="248.16"/>
    <n v="242.06"/>
    <n v="246.26"/>
    <n v="36426"/>
    <x v="4"/>
    <s v="SEC01"/>
    <x v="0"/>
    <n v="1.1499999999999773"/>
    <n v="4.6917710415730783E-3"/>
    <n v="6.0999999999999943"/>
    <x v="3"/>
  </r>
  <r>
    <s v="2025-04-02"/>
    <s v="COMP005"/>
    <n v="245.19"/>
    <n v="246.72"/>
    <n v="243.66"/>
    <n v="246.33"/>
    <n v="11213"/>
    <x v="4"/>
    <s v="SEC01"/>
    <x v="0"/>
    <n v="1.1400000000000148"/>
    <n v="4.6494555242873473E-3"/>
    <n v="3.0600000000000023"/>
    <x v="3"/>
  </r>
  <r>
    <s v="2025-04-03"/>
    <s v="COMP005"/>
    <n v="248.06"/>
    <n v="251.12"/>
    <n v="245.01"/>
    <n v="247.22"/>
    <n v="43849"/>
    <x v="4"/>
    <s v="SEC01"/>
    <x v="0"/>
    <n v="-0.84000000000000341"/>
    <n v="-3.3862775135048108E-3"/>
    <n v="6.1100000000000136"/>
    <x v="3"/>
  </r>
  <r>
    <s v="2025-04-04"/>
    <s v="COMP005"/>
    <n v="246.97"/>
    <n v="249.03"/>
    <n v="244.91"/>
    <n v="247.13"/>
    <n v="40758"/>
    <x v="4"/>
    <s v="SEC01"/>
    <x v="0"/>
    <n v="0.15999999999999659"/>
    <n v="6.4785196582579495E-4"/>
    <n v="4.1200000000000045"/>
    <x v="3"/>
  </r>
  <r>
    <s v="2025-04-07"/>
    <s v="COMP005"/>
    <n v="252.45"/>
    <n v="254.61"/>
    <n v="250.3"/>
    <n v="250.8"/>
    <n v="16434"/>
    <x v="4"/>
    <s v="SEC01"/>
    <x v="0"/>
    <n v="-1.6499999999999773"/>
    <n v="-6.5359477124182106E-3"/>
    <n v="4.3100000000000023"/>
    <x v="3"/>
  </r>
  <r>
    <s v="2025-04-08"/>
    <s v="COMP005"/>
    <n v="255.96"/>
    <n v="258.39999999999998"/>
    <n v="253.53"/>
    <n v="255.42"/>
    <n v="2141"/>
    <x v="4"/>
    <s v="SEC01"/>
    <x v="0"/>
    <n v="-0.54000000000002046"/>
    <n v="-2.109704641350291E-3"/>
    <n v="4.8699999999999761"/>
    <x v="3"/>
  </r>
  <r>
    <s v="2025-04-09"/>
    <s v="COMP005"/>
    <n v="251.73"/>
    <n v="255.24"/>
    <n v="248.22"/>
    <n v="251.69"/>
    <n v="46734"/>
    <x v="4"/>
    <s v="SEC01"/>
    <x v="0"/>
    <n v="-3.9999999999992042E-2"/>
    <n v="-1.5890040916852199E-4"/>
    <n v="7.0200000000000102"/>
    <x v="3"/>
  </r>
  <r>
    <s v="2025-04-10"/>
    <s v="COMP005"/>
    <n v="251.81"/>
    <n v="253.51"/>
    <n v="250.11"/>
    <n v="250.94"/>
    <n v="17390"/>
    <x v="4"/>
    <s v="SEC01"/>
    <x v="0"/>
    <n v="-0.87000000000000455"/>
    <n v="-3.4549859020690382E-3"/>
    <n v="3.3999999999999773"/>
    <x v="3"/>
  </r>
  <r>
    <s v="2025-04-11"/>
    <s v="COMP005"/>
    <n v="249.22"/>
    <n v="251.82"/>
    <n v="246.63"/>
    <n v="251.1"/>
    <n v="28840"/>
    <x v="4"/>
    <s v="SEC01"/>
    <x v="0"/>
    <n v="1.8799999999999955"/>
    <n v="7.5435358317951827E-3"/>
    <n v="5.1899999999999977"/>
    <x v="3"/>
  </r>
  <r>
    <s v="2025-04-14"/>
    <s v="COMP005"/>
    <n v="251.84"/>
    <n v="255.06"/>
    <n v="248.62"/>
    <n v="250.32"/>
    <n v="41379"/>
    <x v="4"/>
    <s v="SEC01"/>
    <x v="0"/>
    <n v="-1.5200000000000102"/>
    <n v="-6.035578144853916E-3"/>
    <n v="6.4399999999999977"/>
    <x v="3"/>
  </r>
  <r>
    <s v="2025-04-15"/>
    <s v="COMP005"/>
    <n v="257.05"/>
    <n v="258.04000000000002"/>
    <n v="256.06"/>
    <n v="256.10000000000002"/>
    <n v="45014"/>
    <x v="4"/>
    <s v="SEC01"/>
    <x v="0"/>
    <n v="-0.94999999999998863"/>
    <n v="-3.69577903131682E-3"/>
    <n v="1.9800000000000182"/>
    <x v="3"/>
  </r>
  <r>
    <s v="2025-04-16"/>
    <s v="COMP005"/>
    <n v="256.01"/>
    <n v="257.25"/>
    <n v="254.78"/>
    <n v="256.88"/>
    <n v="12120"/>
    <x v="4"/>
    <s v="SEC01"/>
    <x v="0"/>
    <n v="0.87000000000000455"/>
    <n v="3.3983047537205755E-3"/>
    <n v="2.4699999999999989"/>
    <x v="3"/>
  </r>
  <r>
    <s v="2025-04-17"/>
    <s v="COMP005"/>
    <n v="254.53"/>
    <n v="257.79000000000002"/>
    <n v="251.27"/>
    <n v="254.35"/>
    <n v="1929"/>
    <x v="4"/>
    <s v="SEC01"/>
    <x v="0"/>
    <n v="-0.18000000000000682"/>
    <n v="-7.0718579342319893E-4"/>
    <n v="6.5200000000000102"/>
    <x v="3"/>
  </r>
  <r>
    <s v="2025-04-18"/>
    <s v="COMP005"/>
    <n v="257"/>
    <n v="260.64"/>
    <n v="253.36"/>
    <n v="256.33"/>
    <n v="49613"/>
    <x v="4"/>
    <s v="SEC01"/>
    <x v="0"/>
    <n v="-0.67000000000001592"/>
    <n v="-2.6070038910506457E-3"/>
    <n v="7.2799999999999727"/>
    <x v="3"/>
  </r>
  <r>
    <s v="2025-04-21"/>
    <s v="COMP005"/>
    <n v="256.66000000000003"/>
    <n v="259.60000000000002"/>
    <n v="253.73"/>
    <n v="257.27"/>
    <n v="19284"/>
    <x v="4"/>
    <s v="SEC01"/>
    <x v="0"/>
    <n v="0.6099999999999568"/>
    <n v="2.3766851087039537E-3"/>
    <n v="5.870000000000033"/>
    <x v="3"/>
  </r>
  <r>
    <s v="2025-04-22"/>
    <s v="COMP005"/>
    <n v="260.24"/>
    <n v="263.33999999999997"/>
    <n v="257.14"/>
    <n v="258.32"/>
    <n v="20799"/>
    <x v="4"/>
    <s v="SEC01"/>
    <x v="0"/>
    <n v="-1.9200000000000159"/>
    <n v="-7.3778051029819236E-3"/>
    <n v="6.1999999999999886"/>
    <x v="3"/>
  </r>
  <r>
    <s v="2025-04-23"/>
    <s v="COMP005"/>
    <n v="263.12"/>
    <n v="267"/>
    <n v="259.23"/>
    <n v="264.33"/>
    <n v="25323"/>
    <x v="4"/>
    <s v="SEC01"/>
    <x v="0"/>
    <n v="1.2099999999999795"/>
    <n v="4.5986622073577819E-3"/>
    <n v="7.7699999999999818"/>
    <x v="3"/>
  </r>
  <r>
    <s v="2025-04-24"/>
    <s v="COMP005"/>
    <n v="265.27"/>
    <n v="266.08999999999997"/>
    <n v="264.45999999999998"/>
    <n v="265.57"/>
    <n v="38226"/>
    <x v="4"/>
    <s v="SEC01"/>
    <x v="0"/>
    <n v="0.30000000000001137"/>
    <n v="1.1309232103140626E-3"/>
    <n v="1.6299999999999955"/>
    <x v="3"/>
  </r>
  <r>
    <s v="2025-04-25"/>
    <s v="COMP005"/>
    <n v="265.22000000000003"/>
    <n v="266.67"/>
    <n v="263.77"/>
    <n v="264.61"/>
    <n v="27417"/>
    <x v="4"/>
    <s v="SEC01"/>
    <x v="0"/>
    <n v="-0.61000000000001364"/>
    <n v="-2.2999773772717502E-3"/>
    <n v="2.9000000000000341"/>
    <x v="3"/>
  </r>
  <r>
    <s v="2025-04-28"/>
    <s v="COMP005"/>
    <n v="258.67"/>
    <n v="259.85000000000002"/>
    <n v="257.48"/>
    <n v="258.24"/>
    <n v="3169"/>
    <x v="4"/>
    <s v="SEC01"/>
    <x v="0"/>
    <n v="-0.43000000000000682"/>
    <n v="-1.6623497119882739E-3"/>
    <n v="2.3700000000000045"/>
    <x v="3"/>
  </r>
  <r>
    <s v="2025-04-29"/>
    <s v="COMP005"/>
    <n v="255.6"/>
    <n v="258.36"/>
    <n v="252.83"/>
    <n v="257.76"/>
    <n v="9036"/>
    <x v="4"/>
    <s v="SEC01"/>
    <x v="0"/>
    <n v="2.1599999999999966"/>
    <n v="8.4507042253520997E-3"/>
    <n v="5.5300000000000011"/>
    <x v="3"/>
  </r>
  <r>
    <s v="2025-04-30"/>
    <s v="COMP005"/>
    <n v="262.18"/>
    <n v="264.58"/>
    <n v="259.77"/>
    <n v="262.10000000000002"/>
    <n v="1785"/>
    <x v="4"/>
    <s v="SEC01"/>
    <x v="0"/>
    <n v="-7.9999999999984084E-2"/>
    <n v="-3.0513387748868747E-4"/>
    <n v="4.8100000000000023"/>
    <x v="3"/>
  </r>
  <r>
    <s v="2025-05-01"/>
    <s v="COMP005"/>
    <n v="261.45"/>
    <n v="266.19"/>
    <n v="256.70999999999998"/>
    <n v="261.86"/>
    <n v="21538"/>
    <x v="4"/>
    <s v="SEC01"/>
    <x v="0"/>
    <n v="0.41000000000002501"/>
    <n v="1.5681774717920254E-3"/>
    <n v="9.4800000000000182"/>
    <x v="4"/>
  </r>
  <r>
    <s v="2025-05-02"/>
    <s v="COMP005"/>
    <n v="256.08999999999997"/>
    <n v="259.52999999999997"/>
    <n v="252.65"/>
    <n v="254.63"/>
    <n v="37575"/>
    <x v="4"/>
    <s v="SEC01"/>
    <x v="0"/>
    <n v="-1.4599999999999795"/>
    <n v="-5.7011206997539133E-3"/>
    <n v="6.879999999999967"/>
    <x v="4"/>
  </r>
  <r>
    <s v="2025-05-05"/>
    <s v="COMP005"/>
    <n v="252.59"/>
    <n v="254.82"/>
    <n v="250.36"/>
    <n v="253.1"/>
    <n v="4236"/>
    <x v="4"/>
    <s v="SEC01"/>
    <x v="0"/>
    <n v="0.50999999999999091"/>
    <n v="2.019082307296373E-3"/>
    <n v="4.4599999999999795"/>
    <x v="4"/>
  </r>
  <r>
    <s v="2025-05-06"/>
    <s v="COMP005"/>
    <n v="256.20999999999998"/>
    <n v="258.8"/>
    <n v="253.62"/>
    <n v="256.35000000000002"/>
    <n v="9556"/>
    <x v="4"/>
    <s v="SEC01"/>
    <x v="0"/>
    <n v="0.1400000000000432"/>
    <n v="5.4642675929918118E-4"/>
    <n v="5.1800000000000068"/>
    <x v="4"/>
  </r>
  <r>
    <s v="2025-05-07"/>
    <s v="COMP005"/>
    <n v="257.99"/>
    <n v="262.11"/>
    <n v="253.87"/>
    <n v="258.18"/>
    <n v="47633"/>
    <x v="4"/>
    <s v="SEC01"/>
    <x v="0"/>
    <n v="0.18999999999999773"/>
    <n v="7.3646265359121567E-4"/>
    <n v="8.2400000000000091"/>
    <x v="4"/>
  </r>
  <r>
    <s v="2025-05-08"/>
    <s v="COMP005"/>
    <n v="255.82"/>
    <n v="259.75"/>
    <n v="251.9"/>
    <n v="255.52"/>
    <n v="5857"/>
    <x v="4"/>
    <s v="SEC01"/>
    <x v="0"/>
    <n v="-0.29999999999998295"/>
    <n v="-1.1726995543741028E-3"/>
    <n v="7.8499999999999943"/>
    <x v="4"/>
  </r>
  <r>
    <s v="2025-05-09"/>
    <s v="COMP005"/>
    <n v="253.04"/>
    <n v="254.06"/>
    <n v="252.03"/>
    <n v="253.77"/>
    <n v="27132"/>
    <x v="4"/>
    <s v="SEC01"/>
    <x v="0"/>
    <n v="0.73000000000001819"/>
    <n v="2.884919380335197E-3"/>
    <n v="2.0300000000000011"/>
    <x v="4"/>
  </r>
  <r>
    <s v="2025-05-12"/>
    <s v="COMP005"/>
    <n v="253.55"/>
    <n v="257.39999999999998"/>
    <n v="249.7"/>
    <n v="252.52"/>
    <n v="10714"/>
    <x v="4"/>
    <s v="SEC01"/>
    <x v="0"/>
    <n v="-1.0300000000000011"/>
    <n v="-4.0623151252218541E-3"/>
    <n v="7.6999999999999886"/>
    <x v="4"/>
  </r>
  <r>
    <s v="2025-05-13"/>
    <s v="COMP005"/>
    <n v="249.43"/>
    <n v="251.31"/>
    <n v="247.56"/>
    <n v="250.48"/>
    <n v="16996"/>
    <x v="4"/>
    <s v="SEC01"/>
    <x v="0"/>
    <n v="1.0499999999999829"/>
    <n v="4.2095978831735671E-3"/>
    <n v="3.75"/>
    <x v="4"/>
  </r>
  <r>
    <s v="2025-05-14"/>
    <s v="COMP005"/>
    <n v="243.77"/>
    <n v="246.38"/>
    <n v="241.15"/>
    <n v="244.21"/>
    <n v="27762"/>
    <x v="4"/>
    <s v="SEC01"/>
    <x v="0"/>
    <n v="0.43999999999999773"/>
    <n v="1.8049801041965694E-3"/>
    <n v="5.2299999999999898"/>
    <x v="4"/>
  </r>
  <r>
    <s v="2025-05-15"/>
    <s v="COMP005"/>
    <n v="245.21"/>
    <n v="247.65"/>
    <n v="242.77"/>
    <n v="246.63"/>
    <n v="20554"/>
    <x v="4"/>
    <s v="SEC01"/>
    <x v="0"/>
    <n v="1.4199999999999875"/>
    <n v="5.7909546918966902E-3"/>
    <n v="4.8799999999999955"/>
    <x v="4"/>
  </r>
  <r>
    <s v="2025-05-16"/>
    <s v="COMP005"/>
    <n v="251.27"/>
    <n v="255.04"/>
    <n v="247.5"/>
    <n v="250.63"/>
    <n v="47840"/>
    <x v="4"/>
    <s v="SEC01"/>
    <x v="0"/>
    <n v="-0.64000000000001478"/>
    <n v="-2.5470609304732547E-3"/>
    <n v="7.539999999999992"/>
    <x v="4"/>
  </r>
  <r>
    <s v="2025-05-19"/>
    <s v="COMP005"/>
    <n v="246.75"/>
    <n v="249.84"/>
    <n v="243.67"/>
    <n v="245.94"/>
    <n v="49980"/>
    <x v="4"/>
    <s v="SEC01"/>
    <x v="0"/>
    <n v="-0.81000000000000227"/>
    <n v="-3.2826747720364835E-3"/>
    <n v="6.1700000000000159"/>
    <x v="4"/>
  </r>
  <r>
    <s v="2025-05-20"/>
    <s v="COMP005"/>
    <n v="248.12"/>
    <n v="250.62"/>
    <n v="245.62"/>
    <n v="249.88"/>
    <n v="36428"/>
    <x v="4"/>
    <s v="SEC01"/>
    <x v="0"/>
    <n v="1.7599999999999909"/>
    <n v="7.0933419313235161E-3"/>
    <n v="5"/>
    <x v="4"/>
  </r>
  <r>
    <s v="2025-05-21"/>
    <s v="COMP005"/>
    <n v="250.4"/>
    <n v="252.33"/>
    <n v="248.48"/>
    <n v="249.62"/>
    <n v="39975"/>
    <x v="4"/>
    <s v="SEC01"/>
    <x v="0"/>
    <n v="-0.78000000000000114"/>
    <n v="-3.1150159744408991E-3"/>
    <n v="3.8500000000000227"/>
    <x v="4"/>
  </r>
  <r>
    <s v="2025-05-22"/>
    <s v="COMP005"/>
    <n v="253.54"/>
    <n v="256.57"/>
    <n v="250.52"/>
    <n v="253.56"/>
    <n v="27421"/>
    <x v="4"/>
    <s v="SEC01"/>
    <x v="0"/>
    <n v="2.0000000000010232E-2"/>
    <n v="7.8883016486590803E-5"/>
    <n v="6.0499999999999829"/>
    <x v="4"/>
  </r>
  <r>
    <s v="2025-05-23"/>
    <s v="COMP005"/>
    <n v="252.89"/>
    <n v="256.45"/>
    <n v="249.33"/>
    <n v="253.74"/>
    <n v="29308"/>
    <x v="4"/>
    <s v="SEC01"/>
    <x v="0"/>
    <n v="0.85000000000002274"/>
    <n v="3.3611451619282012E-3"/>
    <n v="7.1199999999999761"/>
    <x v="4"/>
  </r>
  <r>
    <s v="2025-05-26"/>
    <s v="COMP005"/>
    <n v="254.74"/>
    <n v="258.02999999999997"/>
    <n v="251.44"/>
    <n v="254.24"/>
    <n v="8684"/>
    <x v="4"/>
    <s v="SEC01"/>
    <x v="0"/>
    <n v="-0.5"/>
    <n v="-1.9627855853026617E-3"/>
    <n v="6.589999999999975"/>
    <x v="4"/>
  </r>
  <r>
    <s v="2025-05-27"/>
    <s v="COMP005"/>
    <n v="256.82"/>
    <n v="259.55"/>
    <n v="254.08"/>
    <n v="255.49"/>
    <n v="1557"/>
    <x v="4"/>
    <s v="SEC01"/>
    <x v="0"/>
    <n v="-1.3299999999999841"/>
    <n v="-5.1787243984112771E-3"/>
    <n v="5.4699999999999989"/>
    <x v="4"/>
  </r>
  <r>
    <s v="2025-05-28"/>
    <s v="COMP005"/>
    <n v="250.66"/>
    <n v="253.2"/>
    <n v="248.12"/>
    <n v="253.02"/>
    <n v="1882"/>
    <x v="4"/>
    <s v="SEC01"/>
    <x v="0"/>
    <n v="2.3600000000000136"/>
    <n v="9.415144019787814E-3"/>
    <n v="5.0799999999999841"/>
    <x v="4"/>
  </r>
  <r>
    <s v="2025-05-29"/>
    <s v="COMP005"/>
    <n v="255.59"/>
    <n v="259.3"/>
    <n v="251.88"/>
    <n v="256.92"/>
    <n v="39635"/>
    <x v="4"/>
    <s v="SEC01"/>
    <x v="0"/>
    <n v="1.3300000000000125"/>
    <n v="5.2036464650417171E-3"/>
    <n v="7.4200000000000159"/>
    <x v="4"/>
  </r>
  <r>
    <s v="2025-05-30"/>
    <s v="COMP005"/>
    <n v="254.04"/>
    <n v="257.2"/>
    <n v="250.88"/>
    <n v="253.38"/>
    <n v="13982"/>
    <x v="4"/>
    <s v="SEC01"/>
    <x v="0"/>
    <n v="-0.65999999999999659"/>
    <n v="-2.5980160604629058E-3"/>
    <n v="6.3199999999999932"/>
    <x v="4"/>
  </r>
  <r>
    <s v="2025-06-02"/>
    <s v="COMP005"/>
    <n v="252.38"/>
    <n v="254.05"/>
    <n v="250.72"/>
    <n v="252.16"/>
    <n v="29064"/>
    <x v="4"/>
    <s v="SEC01"/>
    <x v="0"/>
    <n v="-0.21999999999999886"/>
    <n v="-8.7170140264679796E-4"/>
    <n v="3.3300000000000125"/>
    <x v="5"/>
  </r>
  <r>
    <s v="2025-06-03"/>
    <s v="COMP005"/>
    <n v="254.2"/>
    <n v="256.75"/>
    <n v="251.65"/>
    <n v="253.89"/>
    <n v="13991"/>
    <x v="4"/>
    <s v="SEC01"/>
    <x v="0"/>
    <n v="-0.31000000000000227"/>
    <n v="-1.2195121951219603E-3"/>
    <n v="5.0999999999999943"/>
    <x v="5"/>
  </r>
  <r>
    <s v="2025-06-04"/>
    <s v="COMP005"/>
    <n v="252.11"/>
    <n v="254.81"/>
    <n v="249.41"/>
    <n v="252.32"/>
    <n v="31386"/>
    <x v="4"/>
    <s v="SEC01"/>
    <x v="0"/>
    <n v="0.20999999999997954"/>
    <n v="8.329697354328647E-4"/>
    <n v="5.4000000000000057"/>
    <x v="5"/>
  </r>
  <r>
    <s v="2025-06-05"/>
    <s v="COMP005"/>
    <n v="255.99"/>
    <n v="259.43"/>
    <n v="252.55"/>
    <n v="254.87"/>
    <n v="22083"/>
    <x v="4"/>
    <s v="SEC01"/>
    <x v="0"/>
    <n v="-1.1200000000000045"/>
    <n v="-4.3751709051134983E-3"/>
    <n v="6.8799999999999955"/>
    <x v="5"/>
  </r>
  <r>
    <s v="2025-06-06"/>
    <s v="COMP005"/>
    <n v="259.55"/>
    <n v="263.68"/>
    <n v="255.42"/>
    <n v="259.39"/>
    <n v="42862"/>
    <x v="4"/>
    <s v="SEC01"/>
    <x v="0"/>
    <n v="-0.16000000000002501"/>
    <n v="-6.1645155076102875E-4"/>
    <n v="8.2600000000000193"/>
    <x v="5"/>
  </r>
  <r>
    <s v="2025-06-09"/>
    <s v="COMP005"/>
    <n v="264.77"/>
    <n v="267.8"/>
    <n v="261.73"/>
    <n v="262.77999999999997"/>
    <n v="49456"/>
    <x v="4"/>
    <s v="SEC01"/>
    <x v="0"/>
    <n v="-1.9900000000000091"/>
    <n v="-7.5159572459115804E-3"/>
    <n v="6.0699999999999932"/>
    <x v="5"/>
  </r>
  <r>
    <s v="2025-06-10"/>
    <s v="COMP005"/>
    <n v="256.64999999999998"/>
    <n v="256.81"/>
    <n v="256.49"/>
    <n v="256.51"/>
    <n v="3384"/>
    <x v="4"/>
    <s v="SEC01"/>
    <x v="0"/>
    <n v="-0.13999999999998636"/>
    <n v="-5.4548996688091314E-4"/>
    <n v="0.31999999999999318"/>
    <x v="5"/>
  </r>
  <r>
    <s v="2025-06-11"/>
    <s v="COMP005"/>
    <n v="256.86"/>
    <n v="261.33"/>
    <n v="252.39"/>
    <n v="256.98"/>
    <n v="15482"/>
    <x v="4"/>
    <s v="SEC01"/>
    <x v="0"/>
    <n v="0.12000000000000455"/>
    <n v="4.671805652885017E-4"/>
    <n v="8.9399999999999977"/>
    <x v="5"/>
  </r>
  <r>
    <s v="2025-06-12"/>
    <s v="COMP005"/>
    <n v="260.54000000000002"/>
    <n v="262.02"/>
    <n v="259.06"/>
    <n v="260.39"/>
    <n v="47092"/>
    <x v="4"/>
    <s v="SEC01"/>
    <x v="0"/>
    <n v="-0.15000000000003411"/>
    <n v="-5.7572733553402206E-4"/>
    <n v="2.9599999999999795"/>
    <x v="5"/>
  </r>
  <r>
    <s v="2025-06-13"/>
    <s v="COMP005"/>
    <n v="258.08999999999997"/>
    <n v="261.14999999999998"/>
    <n v="255.04"/>
    <n v="256.17"/>
    <n v="25566"/>
    <x v="4"/>
    <s v="SEC01"/>
    <x v="0"/>
    <n v="-1.9199999999999591"/>
    <n v="-7.4392653725443032E-3"/>
    <n v="6.1099999999999852"/>
    <x v="5"/>
  </r>
  <r>
    <s v="2025-06-16"/>
    <s v="COMP005"/>
    <n v="257.39"/>
    <n v="258.67"/>
    <n v="256.11"/>
    <n v="258.58"/>
    <n v="37188"/>
    <x v="4"/>
    <s v="SEC01"/>
    <x v="0"/>
    <n v="1.1899999999999977"/>
    <n v="4.6233342398694505E-3"/>
    <n v="2.5600000000000023"/>
    <x v="5"/>
  </r>
  <r>
    <s v="2025-06-17"/>
    <s v="COMP005"/>
    <n v="258.63"/>
    <n v="260.98"/>
    <n v="256.27"/>
    <n v="260.82"/>
    <n v="20337"/>
    <x v="4"/>
    <s v="SEC01"/>
    <x v="0"/>
    <n v="2.1899999999999977"/>
    <n v="8.4676951629741246E-3"/>
    <n v="4.7100000000000364"/>
    <x v="5"/>
  </r>
  <r>
    <s v="2025-06-18"/>
    <s v="COMP005"/>
    <n v="256.51"/>
    <n v="257.62"/>
    <n v="255.39"/>
    <n v="256.93"/>
    <n v="18611"/>
    <x v="4"/>
    <s v="SEC01"/>
    <x v="0"/>
    <n v="0.42000000000001592"/>
    <n v="1.6373630657674787E-3"/>
    <n v="2.2300000000000182"/>
    <x v="5"/>
  </r>
  <r>
    <s v="2025-06-19"/>
    <s v="COMP005"/>
    <n v="261.07"/>
    <n v="263.88"/>
    <n v="258.26"/>
    <n v="259.70999999999998"/>
    <n v="21536"/>
    <x v="4"/>
    <s v="SEC01"/>
    <x v="0"/>
    <n v="-1.3600000000000136"/>
    <n v="-5.2093308308117118E-3"/>
    <n v="5.6200000000000045"/>
    <x v="5"/>
  </r>
  <r>
    <s v="2025-06-20"/>
    <s v="COMP005"/>
    <n v="260.14999999999998"/>
    <n v="264.8"/>
    <n v="255.5"/>
    <n v="260.66000000000003"/>
    <n v="11503"/>
    <x v="4"/>
    <s v="SEC01"/>
    <x v="0"/>
    <n v="0.51000000000004775"/>
    <n v="1.9604074572363937E-3"/>
    <n v="9.3000000000000114"/>
    <x v="5"/>
  </r>
  <r>
    <s v="2025-06-23"/>
    <s v="COMP005"/>
    <n v="265.25"/>
    <n v="268.10000000000002"/>
    <n v="262.39999999999998"/>
    <n v="262.87"/>
    <n v="11886"/>
    <x v="4"/>
    <s v="SEC01"/>
    <x v="0"/>
    <n v="-2.3799999999999955"/>
    <n v="-8.9726672950046962E-3"/>
    <n v="5.7000000000000455"/>
    <x v="5"/>
  </r>
  <r>
    <s v="2025-06-24"/>
    <s v="COMP005"/>
    <n v="258.98"/>
    <n v="259.98"/>
    <n v="257.97000000000003"/>
    <n v="259.75"/>
    <n v="10764"/>
    <x v="4"/>
    <s v="SEC01"/>
    <x v="0"/>
    <n v="0.76999999999998181"/>
    <n v="2.9732025639044781E-3"/>
    <n v="2.0099999999999909"/>
    <x v="5"/>
  </r>
  <r>
    <s v="2025-06-25"/>
    <s v="COMP005"/>
    <n v="261.86"/>
    <n v="264.16000000000003"/>
    <n v="259.56"/>
    <n v="260.3"/>
    <n v="43727"/>
    <x v="4"/>
    <s v="SEC01"/>
    <x v="0"/>
    <n v="-1.5600000000000023"/>
    <n v="-5.9573818070724899E-3"/>
    <n v="4.6000000000000227"/>
    <x v="5"/>
  </r>
  <r>
    <s v="2025-06-26"/>
    <s v="COMP005"/>
    <n v="255.13"/>
    <n v="259.61"/>
    <n v="250.64"/>
    <n v="254.83"/>
    <n v="42160"/>
    <x v="4"/>
    <s v="SEC01"/>
    <x v="0"/>
    <n v="-0.29999999999998295"/>
    <n v="-1.1758711245246853E-3"/>
    <n v="8.9700000000000273"/>
    <x v="5"/>
  </r>
  <r>
    <s v="2025-06-27"/>
    <s v="COMP005"/>
    <n v="247.49"/>
    <n v="251.48"/>
    <n v="243.5"/>
    <n v="247.69"/>
    <n v="11433"/>
    <x v="4"/>
    <s v="SEC01"/>
    <x v="0"/>
    <n v="0.19999999999998863"/>
    <n v="8.0811345912961579E-4"/>
    <n v="7.9799999999999898"/>
    <x v="5"/>
  </r>
  <r>
    <s v="2025-06-30"/>
    <s v="COMP005"/>
    <n v="247.45"/>
    <n v="248.7"/>
    <n v="246.2"/>
    <n v="248.18"/>
    <n v="22281"/>
    <x v="4"/>
    <s v="SEC01"/>
    <x v="0"/>
    <n v="0.73000000000001819"/>
    <n v="2.9500909274601667E-3"/>
    <n v="2.5"/>
    <x v="5"/>
  </r>
  <r>
    <s v="2025-01-01"/>
    <s v="COMP006"/>
    <n v="251.68"/>
    <n v="254.93"/>
    <n v="248.43"/>
    <n v="251.05"/>
    <n v="3745"/>
    <x v="5"/>
    <s v="SEC01"/>
    <x v="0"/>
    <n v="-0.62999999999999545"/>
    <n v="-2.5031786395422577E-3"/>
    <n v="6.5"/>
    <x v="0"/>
  </r>
  <r>
    <s v="2025-01-02"/>
    <s v="COMP006"/>
    <n v="246.67"/>
    <n v="250.19"/>
    <n v="243.14"/>
    <n v="245.97"/>
    <n v="6818"/>
    <x v="5"/>
    <s v="SEC01"/>
    <x v="0"/>
    <n v="-0.69999999999998863"/>
    <n v="-2.8377994891960459E-3"/>
    <n v="7.0500000000000114"/>
    <x v="0"/>
  </r>
  <r>
    <s v="2025-01-03"/>
    <s v="COMP006"/>
    <n v="241.06"/>
    <n v="242.87"/>
    <n v="239.25"/>
    <n v="241.02"/>
    <n v="31116"/>
    <x v="5"/>
    <s v="SEC01"/>
    <x v="0"/>
    <n v="-3.9999999999992042E-2"/>
    <n v="-1.6593379241679266E-4"/>
    <n v="3.6200000000000045"/>
    <x v="0"/>
  </r>
  <r>
    <s v="2025-01-06"/>
    <s v="COMP006"/>
    <n v="241.1"/>
    <n v="241.78"/>
    <n v="240.42"/>
    <n v="240.5"/>
    <n v="18908"/>
    <x v="5"/>
    <s v="SEC01"/>
    <x v="0"/>
    <n v="-0.59999999999999432"/>
    <n v="-2.4885939444213782E-3"/>
    <n v="1.3600000000000136"/>
    <x v="0"/>
  </r>
  <r>
    <s v="2025-01-07"/>
    <s v="COMP006"/>
    <n v="237.95"/>
    <n v="240.54"/>
    <n v="235.37"/>
    <n v="238.9"/>
    <n v="21093"/>
    <x v="5"/>
    <s v="SEC01"/>
    <x v="0"/>
    <n v="0.95000000000001705"/>
    <n v="3.9924353855852789E-3"/>
    <n v="5.1699999999999875"/>
    <x v="0"/>
  </r>
  <r>
    <s v="2025-01-08"/>
    <s v="COMP006"/>
    <n v="239.29"/>
    <n v="242.01"/>
    <n v="236.56"/>
    <n v="239.28"/>
    <n v="21963"/>
    <x v="5"/>
    <s v="SEC01"/>
    <x v="0"/>
    <n v="-9.9999999999909051E-3"/>
    <n v="-4.1790296293162712E-5"/>
    <n v="5.4499999999999886"/>
    <x v="0"/>
  </r>
  <r>
    <s v="2025-01-09"/>
    <s v="COMP006"/>
    <n v="238.14"/>
    <n v="241.55"/>
    <n v="234.73"/>
    <n v="238.93"/>
    <n v="21936"/>
    <x v="5"/>
    <s v="SEC01"/>
    <x v="0"/>
    <n v="0.79000000000002046"/>
    <n v="3.3173763332494353E-3"/>
    <n v="6.8200000000000216"/>
    <x v="0"/>
  </r>
  <r>
    <s v="2025-01-10"/>
    <s v="COMP006"/>
    <n v="238.4"/>
    <n v="241.69"/>
    <n v="235.11"/>
    <n v="239.08"/>
    <n v="28606"/>
    <x v="5"/>
    <s v="SEC01"/>
    <x v="0"/>
    <n v="0.68000000000000682"/>
    <n v="2.8523489932886191E-3"/>
    <n v="6.5799999999999841"/>
    <x v="0"/>
  </r>
  <r>
    <s v="2025-01-13"/>
    <s v="COMP006"/>
    <n v="241.75"/>
    <n v="244.74"/>
    <n v="238.77"/>
    <n v="240.98"/>
    <n v="45245"/>
    <x v="5"/>
    <s v="SEC01"/>
    <x v="0"/>
    <n v="-0.77000000000001023"/>
    <n v="-3.1851085832471987E-3"/>
    <n v="5.9699999999999989"/>
    <x v="0"/>
  </r>
  <r>
    <s v="2025-01-14"/>
    <s v="COMP006"/>
    <n v="237.84"/>
    <n v="240.36"/>
    <n v="235.32"/>
    <n v="239.63"/>
    <n v="29572"/>
    <x v="5"/>
    <s v="SEC01"/>
    <x v="0"/>
    <n v="1.789999999999992"/>
    <n v="7.5260679448368312E-3"/>
    <n v="5.0400000000000205"/>
    <x v="0"/>
  </r>
  <r>
    <s v="2025-01-15"/>
    <s v="COMP006"/>
    <n v="238.98"/>
    <n v="240.12"/>
    <n v="237.85"/>
    <n v="239.03"/>
    <n v="32131"/>
    <x v="5"/>
    <s v="SEC01"/>
    <x v="0"/>
    <n v="5.0000000000011369E-2"/>
    <n v="2.0922252908197911E-4"/>
    <n v="2.2700000000000102"/>
    <x v="0"/>
  </r>
  <r>
    <s v="2025-01-16"/>
    <s v="COMP006"/>
    <n v="244.51"/>
    <n v="245.81"/>
    <n v="243.22"/>
    <n v="243.51"/>
    <n v="42475"/>
    <x v="5"/>
    <s v="SEC01"/>
    <x v="0"/>
    <n v="-1"/>
    <n v="-4.0898122776164576E-3"/>
    <n v="2.5900000000000034"/>
    <x v="0"/>
  </r>
  <r>
    <s v="2025-01-17"/>
    <s v="COMP006"/>
    <n v="243.61"/>
    <n v="248.24"/>
    <n v="238.98"/>
    <n v="243.57"/>
    <n v="12908"/>
    <x v="5"/>
    <s v="SEC01"/>
    <x v="0"/>
    <n v="-4.0000000000020464E-2"/>
    <n v="-1.6419687204967146E-4"/>
    <n v="9.2600000000000193"/>
    <x v="0"/>
  </r>
  <r>
    <s v="2025-01-20"/>
    <s v="COMP006"/>
    <n v="242.79"/>
    <n v="245.66"/>
    <n v="239.92"/>
    <n v="243.08"/>
    <n v="17616"/>
    <x v="5"/>
    <s v="SEC01"/>
    <x v="0"/>
    <n v="0.29000000000002046"/>
    <n v="1.1944478767660137E-3"/>
    <n v="5.7400000000000091"/>
    <x v="0"/>
  </r>
  <r>
    <s v="2025-01-21"/>
    <s v="COMP006"/>
    <n v="242.13"/>
    <n v="244.39"/>
    <n v="239.86"/>
    <n v="243.39"/>
    <n v="44369"/>
    <x v="5"/>
    <s v="SEC01"/>
    <x v="0"/>
    <n v="1.2599999999999909"/>
    <n v="5.2038161318299714E-3"/>
    <n v="4.5299999999999727"/>
    <x v="0"/>
  </r>
  <r>
    <s v="2025-01-22"/>
    <s v="COMP006"/>
    <n v="243.08"/>
    <n v="247.31"/>
    <n v="238.84"/>
    <n v="242.96"/>
    <n v="32226"/>
    <x v="5"/>
    <s v="SEC01"/>
    <x v="0"/>
    <n v="-0.12000000000000455"/>
    <n v="-4.9366463715651038E-4"/>
    <n v="8.4699999999999989"/>
    <x v="0"/>
  </r>
  <r>
    <s v="2025-01-23"/>
    <s v="COMP006"/>
    <n v="241.89"/>
    <n v="243.64"/>
    <n v="240.14"/>
    <n v="240.85"/>
    <n v="14379"/>
    <x v="5"/>
    <s v="SEC01"/>
    <x v="0"/>
    <n v="-1.039999999999992"/>
    <n v="-4.2994749679606103E-3"/>
    <n v="3.5"/>
    <x v="0"/>
  </r>
  <r>
    <s v="2025-01-24"/>
    <s v="COMP006"/>
    <n v="237.22"/>
    <n v="239.75"/>
    <n v="234.69"/>
    <n v="237.9"/>
    <n v="9682"/>
    <x v="5"/>
    <s v="SEC01"/>
    <x v="0"/>
    <n v="0.68000000000000682"/>
    <n v="2.8665373914510024E-3"/>
    <n v="5.0600000000000023"/>
    <x v="0"/>
  </r>
  <r>
    <s v="2025-01-27"/>
    <s v="COMP006"/>
    <n v="235.35"/>
    <n v="239.5"/>
    <n v="231.21"/>
    <n v="235.68"/>
    <n v="33983"/>
    <x v="5"/>
    <s v="SEC01"/>
    <x v="0"/>
    <n v="0.33000000000001251"/>
    <n v="1.4021669853410347E-3"/>
    <n v="8.289999999999992"/>
    <x v="0"/>
  </r>
  <r>
    <s v="2025-01-28"/>
    <s v="COMP006"/>
    <n v="238.78"/>
    <n v="241.8"/>
    <n v="235.77"/>
    <n v="238.34"/>
    <n v="25734"/>
    <x v="5"/>
    <s v="SEC01"/>
    <x v="0"/>
    <n v="-0.43999999999999773"/>
    <n v="-1.8427003936678018E-3"/>
    <n v="6.0300000000000011"/>
    <x v="0"/>
  </r>
  <r>
    <s v="2025-01-29"/>
    <s v="COMP006"/>
    <n v="238.04"/>
    <n v="239.86"/>
    <n v="236.22"/>
    <n v="236.51"/>
    <n v="43736"/>
    <x v="5"/>
    <s v="SEC01"/>
    <x v="0"/>
    <n v="-1.5300000000000011"/>
    <n v="-6.4274911779532906E-3"/>
    <n v="3.6400000000000148"/>
    <x v="0"/>
  </r>
  <r>
    <s v="2025-01-30"/>
    <s v="COMP006"/>
    <n v="237.13"/>
    <n v="240.5"/>
    <n v="233.76"/>
    <n v="236.11"/>
    <n v="48464"/>
    <x v="5"/>
    <s v="SEC01"/>
    <x v="0"/>
    <n v="-1.0199999999999818"/>
    <n v="-4.3014380297726222E-3"/>
    <n v="6.7400000000000091"/>
    <x v="0"/>
  </r>
  <r>
    <s v="2025-01-31"/>
    <s v="COMP006"/>
    <n v="239.01"/>
    <n v="240.39"/>
    <n v="237.62"/>
    <n v="238.26"/>
    <n v="12185"/>
    <x v="5"/>
    <s v="SEC01"/>
    <x v="0"/>
    <n v="-0.75"/>
    <n v="-3.1379440190786997E-3"/>
    <n v="2.7699999999999818"/>
    <x v="0"/>
  </r>
  <r>
    <s v="2025-02-03"/>
    <s v="COMP006"/>
    <n v="236.39"/>
    <n v="238.92"/>
    <n v="233.87"/>
    <n v="237.48"/>
    <n v="20167"/>
    <x v="5"/>
    <s v="SEC01"/>
    <x v="0"/>
    <n v="1.0900000000000034"/>
    <n v="4.6110241549981107E-3"/>
    <n v="5.0499999999999829"/>
    <x v="1"/>
  </r>
  <r>
    <s v="2025-02-04"/>
    <s v="COMP006"/>
    <n v="239.01"/>
    <n v="241.84"/>
    <n v="236.19"/>
    <n v="239.44"/>
    <n v="28076"/>
    <x v="5"/>
    <s v="SEC01"/>
    <x v="0"/>
    <n v="0.43000000000000682"/>
    <n v="1.7990879042718165E-3"/>
    <n v="5.6500000000000057"/>
    <x v="1"/>
  </r>
  <r>
    <s v="2025-02-05"/>
    <s v="COMP006"/>
    <n v="234.17"/>
    <n v="237.81"/>
    <n v="230.53"/>
    <n v="234.89"/>
    <n v="23973"/>
    <x v="5"/>
    <s v="SEC01"/>
    <x v="0"/>
    <n v="0.71999999999999886"/>
    <n v="3.074689328265785E-3"/>
    <n v="7.2800000000000011"/>
    <x v="1"/>
  </r>
  <r>
    <s v="2025-02-06"/>
    <s v="COMP006"/>
    <n v="234.35"/>
    <n v="236.71"/>
    <n v="231.99"/>
    <n v="234.56"/>
    <n v="2932"/>
    <x v="5"/>
    <s v="SEC01"/>
    <x v="0"/>
    <n v="0.21000000000000796"/>
    <n v="8.9609558352894377E-4"/>
    <n v="4.7199999999999989"/>
    <x v="1"/>
  </r>
  <r>
    <s v="2025-02-07"/>
    <s v="COMP006"/>
    <n v="234.61"/>
    <n v="237"/>
    <n v="232.21"/>
    <n v="234.85"/>
    <n v="39405"/>
    <x v="5"/>
    <s v="SEC01"/>
    <x v="0"/>
    <n v="0.23999999999998067"/>
    <n v="1.022974297770686E-3"/>
    <n v="4.789999999999992"/>
    <x v="1"/>
  </r>
  <r>
    <s v="2025-02-10"/>
    <s v="COMP006"/>
    <n v="235.53"/>
    <n v="237.06"/>
    <n v="233.99"/>
    <n v="234.97"/>
    <n v="28882"/>
    <x v="5"/>
    <s v="SEC01"/>
    <x v="0"/>
    <n v="-0.56000000000000227"/>
    <n v="-2.3776164395193913E-3"/>
    <n v="3.0699999999999932"/>
    <x v="1"/>
  </r>
  <r>
    <s v="2025-02-11"/>
    <s v="COMP006"/>
    <n v="231.42"/>
    <n v="233.29"/>
    <n v="229.55"/>
    <n v="230.18"/>
    <n v="7474"/>
    <x v="5"/>
    <s v="SEC01"/>
    <x v="0"/>
    <n v="-1.2399999999999807"/>
    <n v="-5.3582231440669811E-3"/>
    <n v="3.7399999999999807"/>
    <x v="1"/>
  </r>
  <r>
    <s v="2025-02-12"/>
    <s v="COMP006"/>
    <n v="233.61"/>
    <n v="237.46"/>
    <n v="229.76"/>
    <n v="233.75"/>
    <n v="14979"/>
    <x v="5"/>
    <s v="SEC01"/>
    <x v="0"/>
    <n v="0.13999999999998636"/>
    <n v="5.9928941398050745E-4"/>
    <n v="7.7000000000000171"/>
    <x v="1"/>
  </r>
  <r>
    <s v="2025-02-13"/>
    <s v="COMP006"/>
    <n v="232.58"/>
    <n v="234.36"/>
    <n v="230.8"/>
    <n v="231.31"/>
    <n v="13867"/>
    <x v="5"/>
    <s v="SEC01"/>
    <x v="0"/>
    <n v="-1.2700000000000102"/>
    <n v="-5.4604867142489045E-3"/>
    <n v="3.5600000000000023"/>
    <x v="1"/>
  </r>
  <r>
    <s v="2025-02-14"/>
    <s v="COMP006"/>
    <n v="232.24"/>
    <n v="236.76"/>
    <n v="227.72"/>
    <n v="232.34"/>
    <n v="31527"/>
    <x v="5"/>
    <s v="SEC01"/>
    <x v="0"/>
    <n v="9.9999999999994316E-2"/>
    <n v="4.3058904581464997E-4"/>
    <n v="9.039999999999992"/>
    <x v="1"/>
  </r>
  <r>
    <s v="2025-02-17"/>
    <s v="COMP006"/>
    <n v="233.42"/>
    <n v="236.85"/>
    <n v="229.99"/>
    <n v="232.42"/>
    <n v="6451"/>
    <x v="5"/>
    <s v="SEC01"/>
    <x v="0"/>
    <n v="-1"/>
    <n v="-4.2841230400137093E-3"/>
    <n v="6.8599999999999852"/>
    <x v="1"/>
  </r>
  <r>
    <s v="2025-02-18"/>
    <s v="COMP006"/>
    <n v="235.01"/>
    <n v="236.65"/>
    <n v="233.37"/>
    <n v="235.43"/>
    <n v="40954"/>
    <x v="5"/>
    <s v="SEC01"/>
    <x v="0"/>
    <n v="0.42000000000001592"/>
    <n v="1.7871579932769496E-3"/>
    <n v="3.2800000000000011"/>
    <x v="1"/>
  </r>
  <r>
    <s v="2025-02-19"/>
    <s v="COMP006"/>
    <n v="241.98"/>
    <n v="242.92"/>
    <n v="241.03"/>
    <n v="242.07"/>
    <n v="31873"/>
    <x v="5"/>
    <s v="SEC01"/>
    <x v="0"/>
    <n v="9.0000000000003411E-2"/>
    <n v="3.7193156459212917E-4"/>
    <n v="1.8899999999999864"/>
    <x v="1"/>
  </r>
  <r>
    <s v="2025-02-20"/>
    <s v="COMP006"/>
    <n v="236.28"/>
    <n v="238.29"/>
    <n v="234.27"/>
    <n v="238.22"/>
    <n v="26372"/>
    <x v="5"/>
    <s v="SEC01"/>
    <x v="0"/>
    <n v="1.9399999999999977"/>
    <n v="8.2105975960724466E-3"/>
    <n v="4.0199999999999818"/>
    <x v="1"/>
  </r>
  <r>
    <s v="2025-02-21"/>
    <s v="COMP006"/>
    <n v="236.25"/>
    <n v="240.63"/>
    <n v="231.88"/>
    <n v="236.34"/>
    <n v="30290"/>
    <x v="5"/>
    <s v="SEC01"/>
    <x v="0"/>
    <n v="9.0000000000003411E-2"/>
    <n v="3.8095238095239538E-4"/>
    <n v="8.75"/>
    <x v="1"/>
  </r>
  <r>
    <s v="2025-02-24"/>
    <s v="COMP006"/>
    <n v="235.64"/>
    <n v="238.83"/>
    <n v="232.44"/>
    <n v="236.96"/>
    <n v="6366"/>
    <x v="5"/>
    <s v="SEC01"/>
    <x v="0"/>
    <n v="1.3200000000000216"/>
    <n v="5.601765404854955E-3"/>
    <n v="6.3900000000000148"/>
    <x v="1"/>
  </r>
  <r>
    <s v="2025-02-25"/>
    <s v="COMP006"/>
    <n v="232.66"/>
    <n v="235.57"/>
    <n v="229.74"/>
    <n v="233.74"/>
    <n v="11717"/>
    <x v="5"/>
    <s v="SEC01"/>
    <x v="0"/>
    <n v="1.0800000000000125"/>
    <n v="4.6419668185335361E-3"/>
    <n v="5.8299999999999841"/>
    <x v="1"/>
  </r>
  <r>
    <s v="2025-02-26"/>
    <s v="COMP006"/>
    <n v="237.22"/>
    <n v="239.5"/>
    <n v="234.94"/>
    <n v="236.11"/>
    <n v="24360"/>
    <x v="5"/>
    <s v="SEC01"/>
    <x v="0"/>
    <n v="-1.1099999999999852"/>
    <n v="-4.6792007419272624E-3"/>
    <n v="4.5600000000000023"/>
    <x v="1"/>
  </r>
  <r>
    <s v="2025-02-27"/>
    <s v="COMP006"/>
    <n v="237.92"/>
    <n v="240.87"/>
    <n v="234.96"/>
    <n v="238.69"/>
    <n v="37435"/>
    <x v="5"/>
    <s v="SEC01"/>
    <x v="0"/>
    <n v="0.77000000000001023"/>
    <n v="3.2363819771352147E-3"/>
    <n v="5.9099999999999966"/>
    <x v="1"/>
  </r>
  <r>
    <s v="2025-02-28"/>
    <s v="COMP006"/>
    <n v="239.94"/>
    <n v="243.15"/>
    <n v="236.72"/>
    <n v="240.43"/>
    <n v="42045"/>
    <x v="5"/>
    <s v="SEC01"/>
    <x v="0"/>
    <n v="0.49000000000000909"/>
    <n v="2.0421772109694468E-3"/>
    <n v="6.4300000000000068"/>
    <x v="1"/>
  </r>
  <r>
    <s v="2025-03-03"/>
    <s v="COMP006"/>
    <n v="240.65"/>
    <n v="244.12"/>
    <n v="237.18"/>
    <n v="241.21"/>
    <n v="19020"/>
    <x v="5"/>
    <s v="SEC01"/>
    <x v="0"/>
    <n v="0.56000000000000227"/>
    <n v="2.3270309578225733E-3"/>
    <n v="6.9399999999999977"/>
    <x v="2"/>
  </r>
  <r>
    <s v="2025-03-04"/>
    <s v="COMP006"/>
    <n v="245.04"/>
    <n v="247.32"/>
    <n v="242.75"/>
    <n v="245.46"/>
    <n v="20710"/>
    <x v="5"/>
    <s v="SEC01"/>
    <x v="0"/>
    <n v="0.42000000000001592"/>
    <n v="1.7140058765916419E-3"/>
    <n v="4.5699999999999932"/>
    <x v="2"/>
  </r>
  <r>
    <s v="2025-03-05"/>
    <s v="COMP006"/>
    <n v="242.97"/>
    <n v="245.04"/>
    <n v="240.9"/>
    <n v="241.97"/>
    <n v="5967"/>
    <x v="5"/>
    <s v="SEC01"/>
    <x v="0"/>
    <n v="-1"/>
    <n v="-4.1157344528131041E-3"/>
    <n v="4.1399999999999864"/>
    <x v="2"/>
  </r>
  <r>
    <s v="2025-03-06"/>
    <s v="COMP006"/>
    <n v="242.52"/>
    <n v="246.34"/>
    <n v="238.7"/>
    <n v="242.23"/>
    <n v="6722"/>
    <x v="5"/>
    <s v="SEC01"/>
    <x v="0"/>
    <n v="-0.29000000000002046"/>
    <n v="-1.1957776678212949E-3"/>
    <n v="7.6400000000000148"/>
    <x v="2"/>
  </r>
  <r>
    <s v="2025-03-07"/>
    <s v="COMP006"/>
    <n v="240.06"/>
    <n v="241.26"/>
    <n v="238.86"/>
    <n v="240.04"/>
    <n v="38212"/>
    <x v="5"/>
    <s v="SEC01"/>
    <x v="0"/>
    <n v="-2.0000000000010232E-2"/>
    <n v="-8.3312505207074191E-5"/>
    <n v="2.3999999999999773"/>
    <x v="2"/>
  </r>
  <r>
    <s v="2025-03-10"/>
    <s v="COMP006"/>
    <n v="242.37"/>
    <n v="245.14"/>
    <n v="239.59"/>
    <n v="242.81"/>
    <n v="13297"/>
    <x v="5"/>
    <s v="SEC01"/>
    <x v="0"/>
    <n v="0.43999999999999773"/>
    <n v="1.8154061971365999E-3"/>
    <n v="5.5499999999999829"/>
    <x v="2"/>
  </r>
  <r>
    <s v="2025-03-11"/>
    <s v="COMP006"/>
    <n v="239.09"/>
    <n v="241.6"/>
    <n v="236.59"/>
    <n v="237.32"/>
    <n v="20702"/>
    <x v="5"/>
    <s v="SEC01"/>
    <x v="0"/>
    <n v="-1.7700000000000102"/>
    <n v="-7.4030699736501327E-3"/>
    <n v="5.0099999999999909"/>
    <x v="2"/>
  </r>
  <r>
    <s v="2025-03-12"/>
    <s v="COMP006"/>
    <n v="237.12"/>
    <n v="241.66"/>
    <n v="232.58"/>
    <n v="237.29"/>
    <n v="21127"/>
    <x v="5"/>
    <s v="SEC01"/>
    <x v="0"/>
    <n v="0.16999999999998749"/>
    <n v="7.1693657219967734E-4"/>
    <n v="9.0799999999999841"/>
    <x v="2"/>
  </r>
  <r>
    <s v="2025-03-13"/>
    <s v="COMP006"/>
    <n v="238.43"/>
    <n v="240.8"/>
    <n v="236.06"/>
    <n v="238.35"/>
    <n v="29482"/>
    <x v="5"/>
    <s v="SEC01"/>
    <x v="0"/>
    <n v="-8.0000000000012506E-2"/>
    <n v="-3.3552824728437069E-4"/>
    <n v="4.7400000000000091"/>
    <x v="2"/>
  </r>
  <r>
    <s v="2025-03-14"/>
    <s v="COMP006"/>
    <n v="234.73"/>
    <n v="237.43"/>
    <n v="232.03"/>
    <n v="235.58"/>
    <n v="41546"/>
    <x v="5"/>
    <s v="SEC01"/>
    <x v="0"/>
    <n v="0.85000000000002274"/>
    <n v="3.6211817833256199E-3"/>
    <n v="5.4000000000000057"/>
    <x v="2"/>
  </r>
  <r>
    <s v="2025-03-17"/>
    <s v="COMP006"/>
    <n v="234.66"/>
    <n v="238.23"/>
    <n v="231.09"/>
    <n v="233.79"/>
    <n v="20149"/>
    <x v="5"/>
    <s v="SEC01"/>
    <x v="0"/>
    <n v="-0.87000000000000455"/>
    <n v="-3.707491690104852E-3"/>
    <n v="7.1399999999999864"/>
    <x v="2"/>
  </r>
  <r>
    <s v="2025-03-18"/>
    <s v="COMP006"/>
    <n v="233.02"/>
    <n v="236.8"/>
    <n v="229.25"/>
    <n v="233.89"/>
    <n v="5956"/>
    <x v="5"/>
    <s v="SEC01"/>
    <x v="0"/>
    <n v="0.86999999999997613"/>
    <n v="3.7335850999913145E-3"/>
    <n v="7.5500000000000114"/>
    <x v="2"/>
  </r>
  <r>
    <s v="2025-03-19"/>
    <s v="COMP006"/>
    <n v="237.26"/>
    <n v="239.45"/>
    <n v="235.08"/>
    <n v="236.78"/>
    <n v="16417"/>
    <x v="5"/>
    <s v="SEC01"/>
    <x v="0"/>
    <n v="-0.47999999999998977"/>
    <n v="-2.0230970243614171E-3"/>
    <n v="4.3699999999999761"/>
    <x v="2"/>
  </r>
  <r>
    <s v="2025-03-20"/>
    <s v="COMP006"/>
    <n v="233.54"/>
    <n v="237.87"/>
    <n v="229.21"/>
    <n v="233.77"/>
    <n v="33598"/>
    <x v="5"/>
    <s v="SEC01"/>
    <x v="0"/>
    <n v="0.23000000000001819"/>
    <n v="9.8484199708837104E-4"/>
    <n v="8.6599999999999966"/>
    <x v="2"/>
  </r>
  <r>
    <s v="2025-03-21"/>
    <s v="COMP006"/>
    <n v="231.97"/>
    <n v="233.65"/>
    <n v="230.29"/>
    <n v="231.31"/>
    <n v="21584"/>
    <x v="5"/>
    <s v="SEC01"/>
    <x v="0"/>
    <n v="-0.65999999999999659"/>
    <n v="-2.8451954994180135E-3"/>
    <n v="3.3600000000000136"/>
    <x v="2"/>
  </r>
  <r>
    <s v="2025-03-24"/>
    <s v="COMP006"/>
    <n v="232.96"/>
    <n v="235.74"/>
    <n v="230.18"/>
    <n v="234.67"/>
    <n v="44361"/>
    <x v="5"/>
    <s v="SEC01"/>
    <x v="0"/>
    <n v="1.7099999999999795"/>
    <n v="7.3403159340658464E-3"/>
    <n v="5.5600000000000023"/>
    <x v="2"/>
  </r>
  <r>
    <s v="2025-03-25"/>
    <s v="COMP006"/>
    <n v="234.98"/>
    <n v="237.1"/>
    <n v="232.87"/>
    <n v="233.92"/>
    <n v="13996"/>
    <x v="5"/>
    <s v="SEC01"/>
    <x v="0"/>
    <n v="-1.0600000000000023"/>
    <n v="-4.5110222146565763E-3"/>
    <n v="4.2299999999999898"/>
    <x v="2"/>
  </r>
  <r>
    <s v="2025-03-26"/>
    <s v="COMP006"/>
    <n v="232.06"/>
    <n v="235.03"/>
    <n v="229.08"/>
    <n v="231.69"/>
    <n v="23626"/>
    <x v="5"/>
    <s v="SEC01"/>
    <x v="0"/>
    <n v="-0.37000000000000455"/>
    <n v="-1.5944152374386131E-3"/>
    <n v="5.9499999999999886"/>
    <x v="2"/>
  </r>
  <r>
    <s v="2025-03-27"/>
    <s v="COMP006"/>
    <n v="232.69"/>
    <n v="235.41"/>
    <n v="229.96"/>
    <n v="233.89"/>
    <n v="2132"/>
    <x v="5"/>
    <s v="SEC01"/>
    <x v="0"/>
    <n v="1.1999999999999886"/>
    <n v="5.1570759379431378E-3"/>
    <n v="5.4499999999999886"/>
    <x v="2"/>
  </r>
  <r>
    <s v="2025-03-28"/>
    <s v="COMP006"/>
    <n v="231.25"/>
    <n v="234.15"/>
    <n v="228.35"/>
    <n v="232.51"/>
    <n v="40065"/>
    <x v="5"/>
    <s v="SEC01"/>
    <x v="0"/>
    <n v="1.2599999999999909"/>
    <n v="5.4486486486486092E-3"/>
    <n v="5.8000000000000114"/>
    <x v="2"/>
  </r>
  <r>
    <s v="2025-03-31"/>
    <s v="COMP006"/>
    <n v="236.71"/>
    <n v="239.8"/>
    <n v="233.62"/>
    <n v="235.59"/>
    <n v="3179"/>
    <x v="5"/>
    <s v="SEC01"/>
    <x v="0"/>
    <n v="-1.1200000000000045"/>
    <n v="-4.7315280300790187E-3"/>
    <n v="6.1800000000000068"/>
    <x v="2"/>
  </r>
  <r>
    <s v="2025-04-01"/>
    <s v="COMP006"/>
    <n v="233.53"/>
    <n v="237.53"/>
    <n v="229.53"/>
    <n v="233.69"/>
    <n v="48857"/>
    <x v="5"/>
    <s v="SEC01"/>
    <x v="0"/>
    <n v="0.15999999999999659"/>
    <n v="6.851368132573827E-4"/>
    <n v="8"/>
    <x v="3"/>
  </r>
  <r>
    <s v="2025-04-02"/>
    <s v="COMP006"/>
    <n v="232.37"/>
    <n v="234.23"/>
    <n v="230.52"/>
    <n v="233.27"/>
    <n v="40464"/>
    <x v="5"/>
    <s v="SEC01"/>
    <x v="0"/>
    <n v="0.90000000000000568"/>
    <n v="3.8731333648922223E-3"/>
    <n v="3.7099999999999795"/>
    <x v="3"/>
  </r>
  <r>
    <s v="2025-04-03"/>
    <s v="COMP006"/>
    <n v="235.42"/>
    <n v="237.52"/>
    <n v="233.32"/>
    <n v="236.12"/>
    <n v="14869"/>
    <x v="5"/>
    <s v="SEC01"/>
    <x v="0"/>
    <n v="0.70000000000001705"/>
    <n v="2.9734092260641281E-3"/>
    <n v="4.2000000000000171"/>
    <x v="3"/>
  </r>
  <r>
    <s v="2025-04-04"/>
    <s v="COMP006"/>
    <n v="235.83"/>
    <n v="236.48"/>
    <n v="235.17"/>
    <n v="235.51"/>
    <n v="32555"/>
    <x v="5"/>
    <s v="SEC01"/>
    <x v="0"/>
    <n v="-0.3200000000000216"/>
    <n v="-1.3569096382988661E-3"/>
    <n v="1.3100000000000023"/>
    <x v="3"/>
  </r>
  <r>
    <s v="2025-04-07"/>
    <s v="COMP006"/>
    <n v="236.43"/>
    <n v="239.22"/>
    <n v="233.63"/>
    <n v="237.82"/>
    <n v="47976"/>
    <x v="5"/>
    <s v="SEC01"/>
    <x v="0"/>
    <n v="1.3899999999999864"/>
    <n v="5.8791185551748349E-3"/>
    <n v="5.5900000000000034"/>
    <x v="3"/>
  </r>
  <r>
    <s v="2025-04-08"/>
    <s v="COMP006"/>
    <n v="236.72"/>
    <n v="239.62"/>
    <n v="233.82"/>
    <n v="237.68"/>
    <n v="46095"/>
    <x v="5"/>
    <s v="SEC01"/>
    <x v="0"/>
    <n v="0.96000000000000796"/>
    <n v="4.0554241297736061E-3"/>
    <n v="5.8000000000000114"/>
    <x v="3"/>
  </r>
  <r>
    <s v="2025-04-09"/>
    <s v="COMP006"/>
    <n v="242.09"/>
    <n v="243.98"/>
    <n v="240.2"/>
    <n v="243.75"/>
    <n v="48068"/>
    <x v="5"/>
    <s v="SEC01"/>
    <x v="0"/>
    <n v="1.6599999999999966"/>
    <n v="6.8569540253624545E-3"/>
    <n v="3.7800000000000011"/>
    <x v="3"/>
  </r>
  <r>
    <s v="2025-04-10"/>
    <s v="COMP006"/>
    <n v="248.96"/>
    <n v="252.5"/>
    <n v="245.41"/>
    <n v="248.67"/>
    <n v="17673"/>
    <x v="5"/>
    <s v="SEC01"/>
    <x v="0"/>
    <n v="-0.29000000000002046"/>
    <n v="-1.164845758354838E-3"/>
    <n v="7.0900000000000034"/>
    <x v="3"/>
  </r>
  <r>
    <s v="2025-04-11"/>
    <s v="COMP006"/>
    <n v="245.43"/>
    <n v="248.89"/>
    <n v="241.96"/>
    <n v="244.6"/>
    <n v="8415"/>
    <x v="5"/>
    <s v="SEC01"/>
    <x v="0"/>
    <n v="-0.83000000000001251"/>
    <n v="-3.3818196634478772E-3"/>
    <n v="6.9299999999999784"/>
    <x v="3"/>
  </r>
  <r>
    <s v="2025-04-14"/>
    <s v="COMP006"/>
    <n v="244.7"/>
    <n v="247.7"/>
    <n v="241.69"/>
    <n v="246.28"/>
    <n v="38726"/>
    <x v="5"/>
    <s v="SEC01"/>
    <x v="0"/>
    <n v="1.5800000000000125"/>
    <n v="6.4568859828361769E-3"/>
    <n v="6.0099999999999909"/>
    <x v="3"/>
  </r>
  <r>
    <s v="2025-04-15"/>
    <s v="COMP006"/>
    <n v="242.26"/>
    <n v="244.44"/>
    <n v="240.08"/>
    <n v="243.81"/>
    <n v="33252"/>
    <x v="5"/>
    <s v="SEC01"/>
    <x v="0"/>
    <n v="1.5500000000000114"/>
    <n v="6.3980847023859134E-3"/>
    <n v="4.3599999999999852"/>
    <x v="3"/>
  </r>
  <r>
    <s v="2025-04-16"/>
    <s v="COMP006"/>
    <n v="244.2"/>
    <n v="246.5"/>
    <n v="241.91"/>
    <n v="244.46"/>
    <n v="35148"/>
    <x v="5"/>
    <s v="SEC01"/>
    <x v="0"/>
    <n v="0.26000000000001933"/>
    <n v="1.0647010647011439E-3"/>
    <n v="4.5900000000000034"/>
    <x v="3"/>
  </r>
  <r>
    <s v="2025-04-17"/>
    <s v="COMP006"/>
    <n v="246.01"/>
    <n v="248.27"/>
    <n v="243.75"/>
    <n v="244.73"/>
    <n v="47694"/>
    <x v="5"/>
    <s v="SEC01"/>
    <x v="0"/>
    <n v="-1.2800000000000011"/>
    <n v="-5.2030405268078585E-3"/>
    <n v="4.5200000000000102"/>
    <x v="3"/>
  </r>
  <r>
    <s v="2025-04-18"/>
    <s v="COMP006"/>
    <n v="241.55"/>
    <n v="243.02"/>
    <n v="240.09"/>
    <n v="241.55"/>
    <n v="39402"/>
    <x v="5"/>
    <s v="SEC01"/>
    <x v="0"/>
    <n v="0"/>
    <n v="0"/>
    <n v="2.9300000000000068"/>
    <x v="3"/>
  </r>
  <r>
    <s v="2025-04-21"/>
    <s v="COMP006"/>
    <n v="246.89"/>
    <n v="249.18"/>
    <n v="244.6"/>
    <n v="244.86"/>
    <n v="11179"/>
    <x v="5"/>
    <s v="SEC01"/>
    <x v="0"/>
    <n v="-2.0299999999999727"/>
    <n v="-8.2222852282391873E-3"/>
    <n v="4.5800000000000125"/>
    <x v="3"/>
  </r>
  <r>
    <s v="2025-04-22"/>
    <s v="COMP006"/>
    <n v="247.37"/>
    <n v="250.29"/>
    <n v="244.44"/>
    <n v="245.54"/>
    <n v="31206"/>
    <x v="5"/>
    <s v="SEC01"/>
    <x v="0"/>
    <n v="-1.8300000000000125"/>
    <n v="-7.3978251202652398E-3"/>
    <n v="5.8499999999999943"/>
    <x v="3"/>
  </r>
  <r>
    <s v="2025-04-23"/>
    <s v="COMP006"/>
    <n v="245.27"/>
    <n v="247.86"/>
    <n v="242.69"/>
    <n v="244.72"/>
    <n v="23412"/>
    <x v="5"/>
    <s v="SEC01"/>
    <x v="0"/>
    <n v="-0.55000000000001137"/>
    <n v="-2.2424267134179125E-3"/>
    <n v="5.1700000000000159"/>
    <x v="3"/>
  </r>
  <r>
    <s v="2025-04-24"/>
    <s v="COMP006"/>
    <n v="243.72"/>
    <n v="245.49"/>
    <n v="241.96"/>
    <n v="243.43"/>
    <n v="36517"/>
    <x v="5"/>
    <s v="SEC01"/>
    <x v="0"/>
    <n v="-0.28999999999999204"/>
    <n v="-1.1898900377482031E-3"/>
    <n v="3.5300000000000011"/>
    <x v="3"/>
  </r>
  <r>
    <s v="2025-04-25"/>
    <s v="COMP006"/>
    <n v="245.3"/>
    <n v="247.91"/>
    <n v="242.69"/>
    <n v="243.92"/>
    <n v="17589"/>
    <x v="5"/>
    <s v="SEC01"/>
    <x v="0"/>
    <n v="-1.3800000000000239"/>
    <n v="-5.6257643701590858E-3"/>
    <n v="5.2199999999999989"/>
    <x v="3"/>
  </r>
  <r>
    <s v="2025-04-28"/>
    <s v="COMP006"/>
    <n v="244.72"/>
    <n v="245.85"/>
    <n v="243.58"/>
    <n v="245.23"/>
    <n v="8214"/>
    <x v="5"/>
    <s v="SEC01"/>
    <x v="0"/>
    <n v="0.50999999999999091"/>
    <n v="2.0840143837855137E-3"/>
    <n v="2.2699999999999818"/>
    <x v="3"/>
  </r>
  <r>
    <s v="2025-04-29"/>
    <s v="COMP006"/>
    <n v="244.47"/>
    <n v="248.86"/>
    <n v="240.08"/>
    <n v="244.91"/>
    <n v="28127"/>
    <x v="5"/>
    <s v="SEC01"/>
    <x v="0"/>
    <n v="0.43999999999999773"/>
    <n v="1.799811837853306E-3"/>
    <n v="8.7800000000000011"/>
    <x v="3"/>
  </r>
  <r>
    <s v="2025-04-30"/>
    <s v="COMP006"/>
    <n v="236.9"/>
    <n v="239.98"/>
    <n v="233.81"/>
    <n v="236.38"/>
    <n v="19375"/>
    <x v="5"/>
    <s v="SEC01"/>
    <x v="0"/>
    <n v="-0.52000000000001023"/>
    <n v="-2.1950189953567336E-3"/>
    <n v="6.1699999999999875"/>
    <x v="3"/>
  </r>
  <r>
    <s v="2025-05-01"/>
    <s v="COMP006"/>
    <n v="237.86"/>
    <n v="239.61"/>
    <n v="236.11"/>
    <n v="236.48"/>
    <n v="11014"/>
    <x v="5"/>
    <s v="SEC01"/>
    <x v="0"/>
    <n v="-1.3800000000000239"/>
    <n v="-5.8017321113260903E-3"/>
    <n v="3.5"/>
    <x v="4"/>
  </r>
  <r>
    <s v="2025-05-02"/>
    <s v="COMP006"/>
    <n v="233.99"/>
    <n v="235.79"/>
    <n v="232.19"/>
    <n v="232.28"/>
    <n v="31881"/>
    <x v="5"/>
    <s v="SEC01"/>
    <x v="0"/>
    <n v="-1.710000000000008"/>
    <n v="-7.3080046155818961E-3"/>
    <n v="3.5999999999999943"/>
    <x v="4"/>
  </r>
  <r>
    <s v="2025-05-05"/>
    <s v="COMP006"/>
    <n v="232.18"/>
    <n v="235.34"/>
    <n v="229.02"/>
    <n v="231.73"/>
    <n v="4551"/>
    <x v="5"/>
    <s v="SEC01"/>
    <x v="0"/>
    <n v="-0.45000000000001705"/>
    <n v="-1.9381514342321348E-3"/>
    <n v="6.3199999999999932"/>
    <x v="4"/>
  </r>
  <r>
    <s v="2025-05-06"/>
    <s v="COMP006"/>
    <n v="227.21"/>
    <n v="227.91"/>
    <n v="226.51"/>
    <n v="227.72"/>
    <n v="29483"/>
    <x v="5"/>
    <s v="SEC01"/>
    <x v="0"/>
    <n v="0.50999999999999091"/>
    <n v="2.2446195149860961E-3"/>
    <n v="1.4000000000000057"/>
    <x v="4"/>
  </r>
  <r>
    <s v="2025-05-07"/>
    <s v="COMP006"/>
    <n v="224.45"/>
    <n v="227.99"/>
    <n v="220.91"/>
    <n v="223.74"/>
    <n v="12156"/>
    <x v="5"/>
    <s v="SEC01"/>
    <x v="0"/>
    <n v="-0.70999999999997954"/>
    <n v="-3.1632880374247254E-3"/>
    <n v="7.0800000000000125"/>
    <x v="4"/>
  </r>
  <r>
    <s v="2025-05-08"/>
    <s v="COMP006"/>
    <n v="226.8"/>
    <n v="229.85"/>
    <n v="223.75"/>
    <n v="227.3"/>
    <n v="39078"/>
    <x v="5"/>
    <s v="SEC01"/>
    <x v="0"/>
    <n v="0.5"/>
    <n v="2.2045855379188711E-3"/>
    <n v="6.0999999999999943"/>
    <x v="4"/>
  </r>
  <r>
    <s v="2025-05-09"/>
    <s v="COMP006"/>
    <n v="226.76"/>
    <n v="228.75"/>
    <n v="224.77"/>
    <n v="226.44"/>
    <n v="11728"/>
    <x v="5"/>
    <s v="SEC01"/>
    <x v="0"/>
    <n v="-0.31999999999999318"/>
    <n v="-1.4111836302698588E-3"/>
    <n v="3.9799999999999898"/>
    <x v="4"/>
  </r>
  <r>
    <s v="2025-05-12"/>
    <s v="COMP006"/>
    <n v="226.02"/>
    <n v="227.39"/>
    <n v="224.65"/>
    <n v="225.37"/>
    <n v="21238"/>
    <x v="5"/>
    <s v="SEC01"/>
    <x v="0"/>
    <n v="-0.65000000000000568"/>
    <n v="-2.8758516945403311E-3"/>
    <n v="2.7399999999999807"/>
    <x v="4"/>
  </r>
  <r>
    <s v="2025-05-13"/>
    <s v="COMP006"/>
    <n v="227.37"/>
    <n v="230.04"/>
    <n v="224.7"/>
    <n v="226.8"/>
    <n v="20456"/>
    <x v="5"/>
    <s v="SEC01"/>
    <x v="0"/>
    <n v="-0.56999999999999318"/>
    <n v="-2.5069270352288918E-3"/>
    <n v="5.3400000000000034"/>
    <x v="4"/>
  </r>
  <r>
    <s v="2025-05-14"/>
    <s v="COMP006"/>
    <n v="225.79"/>
    <n v="226.34"/>
    <n v="225.23"/>
    <n v="225.79"/>
    <n v="34276"/>
    <x v="5"/>
    <s v="SEC01"/>
    <x v="0"/>
    <n v="0"/>
    <n v="0"/>
    <n v="1.1100000000000136"/>
    <x v="4"/>
  </r>
  <r>
    <s v="2025-05-15"/>
    <s v="COMP006"/>
    <n v="233.28"/>
    <n v="235.91"/>
    <n v="230.64"/>
    <n v="231.91"/>
    <n v="14050"/>
    <x v="5"/>
    <s v="SEC01"/>
    <x v="0"/>
    <n v="-1.3700000000000045"/>
    <n v="-5.8727709190672349E-3"/>
    <n v="5.2700000000000102"/>
    <x v="4"/>
  </r>
  <r>
    <s v="2025-05-16"/>
    <s v="COMP006"/>
    <n v="230.96"/>
    <n v="231.41"/>
    <n v="230.52"/>
    <n v="231.17"/>
    <n v="38125"/>
    <x v="5"/>
    <s v="SEC01"/>
    <x v="0"/>
    <n v="0.20999999999997954"/>
    <n v="9.0924835469336483E-4"/>
    <n v="0.88999999999998636"/>
    <x v="4"/>
  </r>
  <r>
    <s v="2025-05-19"/>
    <s v="COMP006"/>
    <n v="233.47"/>
    <n v="235.38"/>
    <n v="231.56"/>
    <n v="232.29"/>
    <n v="37176"/>
    <x v="5"/>
    <s v="SEC01"/>
    <x v="0"/>
    <n v="-1.1800000000000068"/>
    <n v="-5.0541825502206147E-3"/>
    <n v="3.8199999999999932"/>
    <x v="4"/>
  </r>
  <r>
    <s v="2025-05-20"/>
    <s v="COMP006"/>
    <n v="235.15"/>
    <n v="238.51"/>
    <n v="231.79"/>
    <n v="235.21"/>
    <n v="1174"/>
    <x v="5"/>
    <s v="SEC01"/>
    <x v="0"/>
    <n v="6.0000000000002274E-2"/>
    <n v="2.5515628322348403E-4"/>
    <n v="6.7199999999999989"/>
    <x v="4"/>
  </r>
  <r>
    <s v="2025-05-21"/>
    <s v="COMP006"/>
    <n v="239.79"/>
    <n v="242.15"/>
    <n v="237.42"/>
    <n v="240.06"/>
    <n v="13112"/>
    <x v="5"/>
    <s v="SEC01"/>
    <x v="0"/>
    <n v="0.27000000000001023"/>
    <n v="1.1259852370824898E-3"/>
    <n v="4.7300000000000182"/>
    <x v="4"/>
  </r>
  <r>
    <s v="2025-05-22"/>
    <s v="COMP006"/>
    <n v="238.4"/>
    <n v="239.7"/>
    <n v="237.11"/>
    <n v="237.88"/>
    <n v="34919"/>
    <x v="5"/>
    <s v="SEC01"/>
    <x v="0"/>
    <n v="-0.52000000000001023"/>
    <n v="-2.1812080536913179E-3"/>
    <n v="2.589999999999975"/>
    <x v="4"/>
  </r>
  <r>
    <s v="2025-05-23"/>
    <s v="COMP006"/>
    <n v="238.8"/>
    <n v="240.98"/>
    <n v="236.62"/>
    <n v="236.69"/>
    <n v="25618"/>
    <x v="5"/>
    <s v="SEC01"/>
    <x v="0"/>
    <n v="-2.1100000000000136"/>
    <n v="-8.8358458961474602E-3"/>
    <n v="4.3599999999999852"/>
    <x v="4"/>
  </r>
  <r>
    <s v="2025-05-26"/>
    <s v="COMP006"/>
    <n v="242.57"/>
    <n v="244.62"/>
    <n v="240.53"/>
    <n v="240.58"/>
    <n v="44833"/>
    <x v="5"/>
    <s v="SEC01"/>
    <x v="0"/>
    <n v="-1.9899999999999807"/>
    <n v="-8.2038174547552495E-3"/>
    <n v="4.0900000000000034"/>
    <x v="4"/>
  </r>
  <r>
    <s v="2025-05-27"/>
    <s v="COMP006"/>
    <n v="242.55"/>
    <n v="246.1"/>
    <n v="239.01"/>
    <n v="243.11"/>
    <n v="46814"/>
    <x v="5"/>
    <s v="SEC01"/>
    <x v="0"/>
    <n v="0.56000000000000227"/>
    <n v="2.3088023088023179E-3"/>
    <n v="7.0900000000000034"/>
    <x v="4"/>
  </r>
  <r>
    <s v="2025-05-28"/>
    <s v="COMP006"/>
    <n v="245.32"/>
    <n v="247.64"/>
    <n v="243.01"/>
    <n v="246.48"/>
    <n v="21306"/>
    <x v="5"/>
    <s v="SEC01"/>
    <x v="0"/>
    <n v="1.1599999999999966"/>
    <n v="4.7285178542311943E-3"/>
    <n v="4.6299999999999955"/>
    <x v="4"/>
  </r>
  <r>
    <s v="2025-05-29"/>
    <s v="COMP006"/>
    <n v="242.74"/>
    <n v="245.75"/>
    <n v="239.74"/>
    <n v="242.32"/>
    <n v="39055"/>
    <x v="5"/>
    <s v="SEC01"/>
    <x v="0"/>
    <n v="-0.42000000000001592"/>
    <n v="-1.7302463541238194E-3"/>
    <n v="6.0099999999999909"/>
    <x v="4"/>
  </r>
  <r>
    <s v="2025-05-30"/>
    <s v="COMP006"/>
    <n v="246.04"/>
    <n v="247.41"/>
    <n v="244.66"/>
    <n v="247.16"/>
    <n v="40194"/>
    <x v="5"/>
    <s v="SEC01"/>
    <x v="0"/>
    <n v="1.1200000000000045"/>
    <n v="4.5521053487238032E-3"/>
    <n v="2.75"/>
    <x v="4"/>
  </r>
  <r>
    <s v="2025-06-02"/>
    <s v="COMP006"/>
    <n v="245.75"/>
    <n v="247.22"/>
    <n v="244.27"/>
    <n v="244.85"/>
    <n v="49367"/>
    <x v="5"/>
    <s v="SEC01"/>
    <x v="0"/>
    <n v="-0.90000000000000568"/>
    <n v="-3.6622583926755065E-3"/>
    <n v="2.9499999999999886"/>
    <x v="5"/>
  </r>
  <r>
    <s v="2025-06-03"/>
    <s v="COMP006"/>
    <n v="246.11"/>
    <n v="249.43"/>
    <n v="242.79"/>
    <n v="245.51"/>
    <n v="36531"/>
    <x v="5"/>
    <s v="SEC01"/>
    <x v="0"/>
    <n v="-0.60000000000002274"/>
    <n v="-2.4379342570396275E-3"/>
    <n v="6.6400000000000148"/>
    <x v="5"/>
  </r>
  <r>
    <s v="2025-06-04"/>
    <s v="COMP006"/>
    <n v="243.51"/>
    <n v="246.22"/>
    <n v="240.8"/>
    <n v="245.11"/>
    <n v="4731"/>
    <x v="5"/>
    <s v="SEC01"/>
    <x v="0"/>
    <n v="1.6000000000000227"/>
    <n v="6.5705720504292339E-3"/>
    <n v="5.4199999999999875"/>
    <x v="5"/>
  </r>
  <r>
    <s v="2025-06-05"/>
    <s v="COMP006"/>
    <n v="242.59"/>
    <n v="245.75"/>
    <n v="239.44"/>
    <n v="242.47"/>
    <n v="27113"/>
    <x v="5"/>
    <s v="SEC01"/>
    <x v="0"/>
    <n v="-0.12000000000000455"/>
    <n v="-4.9466177501135476E-4"/>
    <n v="6.3100000000000023"/>
    <x v="5"/>
  </r>
  <r>
    <s v="2025-06-06"/>
    <s v="COMP006"/>
    <n v="238.72"/>
    <n v="242.4"/>
    <n v="235.04"/>
    <n v="238.25"/>
    <n v="21452"/>
    <x v="5"/>
    <s v="SEC01"/>
    <x v="0"/>
    <n v="-0.46999999999999886"/>
    <n v="-1.9688337801608531E-3"/>
    <n v="7.3600000000000136"/>
    <x v="5"/>
  </r>
  <r>
    <s v="2025-06-09"/>
    <s v="COMP006"/>
    <n v="232.56"/>
    <n v="233.46"/>
    <n v="231.67"/>
    <n v="233.13"/>
    <n v="42334"/>
    <x v="5"/>
    <s v="SEC01"/>
    <x v="0"/>
    <n v="0.56999999999999318"/>
    <n v="2.4509803921568332E-3"/>
    <n v="1.7900000000000205"/>
    <x v="5"/>
  </r>
  <r>
    <s v="2025-06-10"/>
    <s v="COMP006"/>
    <n v="232.92"/>
    <n v="236.2"/>
    <n v="229.64"/>
    <n v="233.53"/>
    <n v="22074"/>
    <x v="5"/>
    <s v="SEC01"/>
    <x v="0"/>
    <n v="0.61000000000001364"/>
    <n v="2.6189249527735431E-3"/>
    <n v="6.5600000000000023"/>
    <x v="5"/>
  </r>
  <r>
    <s v="2025-06-11"/>
    <s v="COMP006"/>
    <n v="230.01"/>
    <n v="232.02"/>
    <n v="228.01"/>
    <n v="229.14"/>
    <n v="17199"/>
    <x v="5"/>
    <s v="SEC01"/>
    <x v="0"/>
    <n v="-0.87000000000000455"/>
    <n v="-3.7824442415547348E-3"/>
    <n v="4.0100000000000193"/>
    <x v="5"/>
  </r>
  <r>
    <s v="2025-06-12"/>
    <s v="COMP006"/>
    <n v="224.82"/>
    <n v="226.18"/>
    <n v="223.46"/>
    <n v="225.94"/>
    <n v="20581"/>
    <x v="5"/>
    <s v="SEC01"/>
    <x v="0"/>
    <n v="1.1200000000000045"/>
    <n v="4.9817631883284606E-3"/>
    <n v="2.7199999999999989"/>
    <x v="5"/>
  </r>
  <r>
    <s v="2025-06-13"/>
    <s v="COMP006"/>
    <n v="225.83"/>
    <n v="227.14"/>
    <n v="224.51"/>
    <n v="225.38"/>
    <n v="17523"/>
    <x v="5"/>
    <s v="SEC01"/>
    <x v="0"/>
    <n v="-0.45000000000001705"/>
    <n v="-1.9926493379976841E-3"/>
    <n v="2.6299999999999955"/>
    <x v="5"/>
  </r>
  <r>
    <s v="2025-06-16"/>
    <s v="COMP006"/>
    <n v="218.69"/>
    <n v="220.77"/>
    <n v="216.6"/>
    <n v="218.06"/>
    <n v="11808"/>
    <x v="5"/>
    <s v="SEC01"/>
    <x v="0"/>
    <n v="-0.62999999999999545"/>
    <n v="-2.8807901595866085E-3"/>
    <n v="4.1700000000000159"/>
    <x v="5"/>
  </r>
  <r>
    <s v="2025-06-17"/>
    <s v="COMP006"/>
    <n v="220.86"/>
    <n v="224.13"/>
    <n v="217.6"/>
    <n v="220.26"/>
    <n v="1887"/>
    <x v="5"/>
    <s v="SEC01"/>
    <x v="0"/>
    <n v="-0.60000000000002274"/>
    <n v="-2.7166530834013525E-3"/>
    <n v="6.5300000000000011"/>
    <x v="5"/>
  </r>
  <r>
    <s v="2025-06-18"/>
    <s v="COMP006"/>
    <n v="214.79"/>
    <n v="217.08"/>
    <n v="212.51"/>
    <n v="213.73"/>
    <n v="17402"/>
    <x v="5"/>
    <s v="SEC01"/>
    <x v="0"/>
    <n v="-1.0600000000000023"/>
    <n v="-4.9350528423111051E-3"/>
    <n v="4.5700000000000216"/>
    <x v="5"/>
  </r>
  <r>
    <s v="2025-06-19"/>
    <s v="COMP006"/>
    <n v="214.86"/>
    <n v="216.46"/>
    <n v="213.26"/>
    <n v="213.57"/>
    <n v="13253"/>
    <x v="5"/>
    <s v="SEC01"/>
    <x v="0"/>
    <n v="-1.2900000000000205"/>
    <n v="-6.0039095224798493E-3"/>
    <n v="3.2000000000000171"/>
    <x v="5"/>
  </r>
  <r>
    <s v="2025-06-20"/>
    <s v="COMP006"/>
    <n v="212.44"/>
    <n v="215.26"/>
    <n v="209.62"/>
    <n v="213.66"/>
    <n v="47220"/>
    <x v="5"/>
    <s v="SEC01"/>
    <x v="0"/>
    <n v="1.2199999999999989"/>
    <n v="5.7427979664846493E-3"/>
    <n v="5.6399999999999864"/>
    <x v="5"/>
  </r>
  <r>
    <s v="2025-06-23"/>
    <s v="COMP006"/>
    <n v="215.28"/>
    <n v="218.54"/>
    <n v="212.01"/>
    <n v="215.17"/>
    <n v="46270"/>
    <x v="5"/>
    <s v="SEC01"/>
    <x v="0"/>
    <n v="-0.11000000000001364"/>
    <n v="-5.1096246748426994E-4"/>
    <n v="6.5300000000000011"/>
    <x v="5"/>
  </r>
  <r>
    <s v="2025-06-24"/>
    <s v="COMP006"/>
    <n v="214.63"/>
    <n v="215.96"/>
    <n v="213.3"/>
    <n v="215.1"/>
    <n v="39709"/>
    <x v="5"/>
    <s v="SEC01"/>
    <x v="0"/>
    <n v="0.46999999999999886"/>
    <n v="2.1898150305176296E-3"/>
    <n v="2.6599999999999966"/>
    <x v="5"/>
  </r>
  <r>
    <s v="2025-06-25"/>
    <s v="COMP006"/>
    <n v="219.84"/>
    <n v="223.35"/>
    <n v="216.32"/>
    <n v="220.69"/>
    <n v="16166"/>
    <x v="5"/>
    <s v="SEC01"/>
    <x v="0"/>
    <n v="0.84999999999999432"/>
    <n v="3.8664483260552871E-3"/>
    <n v="7.0300000000000011"/>
    <x v="5"/>
  </r>
  <r>
    <s v="2025-06-26"/>
    <s v="COMP006"/>
    <n v="220.14"/>
    <n v="223.26"/>
    <n v="217.01"/>
    <n v="221.35"/>
    <n v="39556"/>
    <x v="5"/>
    <s v="SEC01"/>
    <x v="0"/>
    <n v="1.210000000000008"/>
    <n v="5.4965022258563097E-3"/>
    <n v="6.25"/>
    <x v="5"/>
  </r>
  <r>
    <s v="2025-06-27"/>
    <s v="COMP006"/>
    <n v="226.32"/>
    <n v="228.75"/>
    <n v="223.9"/>
    <n v="224.36"/>
    <n v="41505"/>
    <x v="5"/>
    <s v="SEC01"/>
    <x v="0"/>
    <n v="-1.9599999999999795"/>
    <n v="-8.6603039943442019E-3"/>
    <n v="4.8499999999999943"/>
    <x v="5"/>
  </r>
  <r>
    <s v="2025-06-30"/>
    <s v="COMP006"/>
    <n v="221.73"/>
    <n v="222.88"/>
    <n v="220.58"/>
    <n v="222.38"/>
    <n v="2988"/>
    <x v="5"/>
    <s v="SEC01"/>
    <x v="0"/>
    <n v="0.65000000000000568"/>
    <n v="2.9314932575655334E-3"/>
    <n v="2.2999999999999829"/>
    <x v="5"/>
  </r>
  <r>
    <s v="2025-01-01"/>
    <s v="COMP007"/>
    <n v="451.6"/>
    <n v="456.73"/>
    <n v="446.47"/>
    <n v="453.01"/>
    <n v="33115"/>
    <x v="6"/>
    <s v="SEC05"/>
    <x v="3"/>
    <n v="1.4099999999999682"/>
    <n v="3.1222320637731798E-3"/>
    <n v="10.259999999999991"/>
    <x v="0"/>
  </r>
  <r>
    <s v="2025-01-02"/>
    <s v="COMP007"/>
    <n v="455.77"/>
    <n v="457.35"/>
    <n v="454.19"/>
    <n v="455.26"/>
    <n v="6520"/>
    <x v="6"/>
    <s v="SEC05"/>
    <x v="3"/>
    <n v="-0.50999999999999091"/>
    <n v="-1.1189854531890885E-3"/>
    <n v="3.160000000000025"/>
    <x v="0"/>
  </r>
  <r>
    <s v="2025-01-03"/>
    <s v="COMP007"/>
    <n v="450.26"/>
    <n v="457.49"/>
    <n v="443.03"/>
    <n v="450.82"/>
    <n v="42605"/>
    <x v="6"/>
    <s v="SEC05"/>
    <x v="3"/>
    <n v="0.56000000000000227"/>
    <n v="1.2437258472882385E-3"/>
    <n v="14.460000000000036"/>
    <x v="0"/>
  </r>
  <r>
    <s v="2025-01-06"/>
    <s v="COMP007"/>
    <n v="453.35"/>
    <n v="458.26"/>
    <n v="448.45"/>
    <n v="451.13"/>
    <n v="14045"/>
    <x v="6"/>
    <s v="SEC05"/>
    <x v="3"/>
    <n v="-2.2200000000000273"/>
    <n v="-4.896878791220971E-3"/>
    <n v="9.8100000000000023"/>
    <x v="0"/>
  </r>
  <r>
    <s v="2025-01-07"/>
    <s v="COMP007"/>
    <n v="453.76"/>
    <n v="454.22"/>
    <n v="453.29"/>
    <n v="453.47"/>
    <n v="31954"/>
    <x v="6"/>
    <s v="SEC05"/>
    <x v="3"/>
    <n v="-0.28999999999996362"/>
    <n v="-6.3910437235535004E-4"/>
    <n v="0.93000000000000682"/>
    <x v="0"/>
  </r>
  <r>
    <s v="2025-01-08"/>
    <s v="COMP007"/>
    <n v="467.12"/>
    <n v="474.67"/>
    <n v="459.57"/>
    <n v="467.82"/>
    <n v="22113"/>
    <x v="6"/>
    <s v="SEC05"/>
    <x v="3"/>
    <n v="0.69999999999998863"/>
    <n v="1.4985442712793042E-3"/>
    <n v="15.100000000000023"/>
    <x v="0"/>
  </r>
  <r>
    <s v="2025-01-09"/>
    <s v="COMP007"/>
    <n v="473.5"/>
    <n v="475.67"/>
    <n v="471.33"/>
    <n v="472.33"/>
    <n v="44939"/>
    <x v="6"/>
    <s v="SEC05"/>
    <x v="3"/>
    <n v="-1.1700000000000159"/>
    <n v="-2.4709609292502977E-3"/>
    <n v="4.3400000000000318"/>
    <x v="0"/>
  </r>
  <r>
    <s v="2025-01-10"/>
    <s v="COMP007"/>
    <n v="480.18"/>
    <n v="481.77"/>
    <n v="478.6"/>
    <n v="480.63"/>
    <n v="27829"/>
    <x v="6"/>
    <s v="SEC05"/>
    <x v="3"/>
    <n v="0.44999999999998863"/>
    <n v="9.3714856928649387E-4"/>
    <n v="3.1699999999999591"/>
    <x v="0"/>
  </r>
  <r>
    <s v="2025-01-13"/>
    <s v="COMP007"/>
    <n v="491.84"/>
    <n v="493.86"/>
    <n v="489.82"/>
    <n v="492.22"/>
    <n v="32870"/>
    <x v="6"/>
    <s v="SEC05"/>
    <x v="3"/>
    <n v="0.3800000000000523"/>
    <n v="7.7260897852970945E-4"/>
    <n v="4.0400000000000205"/>
    <x v="0"/>
  </r>
  <r>
    <s v="2025-01-14"/>
    <s v="COMP007"/>
    <n v="495.45"/>
    <n v="497.7"/>
    <n v="493.2"/>
    <n v="495.38"/>
    <n v="38275"/>
    <x v="6"/>
    <s v="SEC05"/>
    <x v="3"/>
    <n v="-6.9999999999993179E-2"/>
    <n v="-1.4128569986879237E-4"/>
    <n v="4.5"/>
    <x v="0"/>
  </r>
  <r>
    <s v="2025-01-15"/>
    <s v="COMP007"/>
    <n v="495.22"/>
    <n v="502.97"/>
    <n v="487.48"/>
    <n v="497.28"/>
    <n v="9328"/>
    <x v="6"/>
    <s v="SEC05"/>
    <x v="3"/>
    <n v="2.0599999999999454"/>
    <n v="4.1597673761155553E-3"/>
    <n v="15.490000000000009"/>
    <x v="0"/>
  </r>
  <r>
    <s v="2025-01-16"/>
    <s v="COMP007"/>
    <n v="490.7"/>
    <n v="494.84"/>
    <n v="486.55"/>
    <n v="490.76"/>
    <n v="36010"/>
    <x v="6"/>
    <s v="SEC05"/>
    <x v="3"/>
    <n v="6.0000000000002274E-2"/>
    <n v="1.2227430201753063E-4"/>
    <n v="8.2899999999999636"/>
    <x v="0"/>
  </r>
  <r>
    <s v="2025-01-17"/>
    <s v="COMP007"/>
    <n v="490.13"/>
    <n v="496.99"/>
    <n v="483.28"/>
    <n v="490.16"/>
    <n v="9640"/>
    <x v="6"/>
    <s v="SEC05"/>
    <x v="3"/>
    <n v="3.0000000000029559E-2"/>
    <n v="6.1208250872277881E-5"/>
    <n v="13.710000000000036"/>
    <x v="0"/>
  </r>
  <r>
    <s v="2025-01-20"/>
    <s v="COMP007"/>
    <n v="485.23"/>
    <n v="487.81"/>
    <n v="482.65"/>
    <n v="485.83"/>
    <n v="38004"/>
    <x v="6"/>
    <s v="SEC05"/>
    <x v="3"/>
    <n v="0.59999999999996589"/>
    <n v="1.2365270078106587E-3"/>
    <n v="5.160000000000025"/>
    <x v="0"/>
  </r>
  <r>
    <s v="2025-01-21"/>
    <s v="COMP007"/>
    <n v="484.65"/>
    <n v="491.91"/>
    <n v="477.39"/>
    <n v="483.5"/>
    <n v="13207"/>
    <x v="6"/>
    <s v="SEC05"/>
    <x v="3"/>
    <n v="-1.1499999999999773"/>
    <n v="-2.3728463839883984E-3"/>
    <n v="14.520000000000039"/>
    <x v="0"/>
  </r>
  <r>
    <s v="2025-01-22"/>
    <s v="COMP007"/>
    <n v="496.37"/>
    <n v="504.5"/>
    <n v="488.25"/>
    <n v="495.14"/>
    <n v="29916"/>
    <x v="6"/>
    <s v="SEC05"/>
    <x v="3"/>
    <n v="-1.2300000000000182"/>
    <n v="-2.4779902089167721E-3"/>
    <n v="16.25"/>
    <x v="0"/>
  </r>
  <r>
    <s v="2025-01-23"/>
    <s v="COMP007"/>
    <n v="494.89"/>
    <n v="497.14"/>
    <n v="492.63"/>
    <n v="495.98"/>
    <n v="20071"/>
    <x v="6"/>
    <s v="SEC05"/>
    <x v="3"/>
    <n v="1.0900000000000318"/>
    <n v="2.2025096486088459E-3"/>
    <n v="4.5099999999999909"/>
    <x v="0"/>
  </r>
  <r>
    <s v="2025-01-24"/>
    <s v="COMP007"/>
    <n v="492.95"/>
    <n v="500.27"/>
    <n v="485.62"/>
    <n v="490.65"/>
    <n v="16810"/>
    <x v="6"/>
    <s v="SEC05"/>
    <x v="3"/>
    <n v="-2.3000000000000114"/>
    <n v="-4.6657876052338199E-3"/>
    <n v="14.649999999999977"/>
    <x v="0"/>
  </r>
  <r>
    <s v="2025-01-27"/>
    <s v="COMP007"/>
    <n v="497.83"/>
    <n v="501.38"/>
    <n v="494.27"/>
    <n v="499.34"/>
    <n v="26396"/>
    <x v="6"/>
    <s v="SEC05"/>
    <x v="3"/>
    <n v="1.5099999999999909"/>
    <n v="3.0331639314625292E-3"/>
    <n v="7.1100000000000136"/>
    <x v="0"/>
  </r>
  <r>
    <s v="2025-01-28"/>
    <s v="COMP007"/>
    <n v="506.34"/>
    <n v="513.36"/>
    <n v="499.33"/>
    <n v="505.51"/>
    <n v="40082"/>
    <x v="6"/>
    <s v="SEC05"/>
    <x v="3"/>
    <n v="-0.82999999999998408"/>
    <n v="-1.6392147568826956E-3"/>
    <n v="14.03000000000003"/>
    <x v="0"/>
  </r>
  <r>
    <s v="2025-01-29"/>
    <s v="COMP007"/>
    <n v="510.01"/>
    <n v="512.79999999999995"/>
    <n v="507.23"/>
    <n v="512.09"/>
    <n v="41142"/>
    <x v="6"/>
    <s v="SEC05"/>
    <x v="3"/>
    <n v="2.0800000000000409"/>
    <n v="4.0783514048744942E-3"/>
    <n v="5.5699999999999363"/>
    <x v="0"/>
  </r>
  <r>
    <s v="2025-01-30"/>
    <s v="COMP007"/>
    <n v="502.74"/>
    <n v="508.27"/>
    <n v="497.21"/>
    <n v="499.43"/>
    <n v="48897"/>
    <x v="6"/>
    <s v="SEC05"/>
    <x v="3"/>
    <n v="-3.3100000000000023"/>
    <n v="-6.5839201177547088E-3"/>
    <n v="11.060000000000002"/>
    <x v="0"/>
  </r>
  <r>
    <s v="2025-01-31"/>
    <s v="COMP007"/>
    <n v="513.21"/>
    <n v="514.54999999999995"/>
    <n v="511.86"/>
    <n v="511.96"/>
    <n v="40579"/>
    <x v="6"/>
    <s v="SEC05"/>
    <x v="3"/>
    <n v="-1.2500000000000568"/>
    <n v="-2.435650123731137E-3"/>
    <n v="2.6899999999999409"/>
    <x v="0"/>
  </r>
  <r>
    <s v="2025-02-03"/>
    <s v="COMP007"/>
    <n v="508.21"/>
    <n v="515.58000000000004"/>
    <n v="500.84"/>
    <n v="508.49"/>
    <n v="34272"/>
    <x v="6"/>
    <s v="SEC05"/>
    <x v="3"/>
    <n v="0.28000000000002956"/>
    <n v="5.5095334605779025E-4"/>
    <n v="14.740000000000066"/>
    <x v="1"/>
  </r>
  <r>
    <s v="2025-02-04"/>
    <s v="COMP007"/>
    <n v="517.07000000000005"/>
    <n v="522.6"/>
    <n v="511.53"/>
    <n v="513.62"/>
    <n v="26963"/>
    <x v="6"/>
    <s v="SEC05"/>
    <x v="3"/>
    <n v="-3.4500000000000455"/>
    <n v="-6.672210725820576E-3"/>
    <n v="11.07000000000005"/>
    <x v="1"/>
  </r>
  <r>
    <s v="2025-02-05"/>
    <s v="COMP007"/>
    <n v="527.91"/>
    <n v="533.88"/>
    <n v="521.95000000000005"/>
    <n v="530.34"/>
    <n v="1717"/>
    <x v="6"/>
    <s v="SEC05"/>
    <x v="3"/>
    <n v="2.4300000000000637"/>
    <n v="4.6030573393193233E-3"/>
    <n v="11.92999999999995"/>
    <x v="1"/>
  </r>
  <r>
    <s v="2025-02-06"/>
    <s v="COMP007"/>
    <n v="543.38"/>
    <n v="550.64"/>
    <n v="536.13"/>
    <n v="545.07000000000005"/>
    <n v="30100"/>
    <x v="6"/>
    <s v="SEC05"/>
    <x v="3"/>
    <n v="1.6900000000000546"/>
    <n v="3.1101623173470767E-3"/>
    <n v="14.509999999999991"/>
    <x v="1"/>
  </r>
  <r>
    <s v="2025-02-07"/>
    <s v="COMP007"/>
    <n v="541.05999999999995"/>
    <n v="543.74"/>
    <n v="538.38"/>
    <n v="538.53"/>
    <n v="44949"/>
    <x v="6"/>
    <s v="SEC05"/>
    <x v="3"/>
    <n v="-2.5299999999999727"/>
    <n v="-4.6760063578900179E-3"/>
    <n v="5.3600000000000136"/>
    <x v="1"/>
  </r>
  <r>
    <s v="2025-02-10"/>
    <s v="COMP007"/>
    <n v="526.74"/>
    <n v="533.04"/>
    <n v="520.44000000000005"/>
    <n v="528.94000000000005"/>
    <n v="44442"/>
    <x v="6"/>
    <s v="SEC05"/>
    <x v="3"/>
    <n v="2.2000000000000455"/>
    <n v="4.1766336332916534E-3"/>
    <n v="12.599999999999909"/>
    <x v="1"/>
  </r>
  <r>
    <s v="2025-02-11"/>
    <s v="COMP007"/>
    <n v="539.08000000000004"/>
    <n v="541.71"/>
    <n v="536.45000000000005"/>
    <n v="538.69000000000005"/>
    <n v="37487"/>
    <x v="6"/>
    <s v="SEC05"/>
    <x v="3"/>
    <n v="-0.38999999999998636"/>
    <n v="-7.2345477480148838E-4"/>
    <n v="5.2599999999999909"/>
    <x v="1"/>
  </r>
  <r>
    <s v="2025-02-12"/>
    <s v="COMP007"/>
    <n v="542.41999999999996"/>
    <n v="549.25"/>
    <n v="535.58000000000004"/>
    <n v="539.78"/>
    <n v="39759"/>
    <x v="6"/>
    <s v="SEC05"/>
    <x v="3"/>
    <n v="-2.6399999999999864"/>
    <n v="-4.8670771726705992E-3"/>
    <n v="13.669999999999959"/>
    <x v="1"/>
  </r>
  <r>
    <s v="2025-02-13"/>
    <s v="COMP007"/>
    <n v="541.35"/>
    <n v="546.9"/>
    <n v="535.79999999999995"/>
    <n v="536.51"/>
    <n v="12064"/>
    <x v="6"/>
    <s v="SEC05"/>
    <x v="3"/>
    <n v="-4.8400000000000318"/>
    <n v="-8.9406114343770788E-3"/>
    <n v="11.100000000000023"/>
    <x v="1"/>
  </r>
  <r>
    <s v="2025-02-14"/>
    <s v="COMP007"/>
    <n v="543.73"/>
    <n v="551.48"/>
    <n v="535.99"/>
    <n v="540.86"/>
    <n v="7476"/>
    <x v="6"/>
    <s v="SEC05"/>
    <x v="3"/>
    <n v="-2.8700000000000045"/>
    <n v="-5.2783550659334681E-3"/>
    <n v="15.490000000000009"/>
    <x v="1"/>
  </r>
  <r>
    <s v="2025-02-17"/>
    <s v="COMP007"/>
    <n v="541.88"/>
    <n v="548.55999999999995"/>
    <n v="535.20000000000005"/>
    <n v="539.88"/>
    <n v="23463"/>
    <x v="6"/>
    <s v="SEC05"/>
    <x v="3"/>
    <n v="-2"/>
    <n v="-3.690854063630324E-3"/>
    <n v="13.3599999999999"/>
    <x v="1"/>
  </r>
  <r>
    <s v="2025-02-18"/>
    <s v="COMP007"/>
    <n v="549.70000000000005"/>
    <n v="555.07000000000005"/>
    <n v="544.33000000000004"/>
    <n v="544.79999999999995"/>
    <n v="27946"/>
    <x v="6"/>
    <s v="SEC05"/>
    <x v="3"/>
    <n v="-4.9000000000000909"/>
    <n v="-8.9139530653085143E-3"/>
    <n v="10.740000000000009"/>
    <x v="1"/>
  </r>
  <r>
    <s v="2025-02-19"/>
    <s v="COMP007"/>
    <n v="544.67999999999995"/>
    <n v="547.79"/>
    <n v="541.57000000000005"/>
    <n v="545.39"/>
    <n v="23335"/>
    <x v="6"/>
    <s v="SEC05"/>
    <x v="3"/>
    <n v="0.71000000000003638"/>
    <n v="1.3035176617464134E-3"/>
    <n v="6.2199999999999136"/>
    <x v="1"/>
  </r>
  <r>
    <s v="2025-02-20"/>
    <s v="COMP007"/>
    <n v="549.97"/>
    <n v="557.21"/>
    <n v="542.73"/>
    <n v="550.51"/>
    <n v="23010"/>
    <x v="6"/>
    <s v="SEC05"/>
    <x v="3"/>
    <n v="0.53999999999996362"/>
    <n v="9.8187173845839517E-4"/>
    <n v="14.480000000000018"/>
    <x v="1"/>
  </r>
  <r>
    <s v="2025-02-21"/>
    <s v="COMP007"/>
    <n v="546.23"/>
    <n v="548.49"/>
    <n v="543.97"/>
    <n v="544.47"/>
    <n v="44626"/>
    <x v="6"/>
    <s v="SEC05"/>
    <x v="3"/>
    <n v="-1.7599999999999909"/>
    <n v="-3.2220859344964407E-3"/>
    <n v="4.5199999999999818"/>
    <x v="1"/>
  </r>
  <r>
    <s v="2025-02-24"/>
    <s v="COMP007"/>
    <n v="557.51"/>
    <n v="564.76"/>
    <n v="550.25"/>
    <n v="554.46"/>
    <n v="34665"/>
    <x v="6"/>
    <s v="SEC05"/>
    <x v="3"/>
    <n v="-3.0499999999999545"/>
    <n v="-5.4707538878225586E-3"/>
    <n v="14.509999999999991"/>
    <x v="1"/>
  </r>
  <r>
    <s v="2025-02-25"/>
    <s v="COMP007"/>
    <n v="560.48"/>
    <n v="566.89"/>
    <n v="554.07000000000005"/>
    <n v="559.49"/>
    <n v="15683"/>
    <x v="6"/>
    <s v="SEC05"/>
    <x v="3"/>
    <n v="-0.99000000000000909"/>
    <n v="-1.7663431344561967E-3"/>
    <n v="12.819999999999936"/>
    <x v="1"/>
  </r>
  <r>
    <s v="2025-02-26"/>
    <s v="COMP007"/>
    <n v="567.22"/>
    <n v="571.33000000000004"/>
    <n v="563.12"/>
    <n v="564.19000000000005"/>
    <n v="45535"/>
    <x v="6"/>
    <s v="SEC05"/>
    <x v="3"/>
    <n v="-3.0299999999999727"/>
    <n v="-5.341842671273884E-3"/>
    <n v="8.2100000000000364"/>
    <x v="1"/>
  </r>
  <r>
    <s v="2025-02-27"/>
    <s v="COMP007"/>
    <n v="559.12"/>
    <n v="562.54"/>
    <n v="555.70000000000005"/>
    <n v="556.44000000000005"/>
    <n v="22639"/>
    <x v="6"/>
    <s v="SEC05"/>
    <x v="3"/>
    <n v="-2.67999999999995"/>
    <n v="-4.7932465302617504E-3"/>
    <n v="6.8399999999999181"/>
    <x v="1"/>
  </r>
  <r>
    <s v="2025-02-28"/>
    <s v="COMP007"/>
    <n v="567.91999999999996"/>
    <n v="573.46"/>
    <n v="562.38"/>
    <n v="568.62"/>
    <n v="4439"/>
    <x v="6"/>
    <s v="SEC05"/>
    <x v="3"/>
    <n v="0.70000000000004547"/>
    <n v="1.2325679673194209E-3"/>
    <n v="11.080000000000041"/>
    <x v="1"/>
  </r>
  <r>
    <s v="2025-03-03"/>
    <s v="COMP007"/>
    <n v="568.36"/>
    <n v="577.20000000000005"/>
    <n v="559.52"/>
    <n v="568.65"/>
    <n v="12577"/>
    <x v="6"/>
    <s v="SEC05"/>
    <x v="3"/>
    <n v="0.28999999999996362"/>
    <n v="5.1023998873946726E-4"/>
    <n v="17.680000000000064"/>
    <x v="2"/>
  </r>
  <r>
    <s v="2025-03-04"/>
    <s v="COMP007"/>
    <n v="578.29999999999995"/>
    <n v="582.74"/>
    <n v="573.86"/>
    <n v="574.03"/>
    <n v="25255"/>
    <x v="6"/>
    <s v="SEC05"/>
    <x v="3"/>
    <n v="-4.2699999999999818"/>
    <n v="-7.3837108767075606E-3"/>
    <n v="8.8799999999999955"/>
    <x v="2"/>
  </r>
  <r>
    <s v="2025-03-05"/>
    <s v="COMP007"/>
    <n v="573.70000000000005"/>
    <n v="579.99"/>
    <n v="567.41999999999996"/>
    <n v="571.84"/>
    <n v="36931"/>
    <x v="6"/>
    <s v="SEC05"/>
    <x v="3"/>
    <n v="-1.8600000000000136"/>
    <n v="-3.242112602405462E-3"/>
    <n v="12.57000000000005"/>
    <x v="2"/>
  </r>
  <r>
    <s v="2025-03-06"/>
    <s v="COMP007"/>
    <n v="569.87"/>
    <n v="576.09"/>
    <n v="563.64"/>
    <n v="573.86"/>
    <n v="36740"/>
    <x v="6"/>
    <s v="SEC05"/>
    <x v="3"/>
    <n v="3.9900000000000091"/>
    <n v="7.0015968554231825E-3"/>
    <n v="12.450000000000045"/>
    <x v="2"/>
  </r>
  <r>
    <s v="2025-03-07"/>
    <s v="COMP007"/>
    <n v="575.57000000000005"/>
    <n v="577.97"/>
    <n v="573.16999999999996"/>
    <n v="576.15"/>
    <n v="18374"/>
    <x v="6"/>
    <s v="SEC05"/>
    <x v="3"/>
    <n v="0.57999999999992724"/>
    <n v="1.0076967180359074E-3"/>
    <n v="4.8000000000000682"/>
    <x v="2"/>
  </r>
  <r>
    <s v="2025-03-10"/>
    <s v="COMP007"/>
    <n v="555.85"/>
    <n v="562.80999999999995"/>
    <n v="548.89"/>
    <n v="556.16999999999996"/>
    <n v="1489"/>
    <x v="6"/>
    <s v="SEC05"/>
    <x v="3"/>
    <n v="0.31999999999993634"/>
    <n v="5.756948817125777E-4"/>
    <n v="13.919999999999959"/>
    <x v="2"/>
  </r>
  <r>
    <s v="2025-03-11"/>
    <s v="COMP007"/>
    <n v="560.1"/>
    <n v="566.89"/>
    <n v="553.30999999999995"/>
    <n v="560.4"/>
    <n v="20275"/>
    <x v="6"/>
    <s v="SEC05"/>
    <x v="3"/>
    <n v="0.29999999999995453"/>
    <n v="5.3561863952857438E-4"/>
    <n v="13.580000000000041"/>
    <x v="2"/>
  </r>
  <r>
    <s v="2025-03-12"/>
    <s v="COMP007"/>
    <n v="573.19000000000005"/>
    <n v="580.03"/>
    <n v="566.35"/>
    <n v="574.58000000000004"/>
    <n v="33821"/>
    <x v="6"/>
    <s v="SEC05"/>
    <x v="3"/>
    <n v="1.3899999999999864"/>
    <n v="2.4250248608663552E-3"/>
    <n v="13.67999999999995"/>
    <x v="2"/>
  </r>
  <r>
    <s v="2025-03-13"/>
    <s v="COMP007"/>
    <n v="577.47"/>
    <n v="583.11"/>
    <n v="571.83000000000004"/>
    <n v="578.64"/>
    <n v="39712"/>
    <x v="6"/>
    <s v="SEC05"/>
    <x v="3"/>
    <n v="1.1699999999999591"/>
    <n v="2.0260792768454793E-3"/>
    <n v="11.279999999999973"/>
    <x v="2"/>
  </r>
  <r>
    <s v="2025-03-14"/>
    <s v="COMP007"/>
    <n v="571.99"/>
    <n v="574.6"/>
    <n v="569.38"/>
    <n v="571.84"/>
    <n v="2629"/>
    <x v="6"/>
    <s v="SEC05"/>
    <x v="3"/>
    <n v="-0.14999999999997726"/>
    <n v="-2.6224234689413672E-4"/>
    <n v="5.2200000000000273"/>
    <x v="2"/>
  </r>
  <r>
    <s v="2025-03-17"/>
    <s v="COMP007"/>
    <n v="577.51"/>
    <n v="586.70000000000005"/>
    <n v="568.32000000000005"/>
    <n v="576.67999999999995"/>
    <n v="46450"/>
    <x v="6"/>
    <s v="SEC05"/>
    <x v="3"/>
    <n v="-0.83000000000004093"/>
    <n v="-1.4372045505706237E-3"/>
    <n v="18.379999999999995"/>
    <x v="2"/>
  </r>
  <r>
    <s v="2025-03-18"/>
    <s v="COMP007"/>
    <n v="585.22"/>
    <n v="586.76"/>
    <n v="583.66999999999996"/>
    <n v="584.57000000000005"/>
    <n v="19945"/>
    <x v="6"/>
    <s v="SEC05"/>
    <x v="3"/>
    <n v="-0.64999999999997726"/>
    <n v="-1.110693414442393E-3"/>
    <n v="3.0900000000000318"/>
    <x v="2"/>
  </r>
  <r>
    <s v="2025-03-19"/>
    <s v="COMP007"/>
    <n v="586.66999999999996"/>
    <n v="590.07000000000005"/>
    <n v="583.27"/>
    <n v="588.49"/>
    <n v="5886"/>
    <x v="6"/>
    <s v="SEC05"/>
    <x v="3"/>
    <n v="1.82000000000005"/>
    <n v="3.1022551008233761E-3"/>
    <n v="6.8000000000000682"/>
    <x v="2"/>
  </r>
  <r>
    <s v="2025-03-20"/>
    <s v="COMP007"/>
    <n v="587.28"/>
    <n v="595.84"/>
    <n v="578.72"/>
    <n v="588.08000000000004"/>
    <n v="17767"/>
    <x v="6"/>
    <s v="SEC05"/>
    <x v="3"/>
    <n v="0.80000000000006821"/>
    <n v="1.3622122326659655E-3"/>
    <n v="17.120000000000005"/>
    <x v="2"/>
  </r>
  <r>
    <s v="2025-03-21"/>
    <s v="COMP007"/>
    <n v="586.53"/>
    <n v="592.87"/>
    <n v="580.17999999999995"/>
    <n v="586.42999999999995"/>
    <n v="13226"/>
    <x v="6"/>
    <s v="SEC05"/>
    <x v="3"/>
    <n v="-0.10000000000002274"/>
    <n v="-1.7049426286809327E-4"/>
    <n v="12.690000000000055"/>
    <x v="2"/>
  </r>
  <r>
    <s v="2025-03-24"/>
    <s v="COMP007"/>
    <n v="586.58000000000004"/>
    <n v="592.20000000000005"/>
    <n v="580.96"/>
    <n v="584.75"/>
    <n v="48788"/>
    <x v="6"/>
    <s v="SEC05"/>
    <x v="3"/>
    <n v="-1.8300000000000409"/>
    <n v="-3.1197790582700412E-3"/>
    <n v="11.240000000000009"/>
    <x v="2"/>
  </r>
  <r>
    <s v="2025-03-25"/>
    <s v="COMP007"/>
    <n v="592.20000000000005"/>
    <n v="599.79999999999995"/>
    <n v="584.59"/>
    <n v="590.05999999999995"/>
    <n v="49908"/>
    <x v="6"/>
    <s v="SEC05"/>
    <x v="3"/>
    <n v="-2.1400000000001"/>
    <n v="-3.6136440391761229E-3"/>
    <n v="15.209999999999923"/>
    <x v="2"/>
  </r>
  <r>
    <s v="2025-03-26"/>
    <s v="COMP007"/>
    <n v="578.85"/>
    <n v="587.41999999999996"/>
    <n v="570.27"/>
    <n v="579.83000000000004"/>
    <n v="49564"/>
    <x v="6"/>
    <s v="SEC05"/>
    <x v="3"/>
    <n v="0.98000000000001819"/>
    <n v="1.6930120065647718E-3"/>
    <n v="17.149999999999977"/>
    <x v="2"/>
  </r>
  <r>
    <s v="2025-03-27"/>
    <s v="COMP007"/>
    <n v="577.47"/>
    <n v="586.66"/>
    <n v="568.27"/>
    <n v="577.25"/>
    <n v="11006"/>
    <x v="6"/>
    <s v="SEC05"/>
    <x v="3"/>
    <n v="-0.22000000000002728"/>
    <n v="-3.8097217171459516E-4"/>
    <n v="18.389999999999986"/>
    <x v="2"/>
  </r>
  <r>
    <s v="2025-03-28"/>
    <s v="COMP007"/>
    <n v="590.28"/>
    <n v="600.70000000000005"/>
    <n v="579.85"/>
    <n v="589.12"/>
    <n v="21324"/>
    <x v="6"/>
    <s v="SEC05"/>
    <x v="3"/>
    <n v="-1.1599999999999682"/>
    <n v="-1.9651690723046151E-3"/>
    <n v="20.850000000000023"/>
    <x v="2"/>
  </r>
  <r>
    <s v="2025-03-31"/>
    <s v="COMP007"/>
    <n v="605.11"/>
    <n v="610.51"/>
    <n v="599.70000000000005"/>
    <n v="601.52"/>
    <n v="30063"/>
    <x v="6"/>
    <s v="SEC05"/>
    <x v="3"/>
    <n v="-3.5900000000000318"/>
    <n v="-5.9328056055924245E-3"/>
    <n v="10.809999999999945"/>
    <x v="2"/>
  </r>
  <r>
    <s v="2025-04-01"/>
    <s v="COMP007"/>
    <n v="589.21"/>
    <n v="590.92999999999995"/>
    <n v="587.49"/>
    <n v="590.55999999999995"/>
    <n v="2093"/>
    <x v="6"/>
    <s v="SEC05"/>
    <x v="3"/>
    <n v="1.3499999999999091"/>
    <n v="2.2912034758403779E-3"/>
    <n v="3.4399999999999409"/>
    <x v="3"/>
  </r>
  <r>
    <s v="2025-04-02"/>
    <s v="COMP007"/>
    <n v="579.58000000000004"/>
    <n v="587.16999999999996"/>
    <n v="571.99"/>
    <n v="582.34"/>
    <n v="6710"/>
    <x v="6"/>
    <s v="SEC05"/>
    <x v="3"/>
    <n v="2.7599999999999909"/>
    <n v="4.7620690845094566E-3"/>
    <n v="15.17999999999995"/>
    <x v="3"/>
  </r>
  <r>
    <s v="2025-04-03"/>
    <s v="COMP007"/>
    <n v="583.5"/>
    <n v="586.96"/>
    <n v="580.04"/>
    <n v="580.49"/>
    <n v="34457"/>
    <x v="6"/>
    <s v="SEC05"/>
    <x v="3"/>
    <n v="-3.0099999999999909"/>
    <n v="-5.158526135389873E-3"/>
    <n v="6.9200000000000728"/>
    <x v="3"/>
  </r>
  <r>
    <s v="2025-04-04"/>
    <s v="COMP007"/>
    <n v="589.28"/>
    <n v="596.4"/>
    <n v="582.16"/>
    <n v="587.20000000000005"/>
    <n v="1365"/>
    <x v="6"/>
    <s v="SEC05"/>
    <x v="3"/>
    <n v="-2.0799999999999272"/>
    <n v="-3.5297311973933061E-3"/>
    <n v="14.240000000000009"/>
    <x v="3"/>
  </r>
  <r>
    <s v="2025-04-07"/>
    <s v="COMP007"/>
    <n v="577.20000000000005"/>
    <n v="584.16"/>
    <n v="570.24"/>
    <n v="573.97"/>
    <n v="25476"/>
    <x v="6"/>
    <s v="SEC05"/>
    <x v="3"/>
    <n v="-3.2300000000000182"/>
    <n v="-5.5959805959806272E-3"/>
    <n v="13.919999999999959"/>
    <x v="3"/>
  </r>
  <r>
    <s v="2025-04-08"/>
    <s v="COMP007"/>
    <n v="572.39"/>
    <n v="578.72"/>
    <n v="566.05999999999995"/>
    <n v="573.71"/>
    <n v="33001"/>
    <x v="6"/>
    <s v="SEC05"/>
    <x v="3"/>
    <n v="1.32000000000005"/>
    <n v="2.3061199531788641E-3"/>
    <n v="12.660000000000082"/>
    <x v="3"/>
  </r>
  <r>
    <s v="2025-04-09"/>
    <s v="COMP007"/>
    <n v="570.05999999999995"/>
    <n v="578.96"/>
    <n v="561.16"/>
    <n v="570.42999999999995"/>
    <n v="22372"/>
    <x v="6"/>
    <s v="SEC05"/>
    <x v="3"/>
    <n v="0.37000000000000455"/>
    <n v="6.4905448549276322E-4"/>
    <n v="17.800000000000068"/>
    <x v="3"/>
  </r>
  <r>
    <s v="2025-04-10"/>
    <s v="COMP007"/>
    <n v="580.02"/>
    <n v="580.96"/>
    <n v="579.07000000000005"/>
    <n v="580.17999999999995"/>
    <n v="28923"/>
    <x v="6"/>
    <s v="SEC05"/>
    <x v="3"/>
    <n v="0.15999999999996817"/>
    <n v="2.7585255680833104E-4"/>
    <n v="1.8899999999999864"/>
    <x v="3"/>
  </r>
  <r>
    <s v="2025-04-11"/>
    <s v="COMP007"/>
    <n v="568.01"/>
    <n v="578.45000000000005"/>
    <n v="557.57000000000005"/>
    <n v="568.17999999999995"/>
    <n v="10306"/>
    <x v="6"/>
    <s v="SEC05"/>
    <x v="3"/>
    <n v="0.16999999999995907"/>
    <n v="2.9929050544877568E-4"/>
    <n v="20.879999999999995"/>
    <x v="3"/>
  </r>
  <r>
    <s v="2025-04-14"/>
    <s v="COMP007"/>
    <n v="568.69000000000005"/>
    <n v="578.16"/>
    <n v="559.22"/>
    <n v="568.98"/>
    <n v="38228"/>
    <x v="6"/>
    <s v="SEC05"/>
    <x v="3"/>
    <n v="0.28999999999996362"/>
    <n v="5.0994390617025722E-4"/>
    <n v="18.939999999999941"/>
    <x v="3"/>
  </r>
  <r>
    <s v="2025-04-15"/>
    <s v="COMP007"/>
    <n v="565.70000000000005"/>
    <n v="571.58000000000004"/>
    <n v="559.83000000000004"/>
    <n v="566.29999999999995"/>
    <n v="20212"/>
    <x v="6"/>
    <s v="SEC05"/>
    <x v="3"/>
    <n v="0.59999999999990905"/>
    <n v="1.0606328442635832E-3"/>
    <n v="11.75"/>
    <x v="3"/>
  </r>
  <r>
    <s v="2025-04-16"/>
    <s v="COMP007"/>
    <n v="577.64"/>
    <n v="578.52"/>
    <n v="576.76"/>
    <n v="577.02"/>
    <n v="5594"/>
    <x v="6"/>
    <s v="SEC05"/>
    <x v="3"/>
    <n v="-0.62000000000000455"/>
    <n v="-1.0733328716847942E-3"/>
    <n v="1.7599999999999909"/>
    <x v="3"/>
  </r>
  <r>
    <s v="2025-04-17"/>
    <s v="COMP007"/>
    <n v="583.79999999999995"/>
    <n v="586.24"/>
    <n v="581.36"/>
    <n v="581.52"/>
    <n v="30179"/>
    <x v="6"/>
    <s v="SEC05"/>
    <x v="3"/>
    <n v="-2.2799999999999727"/>
    <n v="-3.9054470709146503E-3"/>
    <n v="4.8799999999999955"/>
    <x v="3"/>
  </r>
  <r>
    <s v="2025-04-18"/>
    <s v="COMP007"/>
    <n v="579.82000000000005"/>
    <n v="584.94000000000005"/>
    <n v="574.70000000000005"/>
    <n v="577.38"/>
    <n v="33933"/>
    <x v="6"/>
    <s v="SEC05"/>
    <x v="3"/>
    <n v="-2.4400000000000546"/>
    <n v="-4.2082025456176989E-3"/>
    <n v="10.240000000000009"/>
    <x v="3"/>
  </r>
  <r>
    <s v="2025-04-21"/>
    <s v="COMP007"/>
    <n v="578.51"/>
    <n v="583.96"/>
    <n v="573.05999999999995"/>
    <n v="583.76"/>
    <n v="18375"/>
    <x v="6"/>
    <s v="SEC05"/>
    <x v="3"/>
    <n v="5.25"/>
    <n v="9.0750375965843282E-3"/>
    <n v="10.900000000000091"/>
    <x v="3"/>
  </r>
  <r>
    <s v="2025-04-22"/>
    <s v="COMP007"/>
    <n v="582.07000000000005"/>
    <n v="584.64"/>
    <n v="579.51"/>
    <n v="581.04999999999995"/>
    <n v="37607"/>
    <x v="6"/>
    <s v="SEC05"/>
    <x v="3"/>
    <n v="-1.0200000000000955"/>
    <n v="-1.7523665538510752E-3"/>
    <n v="5.1299999999999955"/>
    <x v="3"/>
  </r>
  <r>
    <s v="2025-04-23"/>
    <s v="COMP007"/>
    <n v="588.88"/>
    <n v="595.84"/>
    <n v="581.91999999999996"/>
    <n v="588.54999999999995"/>
    <n v="47287"/>
    <x v="6"/>
    <s v="SEC05"/>
    <x v="3"/>
    <n v="-0.33000000000004093"/>
    <n v="-5.6038581714447919E-4"/>
    <n v="13.920000000000073"/>
    <x v="3"/>
  </r>
  <r>
    <s v="2025-04-24"/>
    <s v="COMP007"/>
    <n v="587.01"/>
    <n v="591.80999999999995"/>
    <n v="582.21"/>
    <n v="586.94000000000005"/>
    <n v="11776"/>
    <x v="6"/>
    <s v="SEC05"/>
    <x v="3"/>
    <n v="-6.9999999999936335E-2"/>
    <n v="-1.192483944054383E-4"/>
    <n v="9.5999999999999091"/>
    <x v="3"/>
  </r>
  <r>
    <s v="2025-04-25"/>
    <s v="COMP007"/>
    <n v="591.54"/>
    <n v="595.75"/>
    <n v="587.33000000000004"/>
    <n v="594.92999999999995"/>
    <n v="9210"/>
    <x v="6"/>
    <s v="SEC05"/>
    <x v="3"/>
    <n v="3.3899999999999864"/>
    <n v="5.7308043412110533E-3"/>
    <n v="8.4199999999999591"/>
    <x v="3"/>
  </r>
  <r>
    <s v="2025-04-28"/>
    <s v="COMP007"/>
    <n v="596.76"/>
    <n v="603.64"/>
    <n v="589.88"/>
    <n v="598.35"/>
    <n v="40850"/>
    <x v="6"/>
    <s v="SEC05"/>
    <x v="3"/>
    <n v="1.5900000000000318"/>
    <n v="2.6643876935451972E-3"/>
    <n v="13.759999999999991"/>
    <x v="3"/>
  </r>
  <r>
    <s v="2025-04-29"/>
    <s v="COMP007"/>
    <n v="623.65"/>
    <n v="630.80999999999995"/>
    <n v="616.49"/>
    <n v="623.59"/>
    <n v="12094"/>
    <x v="6"/>
    <s v="SEC05"/>
    <x v="3"/>
    <n v="-5.999999999994543E-2"/>
    <n v="-9.6207808867065553E-5"/>
    <n v="14.319999999999936"/>
    <x v="3"/>
  </r>
  <r>
    <s v="2025-04-30"/>
    <s v="COMP007"/>
    <n v="623.32000000000005"/>
    <n v="634.89"/>
    <n v="611.74"/>
    <n v="623.32000000000005"/>
    <n v="7838"/>
    <x v="6"/>
    <s v="SEC05"/>
    <x v="3"/>
    <n v="0"/>
    <n v="0"/>
    <n v="23.149999999999977"/>
    <x v="3"/>
  </r>
  <r>
    <s v="2025-05-01"/>
    <s v="COMP007"/>
    <n v="626.39"/>
    <n v="634.23"/>
    <n v="618.54999999999995"/>
    <n v="626.48"/>
    <n v="5996"/>
    <x v="6"/>
    <s v="SEC05"/>
    <x v="3"/>
    <n v="9.0000000000031832E-2"/>
    <n v="1.4368045466886737E-4"/>
    <n v="15.680000000000064"/>
    <x v="4"/>
  </r>
  <r>
    <s v="2025-05-02"/>
    <s v="COMP007"/>
    <n v="622.95000000000005"/>
    <n v="635.26"/>
    <n v="610.64"/>
    <n v="622.86"/>
    <n v="15211"/>
    <x v="6"/>
    <s v="SEC05"/>
    <x v="3"/>
    <n v="-9.0000000000031832E-2"/>
    <n v="-1.4447387430778044E-4"/>
    <n v="24.620000000000005"/>
    <x v="4"/>
  </r>
  <r>
    <s v="2025-05-05"/>
    <s v="COMP007"/>
    <n v="625.52"/>
    <n v="633.76"/>
    <n v="617.28"/>
    <n v="623.03"/>
    <n v="25229"/>
    <x v="6"/>
    <s v="SEC05"/>
    <x v="3"/>
    <n v="-2.4900000000000091"/>
    <n v="-3.9806880675278319E-3"/>
    <n v="16.480000000000018"/>
    <x v="4"/>
  </r>
  <r>
    <s v="2025-05-06"/>
    <s v="COMP007"/>
    <n v="605.57000000000005"/>
    <n v="609.47"/>
    <n v="601.67999999999995"/>
    <n v="602.32000000000005"/>
    <n v="29554"/>
    <x v="6"/>
    <s v="SEC05"/>
    <x v="3"/>
    <n v="-3.25"/>
    <n v="-5.3668444605908475E-3"/>
    <n v="7.7900000000000773"/>
    <x v="4"/>
  </r>
  <r>
    <s v="2025-05-07"/>
    <s v="COMP007"/>
    <n v="608.86"/>
    <n v="616.1"/>
    <n v="601.62"/>
    <n v="606.01"/>
    <n v="40605"/>
    <x v="6"/>
    <s v="SEC05"/>
    <x v="3"/>
    <n v="-2.8500000000000227"/>
    <n v="-4.680879019807546E-3"/>
    <n v="14.480000000000018"/>
    <x v="4"/>
  </r>
  <r>
    <s v="2025-05-08"/>
    <s v="COMP007"/>
    <n v="612.99"/>
    <n v="621.1"/>
    <n v="604.89"/>
    <n v="616.5"/>
    <n v="26515"/>
    <x v="6"/>
    <s v="SEC05"/>
    <x v="3"/>
    <n v="3.5099999999999909"/>
    <n v="5.7260314197621343E-3"/>
    <n v="16.210000000000036"/>
    <x v="4"/>
  </r>
  <r>
    <s v="2025-05-09"/>
    <s v="COMP007"/>
    <n v="618.54999999999995"/>
    <n v="625.92999999999995"/>
    <n v="611.16999999999996"/>
    <n v="619.73"/>
    <n v="33254"/>
    <x v="6"/>
    <s v="SEC05"/>
    <x v="3"/>
    <n v="1.1800000000000637"/>
    <n v="1.9076873332795469E-3"/>
    <n v="14.759999999999991"/>
    <x v="4"/>
  </r>
  <r>
    <s v="2025-05-12"/>
    <s v="COMP007"/>
    <n v="615.22"/>
    <n v="621.58000000000004"/>
    <n v="608.85"/>
    <n v="609.70000000000005"/>
    <n v="1917"/>
    <x v="6"/>
    <s v="SEC05"/>
    <x v="3"/>
    <n v="-5.5199999999999818"/>
    <n v="-8.9724001170312755E-3"/>
    <n v="12.730000000000018"/>
    <x v="4"/>
  </r>
  <r>
    <s v="2025-05-13"/>
    <s v="COMP007"/>
    <n v="600.82000000000005"/>
    <n v="605.61"/>
    <n v="596.04"/>
    <n v="603.72"/>
    <n v="40104"/>
    <x v="6"/>
    <s v="SEC05"/>
    <x v="3"/>
    <n v="2.8999999999999773"/>
    <n v="4.826736793049461E-3"/>
    <n v="9.57000000000005"/>
    <x v="4"/>
  </r>
  <r>
    <s v="2025-05-14"/>
    <s v="COMP007"/>
    <n v="582.57000000000005"/>
    <n v="587.76"/>
    <n v="577.39"/>
    <n v="585.65"/>
    <n v="10941"/>
    <x v="6"/>
    <s v="SEC05"/>
    <x v="3"/>
    <n v="3.0799999999999272"/>
    <n v="5.286918310245854E-3"/>
    <n v="10.370000000000005"/>
    <x v="4"/>
  </r>
  <r>
    <s v="2025-05-15"/>
    <s v="COMP007"/>
    <n v="593.82000000000005"/>
    <n v="599.94000000000005"/>
    <n v="587.69000000000005"/>
    <n v="593.05999999999995"/>
    <n v="22133"/>
    <x v="6"/>
    <s v="SEC05"/>
    <x v="3"/>
    <n v="-0.76000000000010459"/>
    <n v="-1.2798491125258571E-3"/>
    <n v="12.25"/>
    <x v="4"/>
  </r>
  <r>
    <s v="2025-05-16"/>
    <s v="COMP007"/>
    <n v="582.07000000000005"/>
    <n v="586.44000000000005"/>
    <n v="577.70000000000005"/>
    <n v="585.73"/>
    <n v="13192"/>
    <x v="6"/>
    <s v="SEC05"/>
    <x v="3"/>
    <n v="3.6599999999999682"/>
    <n v="6.2879035167590974E-3"/>
    <n v="8.7400000000000091"/>
    <x v="4"/>
  </r>
  <r>
    <s v="2025-05-19"/>
    <s v="COMP007"/>
    <n v="585.13"/>
    <n v="592.79999999999995"/>
    <n v="577.46"/>
    <n v="585.66"/>
    <n v="22259"/>
    <x v="6"/>
    <s v="SEC05"/>
    <x v="3"/>
    <n v="0.52999999999997272"/>
    <n v="9.0578162117815311E-4"/>
    <n v="15.339999999999918"/>
    <x v="4"/>
  </r>
  <r>
    <s v="2025-05-20"/>
    <s v="COMP007"/>
    <n v="583.30999999999995"/>
    <n v="589.98"/>
    <n v="576.64"/>
    <n v="584.66"/>
    <n v="48269"/>
    <x v="6"/>
    <s v="SEC05"/>
    <x v="3"/>
    <n v="1.3500000000000227"/>
    <n v="2.3143782894173301E-3"/>
    <n v="13.340000000000032"/>
    <x v="4"/>
  </r>
  <r>
    <s v="2025-05-21"/>
    <s v="COMP007"/>
    <n v="596.15"/>
    <n v="602.25"/>
    <n v="590.04999999999995"/>
    <n v="595.87"/>
    <n v="6213"/>
    <x v="6"/>
    <s v="SEC05"/>
    <x v="3"/>
    <n v="-0.27999999999997272"/>
    <n v="-4.6968044955124165E-4"/>
    <n v="12.200000000000045"/>
    <x v="4"/>
  </r>
  <r>
    <s v="2025-05-22"/>
    <s v="COMP007"/>
    <n v="598.41999999999996"/>
    <n v="607.16999999999996"/>
    <n v="589.66999999999996"/>
    <n v="596.65"/>
    <n v="26520"/>
    <x v="6"/>
    <s v="SEC05"/>
    <x v="3"/>
    <n v="-1.7699999999999818"/>
    <n v="-2.9577888439557198E-3"/>
    <n v="17.5"/>
    <x v="4"/>
  </r>
  <r>
    <s v="2025-05-23"/>
    <s v="COMP007"/>
    <n v="599.02"/>
    <n v="606.24"/>
    <n v="591.79999999999995"/>
    <n v="602.9"/>
    <n v="43570"/>
    <x v="6"/>
    <s v="SEC05"/>
    <x v="3"/>
    <n v="3.8799999999999955"/>
    <n v="6.4772461687422718E-3"/>
    <n v="14.440000000000055"/>
    <x v="4"/>
  </r>
  <r>
    <s v="2025-05-26"/>
    <s v="COMP007"/>
    <n v="608.66"/>
    <n v="614.41"/>
    <n v="602.9"/>
    <n v="607.21"/>
    <n v="12413"/>
    <x v="6"/>
    <s v="SEC05"/>
    <x v="3"/>
    <n v="-1.4499999999999318"/>
    <n v="-2.3822823908256365E-3"/>
    <n v="11.509999999999991"/>
    <x v="4"/>
  </r>
  <r>
    <s v="2025-05-27"/>
    <s v="COMP007"/>
    <n v="621.78"/>
    <n v="626.53"/>
    <n v="617.03"/>
    <n v="617.85"/>
    <n v="24513"/>
    <x v="6"/>
    <s v="SEC05"/>
    <x v="3"/>
    <n v="-3.92999999999995"/>
    <n v="-6.3205635433753902E-3"/>
    <n v="9.5"/>
    <x v="4"/>
  </r>
  <r>
    <s v="2025-05-28"/>
    <s v="COMP007"/>
    <n v="612.91999999999996"/>
    <n v="617.17999999999995"/>
    <n v="608.66"/>
    <n v="616.14"/>
    <n v="30299"/>
    <x v="6"/>
    <s v="SEC05"/>
    <x v="3"/>
    <n v="3.2200000000000273"/>
    <n v="5.2535404294198713E-3"/>
    <n v="8.5199999999999818"/>
    <x v="4"/>
  </r>
  <r>
    <s v="2025-05-29"/>
    <s v="COMP007"/>
    <n v="628.16999999999996"/>
    <n v="634.08000000000004"/>
    <n v="622.26"/>
    <n v="630.97"/>
    <n v="23250"/>
    <x v="6"/>
    <s v="SEC05"/>
    <x v="3"/>
    <n v="2.8000000000000682"/>
    <n v="4.4573921072322276E-3"/>
    <n v="11.82000000000005"/>
    <x v="4"/>
  </r>
  <r>
    <s v="2025-05-30"/>
    <s v="COMP007"/>
    <n v="611.52"/>
    <n v="618.13"/>
    <n v="604.91"/>
    <n v="615.53"/>
    <n v="2262"/>
    <x v="6"/>
    <s v="SEC05"/>
    <x v="3"/>
    <n v="4.0099999999999909"/>
    <n v="6.5574306645735068E-3"/>
    <n v="13.220000000000027"/>
    <x v="4"/>
  </r>
  <r>
    <s v="2025-06-02"/>
    <s v="COMP007"/>
    <n v="624.28"/>
    <n v="630.87"/>
    <n v="617.69000000000005"/>
    <n v="622.37"/>
    <n v="41150"/>
    <x v="6"/>
    <s v="SEC05"/>
    <x v="3"/>
    <n v="-1.9099999999999682"/>
    <n v="-3.0595245723072473E-3"/>
    <n v="13.17999999999995"/>
    <x v="5"/>
  </r>
  <r>
    <s v="2025-06-03"/>
    <s v="COMP007"/>
    <n v="612.58000000000004"/>
    <n v="619.28"/>
    <n v="605.87"/>
    <n v="615.75"/>
    <n v="29850"/>
    <x v="6"/>
    <s v="SEC05"/>
    <x v="3"/>
    <n v="3.1699999999999591"/>
    <n v="5.1748343073557065E-3"/>
    <n v="13.409999999999968"/>
    <x v="5"/>
  </r>
  <r>
    <s v="2025-06-04"/>
    <s v="COMP007"/>
    <n v="606.78"/>
    <n v="612.46"/>
    <n v="601.1"/>
    <n v="612.09"/>
    <n v="47830"/>
    <x v="6"/>
    <s v="SEC05"/>
    <x v="3"/>
    <n v="5.3100000000000591"/>
    <n v="8.7511124295462268E-3"/>
    <n v="11.360000000000014"/>
    <x v="5"/>
  </r>
  <r>
    <s v="2025-06-05"/>
    <s v="COMP007"/>
    <n v="616.54"/>
    <n v="624.08000000000004"/>
    <n v="609.01"/>
    <n v="616.64"/>
    <n v="34998"/>
    <x v="6"/>
    <s v="SEC05"/>
    <x v="3"/>
    <n v="0.10000000000002274"/>
    <n v="1.6219547799011053E-4"/>
    <n v="15.07000000000005"/>
    <x v="5"/>
  </r>
  <r>
    <s v="2025-06-06"/>
    <s v="COMP007"/>
    <n v="626.04"/>
    <n v="631.69000000000005"/>
    <n v="620.39"/>
    <n v="621.16999999999996"/>
    <n v="15715"/>
    <x v="6"/>
    <s v="SEC05"/>
    <x v="3"/>
    <n v="-4.8700000000000045"/>
    <n v="-7.7790556513960846E-3"/>
    <n v="11.300000000000068"/>
    <x v="5"/>
  </r>
  <r>
    <s v="2025-06-09"/>
    <s v="COMP007"/>
    <n v="620.39"/>
    <n v="626.91999999999996"/>
    <n v="613.87"/>
    <n v="626.08000000000004"/>
    <n v="14232"/>
    <x v="6"/>
    <s v="SEC05"/>
    <x v="3"/>
    <n v="5.6900000000000546"/>
    <n v="9.171650091071834E-3"/>
    <n v="13.049999999999955"/>
    <x v="5"/>
  </r>
  <r>
    <s v="2025-06-10"/>
    <s v="COMP007"/>
    <n v="614.02"/>
    <n v="623.63"/>
    <n v="604.41"/>
    <n v="615.39"/>
    <n v="26500"/>
    <x v="6"/>
    <s v="SEC05"/>
    <x v="3"/>
    <n v="1.3700000000000045"/>
    <n v="2.2311976808573083E-3"/>
    <n v="19.220000000000027"/>
    <x v="5"/>
  </r>
  <r>
    <s v="2025-06-11"/>
    <s v="COMP007"/>
    <n v="624.99"/>
    <n v="627.94000000000005"/>
    <n v="622.04"/>
    <n v="626.88"/>
    <n v="23449"/>
    <x v="6"/>
    <s v="SEC05"/>
    <x v="3"/>
    <n v="1.8899999999999864"/>
    <n v="3.0240483847741345E-3"/>
    <n v="5.9000000000000909"/>
    <x v="5"/>
  </r>
  <r>
    <s v="2025-06-12"/>
    <s v="COMP007"/>
    <n v="621.49"/>
    <n v="625.11"/>
    <n v="617.87"/>
    <n v="619.95000000000005"/>
    <n v="26338"/>
    <x v="6"/>
    <s v="SEC05"/>
    <x v="3"/>
    <n v="-1.5399999999999636"/>
    <n v="-2.477915976121842E-3"/>
    <n v="7.2400000000000091"/>
    <x v="5"/>
  </r>
  <r>
    <s v="2025-06-13"/>
    <s v="COMP007"/>
    <n v="615.36"/>
    <n v="619.89"/>
    <n v="610.83000000000004"/>
    <n v="614.13"/>
    <n v="46961"/>
    <x v="6"/>
    <s v="SEC05"/>
    <x v="3"/>
    <n v="-1.2300000000000182"/>
    <n v="-1.9988299531981573E-3"/>
    <n v="9.0599999999999454"/>
    <x v="5"/>
  </r>
  <r>
    <s v="2025-06-16"/>
    <s v="COMP007"/>
    <n v="616.98"/>
    <n v="620.16"/>
    <n v="613.79999999999995"/>
    <n v="619.23"/>
    <n v="20539"/>
    <x v="6"/>
    <s v="SEC05"/>
    <x v="3"/>
    <n v="2.25"/>
    <n v="3.646795682193912E-3"/>
    <n v="6.3600000000000136"/>
    <x v="5"/>
  </r>
  <r>
    <s v="2025-06-17"/>
    <s v="COMP007"/>
    <n v="618.47"/>
    <n v="629.16"/>
    <n v="607.78"/>
    <n v="617.15"/>
    <n v="15119"/>
    <x v="6"/>
    <s v="SEC05"/>
    <x v="3"/>
    <n v="-1.32000000000005"/>
    <n v="-2.1342991575986708E-3"/>
    <n v="21.379999999999995"/>
    <x v="5"/>
  </r>
  <r>
    <s v="2025-06-18"/>
    <s v="COMP007"/>
    <n v="620.35"/>
    <n v="621.12"/>
    <n v="619.59"/>
    <n v="619.70000000000005"/>
    <n v="35710"/>
    <x v="6"/>
    <s v="SEC05"/>
    <x v="3"/>
    <n v="-0.64999999999997726"/>
    <n v="-1.0477955992584465E-3"/>
    <n v="1.5299999999999727"/>
    <x v="5"/>
  </r>
  <r>
    <s v="2025-06-19"/>
    <s v="COMP007"/>
    <n v="606.08000000000004"/>
    <n v="612.86"/>
    <n v="599.29"/>
    <n v="603.23"/>
    <n v="26479"/>
    <x v="6"/>
    <s v="SEC05"/>
    <x v="3"/>
    <n v="-2.8500000000000227"/>
    <n v="-4.7023495248152431E-3"/>
    <n v="13.57000000000005"/>
    <x v="5"/>
  </r>
  <r>
    <s v="2025-06-20"/>
    <s v="COMP007"/>
    <n v="606.75"/>
    <n v="608.20000000000005"/>
    <n v="605.29"/>
    <n v="605.54"/>
    <n v="18033"/>
    <x v="6"/>
    <s v="SEC05"/>
    <x v="3"/>
    <n v="-1.2100000000000364"/>
    <n v="-1.9942315615987414E-3"/>
    <n v="2.9100000000000819"/>
    <x v="5"/>
  </r>
  <r>
    <s v="2025-06-23"/>
    <s v="COMP007"/>
    <n v="606.75"/>
    <n v="610.46"/>
    <n v="603.03"/>
    <n v="607.35"/>
    <n v="18420"/>
    <x v="6"/>
    <s v="SEC05"/>
    <x v="3"/>
    <n v="0.60000000000002274"/>
    <n v="9.8887515451178028E-4"/>
    <n v="7.4300000000000637"/>
    <x v="5"/>
  </r>
  <r>
    <s v="2025-06-24"/>
    <s v="COMP007"/>
    <n v="602.71"/>
    <n v="604.36"/>
    <n v="601.05999999999995"/>
    <n v="603.6"/>
    <n v="12349"/>
    <x v="6"/>
    <s v="SEC05"/>
    <x v="3"/>
    <n v="0.88999999999998636"/>
    <n v="1.4766637354614762E-3"/>
    <n v="3.3000000000000682"/>
    <x v="5"/>
  </r>
  <r>
    <s v="2025-06-25"/>
    <s v="COMP007"/>
    <n v="588.89"/>
    <n v="598.74"/>
    <n v="579.04"/>
    <n v="588.16999999999996"/>
    <n v="13453"/>
    <x v="6"/>
    <s v="SEC05"/>
    <x v="3"/>
    <n v="-0.72000000000002728"/>
    <n v="-1.2226392025675888E-3"/>
    <n v="19.700000000000045"/>
    <x v="5"/>
  </r>
  <r>
    <s v="2025-06-26"/>
    <s v="COMP007"/>
    <n v="590.9"/>
    <n v="596.89"/>
    <n v="584.91999999999996"/>
    <n v="586.74"/>
    <n v="16830"/>
    <x v="6"/>
    <s v="SEC05"/>
    <x v="3"/>
    <n v="-4.1599999999999682"/>
    <n v="-7.0401083093585516E-3"/>
    <n v="11.970000000000027"/>
    <x v="5"/>
  </r>
  <r>
    <s v="2025-06-27"/>
    <s v="COMP007"/>
    <n v="582.32000000000005"/>
    <n v="587.76"/>
    <n v="576.87"/>
    <n v="586.6"/>
    <n v="46066"/>
    <x v="6"/>
    <s v="SEC05"/>
    <x v="3"/>
    <n v="4.2799999999999727"/>
    <n v="7.3499107020194611E-3"/>
    <n v="10.889999999999986"/>
    <x v="5"/>
  </r>
  <r>
    <s v="2025-06-30"/>
    <s v="COMP007"/>
    <n v="582.63"/>
    <n v="590.62"/>
    <n v="574.65"/>
    <n v="584.03"/>
    <n v="11692"/>
    <x v="6"/>
    <s v="SEC05"/>
    <x v="3"/>
    <n v="1.3999999999999773"/>
    <n v="2.4028972074901351E-3"/>
    <n v="15.970000000000027"/>
    <x v="5"/>
  </r>
  <r>
    <s v="2025-01-01"/>
    <s v="COMP008"/>
    <n v="991.39"/>
    <n v="1001.97"/>
    <n v="980.81"/>
    <n v="986.3"/>
    <n v="25423"/>
    <x v="7"/>
    <s v="SEC03"/>
    <x v="4"/>
    <n v="-5.0900000000000318"/>
    <n v="-5.1342055094362781E-3"/>
    <n v="21.160000000000082"/>
    <x v="0"/>
  </r>
  <r>
    <s v="2025-01-02"/>
    <s v="COMP008"/>
    <n v="972.56"/>
    <n v="983.93"/>
    <n v="961.19"/>
    <n v="977.8"/>
    <n v="2961"/>
    <x v="7"/>
    <s v="SEC03"/>
    <x v="4"/>
    <n v="5.2400000000000091"/>
    <n v="5.3878423953278047E-3"/>
    <n v="22.739999999999895"/>
    <x v="0"/>
  </r>
  <r>
    <s v="2025-01-03"/>
    <s v="COMP008"/>
    <n v="985.67"/>
    <n v="997.34"/>
    <n v="974"/>
    <n v="990.54"/>
    <n v="14255"/>
    <x v="7"/>
    <s v="SEC03"/>
    <x v="4"/>
    <n v="4.8700000000000045"/>
    <n v="4.9408016881917934E-3"/>
    <n v="23.340000000000032"/>
    <x v="0"/>
  </r>
  <r>
    <s v="2025-01-06"/>
    <s v="COMP008"/>
    <n v="997.05"/>
    <n v="1010.86"/>
    <n v="983.24"/>
    <n v="992.23"/>
    <n v="21389"/>
    <x v="7"/>
    <s v="SEC03"/>
    <x v="4"/>
    <n v="-4.8199999999999363"/>
    <n v="-4.8342610701568997E-3"/>
    <n v="27.620000000000005"/>
    <x v="0"/>
  </r>
  <r>
    <s v="2025-01-07"/>
    <s v="COMP008"/>
    <n v="990.9"/>
    <n v="992.43"/>
    <n v="989.37"/>
    <n v="991.2"/>
    <n v="44919"/>
    <x v="7"/>
    <s v="SEC03"/>
    <x v="4"/>
    <n v="0.30000000000006821"/>
    <n v="3.0275507114751056E-4"/>
    <n v="3.0599999999999454"/>
    <x v="0"/>
  </r>
  <r>
    <s v="2025-01-08"/>
    <s v="COMP008"/>
    <n v="999.71"/>
    <n v="1009.49"/>
    <n v="989.92"/>
    <n v="995.36"/>
    <n v="43358"/>
    <x v="7"/>
    <s v="SEC03"/>
    <x v="4"/>
    <n v="-4.3500000000000227"/>
    <n v="-4.3512618659411455E-3"/>
    <n v="19.57000000000005"/>
    <x v="0"/>
  </r>
  <r>
    <s v="2025-01-09"/>
    <s v="COMP008"/>
    <n v="1000.31"/>
    <n v="1014.39"/>
    <n v="986.23"/>
    <n v="995.12"/>
    <n v="32521"/>
    <x v="7"/>
    <s v="SEC03"/>
    <x v="4"/>
    <n v="-5.1899999999999409"/>
    <n v="-5.1883915986043741E-3"/>
    <n v="28.159999999999968"/>
    <x v="0"/>
  </r>
  <r>
    <s v="2025-01-10"/>
    <s v="COMP008"/>
    <n v="1016.8"/>
    <n v="1018.78"/>
    <n v="1014.83"/>
    <n v="1014.93"/>
    <n v="32349"/>
    <x v="7"/>
    <s v="SEC03"/>
    <x v="4"/>
    <n v="-1.8700000000000045"/>
    <n v="-1.8391030684500439E-3"/>
    <n v="3.9499999999999318"/>
    <x v="0"/>
  </r>
  <r>
    <s v="2025-01-13"/>
    <s v="COMP008"/>
    <n v="1004.74"/>
    <n v="1018.95"/>
    <n v="990.53"/>
    <n v="1005.64"/>
    <n v="33703"/>
    <x v="7"/>
    <s v="SEC03"/>
    <x v="4"/>
    <n v="0.89999999999997726"/>
    <n v="8.9575412544536624E-4"/>
    <n v="28.420000000000073"/>
    <x v="0"/>
  </r>
  <r>
    <s v="2025-01-14"/>
    <s v="COMP008"/>
    <n v="995.94"/>
    <n v="1000.42"/>
    <n v="991.46"/>
    <n v="994.99"/>
    <n v="5247"/>
    <x v="7"/>
    <s v="SEC03"/>
    <x v="4"/>
    <n v="-0.95000000000004547"/>
    <n v="-9.5387272325646668E-4"/>
    <n v="8.9599999999999227"/>
    <x v="0"/>
  </r>
  <r>
    <s v="2025-01-15"/>
    <s v="COMP008"/>
    <n v="978.62"/>
    <n v="994.02"/>
    <n v="963.22"/>
    <n v="978.03"/>
    <n v="11703"/>
    <x v="7"/>
    <s v="SEC03"/>
    <x v="4"/>
    <n v="-0.59000000000003183"/>
    <n v="-6.0288978357281873E-4"/>
    <n v="30.799999999999955"/>
    <x v="0"/>
  </r>
  <r>
    <s v="2025-01-16"/>
    <s v="COMP008"/>
    <n v="974.75"/>
    <n v="986.87"/>
    <n v="962.64"/>
    <n v="971.63"/>
    <n v="13392"/>
    <x v="7"/>
    <s v="SEC03"/>
    <x v="4"/>
    <n v="-3.1200000000000045"/>
    <n v="-3.2008207232623797E-3"/>
    <n v="24.230000000000018"/>
    <x v="0"/>
  </r>
  <r>
    <s v="2025-01-17"/>
    <s v="COMP008"/>
    <n v="961"/>
    <n v="971.3"/>
    <n v="950.7"/>
    <n v="958.58"/>
    <n v="7305"/>
    <x v="7"/>
    <s v="SEC03"/>
    <x v="4"/>
    <n v="-2.4199999999999591"/>
    <n v="-2.5182101977106754E-3"/>
    <n v="20.599999999999909"/>
    <x v="0"/>
  </r>
  <r>
    <s v="2025-01-20"/>
    <s v="COMP008"/>
    <n v="966.25"/>
    <n v="977.91"/>
    <n v="954.59"/>
    <n v="961.45"/>
    <n v="13427"/>
    <x v="7"/>
    <s v="SEC03"/>
    <x v="4"/>
    <n v="-4.7999999999999545"/>
    <n v="-4.9676584734799009E-3"/>
    <n v="23.319999999999936"/>
    <x v="0"/>
  </r>
  <r>
    <s v="2025-01-21"/>
    <s v="COMP008"/>
    <n v="967.65"/>
    <n v="979.42"/>
    <n v="955.89"/>
    <n v="961.93"/>
    <n v="3230"/>
    <x v="7"/>
    <s v="SEC03"/>
    <x v="4"/>
    <n v="-5.7200000000000273"/>
    <n v="-5.9112282333488629E-3"/>
    <n v="23.529999999999973"/>
    <x v="0"/>
  </r>
  <r>
    <s v="2025-01-22"/>
    <s v="COMP008"/>
    <n v="946"/>
    <n v="951.2"/>
    <n v="940.81"/>
    <n v="949.17"/>
    <n v="27177"/>
    <x v="7"/>
    <s v="SEC03"/>
    <x v="4"/>
    <n v="3.1699999999999591"/>
    <n v="3.3509513742071449E-3"/>
    <n v="10.3900000000001"/>
    <x v="0"/>
  </r>
  <r>
    <s v="2025-01-23"/>
    <s v="COMP008"/>
    <n v="954.96"/>
    <n v="960"/>
    <n v="949.92"/>
    <n v="956.46"/>
    <n v="47040"/>
    <x v="7"/>
    <s v="SEC03"/>
    <x v="4"/>
    <n v="1.5"/>
    <n v="1.5707464186981654E-3"/>
    <n v="10.080000000000041"/>
    <x v="0"/>
  </r>
  <r>
    <s v="2025-01-24"/>
    <s v="COMP008"/>
    <n v="975.55"/>
    <n v="991.98"/>
    <n v="959.11"/>
    <n v="975.15"/>
    <n v="14780"/>
    <x v="7"/>
    <s v="SEC03"/>
    <x v="4"/>
    <n v="-0.39999999999997726"/>
    <n v="-4.1002511403821155E-4"/>
    <n v="32.870000000000005"/>
    <x v="0"/>
  </r>
  <r>
    <s v="2025-01-27"/>
    <s v="COMP008"/>
    <n v="981.78"/>
    <n v="994.19"/>
    <n v="969.38"/>
    <n v="979.79"/>
    <n v="39652"/>
    <x v="7"/>
    <s v="SEC03"/>
    <x v="4"/>
    <n v="-1.9900000000000091"/>
    <n v="-2.0269306769337418E-3"/>
    <n v="24.810000000000059"/>
    <x v="0"/>
  </r>
  <r>
    <s v="2025-01-28"/>
    <s v="COMP008"/>
    <n v="950.95"/>
    <n v="958.47"/>
    <n v="943.42"/>
    <n v="949.12"/>
    <n v="26901"/>
    <x v="7"/>
    <s v="SEC03"/>
    <x v="4"/>
    <n v="-1.8300000000000409"/>
    <n v="-1.9243913980756516E-3"/>
    <n v="15.050000000000068"/>
    <x v="0"/>
  </r>
  <r>
    <s v="2025-01-29"/>
    <s v="COMP008"/>
    <n v="973.88"/>
    <n v="985.72"/>
    <n v="962.05"/>
    <n v="973.41"/>
    <n v="17260"/>
    <x v="7"/>
    <s v="SEC03"/>
    <x v="4"/>
    <n v="-0.47000000000002728"/>
    <n v="-4.8260565983491527E-4"/>
    <n v="23.670000000000073"/>
    <x v="0"/>
  </r>
  <r>
    <s v="2025-01-30"/>
    <s v="COMP008"/>
    <n v="985.89"/>
    <n v="989.83"/>
    <n v="981.96"/>
    <n v="982.85"/>
    <n v="42430"/>
    <x v="7"/>
    <s v="SEC03"/>
    <x v="4"/>
    <n v="-3.0399999999999636"/>
    <n v="-3.0835083021432041E-3"/>
    <n v="7.8700000000000045"/>
    <x v="0"/>
  </r>
  <r>
    <s v="2025-01-31"/>
    <s v="COMP008"/>
    <n v="1004.86"/>
    <n v="1020.89"/>
    <n v="988.84"/>
    <n v="1007.61"/>
    <n v="14026"/>
    <x v="7"/>
    <s v="SEC03"/>
    <x v="4"/>
    <n v="2.75"/>
    <n v="2.7366996397508109E-3"/>
    <n v="32.049999999999955"/>
    <x v="0"/>
  </r>
  <r>
    <s v="2025-02-03"/>
    <s v="COMP008"/>
    <n v="1020.87"/>
    <n v="1033.3800000000001"/>
    <n v="1008.37"/>
    <n v="1021.8"/>
    <n v="43946"/>
    <x v="7"/>
    <s v="SEC03"/>
    <x v="4"/>
    <n v="0.92999999999994998"/>
    <n v="9.1098768697282708E-4"/>
    <n v="25.010000000000105"/>
    <x v="1"/>
  </r>
  <r>
    <s v="2025-02-04"/>
    <s v="COMP008"/>
    <n v="1037.24"/>
    <n v="1047.33"/>
    <n v="1027.1500000000001"/>
    <n v="1038.8"/>
    <n v="8347"/>
    <x v="7"/>
    <s v="SEC03"/>
    <x v="4"/>
    <n v="1.5599999999999454"/>
    <n v="1.5039913616905879E-3"/>
    <n v="20.179999999999836"/>
    <x v="1"/>
  </r>
  <r>
    <s v="2025-02-05"/>
    <s v="COMP008"/>
    <n v="1033.24"/>
    <n v="1041.96"/>
    <n v="1024.51"/>
    <n v="1041.73"/>
    <n v="5668"/>
    <x v="7"/>
    <s v="SEC03"/>
    <x v="4"/>
    <n v="8.4900000000000091"/>
    <n v="8.2168712012698E-3"/>
    <n v="17.450000000000045"/>
    <x v="1"/>
  </r>
  <r>
    <s v="2025-02-06"/>
    <s v="COMP008"/>
    <n v="1045.6199999999999"/>
    <n v="1054.74"/>
    <n v="1036.49"/>
    <n v="1038.54"/>
    <n v="35484"/>
    <x v="7"/>
    <s v="SEC03"/>
    <x v="4"/>
    <n v="-7.0799999999999272"/>
    <n v="-6.7711023125035172E-3"/>
    <n v="18.25"/>
    <x v="1"/>
  </r>
  <r>
    <s v="2025-02-07"/>
    <s v="COMP008"/>
    <n v="1047.29"/>
    <n v="1053.3800000000001"/>
    <n v="1041.21"/>
    <n v="1043.69"/>
    <n v="35028"/>
    <x v="7"/>
    <s v="SEC03"/>
    <x v="4"/>
    <n v="-3.5999999999999091"/>
    <n v="-3.4374433060564975E-3"/>
    <n v="12.170000000000073"/>
    <x v="1"/>
  </r>
  <r>
    <s v="2025-02-10"/>
    <s v="COMP008"/>
    <n v="1038.3699999999999"/>
    <n v="1046.77"/>
    <n v="1029.98"/>
    <n v="1034.6600000000001"/>
    <n v="31266"/>
    <x v="7"/>
    <s v="SEC03"/>
    <x v="4"/>
    <n v="-3.709999999999809"/>
    <n v="-3.5729075377753687E-3"/>
    <n v="16.789999999999964"/>
    <x v="1"/>
  </r>
  <r>
    <s v="2025-02-11"/>
    <s v="COMP008"/>
    <n v="1039.08"/>
    <n v="1052.96"/>
    <n v="1025.2"/>
    <n v="1040.58"/>
    <n v="15011"/>
    <x v="7"/>
    <s v="SEC03"/>
    <x v="4"/>
    <n v="1.5"/>
    <n v="1.4435847095507566E-3"/>
    <n v="27.759999999999991"/>
    <x v="1"/>
  </r>
  <r>
    <s v="2025-02-12"/>
    <s v="COMP008"/>
    <n v="1004.46"/>
    <n v="1019.37"/>
    <n v="989.55"/>
    <n v="1006.94"/>
    <n v="40019"/>
    <x v="7"/>
    <s v="SEC03"/>
    <x v="4"/>
    <n v="2.4800000000000182"/>
    <n v="2.4689883121279278E-3"/>
    <n v="29.82000000000005"/>
    <x v="1"/>
  </r>
  <r>
    <s v="2025-02-13"/>
    <s v="COMP008"/>
    <n v="1007.03"/>
    <n v="1009.81"/>
    <n v="1004.25"/>
    <n v="1007.73"/>
    <n v="31663"/>
    <x v="7"/>
    <s v="SEC03"/>
    <x v="4"/>
    <n v="0.70000000000004547"/>
    <n v="6.9511335312755879E-4"/>
    <n v="5.5599999999999454"/>
    <x v="1"/>
  </r>
  <r>
    <s v="2025-02-14"/>
    <s v="COMP008"/>
    <n v="1018.61"/>
    <n v="1031.27"/>
    <n v="1005.95"/>
    <n v="1025.19"/>
    <n v="42691"/>
    <x v="7"/>
    <s v="SEC03"/>
    <x v="4"/>
    <n v="6.5800000000000409"/>
    <n v="6.4597834303610222E-3"/>
    <n v="25.319999999999936"/>
    <x v="1"/>
  </r>
  <r>
    <s v="2025-02-17"/>
    <s v="COMP008"/>
    <n v="1034.08"/>
    <n v="1046.8499999999999"/>
    <n v="1021.32"/>
    <n v="1026.6500000000001"/>
    <n v="32417"/>
    <x v="7"/>
    <s v="SEC03"/>
    <x v="4"/>
    <n v="-7.4299999999998363"/>
    <n v="-7.1851307442362651E-3"/>
    <n v="25.529999999999859"/>
    <x v="1"/>
  </r>
  <r>
    <s v="2025-02-18"/>
    <s v="COMP008"/>
    <n v="1050.3699999999999"/>
    <n v="1058.54"/>
    <n v="1042.2"/>
    <n v="1049.49"/>
    <n v="47326"/>
    <x v="7"/>
    <s v="SEC03"/>
    <x v="4"/>
    <n v="-0.87999999999988177"/>
    <n v="-8.3780001332852414E-4"/>
    <n v="16.339999999999918"/>
    <x v="1"/>
  </r>
  <r>
    <s v="2025-02-19"/>
    <s v="COMP008"/>
    <n v="1047.18"/>
    <n v="1048.68"/>
    <n v="1045.69"/>
    <n v="1046.26"/>
    <n v="22031"/>
    <x v="7"/>
    <s v="SEC03"/>
    <x v="4"/>
    <n v="-0.92000000000007276"/>
    <n v="-8.7855001050447172E-4"/>
    <n v="2.9900000000000091"/>
    <x v="1"/>
  </r>
  <r>
    <s v="2025-02-20"/>
    <s v="COMP008"/>
    <n v="1064.21"/>
    <n v="1080.78"/>
    <n v="1047.6400000000001"/>
    <n v="1059.81"/>
    <n v="30432"/>
    <x v="7"/>
    <s v="SEC03"/>
    <x v="4"/>
    <n v="-4.4000000000000909"/>
    <n v="-4.1345223217223014E-3"/>
    <n v="33.139999999999873"/>
    <x v="1"/>
  </r>
  <r>
    <s v="2025-02-21"/>
    <s v="COMP008"/>
    <n v="1050.69"/>
    <n v="1060.51"/>
    <n v="1040.8699999999999"/>
    <n v="1048.4000000000001"/>
    <n v="21884"/>
    <x v="7"/>
    <s v="SEC03"/>
    <x v="4"/>
    <n v="-2.2899999999999636"/>
    <n v="-2.1795201248702885E-3"/>
    <n v="19.6400000000001"/>
    <x v="1"/>
  </r>
  <r>
    <s v="2025-02-24"/>
    <s v="COMP008"/>
    <n v="1068.53"/>
    <n v="1077.25"/>
    <n v="1059.81"/>
    <n v="1061.44"/>
    <n v="44618"/>
    <x v="7"/>
    <s v="SEC03"/>
    <x v="4"/>
    <n v="-7.0899999999999181"/>
    <n v="-6.6352839882828918E-3"/>
    <n v="17.440000000000055"/>
    <x v="1"/>
  </r>
  <r>
    <s v="2025-02-25"/>
    <s v="COMP008"/>
    <n v="1064.68"/>
    <n v="1072.28"/>
    <n v="1057.08"/>
    <n v="1064.8"/>
    <n v="21142"/>
    <x v="7"/>
    <s v="SEC03"/>
    <x v="4"/>
    <n v="0.11999999999989086"/>
    <n v="1.1270992223005115E-4"/>
    <n v="15.200000000000045"/>
    <x v="1"/>
  </r>
  <r>
    <s v="2025-02-26"/>
    <s v="COMP008"/>
    <n v="1056.74"/>
    <n v="1063.21"/>
    <n v="1050.27"/>
    <n v="1062.1099999999999"/>
    <n v="9848"/>
    <x v="7"/>
    <s v="SEC03"/>
    <x v="4"/>
    <n v="5.3699999999998909"/>
    <n v="5.0816662566003853E-3"/>
    <n v="12.940000000000055"/>
    <x v="1"/>
  </r>
  <r>
    <s v="2025-02-27"/>
    <s v="COMP008"/>
    <n v="1033.3699999999999"/>
    <n v="1045.6400000000001"/>
    <n v="1021.1"/>
    <n v="1028.47"/>
    <n v="21908"/>
    <x v="7"/>
    <s v="SEC03"/>
    <x v="4"/>
    <n v="-4.8999999999998636"/>
    <n v="-4.7417672276143727E-3"/>
    <n v="24.540000000000077"/>
    <x v="1"/>
  </r>
  <r>
    <s v="2025-02-28"/>
    <s v="COMP008"/>
    <n v="1031.78"/>
    <n v="1042.67"/>
    <n v="1020.88"/>
    <n v="1025.42"/>
    <n v="43222"/>
    <x v="7"/>
    <s v="SEC03"/>
    <x v="4"/>
    <n v="-6.3599999999999"/>
    <n v="-6.1641047510127157E-3"/>
    <n v="21.790000000000077"/>
    <x v="1"/>
  </r>
  <r>
    <s v="2025-03-03"/>
    <s v="COMP008"/>
    <n v="1023.93"/>
    <n v="1031.3"/>
    <n v="1016.57"/>
    <n v="1028.43"/>
    <n v="10968"/>
    <x v="7"/>
    <s v="SEC03"/>
    <x v="4"/>
    <n v="4.5000000000001137"/>
    <n v="4.3948316779468463E-3"/>
    <n v="14.729999999999905"/>
    <x v="2"/>
  </r>
  <r>
    <s v="2025-03-04"/>
    <s v="COMP008"/>
    <n v="1040.21"/>
    <n v="1045.2"/>
    <n v="1035.22"/>
    <n v="1039.47"/>
    <n v="10275"/>
    <x v="7"/>
    <s v="SEC03"/>
    <x v="4"/>
    <n v="-0.74000000000000909"/>
    <n v="-7.1139481450861752E-4"/>
    <n v="9.9800000000000182"/>
    <x v="2"/>
  </r>
  <r>
    <s v="2025-03-05"/>
    <s v="COMP008"/>
    <n v="1051.72"/>
    <n v="1062.8800000000001"/>
    <n v="1040.56"/>
    <n v="1060.3699999999999"/>
    <n v="1406"/>
    <x v="7"/>
    <s v="SEC03"/>
    <x v="4"/>
    <n v="8.6499999999998636"/>
    <n v="8.2246225231048797E-3"/>
    <n v="22.320000000000164"/>
    <x v="2"/>
  </r>
  <r>
    <s v="2025-03-06"/>
    <s v="COMP008"/>
    <n v="1093.5899999999999"/>
    <n v="1099.73"/>
    <n v="1087.45"/>
    <n v="1088.1600000000001"/>
    <n v="45036"/>
    <x v="7"/>
    <s v="SEC03"/>
    <x v="4"/>
    <n v="-5.4299999999998363"/>
    <n v="-4.9652977807037712E-3"/>
    <n v="12.279999999999973"/>
    <x v="2"/>
  </r>
  <r>
    <s v="2025-03-07"/>
    <s v="COMP008"/>
    <n v="1106.33"/>
    <n v="1112.54"/>
    <n v="1100.1199999999999"/>
    <n v="1105.6500000000001"/>
    <n v="3618"/>
    <x v="7"/>
    <s v="SEC03"/>
    <x v="4"/>
    <n v="-0.67999999999983629"/>
    <n v="-6.1464481664587995E-4"/>
    <n v="12.420000000000073"/>
    <x v="2"/>
  </r>
  <r>
    <s v="2025-03-10"/>
    <s v="COMP008"/>
    <n v="1094.6500000000001"/>
    <n v="1112.52"/>
    <n v="1076.78"/>
    <n v="1098.1099999999999"/>
    <n v="40696"/>
    <x v="7"/>
    <s v="SEC03"/>
    <x v="4"/>
    <n v="3.459999999999809"/>
    <n v="3.1608276618095362E-3"/>
    <n v="35.740000000000009"/>
    <x v="2"/>
  </r>
  <r>
    <s v="2025-03-11"/>
    <s v="COMP008"/>
    <n v="1095.07"/>
    <n v="1114.47"/>
    <n v="1075.67"/>
    <n v="1094.1600000000001"/>
    <n v="15719"/>
    <x v="7"/>
    <s v="SEC03"/>
    <x v="4"/>
    <n v="-0.90999999999985448"/>
    <n v="-8.3099710520775341E-4"/>
    <n v="38.799999999999955"/>
    <x v="2"/>
  </r>
  <r>
    <s v="2025-03-12"/>
    <s v="COMP008"/>
    <n v="1101.6400000000001"/>
    <n v="1109.94"/>
    <n v="1093.3399999999999"/>
    <n v="1104.6500000000001"/>
    <n v="25042"/>
    <x v="7"/>
    <s v="SEC03"/>
    <x v="4"/>
    <n v="3.0099999999999909"/>
    <n v="2.7322900403035388E-3"/>
    <n v="16.600000000000136"/>
    <x v="2"/>
  </r>
  <r>
    <s v="2025-03-13"/>
    <s v="COMP008"/>
    <n v="1104.95"/>
    <n v="1113.1500000000001"/>
    <n v="1096.75"/>
    <n v="1112.17"/>
    <n v="27514"/>
    <x v="7"/>
    <s v="SEC03"/>
    <x v="4"/>
    <n v="7.2200000000000273"/>
    <n v="6.534232318204468E-3"/>
    <n v="16.400000000000091"/>
    <x v="2"/>
  </r>
  <r>
    <s v="2025-03-14"/>
    <s v="COMP008"/>
    <n v="1130.3900000000001"/>
    <n v="1140.75"/>
    <n v="1120.02"/>
    <n v="1135.5"/>
    <n v="46487"/>
    <x v="7"/>
    <s v="SEC03"/>
    <x v="4"/>
    <n v="5.1099999999999"/>
    <n v="4.5205636992541511E-3"/>
    <n v="20.730000000000018"/>
    <x v="2"/>
  </r>
  <r>
    <s v="2025-03-17"/>
    <s v="COMP008"/>
    <n v="1168.6099999999999"/>
    <n v="1172.9000000000001"/>
    <n v="1164.31"/>
    <n v="1171.81"/>
    <n v="23908"/>
    <x v="7"/>
    <s v="SEC03"/>
    <x v="4"/>
    <n v="3.2000000000000455"/>
    <n v="2.7382959242176993E-3"/>
    <n v="8.5900000000001455"/>
    <x v="2"/>
  </r>
  <r>
    <s v="2025-03-18"/>
    <s v="COMP008"/>
    <n v="1207.47"/>
    <n v="1215.06"/>
    <n v="1199.8900000000001"/>
    <n v="1206.05"/>
    <n v="38952"/>
    <x v="7"/>
    <s v="SEC03"/>
    <x v="4"/>
    <n v="-1.4200000000000728"/>
    <n v="-1.1760126545587656E-3"/>
    <n v="15.169999999999845"/>
    <x v="2"/>
  </r>
  <r>
    <s v="2025-03-19"/>
    <s v="COMP008"/>
    <n v="1225.49"/>
    <n v="1240.17"/>
    <n v="1210.82"/>
    <n v="1229.25"/>
    <n v="48929"/>
    <x v="7"/>
    <s v="SEC03"/>
    <x v="4"/>
    <n v="3.7599999999999909"/>
    <n v="3.068160490905671E-3"/>
    <n v="29.350000000000136"/>
    <x v="2"/>
  </r>
  <r>
    <s v="2025-03-20"/>
    <s v="COMP008"/>
    <n v="1240.97"/>
    <n v="1251.07"/>
    <n v="1230.8699999999999"/>
    <n v="1237.75"/>
    <n v="30134"/>
    <x v="7"/>
    <s v="SEC03"/>
    <x v="4"/>
    <n v="-3.2200000000000273"/>
    <n v="-2.5947444337897185E-3"/>
    <n v="20.200000000000045"/>
    <x v="2"/>
  </r>
  <r>
    <s v="2025-03-21"/>
    <s v="COMP008"/>
    <n v="1261.96"/>
    <n v="1269.23"/>
    <n v="1254.7"/>
    <n v="1259.27"/>
    <n v="47799"/>
    <x v="7"/>
    <s v="SEC03"/>
    <x v="4"/>
    <n v="-2.6900000000000546"/>
    <n v="-2.1316048052236634E-3"/>
    <n v="14.529999999999973"/>
    <x v="2"/>
  </r>
  <r>
    <s v="2025-03-24"/>
    <s v="COMP008"/>
    <n v="1296.32"/>
    <n v="1307.5"/>
    <n v="1285.1400000000001"/>
    <n v="1286.22"/>
    <n v="38292"/>
    <x v="7"/>
    <s v="SEC03"/>
    <x v="4"/>
    <n v="-10.099999999999909"/>
    <n v="-7.791286102196919E-3"/>
    <n v="22.3599999999999"/>
    <x v="2"/>
  </r>
  <r>
    <s v="2025-03-25"/>
    <s v="COMP008"/>
    <n v="1280.31"/>
    <n v="1289.79"/>
    <n v="1270.83"/>
    <n v="1284.1400000000001"/>
    <n v="6313"/>
    <x v="7"/>
    <s v="SEC03"/>
    <x v="4"/>
    <n v="3.8300000000001546"/>
    <n v="2.9914630050535845E-3"/>
    <n v="18.960000000000036"/>
    <x v="2"/>
  </r>
  <r>
    <s v="2025-03-26"/>
    <s v="COMP008"/>
    <n v="1280.01"/>
    <n v="1290.07"/>
    <n v="1269.95"/>
    <n v="1275.8499999999999"/>
    <n v="5887"/>
    <x v="7"/>
    <s v="SEC03"/>
    <x v="4"/>
    <n v="-4.1600000000000819"/>
    <n v="-3.2499746095734265E-3"/>
    <n v="20.119999999999891"/>
    <x v="2"/>
  </r>
  <r>
    <s v="2025-03-27"/>
    <s v="COMP008"/>
    <n v="1272.8"/>
    <n v="1288.3599999999999"/>
    <n v="1257.25"/>
    <n v="1263.8800000000001"/>
    <n v="4558"/>
    <x v="7"/>
    <s v="SEC03"/>
    <x v="4"/>
    <n v="-8.9199999999998454"/>
    <n v="-7.0081709616592125E-3"/>
    <n v="31.1099999999999"/>
    <x v="2"/>
  </r>
  <r>
    <s v="2025-03-28"/>
    <s v="COMP008"/>
    <n v="1241.97"/>
    <n v="1255.81"/>
    <n v="1228.1400000000001"/>
    <n v="1250.3"/>
    <n v="37343"/>
    <x v="7"/>
    <s v="SEC03"/>
    <x v="4"/>
    <n v="8.3299999999999272"/>
    <n v="6.7070863225359122E-3"/>
    <n v="27.669999999999845"/>
    <x v="2"/>
  </r>
  <r>
    <s v="2025-03-31"/>
    <s v="COMP008"/>
    <n v="1230.05"/>
    <n v="1240.43"/>
    <n v="1219.68"/>
    <n v="1229.01"/>
    <n v="40887"/>
    <x v="7"/>
    <s v="SEC03"/>
    <x v="4"/>
    <n v="-1.0399999999999636"/>
    <n v="-8.4549408560624661E-4"/>
    <n v="20.75"/>
    <x v="2"/>
  </r>
  <r>
    <s v="2025-04-01"/>
    <s v="COMP008"/>
    <n v="1228.8699999999999"/>
    <n v="1243.1199999999999"/>
    <n v="1214.6199999999999"/>
    <n v="1233.18"/>
    <n v="32601"/>
    <x v="7"/>
    <s v="SEC03"/>
    <x v="4"/>
    <n v="4.3100000000001728"/>
    <n v="3.5072871825336878E-3"/>
    <n v="28.5"/>
    <x v="3"/>
  </r>
  <r>
    <s v="2025-04-02"/>
    <s v="COMP008"/>
    <n v="1221.06"/>
    <n v="1234.53"/>
    <n v="1207.5899999999999"/>
    <n v="1218.03"/>
    <n v="24099"/>
    <x v="7"/>
    <s v="SEC03"/>
    <x v="4"/>
    <n v="-3.0299999999999727"/>
    <n v="-2.4814505429708394E-3"/>
    <n v="26.940000000000055"/>
    <x v="3"/>
  </r>
  <r>
    <s v="2025-04-03"/>
    <s v="COMP008"/>
    <n v="1200.93"/>
    <n v="1217.06"/>
    <n v="1184.79"/>
    <n v="1206.3499999999999"/>
    <n v="20094"/>
    <x v="7"/>
    <s v="SEC03"/>
    <x v="4"/>
    <n v="5.4199999999998454"/>
    <n v="4.5131689607219782E-3"/>
    <n v="32.269999999999982"/>
    <x v="3"/>
  </r>
  <r>
    <s v="2025-04-04"/>
    <s v="COMP008"/>
    <n v="1220.9100000000001"/>
    <n v="1237.6300000000001"/>
    <n v="1204.2"/>
    <n v="1217.3499999999999"/>
    <n v="2657"/>
    <x v="7"/>
    <s v="SEC03"/>
    <x v="4"/>
    <n v="-3.5600000000001728"/>
    <n v="-2.9158578437396472E-3"/>
    <n v="33.430000000000064"/>
    <x v="3"/>
  </r>
  <r>
    <s v="2025-04-07"/>
    <s v="COMP008"/>
    <n v="1222.01"/>
    <n v="1226.22"/>
    <n v="1217.8"/>
    <n v="1220.43"/>
    <n v="4164"/>
    <x v="7"/>
    <s v="SEC03"/>
    <x v="4"/>
    <n v="-1.5799999999999272"/>
    <n v="-1.2929517761719848E-3"/>
    <n v="8.4200000000000728"/>
    <x v="3"/>
  </r>
  <r>
    <s v="2025-04-08"/>
    <s v="COMP008"/>
    <n v="1235.49"/>
    <n v="1249.81"/>
    <n v="1221.18"/>
    <n v="1227.3399999999999"/>
    <n v="20601"/>
    <x v="7"/>
    <s v="SEC03"/>
    <x v="4"/>
    <n v="-8.1500000000000909"/>
    <n v="-6.596573019611726E-3"/>
    <n v="28.629999999999882"/>
    <x v="3"/>
  </r>
  <r>
    <s v="2025-04-09"/>
    <s v="COMP008"/>
    <n v="1245.21"/>
    <n v="1255.17"/>
    <n v="1235.26"/>
    <n v="1248.93"/>
    <n v="5552"/>
    <x v="7"/>
    <s v="SEC03"/>
    <x v="4"/>
    <n v="3.7200000000000273"/>
    <n v="2.9874479003541791E-3"/>
    <n v="19.910000000000082"/>
    <x v="3"/>
  </r>
  <r>
    <s v="2025-04-10"/>
    <s v="COMP008"/>
    <n v="1259.57"/>
    <n v="1270.7"/>
    <n v="1248.44"/>
    <n v="1262.9100000000001"/>
    <n v="3671"/>
    <x v="7"/>
    <s v="SEC03"/>
    <x v="4"/>
    <n v="3.3400000000001455"/>
    <n v="2.6516985955525661E-3"/>
    <n v="22.259999999999991"/>
    <x v="3"/>
  </r>
  <r>
    <s v="2025-04-11"/>
    <s v="COMP008"/>
    <n v="1291.8"/>
    <n v="1310.3900000000001"/>
    <n v="1273.21"/>
    <n v="1287.6199999999999"/>
    <n v="4722"/>
    <x v="7"/>
    <s v="SEC03"/>
    <x v="4"/>
    <n v="-4.1800000000000637"/>
    <n v="-3.2357950147082087E-3"/>
    <n v="37.180000000000064"/>
    <x v="3"/>
  </r>
  <r>
    <s v="2025-04-14"/>
    <s v="COMP008"/>
    <n v="1289.43"/>
    <n v="1307.5999999999999"/>
    <n v="1271.26"/>
    <n v="1289.22"/>
    <n v="22438"/>
    <x v="7"/>
    <s v="SEC03"/>
    <x v="4"/>
    <n v="-0.21000000000003638"/>
    <n v="-1.6286266024525284E-4"/>
    <n v="36.339999999999918"/>
    <x v="3"/>
  </r>
  <r>
    <s v="2025-04-15"/>
    <s v="COMP008"/>
    <n v="1311.6"/>
    <n v="1326.39"/>
    <n v="1296.81"/>
    <n v="1315.99"/>
    <n v="33247"/>
    <x v="7"/>
    <s v="SEC03"/>
    <x v="4"/>
    <n v="4.3900000000001"/>
    <n v="3.3470570295822664E-3"/>
    <n v="29.580000000000155"/>
    <x v="3"/>
  </r>
  <r>
    <s v="2025-04-16"/>
    <s v="COMP008"/>
    <n v="1320.41"/>
    <n v="1343.58"/>
    <n v="1297.24"/>
    <n v="1322.28"/>
    <n v="21435"/>
    <x v="7"/>
    <s v="SEC03"/>
    <x v="4"/>
    <n v="1.8699999999998909"/>
    <n v="1.4162267780461302E-3"/>
    <n v="46.339999999999918"/>
    <x v="3"/>
  </r>
  <r>
    <s v="2025-04-17"/>
    <s v="COMP008"/>
    <n v="1322.26"/>
    <n v="1335.54"/>
    <n v="1308.99"/>
    <n v="1325.41"/>
    <n v="28386"/>
    <x v="7"/>
    <s v="SEC03"/>
    <x v="4"/>
    <n v="3.1500000000000909"/>
    <n v="2.3822848758943711E-3"/>
    <n v="26.549999999999955"/>
    <x v="3"/>
  </r>
  <r>
    <s v="2025-04-18"/>
    <s v="COMP008"/>
    <n v="1347.42"/>
    <n v="1371.43"/>
    <n v="1323.42"/>
    <n v="1350.36"/>
    <n v="3123"/>
    <x v="7"/>
    <s v="SEC03"/>
    <x v="4"/>
    <n v="2.9399999999998272"/>
    <n v="2.1819477223136269E-3"/>
    <n v="48.009999999999991"/>
    <x v="3"/>
  </r>
  <r>
    <s v="2025-04-21"/>
    <s v="COMP008"/>
    <n v="1335.54"/>
    <n v="1353.54"/>
    <n v="1317.54"/>
    <n v="1335.92"/>
    <n v="48216"/>
    <x v="7"/>
    <s v="SEC03"/>
    <x v="4"/>
    <n v="0.38000000000010914"/>
    <n v="2.8452910433241174E-4"/>
    <n v="36"/>
    <x v="3"/>
  </r>
  <r>
    <s v="2025-04-22"/>
    <s v="COMP008"/>
    <n v="1372.2"/>
    <n v="1379.09"/>
    <n v="1365.31"/>
    <n v="1370.74"/>
    <n v="14001"/>
    <x v="7"/>
    <s v="SEC03"/>
    <x v="4"/>
    <n v="-1.4600000000000364"/>
    <n v="-1.0639848418598137E-3"/>
    <n v="13.779999999999973"/>
    <x v="3"/>
  </r>
  <r>
    <s v="2025-04-23"/>
    <s v="COMP008"/>
    <n v="1371.67"/>
    <n v="1383.22"/>
    <n v="1360.12"/>
    <n v="1366.21"/>
    <n v="49174"/>
    <x v="7"/>
    <s v="SEC03"/>
    <x v="4"/>
    <n v="-5.4600000000000364"/>
    <n v="-3.9805492574744921E-3"/>
    <n v="23.100000000000136"/>
    <x v="3"/>
  </r>
  <r>
    <s v="2025-04-24"/>
    <s v="COMP008"/>
    <n v="1340.07"/>
    <n v="1359.09"/>
    <n v="1321.04"/>
    <n v="1345.72"/>
    <n v="36739"/>
    <x v="7"/>
    <s v="SEC03"/>
    <x v="4"/>
    <n v="5.6500000000000909"/>
    <n v="4.2161976613162679E-3"/>
    <n v="38.049999999999955"/>
    <x v="3"/>
  </r>
  <r>
    <s v="2025-04-25"/>
    <s v="COMP008"/>
    <n v="1351.27"/>
    <n v="1360.71"/>
    <n v="1341.82"/>
    <n v="1357.17"/>
    <n v="30166"/>
    <x v="7"/>
    <s v="SEC03"/>
    <x v="4"/>
    <n v="5.9000000000000909"/>
    <n v="4.366262849023579E-3"/>
    <n v="18.8900000000001"/>
    <x v="3"/>
  </r>
  <r>
    <s v="2025-04-28"/>
    <s v="COMP008"/>
    <n v="1349.15"/>
    <n v="1371.52"/>
    <n v="1326.79"/>
    <n v="1351.05"/>
    <n v="26592"/>
    <x v="7"/>
    <s v="SEC03"/>
    <x v="4"/>
    <n v="1.8999999999998636"/>
    <n v="1.4082941111068922E-3"/>
    <n v="44.730000000000018"/>
    <x v="3"/>
  </r>
  <r>
    <s v="2025-04-29"/>
    <s v="COMP008"/>
    <n v="1391.16"/>
    <n v="1405.45"/>
    <n v="1376.87"/>
    <n v="1386.31"/>
    <n v="7782"/>
    <x v="7"/>
    <s v="SEC03"/>
    <x v="4"/>
    <n v="-4.8500000000001364"/>
    <n v="-3.4862992035424654E-3"/>
    <n v="28.580000000000155"/>
    <x v="3"/>
  </r>
  <r>
    <s v="2025-04-30"/>
    <s v="COMP008"/>
    <n v="1370.2"/>
    <n v="1379.56"/>
    <n v="1360.85"/>
    <n v="1379.1"/>
    <n v="9307"/>
    <x v="7"/>
    <s v="SEC03"/>
    <x v="4"/>
    <n v="8.8999999999998636"/>
    <n v="6.4954021310756555E-3"/>
    <n v="18.710000000000036"/>
    <x v="3"/>
  </r>
  <r>
    <s v="2025-05-01"/>
    <s v="COMP008"/>
    <n v="1388.49"/>
    <n v="1394.2"/>
    <n v="1382.78"/>
    <n v="1384.9"/>
    <n v="39346"/>
    <x v="7"/>
    <s v="SEC03"/>
    <x v="4"/>
    <n v="-3.5899999999999181"/>
    <n v="-2.5855425678254205E-3"/>
    <n v="11.420000000000073"/>
    <x v="4"/>
  </r>
  <r>
    <s v="2025-05-02"/>
    <s v="COMP008"/>
    <n v="1349.54"/>
    <n v="1361.22"/>
    <n v="1337.85"/>
    <n v="1360.57"/>
    <n v="22164"/>
    <x v="7"/>
    <s v="SEC03"/>
    <x v="4"/>
    <n v="11.029999999999973"/>
    <n v="8.1731552973605629E-3"/>
    <n v="23.370000000000118"/>
    <x v="4"/>
  </r>
  <r>
    <s v="2025-05-05"/>
    <s v="COMP008"/>
    <n v="1375.46"/>
    <n v="1383.28"/>
    <n v="1367.63"/>
    <n v="1374.91"/>
    <n v="3941"/>
    <x v="7"/>
    <s v="SEC03"/>
    <x v="4"/>
    <n v="-0.54999999999995453"/>
    <n v="-3.9986622657144121E-4"/>
    <n v="15.649999999999864"/>
    <x v="4"/>
  </r>
  <r>
    <s v="2025-05-06"/>
    <s v="COMP008"/>
    <n v="1361.04"/>
    <n v="1385.48"/>
    <n v="1336.6"/>
    <n v="1361.83"/>
    <n v="46865"/>
    <x v="7"/>
    <s v="SEC03"/>
    <x v="4"/>
    <n v="0.78999999999996362"/>
    <n v="5.804384882148678E-4"/>
    <n v="48.880000000000109"/>
    <x v="4"/>
  </r>
  <r>
    <s v="2025-05-07"/>
    <s v="COMP008"/>
    <n v="1383.91"/>
    <n v="1399.58"/>
    <n v="1368.23"/>
    <n v="1374.11"/>
    <n v="26359"/>
    <x v="7"/>
    <s v="SEC03"/>
    <x v="4"/>
    <n v="-9.8000000000001819"/>
    <n v="-7.0813853502035406E-3"/>
    <n v="31.349999999999909"/>
    <x v="4"/>
  </r>
  <r>
    <s v="2025-05-08"/>
    <s v="COMP008"/>
    <n v="1369.51"/>
    <n v="1382.73"/>
    <n v="1356.29"/>
    <n v="1367.04"/>
    <n v="9378"/>
    <x v="7"/>
    <s v="SEC03"/>
    <x v="4"/>
    <n v="-2.4700000000000273"/>
    <n v="-1.8035647786434764E-3"/>
    <n v="26.440000000000055"/>
    <x v="4"/>
  </r>
  <r>
    <s v="2025-05-09"/>
    <s v="COMP008"/>
    <n v="1340.17"/>
    <n v="1348.09"/>
    <n v="1332.25"/>
    <n v="1332.55"/>
    <n v="14675"/>
    <x v="7"/>
    <s v="SEC03"/>
    <x v="4"/>
    <n v="-7.6200000000001182"/>
    <n v="-5.6858458255296847E-3"/>
    <n v="15.839999999999918"/>
    <x v="4"/>
  </r>
  <r>
    <s v="2025-05-12"/>
    <s v="COMP008"/>
    <n v="1335.95"/>
    <n v="1343.45"/>
    <n v="1328.45"/>
    <n v="1335.07"/>
    <n v="36113"/>
    <x v="7"/>
    <s v="SEC03"/>
    <x v="4"/>
    <n v="-0.88000000000010914"/>
    <n v="-6.587072869494435E-4"/>
    <n v="15"/>
    <x v="4"/>
  </r>
  <r>
    <s v="2025-05-13"/>
    <s v="COMP008"/>
    <n v="1339.39"/>
    <n v="1352.58"/>
    <n v="1326.21"/>
    <n v="1336.85"/>
    <n v="6877"/>
    <x v="7"/>
    <s v="SEC03"/>
    <x v="4"/>
    <n v="-2.540000000000191"/>
    <n v="-1.8963856681027862E-3"/>
    <n v="26.369999999999891"/>
    <x v="4"/>
  </r>
  <r>
    <s v="2025-05-14"/>
    <s v="COMP008"/>
    <n v="1355.73"/>
    <n v="1366.81"/>
    <n v="1344.65"/>
    <n v="1352.09"/>
    <n v="5686"/>
    <x v="7"/>
    <s v="SEC03"/>
    <x v="4"/>
    <n v="-3.6400000000001"/>
    <n v="-2.6849003857701017E-3"/>
    <n v="22.159999999999854"/>
    <x v="4"/>
  </r>
  <r>
    <s v="2025-05-15"/>
    <s v="COMP008"/>
    <n v="1370.46"/>
    <n v="1386.67"/>
    <n v="1354.24"/>
    <n v="1379.19"/>
    <n v="13205"/>
    <x v="7"/>
    <s v="SEC03"/>
    <x v="4"/>
    <n v="8.7300000000000182"/>
    <n v="6.3701239000043914E-3"/>
    <n v="32.430000000000064"/>
    <x v="4"/>
  </r>
  <r>
    <s v="2025-05-16"/>
    <s v="COMP008"/>
    <n v="1414.59"/>
    <n v="1418.65"/>
    <n v="1410.52"/>
    <n v="1413.16"/>
    <n v="17524"/>
    <x v="7"/>
    <s v="SEC03"/>
    <x v="4"/>
    <n v="-1.4299999999998363"/>
    <n v="-1.0108936158178953E-3"/>
    <n v="8.1300000000001091"/>
    <x v="4"/>
  </r>
  <r>
    <s v="2025-05-19"/>
    <s v="COMP008"/>
    <n v="1429.35"/>
    <n v="1452.75"/>
    <n v="1405.94"/>
    <n v="1428.97"/>
    <n v="17848"/>
    <x v="7"/>
    <s v="SEC03"/>
    <x v="4"/>
    <n v="-0.37999999999988177"/>
    <n v="-2.6585510896553105E-4"/>
    <n v="46.809999999999945"/>
    <x v="4"/>
  </r>
  <r>
    <s v="2025-05-20"/>
    <s v="COMP008"/>
    <n v="1425.85"/>
    <n v="1440.82"/>
    <n v="1410.89"/>
    <n v="1434.33"/>
    <n v="39724"/>
    <x v="7"/>
    <s v="SEC03"/>
    <x v="4"/>
    <n v="8.4800000000000182"/>
    <n v="5.9473296630080438E-3"/>
    <n v="29.929999999999836"/>
    <x v="4"/>
  </r>
  <r>
    <s v="2025-05-21"/>
    <s v="COMP008"/>
    <n v="1407.65"/>
    <n v="1411.64"/>
    <n v="1403.66"/>
    <n v="1409.1"/>
    <n v="30301"/>
    <x v="7"/>
    <s v="SEC03"/>
    <x v="4"/>
    <n v="1.4499999999998181"/>
    <n v="1.0300856036655546E-3"/>
    <n v="7.9800000000000182"/>
    <x v="4"/>
  </r>
  <r>
    <s v="2025-05-22"/>
    <s v="COMP008"/>
    <n v="1405.5"/>
    <n v="1422.57"/>
    <n v="1388.43"/>
    <n v="1413.03"/>
    <n v="29310"/>
    <x v="7"/>
    <s v="SEC03"/>
    <x v="4"/>
    <n v="7.5299999999999727"/>
    <n v="5.357524012806811E-3"/>
    <n v="34.139999999999873"/>
    <x v="4"/>
  </r>
  <r>
    <s v="2025-05-23"/>
    <s v="COMP008"/>
    <n v="1409.53"/>
    <n v="1423.19"/>
    <n v="1395.87"/>
    <n v="1417.2"/>
    <n v="39892"/>
    <x v="7"/>
    <s v="SEC03"/>
    <x v="4"/>
    <n v="7.6700000000000728"/>
    <n v="5.4415301554419362E-3"/>
    <n v="27.320000000000164"/>
    <x v="4"/>
  </r>
  <r>
    <s v="2025-05-26"/>
    <s v="COMP008"/>
    <n v="1415.57"/>
    <n v="1438.62"/>
    <n v="1392.53"/>
    <n v="1414"/>
    <n v="24324"/>
    <x v="7"/>
    <s v="SEC03"/>
    <x v="4"/>
    <n v="-1.5699999999999363"/>
    <n v="-1.1090938632493882E-3"/>
    <n v="46.089999999999918"/>
    <x v="4"/>
  </r>
  <r>
    <s v="2025-05-27"/>
    <s v="COMP008"/>
    <n v="1424.8"/>
    <n v="1435.19"/>
    <n v="1414.41"/>
    <n v="1425.66"/>
    <n v="13205"/>
    <x v="7"/>
    <s v="SEC03"/>
    <x v="4"/>
    <n v="0.86000000000012733"/>
    <n v="6.0359348680525499E-4"/>
    <n v="20.779999999999973"/>
    <x v="4"/>
  </r>
  <r>
    <s v="2025-05-28"/>
    <s v="COMP008"/>
    <n v="1451.16"/>
    <n v="1462.28"/>
    <n v="1440.04"/>
    <n v="1446.29"/>
    <n v="4092"/>
    <x v="7"/>
    <s v="SEC03"/>
    <x v="4"/>
    <n v="-4.8700000000001182"/>
    <n v="-3.3559359409025317E-3"/>
    <n v="22.240000000000009"/>
    <x v="4"/>
  </r>
  <r>
    <s v="2025-05-29"/>
    <s v="COMP008"/>
    <n v="1432.45"/>
    <n v="1454.86"/>
    <n v="1410.03"/>
    <n v="1431.8"/>
    <n v="25860"/>
    <x v="7"/>
    <s v="SEC03"/>
    <x v="4"/>
    <n v="-0.65000000000009095"/>
    <n v="-4.5376801982623544E-4"/>
    <n v="44.829999999999927"/>
    <x v="4"/>
  </r>
  <r>
    <s v="2025-05-30"/>
    <s v="COMP008"/>
    <n v="1415.49"/>
    <n v="1421.4"/>
    <n v="1409.57"/>
    <n v="1417.17"/>
    <n v="26763"/>
    <x v="7"/>
    <s v="SEC03"/>
    <x v="4"/>
    <n v="1.6800000000000637"/>
    <n v="1.1868681516648395E-3"/>
    <n v="11.830000000000155"/>
    <x v="4"/>
  </r>
  <r>
    <s v="2025-06-02"/>
    <s v="COMP008"/>
    <n v="1419.02"/>
    <n v="1426.56"/>
    <n v="1411.47"/>
    <n v="1415.02"/>
    <n v="40876"/>
    <x v="7"/>
    <s v="SEC03"/>
    <x v="4"/>
    <n v="-4"/>
    <n v="-2.8188468097701232E-3"/>
    <n v="15.089999999999918"/>
    <x v="5"/>
  </r>
  <r>
    <s v="2025-06-03"/>
    <s v="COMP008"/>
    <n v="1407.84"/>
    <n v="1427.67"/>
    <n v="1388"/>
    <n v="1404.43"/>
    <n v="35578"/>
    <x v="7"/>
    <s v="SEC03"/>
    <x v="4"/>
    <n v="-3.4099999999998545"/>
    <n v="-2.4221502443458453E-3"/>
    <n v="39.670000000000073"/>
    <x v="5"/>
  </r>
  <r>
    <s v="2025-06-04"/>
    <s v="COMP008"/>
    <n v="1382.95"/>
    <n v="1395.2"/>
    <n v="1370.69"/>
    <n v="1376.02"/>
    <n v="42789"/>
    <x v="7"/>
    <s v="SEC03"/>
    <x v="4"/>
    <n v="-6.9300000000000637"/>
    <n v="-5.011027152102436E-3"/>
    <n v="24.509999999999991"/>
    <x v="5"/>
  </r>
  <r>
    <s v="2025-06-05"/>
    <s v="COMP008"/>
    <n v="1367.75"/>
    <n v="1385.7"/>
    <n v="1349.8"/>
    <n v="1359.17"/>
    <n v="1691"/>
    <x v="7"/>
    <s v="SEC03"/>
    <x v="4"/>
    <n v="-8.5799999999999272"/>
    <n v="-6.2730762200694044E-3"/>
    <n v="35.900000000000091"/>
    <x v="5"/>
  </r>
  <r>
    <s v="2025-06-06"/>
    <s v="COMP008"/>
    <n v="1346.56"/>
    <n v="1362.53"/>
    <n v="1330.59"/>
    <n v="1338.55"/>
    <n v="32730"/>
    <x v="7"/>
    <s v="SEC03"/>
    <x v="4"/>
    <n v="-8.0099999999999909"/>
    <n v="-5.9484909695817429E-3"/>
    <n v="31.940000000000055"/>
    <x v="5"/>
  </r>
  <r>
    <s v="2025-06-09"/>
    <s v="COMP008"/>
    <n v="1361.73"/>
    <n v="1370.59"/>
    <n v="1352.87"/>
    <n v="1359.41"/>
    <n v="23766"/>
    <x v="7"/>
    <s v="SEC03"/>
    <x v="4"/>
    <n v="-2.3199999999999363"/>
    <n v="-1.7037151270809458E-3"/>
    <n v="17.720000000000027"/>
    <x v="5"/>
  </r>
  <r>
    <s v="2025-06-10"/>
    <s v="COMP008"/>
    <n v="1398.24"/>
    <n v="1411.18"/>
    <n v="1385.3"/>
    <n v="1389.22"/>
    <n v="18695"/>
    <x v="7"/>
    <s v="SEC03"/>
    <x v="4"/>
    <n v="-9.0199999999999818"/>
    <n v="-6.450966929854661E-3"/>
    <n v="25.880000000000109"/>
    <x v="5"/>
  </r>
  <r>
    <s v="2025-06-11"/>
    <s v="COMP008"/>
    <n v="1376.36"/>
    <n v="1393.1"/>
    <n v="1359.62"/>
    <n v="1370.51"/>
    <n v="26491"/>
    <x v="7"/>
    <s v="SEC03"/>
    <x v="4"/>
    <n v="-5.8499999999999091"/>
    <n v="-4.2503414804265669E-3"/>
    <n v="33.480000000000018"/>
    <x v="5"/>
  </r>
  <r>
    <s v="2025-06-12"/>
    <s v="COMP008"/>
    <n v="1381.97"/>
    <n v="1398.42"/>
    <n v="1365.52"/>
    <n v="1380.3"/>
    <n v="34045"/>
    <x v="7"/>
    <s v="SEC03"/>
    <x v="4"/>
    <n v="-1.6700000000000728"/>
    <n v="-1.2084198643965301E-3"/>
    <n v="32.900000000000091"/>
    <x v="5"/>
  </r>
  <r>
    <s v="2025-06-13"/>
    <s v="COMP008"/>
    <n v="1401.49"/>
    <n v="1414.64"/>
    <n v="1388.35"/>
    <n v="1395.9"/>
    <n v="31497"/>
    <x v="7"/>
    <s v="SEC03"/>
    <x v="4"/>
    <n v="-5.5899999999999181"/>
    <n v="-3.9886121199579861E-3"/>
    <n v="26.290000000000191"/>
    <x v="5"/>
  </r>
  <r>
    <s v="2025-06-16"/>
    <s v="COMP008"/>
    <n v="1364.55"/>
    <n v="1371.05"/>
    <n v="1358.05"/>
    <n v="1370.23"/>
    <n v="47686"/>
    <x v="7"/>
    <s v="SEC03"/>
    <x v="4"/>
    <n v="5.6800000000000637"/>
    <n v="4.1625444285662404E-3"/>
    <n v="13"/>
    <x v="5"/>
  </r>
  <r>
    <s v="2025-06-17"/>
    <s v="COMP008"/>
    <n v="1373.49"/>
    <n v="1400.49"/>
    <n v="1346.5"/>
    <n v="1373.34"/>
    <n v="44485"/>
    <x v="7"/>
    <s v="SEC03"/>
    <x v="4"/>
    <n v="-0.15000000000009095"/>
    <n v="-1.092108424525049E-4"/>
    <n v="53.990000000000009"/>
    <x v="5"/>
  </r>
  <r>
    <s v="2025-06-18"/>
    <s v="COMP008"/>
    <n v="1412.41"/>
    <n v="1428.2"/>
    <n v="1396.61"/>
    <n v="1418.22"/>
    <n v="11068"/>
    <x v="7"/>
    <s v="SEC03"/>
    <x v="4"/>
    <n v="5.8099999999999454"/>
    <n v="4.1135364377198865E-3"/>
    <n v="31.590000000000146"/>
    <x v="5"/>
  </r>
  <r>
    <s v="2025-06-19"/>
    <s v="COMP008"/>
    <n v="1438.96"/>
    <n v="1455.49"/>
    <n v="1422.43"/>
    <n v="1430.71"/>
    <n v="1287"/>
    <x v="7"/>
    <s v="SEC03"/>
    <x v="4"/>
    <n v="-8.25"/>
    <n v="-5.7333073886695948E-3"/>
    <n v="33.059999999999945"/>
    <x v="5"/>
  </r>
  <r>
    <s v="2025-06-20"/>
    <s v="COMP008"/>
    <n v="1429.61"/>
    <n v="1444.31"/>
    <n v="1414.9"/>
    <n v="1426.64"/>
    <n v="36131"/>
    <x v="7"/>
    <s v="SEC03"/>
    <x v="4"/>
    <n v="-2.9699999999997999"/>
    <n v="-2.0774896650133956E-3"/>
    <n v="29.409999999999854"/>
    <x v="5"/>
  </r>
  <r>
    <s v="2025-06-23"/>
    <s v="COMP008"/>
    <n v="1419.27"/>
    <n v="1435.79"/>
    <n v="1402.75"/>
    <n v="1416.94"/>
    <n v="41975"/>
    <x v="7"/>
    <s v="SEC03"/>
    <x v="4"/>
    <n v="-2.3299999999999272"/>
    <n v="-1.6416890373219524E-3"/>
    <n v="33.039999999999964"/>
    <x v="5"/>
  </r>
  <r>
    <s v="2025-06-24"/>
    <s v="COMP008"/>
    <n v="1371.49"/>
    <n v="1387.19"/>
    <n v="1355.8"/>
    <n v="1381.62"/>
    <n v="4178"/>
    <x v="7"/>
    <s v="SEC03"/>
    <x v="4"/>
    <n v="10.129999999999882"/>
    <n v="7.3861274963724719E-3"/>
    <n v="31.3900000000001"/>
    <x v="5"/>
  </r>
  <r>
    <s v="2025-06-25"/>
    <s v="COMP008"/>
    <n v="1392.25"/>
    <n v="1397.92"/>
    <n v="1386.57"/>
    <n v="1390.16"/>
    <n v="27627"/>
    <x v="7"/>
    <s v="SEC03"/>
    <x v="4"/>
    <n v="-2.0899999999999181"/>
    <n v="-1.5011671754353874E-3"/>
    <n v="11.350000000000136"/>
    <x v="5"/>
  </r>
  <r>
    <s v="2025-06-26"/>
    <s v="COMP008"/>
    <n v="1426.17"/>
    <n v="1442.23"/>
    <n v="1410.12"/>
    <n v="1425.04"/>
    <n v="36422"/>
    <x v="7"/>
    <s v="SEC03"/>
    <x v="4"/>
    <n v="-1.1300000000001091"/>
    <n v="-7.9233190994068667E-4"/>
    <n v="32.110000000000127"/>
    <x v="5"/>
  </r>
  <r>
    <s v="2025-06-27"/>
    <s v="COMP008"/>
    <n v="1410.54"/>
    <n v="1424.13"/>
    <n v="1396.96"/>
    <n v="1410.84"/>
    <n v="8135"/>
    <x v="7"/>
    <s v="SEC03"/>
    <x v="4"/>
    <n v="0.29999999999995453"/>
    <n v="2.1268450380702039E-4"/>
    <n v="27.170000000000073"/>
    <x v="5"/>
  </r>
  <r>
    <s v="2025-06-30"/>
    <s v="COMP008"/>
    <n v="1378.34"/>
    <n v="1385.28"/>
    <n v="1371.39"/>
    <n v="1377.18"/>
    <n v="24238"/>
    <x v="7"/>
    <s v="SEC03"/>
    <x v="4"/>
    <n v="-1.1599999999998545"/>
    <n v="-8.415920600141145E-4"/>
    <n v="13.889999999999873"/>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R_SYN_0000028"/>
    <s v="ORD00182"/>
    <s v="2025-05-22 00:54:00"/>
    <s v="COMP007"/>
    <x v="0"/>
    <n v="627"/>
    <n v="595.1"/>
    <n v="186.56"/>
    <s v="TRD000015"/>
    <s v="PF000009"/>
    <s v="2025-01-01"/>
    <x v="0"/>
    <s v="Portfolio 9"/>
    <s v="Amazon.com Inc."/>
    <n v="2025"/>
    <x v="0"/>
    <x v="0"/>
    <n v="372941.14"/>
  </r>
  <r>
    <s v="TR_SYN_0000036"/>
    <s v="ORD00241"/>
    <s v="2025-05-01 00:22:00"/>
    <s v="COMP006"/>
    <x v="1"/>
    <n v="99"/>
    <n v="236.11"/>
    <n v="11.69"/>
    <s v="TRD000030"/>
    <s v="PF000003"/>
    <s v="2025-01-01"/>
    <x v="1"/>
    <s v="Portfolio 3"/>
    <s v="Microsoft Corp."/>
    <n v="2025"/>
    <x v="1"/>
    <x v="0"/>
    <n v="23363.200000000004"/>
  </r>
  <r>
    <s v="TR_SYN_0000150"/>
    <s v="ORD00227"/>
    <s v="2025-01-17 00:32:00"/>
    <s v="COMP003"/>
    <x v="1"/>
    <n v="817"/>
    <n v="2048.3000000000002"/>
    <n v="836.73"/>
    <s v="TRD000023"/>
    <s v="PF000005"/>
    <s v="2025-01-01"/>
    <x v="2"/>
    <s v="Portfolio 5"/>
    <s v="HDFC Bank"/>
    <n v="2025"/>
    <x v="2"/>
    <x v="0"/>
    <n v="1672624.37"/>
  </r>
  <r>
    <s v="TR_SYN_0000353"/>
    <s v="ORD00259"/>
    <s v="2025-06-27 00:05:00"/>
    <s v="COMP007"/>
    <x v="0"/>
    <n v="711"/>
    <n v="585.70000000000005"/>
    <n v="208.22"/>
    <s v="TRD000024"/>
    <s v="PF000004"/>
    <s v="2025-01-01"/>
    <x v="3"/>
    <s v="Portfolio 4"/>
    <s v="Amazon.com Inc."/>
    <n v="2025"/>
    <x v="3"/>
    <x v="0"/>
    <n v="416224.48000000004"/>
  </r>
  <r>
    <s v="TR_SYN_0000362"/>
    <s v="ORD00033"/>
    <s v="2025-01-20 00:38:00"/>
    <s v="COMP008"/>
    <x v="1"/>
    <n v="65"/>
    <n v="963.26"/>
    <n v="31.31"/>
    <s v="TRD000013"/>
    <s v="PF000010"/>
    <s v="2025-01-01"/>
    <x v="4"/>
    <s v="Portfolio 10"/>
    <s v="Pfizer Inc."/>
    <n v="2025"/>
    <x v="4"/>
    <x v="0"/>
    <n v="62580.590000000004"/>
  </r>
  <r>
    <s v="TR_SYN_0000435"/>
    <s v="ORD00432"/>
    <s v="2025-05-19 00:01:00"/>
    <s v="COMP001"/>
    <x v="0"/>
    <n v="736"/>
    <n v="818.2"/>
    <n v="301.10000000000002"/>
    <s v="TRD000007"/>
    <s v="PF000008"/>
    <s v="2025-01-01"/>
    <x v="5"/>
    <s v="Portfolio 8"/>
    <s v="Tata Consultancy Services"/>
    <n v="2025"/>
    <x v="5"/>
    <x v="0"/>
    <n v="601894.10000000009"/>
  </r>
  <r>
    <s v="TR_SYN_0000009"/>
    <s v="ORD00374"/>
    <s v="2025-06-26 00:03:00"/>
    <s v="COMP005"/>
    <x v="0"/>
    <n v="857"/>
    <n v="255.49"/>
    <n v="109.48"/>
    <s v="TRD000027"/>
    <s v="PF000009"/>
    <s v="2025-01-02"/>
    <x v="6"/>
    <s v="Portfolio 9"/>
    <s v="Apple Inc."/>
    <n v="2025"/>
    <x v="6"/>
    <x v="0"/>
    <n v="218845.45"/>
  </r>
  <r>
    <s v="TR_SYN_0000018"/>
    <s v="ORD00471"/>
    <s v="2025-04-30 00:03:00"/>
    <s v="COMP008"/>
    <x v="1"/>
    <n v="485"/>
    <n v="1377.06"/>
    <n v="333.94"/>
    <s v="TRD000004"/>
    <s v="PF000006"/>
    <s v="2025-01-02"/>
    <x v="7"/>
    <s v="Portfolio 6"/>
    <s v="Pfizer Inc."/>
    <n v="2025"/>
    <x v="7"/>
    <x v="0"/>
    <n v="667540.16"/>
  </r>
  <r>
    <s v="TR_SYN_0000082"/>
    <s v="ORD00398"/>
    <s v="2025-02-10 00:59:00"/>
    <s v="COMP006"/>
    <x v="1"/>
    <n v="135"/>
    <n v="234.73"/>
    <n v="15.84"/>
    <s v="TRD000021"/>
    <s v="PF000003"/>
    <s v="2025-01-02"/>
    <x v="8"/>
    <s v="Portfolio 3"/>
    <s v="Microsoft Corp."/>
    <n v="2025"/>
    <x v="8"/>
    <x v="0"/>
    <n v="31672.71"/>
  </r>
  <r>
    <s v="TR_SYN_0000087"/>
    <s v="ORD00212"/>
    <s v="2025-06-26 00:36:00"/>
    <s v="COMP007"/>
    <x v="0"/>
    <n v="218"/>
    <n v="588.46"/>
    <n v="64.14"/>
    <s v="TRD000001"/>
    <s v="PF000003"/>
    <s v="2025-01-02"/>
    <x v="9"/>
    <s v="Portfolio 3"/>
    <s v="Amazon.com Inc."/>
    <n v="2025"/>
    <x v="9"/>
    <x v="0"/>
    <n v="128220.14000000001"/>
  </r>
  <r>
    <s v="TR_SYN_0000114"/>
    <s v="ORD00050"/>
    <s v="2025-04-03 00:46:00"/>
    <s v="COMP004"/>
    <x v="0"/>
    <n v="864"/>
    <n v="648.78"/>
    <n v="280.27"/>
    <s v="TRD000030"/>
    <s v="PF000008"/>
    <s v="2025-01-02"/>
    <x v="1"/>
    <s v="Portfolio 8"/>
    <s v="Reliance Industries"/>
    <n v="2025"/>
    <x v="10"/>
    <x v="0"/>
    <n v="560265.64999999991"/>
  </r>
  <r>
    <s v="TR_SYN_0000472"/>
    <s v="ORD00264"/>
    <s v="2025-03-26 00:08:00"/>
    <s v="COMP003"/>
    <x v="1"/>
    <n v="792"/>
    <n v="2162.29"/>
    <n v="856.27"/>
    <s v="TRD000016"/>
    <s v="PF000005"/>
    <s v="2025-01-02"/>
    <x v="10"/>
    <s v="Portfolio 5"/>
    <s v="HDFC Bank"/>
    <n v="2025"/>
    <x v="11"/>
    <x v="0"/>
    <n v="1711677.41"/>
  </r>
  <r>
    <s v="TR_SYN_0000182"/>
    <s v="ORD00284"/>
    <s v="2025-03-18 00:07:00"/>
    <s v="COMP004"/>
    <x v="1"/>
    <n v="989"/>
    <n v="633.01"/>
    <n v="313.02"/>
    <s v="TRD000024"/>
    <s v="PF000006"/>
    <s v="2025-01-03"/>
    <x v="3"/>
    <s v="Portfolio 6"/>
    <s v="Reliance Industries"/>
    <n v="2025"/>
    <x v="12"/>
    <x v="0"/>
    <n v="625733.87"/>
  </r>
  <r>
    <s v="TR_SYN_0000090"/>
    <s v="ORD00206"/>
    <s v="2025-05-14 00:02:00"/>
    <s v="COMP008"/>
    <x v="1"/>
    <n v="710"/>
    <n v="1351.68"/>
    <n v="479.85"/>
    <s v="TRD000029"/>
    <s v="PF000005"/>
    <s v="2025-01-06"/>
    <x v="11"/>
    <s v="Portfolio 5"/>
    <s v="Pfizer Inc."/>
    <n v="2025"/>
    <x v="13"/>
    <x v="0"/>
    <n v="959212.95000000007"/>
  </r>
  <r>
    <s v="TR_SYN_0000135"/>
    <s v="ORD00063"/>
    <s v="2025-03-07 00:14:00"/>
    <s v="COMP001"/>
    <x v="1"/>
    <n v="28"/>
    <n v="754.8"/>
    <n v="10.57"/>
    <s v="TRD000030"/>
    <s v="PF000008"/>
    <s v="2025-01-06"/>
    <x v="1"/>
    <s v="Portfolio 8"/>
    <s v="Tata Consultancy Services"/>
    <n v="2025"/>
    <x v="14"/>
    <x v="0"/>
    <n v="21123.829999999998"/>
  </r>
  <r>
    <s v="TR_SYN_0000157"/>
    <s v="ORD00229"/>
    <s v="2025-04-29 00:47:00"/>
    <s v="COMP001"/>
    <x v="1"/>
    <n v="719"/>
    <n v="833.74"/>
    <n v="299.73"/>
    <s v="TRD000025"/>
    <s v="PF000007"/>
    <s v="2025-01-06"/>
    <x v="12"/>
    <s v="Portfolio 7"/>
    <s v="Tata Consultancy Services"/>
    <n v="2025"/>
    <x v="15"/>
    <x v="0"/>
    <n v="599159.33000000007"/>
  </r>
  <r>
    <s v="TR_SYN_0000360"/>
    <s v="ORD00192"/>
    <s v="2025-03-14 00:55:00"/>
    <s v="COMP004"/>
    <x v="0"/>
    <n v="666"/>
    <n v="643.51"/>
    <n v="214.29"/>
    <s v="TRD000014"/>
    <s v="PF000008"/>
    <s v="2025-01-06"/>
    <x v="13"/>
    <s v="Portfolio 8"/>
    <s v="Reliance Industries"/>
    <n v="2025"/>
    <x v="16"/>
    <x v="0"/>
    <n v="428363.37"/>
  </r>
  <r>
    <s v="TR_SYN_0000376"/>
    <s v="ORD00474"/>
    <s v="2025-05-15 00:51:00"/>
    <s v="COMP007"/>
    <x v="0"/>
    <n v="801"/>
    <n v="591.79999999999995"/>
    <n v="237.02"/>
    <s v="TRD000024"/>
    <s v="PF000007"/>
    <s v="2025-01-06"/>
    <x v="3"/>
    <s v="Portfolio 7"/>
    <s v="Amazon.com Inc."/>
    <n v="2025"/>
    <x v="17"/>
    <x v="0"/>
    <n v="473794.77999999997"/>
  </r>
  <r>
    <s v="TR_SYN_0000126"/>
    <s v="ORD00187"/>
    <s v="2025-03-28 00:29:00"/>
    <s v="COMP005"/>
    <x v="1"/>
    <n v="652"/>
    <n v="243.97"/>
    <n v="79.53"/>
    <s v="TRD000017"/>
    <s v="PF000002"/>
    <s v="2025-01-07"/>
    <x v="14"/>
    <s v="Portfolio 2"/>
    <s v="Apple Inc."/>
    <n v="2025"/>
    <x v="18"/>
    <x v="0"/>
    <n v="158988.91"/>
  </r>
  <r>
    <s v="TR_SYN_0000299"/>
    <s v="ORD00426"/>
    <s v="2025-03-11 00:30:00"/>
    <s v="COMP001"/>
    <x v="1"/>
    <n v="175"/>
    <n v="769.58"/>
    <n v="67.34"/>
    <s v="TRD000008"/>
    <s v="PF000008"/>
    <s v="2025-01-07"/>
    <x v="15"/>
    <s v="Portfolio 8"/>
    <s v="Tata Consultancy Services"/>
    <n v="2025"/>
    <x v="19"/>
    <x v="0"/>
    <n v="134609.16"/>
  </r>
  <r>
    <s v="TR_SYN_0000378"/>
    <s v="ORD00118"/>
    <s v="2025-02-28 00:19:00"/>
    <s v="COMP002"/>
    <x v="0"/>
    <n v="550"/>
    <n v="1268.8699999999999"/>
    <n v="348.94"/>
    <s v="TRD000008"/>
    <s v="PF000006"/>
    <s v="2025-01-07"/>
    <x v="15"/>
    <s v="Portfolio 6"/>
    <s v="Infosys"/>
    <n v="2025"/>
    <x v="20"/>
    <x v="0"/>
    <n v="697529.55999999994"/>
  </r>
  <r>
    <s v="TR_SYN_0000493"/>
    <s v="ORD00125"/>
    <s v="2025-05-22 00:33:00"/>
    <s v="COMP002"/>
    <x v="1"/>
    <n v="432"/>
    <n v="1252.3900000000001"/>
    <n v="270.52"/>
    <s v="TRD000008"/>
    <s v="PF000009"/>
    <s v="2025-01-07"/>
    <x v="15"/>
    <s v="Portfolio 9"/>
    <s v="Infosys"/>
    <n v="2025"/>
    <x v="21"/>
    <x v="0"/>
    <n v="540761.96000000008"/>
  </r>
  <r>
    <s v="TR_SYN_0000092"/>
    <s v="ORD00457"/>
    <s v="2025-05-07 00:15:00"/>
    <s v="COMP004"/>
    <x v="0"/>
    <n v="319"/>
    <n v="664.41"/>
    <n v="105.97"/>
    <s v="TRD000028"/>
    <s v="PF000008"/>
    <s v="2025-01-08"/>
    <x v="16"/>
    <s v="Portfolio 8"/>
    <s v="Reliance Industries"/>
    <n v="2025"/>
    <x v="22"/>
    <x v="0"/>
    <n v="211840.81999999998"/>
  </r>
  <r>
    <s v="TR_SYN_0000118"/>
    <s v="ORD00040"/>
    <s v="2025-06-26 00:34:00"/>
    <s v="COMP005"/>
    <x v="1"/>
    <n v="301"/>
    <n v="254.6"/>
    <n v="38.32"/>
    <s v="TRD000006"/>
    <s v="PF000008"/>
    <s v="2025-01-08"/>
    <x v="17"/>
    <s v="Portfolio 8"/>
    <s v="Apple Inc."/>
    <n v="2025"/>
    <x v="23"/>
    <x v="0"/>
    <n v="76596.279999999984"/>
  </r>
  <r>
    <s v="TR_SYN_0000486"/>
    <s v="ORD00331"/>
    <s v="2025-04-04 00:02:00"/>
    <s v="COMP008"/>
    <x v="1"/>
    <n v="515"/>
    <n v="1214.01"/>
    <n v="312.61"/>
    <s v="TRD000013"/>
    <s v="PF000005"/>
    <s v="2025-01-08"/>
    <x v="4"/>
    <s v="Portfolio 5"/>
    <s v="Pfizer Inc."/>
    <n v="2025"/>
    <x v="24"/>
    <x v="0"/>
    <n v="624902.54"/>
  </r>
  <r>
    <s v="TR_SYN_0000214"/>
    <s v="ORD00385"/>
    <s v="2025-06-27 00:52:00"/>
    <s v="COMP006"/>
    <x v="1"/>
    <n v="528"/>
    <n v="224.41"/>
    <n v="59.24"/>
    <s v="TRD000018"/>
    <s v="PF000006"/>
    <s v="2025-01-09"/>
    <x v="18"/>
    <s v="Portfolio 6"/>
    <s v="Microsoft Corp."/>
    <n v="2025"/>
    <x v="25"/>
    <x v="0"/>
    <n v="118429.23999999999"/>
  </r>
  <r>
    <s v="TR_SYN_0000398"/>
    <s v="ORD00193"/>
    <s v="2025-01-30 00:45:00"/>
    <s v="COMP001"/>
    <x v="1"/>
    <n v="847"/>
    <n v="755.81"/>
    <n v="320.08999999999997"/>
    <s v="TRD000028"/>
    <s v="PF000001"/>
    <s v="2025-01-09"/>
    <x v="16"/>
    <s v="Portfolio 1"/>
    <s v="Tata Consultancy Services"/>
    <n v="2025"/>
    <x v="26"/>
    <x v="0"/>
    <n v="639850.98"/>
  </r>
  <r>
    <s v="TR_SYN_0000400"/>
    <s v="ORD00126"/>
    <s v="2025-06-20 00:07:00"/>
    <s v="COMP003"/>
    <x v="1"/>
    <n v="148"/>
    <n v="2172.35"/>
    <n v="160.75"/>
    <s v="TRD000006"/>
    <s v="PF000001"/>
    <s v="2025-01-09"/>
    <x v="17"/>
    <s v="Portfolio 1"/>
    <s v="HDFC Bank"/>
    <n v="2025"/>
    <x v="27"/>
    <x v="0"/>
    <n v="321347.05"/>
  </r>
  <r>
    <s v="TR_SYN_0000076"/>
    <s v="ORD00054"/>
    <s v="2025-02-12 00:37:00"/>
    <s v="COMP007"/>
    <x v="1"/>
    <n v="443"/>
    <n v="541.88"/>
    <n v="120.03"/>
    <s v="TRD000013"/>
    <s v="PF000008"/>
    <s v="2025-01-10"/>
    <x v="4"/>
    <s v="Portfolio 8"/>
    <s v="Amazon.com Inc."/>
    <n v="2025"/>
    <x v="28"/>
    <x v="0"/>
    <n v="239932.81"/>
  </r>
  <r>
    <s v="TR_SYN_0000094"/>
    <s v="ORD00255"/>
    <s v="2025-04-29 00:03:00"/>
    <s v="COMP004"/>
    <x v="1"/>
    <n v="944"/>
    <n v="667.56"/>
    <n v="315.08999999999997"/>
    <s v="TRD000024"/>
    <s v="PF000006"/>
    <s v="2025-01-10"/>
    <x v="3"/>
    <s v="Portfolio 6"/>
    <s v="Reliance Industries"/>
    <n v="2025"/>
    <x v="29"/>
    <x v="0"/>
    <n v="629861.54999999993"/>
  </r>
  <r>
    <s v="TR_SYN_0000215"/>
    <s v="ORD00166"/>
    <s v="2025-03-14 00:39:00"/>
    <s v="COMP004"/>
    <x v="0"/>
    <n v="920"/>
    <n v="644.04"/>
    <n v="296.26"/>
    <s v="TRD000016"/>
    <s v="PF000008"/>
    <s v="2025-01-10"/>
    <x v="10"/>
    <s v="Portfolio 8"/>
    <s v="Reliance Industries"/>
    <n v="2025"/>
    <x v="30"/>
    <x v="0"/>
    <n v="592220.53999999992"/>
  </r>
  <r>
    <s v="TR_SYN_0000404"/>
    <s v="ORD00428"/>
    <s v="2025-01-31 00:47:00"/>
    <s v="COMP005"/>
    <x v="1"/>
    <n v="56"/>
    <n v="230.29"/>
    <n v="6.45"/>
    <s v="TRD000009"/>
    <s v="PF000010"/>
    <s v="2025-01-10"/>
    <x v="19"/>
    <s v="Portfolio 10"/>
    <s v="Apple Inc."/>
    <n v="2025"/>
    <x v="31"/>
    <x v="0"/>
    <n v="12889.789999999999"/>
  </r>
  <r>
    <s v="TR_SYN_0000067"/>
    <s v="ORD00313"/>
    <s v="2025-02-04 00:12:00"/>
    <s v="COMP008"/>
    <x v="1"/>
    <n v="537"/>
    <n v="1040.5899999999999"/>
    <n v="279.39999999999998"/>
    <s v="TRD000004"/>
    <s v="PF000005"/>
    <s v="2025-01-13"/>
    <x v="7"/>
    <s v="Portfolio 5"/>
    <s v="Pfizer Inc."/>
    <n v="2025"/>
    <x v="32"/>
    <x v="0"/>
    <n v="558517.42999999993"/>
  </r>
  <r>
    <s v="TR_SYN_0000194"/>
    <s v="ORD00213"/>
    <s v="2025-01-31 00:51:00"/>
    <s v="COMP003"/>
    <x v="1"/>
    <n v="825"/>
    <n v="2094.4899999999998"/>
    <n v="863.98"/>
    <s v="TRD000012"/>
    <s v="PF000001"/>
    <s v="2025-01-13"/>
    <x v="20"/>
    <s v="Portfolio 1"/>
    <s v="HDFC Bank"/>
    <n v="2025"/>
    <x v="33"/>
    <x v="0"/>
    <n v="1727090.2699999998"/>
  </r>
  <r>
    <s v="TR_SYN_0000397"/>
    <s v="ORD00280"/>
    <s v="2025-02-20 00:43:00"/>
    <s v="COMP004"/>
    <x v="0"/>
    <n v="906"/>
    <n v="627.29999999999995"/>
    <n v="284.17"/>
    <s v="TRD000022"/>
    <s v="PF000009"/>
    <s v="2025-01-13"/>
    <x v="21"/>
    <s v="Portfolio 9"/>
    <s v="Reliance Industries"/>
    <n v="2025"/>
    <x v="34"/>
    <x v="0"/>
    <n v="568049.62999999989"/>
  </r>
  <r>
    <s v="TR_SYN_0000081"/>
    <s v="ORD00209"/>
    <s v="2025-04-22 00:58:00"/>
    <s v="COMP006"/>
    <x v="0"/>
    <n v="509"/>
    <n v="246.09"/>
    <n v="62.63"/>
    <s v="TRD000002"/>
    <s v="PF000009"/>
    <s v="2025-01-14"/>
    <x v="22"/>
    <s v="Portfolio 9"/>
    <s v="Microsoft Corp."/>
    <n v="2025"/>
    <x v="35"/>
    <x v="0"/>
    <n v="125197.18"/>
  </r>
  <r>
    <s v="TR_SYN_0000117"/>
    <s v="ORD00353"/>
    <s v="2025-05-15 00:01:00"/>
    <s v="COMP005"/>
    <x v="0"/>
    <n v="83"/>
    <n v="246.01"/>
    <n v="10.210000000000001"/>
    <s v="TRD000007"/>
    <s v="PF000004"/>
    <s v="2025-01-14"/>
    <x v="5"/>
    <s v="Portfolio 4"/>
    <s v="Apple Inc."/>
    <n v="2025"/>
    <x v="36"/>
    <x v="0"/>
    <n v="20408.62"/>
  </r>
  <r>
    <s v="TR_SYN_0000274"/>
    <s v="ORD00247"/>
    <s v="2025-06-20 00:58:00"/>
    <s v="COMP002"/>
    <x v="1"/>
    <n v="689"/>
    <n v="1297.44"/>
    <n v="446.97"/>
    <s v="TRD000017"/>
    <s v="PF000008"/>
    <s v="2025-01-14"/>
    <x v="14"/>
    <s v="Portfolio 8"/>
    <s v="Infosys"/>
    <n v="2025"/>
    <x v="37"/>
    <x v="0"/>
    <n v="893489.19000000006"/>
  </r>
  <r>
    <s v="TR_SYN_0000461"/>
    <s v="ORD00028"/>
    <s v="2025-05-07 00:02:00"/>
    <s v="COMP005"/>
    <x v="1"/>
    <n v="176"/>
    <n v="257.83999999999997"/>
    <n v="22.69"/>
    <s v="TRD000015"/>
    <s v="PF000005"/>
    <s v="2025-01-14"/>
    <x v="0"/>
    <s v="Portfolio 5"/>
    <s v="Apple Inc."/>
    <n v="2025"/>
    <x v="38"/>
    <x v="0"/>
    <n v="45357.149999999994"/>
  </r>
  <r>
    <s v="TR_SYN_0000032"/>
    <s v="ORD00320"/>
    <s v="2025-01-10 00:12:00"/>
    <s v="COMP005"/>
    <x v="1"/>
    <n v="774"/>
    <n v="233.56"/>
    <n v="90.39"/>
    <s v="TRD000022"/>
    <s v="PF000008"/>
    <s v="2025-01-15"/>
    <x v="21"/>
    <s v="Portfolio 8"/>
    <s v="Apple Inc."/>
    <n v="2025"/>
    <x v="39"/>
    <x v="0"/>
    <n v="180685.05"/>
  </r>
  <r>
    <s v="TR_SYN_0000106"/>
    <s v="ORD00398"/>
    <s v="2025-02-21 00:41:00"/>
    <s v="COMP004"/>
    <x v="0"/>
    <n v="407"/>
    <n v="626.77"/>
    <n v="127.55"/>
    <s v="TRD000029"/>
    <s v="PF000010"/>
    <s v="2025-01-15"/>
    <x v="11"/>
    <s v="Portfolio 10"/>
    <s v="Reliance Industries"/>
    <n v="2025"/>
    <x v="40"/>
    <x v="0"/>
    <n v="254967.84"/>
  </r>
  <r>
    <s v="TR_SYN_0000145"/>
    <s v="ORD00353"/>
    <s v="2025-03-12 00:00:00"/>
    <s v="COMP005"/>
    <x v="0"/>
    <n v="275"/>
    <n v="249.85"/>
    <n v="34.35"/>
    <s v="TRD000004"/>
    <s v="PF000009"/>
    <s v="2025-01-15"/>
    <x v="7"/>
    <s v="Portfolio 9"/>
    <s v="Apple Inc."/>
    <n v="2025"/>
    <x v="41"/>
    <x v="0"/>
    <n v="68674.399999999994"/>
  </r>
  <r>
    <s v="TR_SYN_0000233"/>
    <s v="ORD00417"/>
    <s v="2025-03-18 00:32:00"/>
    <s v="COMP007"/>
    <x v="1"/>
    <n v="340"/>
    <n v="585.70000000000005"/>
    <n v="99.57"/>
    <s v="TRD000030"/>
    <s v="PF000002"/>
    <s v="2025-01-15"/>
    <x v="1"/>
    <s v="Portfolio 2"/>
    <s v="Amazon.com Inc."/>
    <n v="2025"/>
    <x v="42"/>
    <x v="0"/>
    <n v="199038.43000000002"/>
  </r>
  <r>
    <s v="TR_SYN_0000005"/>
    <s v="ORD00023"/>
    <s v="2025-05-05 00:46:00"/>
    <s v="COMP008"/>
    <x v="1"/>
    <n v="331"/>
    <n v="1369.91"/>
    <n v="226.72"/>
    <s v="TRD000017"/>
    <s v="PF000010"/>
    <s v="2025-01-16"/>
    <x v="14"/>
    <s v="Portfolio 10"/>
    <s v="Pfizer Inc."/>
    <n v="2025"/>
    <x v="43"/>
    <x v="0"/>
    <n v="453213.49000000005"/>
  </r>
  <r>
    <s v="TR_SYN_0000034"/>
    <s v="ORD00212"/>
    <s v="2025-01-23 00:53:00"/>
    <s v="COMP001"/>
    <x v="0"/>
    <n v="560"/>
    <n v="727.77"/>
    <n v="203.78"/>
    <s v="TRD000029"/>
    <s v="PF000002"/>
    <s v="2025-01-16"/>
    <x v="11"/>
    <s v="Portfolio 2"/>
    <s v="Tata Consultancy Services"/>
    <n v="2025"/>
    <x v="44"/>
    <x v="0"/>
    <n v="407347.42"/>
  </r>
  <r>
    <s v="TR_SYN_0000132"/>
    <s v="ORD00289"/>
    <s v="2025-05-01 00:30:00"/>
    <s v="COMP001"/>
    <x v="1"/>
    <n v="88"/>
    <n v="832.99"/>
    <n v="36.65"/>
    <s v="TRD000017"/>
    <s v="PF000009"/>
    <s v="2025-01-16"/>
    <x v="14"/>
    <s v="Portfolio 9"/>
    <s v="Tata Consultancy Services"/>
    <n v="2025"/>
    <x v="45"/>
    <x v="0"/>
    <n v="73266.47"/>
  </r>
  <r>
    <s v="TR_SYN_0000173"/>
    <s v="ORD00466"/>
    <s v="2025-03-04 00:32:00"/>
    <s v="COMP008"/>
    <x v="0"/>
    <n v="411"/>
    <n v="1040.8499999999999"/>
    <n v="213.89"/>
    <s v="TRD000005"/>
    <s v="PF000010"/>
    <s v="2025-01-16"/>
    <x v="23"/>
    <s v="Portfolio 10"/>
    <s v="Pfizer Inc."/>
    <n v="2025"/>
    <x v="46"/>
    <x v="0"/>
    <n v="427575.45999999996"/>
  </r>
  <r>
    <s v="TR_SYN_0000195"/>
    <s v="ORD00402"/>
    <s v="2025-05-13 00:51:00"/>
    <s v="COMP002"/>
    <x v="0"/>
    <n v="149"/>
    <n v="1233.9100000000001"/>
    <n v="91.93"/>
    <s v="TRD000006"/>
    <s v="PF000005"/>
    <s v="2025-01-16"/>
    <x v="17"/>
    <s v="Portfolio 5"/>
    <s v="Infosys"/>
    <n v="2025"/>
    <x v="47"/>
    <x v="0"/>
    <n v="183760.66000000003"/>
  </r>
  <r>
    <s v="TR_SYN_0000265"/>
    <s v="ORD00263"/>
    <s v="2025-01-30 00:12:00"/>
    <s v="COMP001"/>
    <x v="1"/>
    <n v="572"/>
    <n v="756.57"/>
    <n v="216.38"/>
    <s v="TRD000005"/>
    <s v="PF000007"/>
    <s v="2025-01-16"/>
    <x v="23"/>
    <s v="Portfolio 7"/>
    <s v="Tata Consultancy Services"/>
    <n v="2025"/>
    <x v="48"/>
    <x v="0"/>
    <n v="432541.66000000003"/>
  </r>
  <r>
    <s v="TR_SYN_0000046"/>
    <s v="ORD00010"/>
    <s v="2025-05-01 00:10:00"/>
    <s v="COMP008"/>
    <x v="1"/>
    <n v="25"/>
    <n v="1385.23"/>
    <n v="17.32"/>
    <s v="TRD000018"/>
    <s v="PF000001"/>
    <s v="2025-01-17"/>
    <x v="18"/>
    <s v="Portfolio 1"/>
    <s v="Pfizer Inc."/>
    <n v="2025"/>
    <x v="49"/>
    <x v="0"/>
    <n v="34613.43"/>
  </r>
  <r>
    <s v="TR_SYN_0000159"/>
    <s v="ORD00098"/>
    <s v="2025-05-06 00:06:00"/>
    <s v="COMP003"/>
    <x v="1"/>
    <n v="366"/>
    <n v="2188.7399999999998"/>
    <n v="400.54"/>
    <s v="TRD000012"/>
    <s v="PF000002"/>
    <s v="2025-01-17"/>
    <x v="20"/>
    <s v="Portfolio 2"/>
    <s v="HDFC Bank"/>
    <n v="2025"/>
    <x v="50"/>
    <x v="0"/>
    <n v="800678.29999999993"/>
  </r>
  <r>
    <s v="TR_SYN_0000210"/>
    <s v="ORD00345"/>
    <s v="2025-03-13 00:34:00"/>
    <s v="COMP002"/>
    <x v="0"/>
    <n v="298"/>
    <n v="1336.02"/>
    <n v="199.07"/>
    <s v="TRD000010"/>
    <s v="PF000001"/>
    <s v="2025-01-17"/>
    <x v="24"/>
    <s v="Portfolio 1"/>
    <s v="Infosys"/>
    <n v="2025"/>
    <x v="51"/>
    <x v="0"/>
    <n v="397934.89"/>
  </r>
  <r>
    <s v="TR_SYN_0000477"/>
    <s v="ORD00401"/>
    <s v="2025-04-22 00:48:00"/>
    <s v="COMP004"/>
    <x v="0"/>
    <n v="345"/>
    <n v="644.21"/>
    <n v="111.13"/>
    <s v="TRD000007"/>
    <s v="PF000010"/>
    <s v="2025-01-17"/>
    <x v="5"/>
    <s v="Portfolio 10"/>
    <s v="Reliance Industries"/>
    <n v="2025"/>
    <x v="52"/>
    <x v="0"/>
    <n v="222141.32"/>
  </r>
  <r>
    <s v="TR_SYN_0000249"/>
    <s v="ORD00499"/>
    <s v="2025-03-21 00:25:00"/>
    <s v="COMP001"/>
    <x v="0"/>
    <n v="121"/>
    <n v="754.85"/>
    <n v="45.67"/>
    <s v="TRD000004"/>
    <s v="PF000001"/>
    <s v="2025-01-20"/>
    <x v="7"/>
    <s v="Portfolio 1"/>
    <s v="Tata Consultancy Services"/>
    <n v="2025"/>
    <x v="53"/>
    <x v="0"/>
    <n v="91291.180000000008"/>
  </r>
  <r>
    <s v="TR_SYN_0000352"/>
    <s v="ORD00151"/>
    <s v="2025-01-31 00:05:00"/>
    <s v="COMP006"/>
    <x v="1"/>
    <n v="604"/>
    <n v="238.02"/>
    <n v="71.88"/>
    <s v="TRD000028"/>
    <s v="PF000007"/>
    <s v="2025-01-20"/>
    <x v="16"/>
    <s v="Portfolio 7"/>
    <s v="Microsoft Corp."/>
    <n v="2025"/>
    <x v="54"/>
    <x v="0"/>
    <n v="143692.20000000001"/>
  </r>
  <r>
    <s v="TR_SYN_0000380"/>
    <s v="ORD00450"/>
    <s v="2025-04-23 00:59:00"/>
    <s v="COMP006"/>
    <x v="0"/>
    <n v="679"/>
    <n v="244.76"/>
    <n v="83.1"/>
    <s v="TRD000027"/>
    <s v="PF000010"/>
    <s v="2025-01-21"/>
    <x v="6"/>
    <s v="Portfolio 10"/>
    <s v="Microsoft Corp."/>
    <n v="2025"/>
    <x v="55"/>
    <x v="0"/>
    <n v="166108.94"/>
  </r>
  <r>
    <s v="TR_SYN_0000223"/>
    <s v="ORD00083"/>
    <s v="2025-05-06 00:13:00"/>
    <s v="COMP006"/>
    <x v="0"/>
    <n v="707"/>
    <n v="227.67"/>
    <n v="80.48"/>
    <s v="TRD000009"/>
    <s v="PF000010"/>
    <s v="2025-01-22"/>
    <x v="19"/>
    <s v="Portfolio 10"/>
    <s v="Microsoft Corp."/>
    <n v="2025"/>
    <x v="56"/>
    <x v="0"/>
    <n v="160882.21"/>
  </r>
  <r>
    <s v="TR_SYN_0000156"/>
    <s v="ORD00007"/>
    <s v="2025-05-28 00:15:00"/>
    <s v="COMP008"/>
    <x v="1"/>
    <n v="769"/>
    <n v="1445.49"/>
    <n v="555.79"/>
    <s v="TRD000019"/>
    <s v="PF000002"/>
    <s v="2025-01-23"/>
    <x v="25"/>
    <s v="Portfolio 2"/>
    <s v="Pfizer Inc."/>
    <n v="2025"/>
    <x v="57"/>
    <x v="0"/>
    <n v="1111026.02"/>
  </r>
  <r>
    <s v="TR_SYN_0000203"/>
    <s v="ORD00451"/>
    <s v="2025-04-23 00:55:00"/>
    <s v="COMP002"/>
    <x v="1"/>
    <n v="779"/>
    <n v="1215.1400000000001"/>
    <n v="473.3"/>
    <s v="TRD000003"/>
    <s v="PF000005"/>
    <s v="2025-01-23"/>
    <x v="26"/>
    <s v="Portfolio 5"/>
    <s v="Infosys"/>
    <n v="2025"/>
    <x v="58"/>
    <x v="0"/>
    <n v="946120.76"/>
  </r>
  <r>
    <s v="TR_SYN_0000407"/>
    <s v="ORD00062"/>
    <s v="2025-04-14 00:50:00"/>
    <s v="COMP007"/>
    <x v="1"/>
    <n v="448"/>
    <n v="570.12"/>
    <n v="127.71"/>
    <s v="TRD000027"/>
    <s v="PF000009"/>
    <s v="2025-01-23"/>
    <x v="6"/>
    <s v="Portfolio 9"/>
    <s v="Amazon.com Inc."/>
    <n v="2025"/>
    <x v="59"/>
    <x v="0"/>
    <n v="255286.05000000002"/>
  </r>
  <r>
    <s v="TR_SYN_0000002"/>
    <s v="ORD00147"/>
    <s v="2025-03-10 00:34:00"/>
    <s v="COMP008"/>
    <x v="1"/>
    <n v="665"/>
    <n v="1099.75"/>
    <n v="365.67"/>
    <s v="TRD000010"/>
    <s v="PF000004"/>
    <s v="2025-01-24"/>
    <x v="24"/>
    <s v="Portfolio 4"/>
    <s v="Pfizer Inc."/>
    <n v="2025"/>
    <x v="60"/>
    <x v="0"/>
    <n v="730968.08"/>
  </r>
  <r>
    <s v="TR_SYN_0000021"/>
    <s v="ORD00167"/>
    <s v="2025-01-15 00:36:00"/>
    <s v="COMP005"/>
    <x v="1"/>
    <n v="815"/>
    <n v="232.7"/>
    <n v="94.83"/>
    <s v="TRD000017"/>
    <s v="PF000007"/>
    <s v="2025-01-24"/>
    <x v="14"/>
    <s v="Portfolio 7"/>
    <s v="Apple Inc."/>
    <n v="2025"/>
    <x v="61"/>
    <x v="0"/>
    <n v="189555.67"/>
  </r>
  <r>
    <s v="TR_SYN_0000131"/>
    <s v="ORD00295"/>
    <s v="2025-03-03 00:16:00"/>
    <s v="COMP007"/>
    <x v="1"/>
    <n v="938"/>
    <n v="570.05999999999995"/>
    <n v="267.36"/>
    <s v="TRD000011"/>
    <s v="PF000005"/>
    <s v="2025-01-24"/>
    <x v="27"/>
    <s v="Portfolio 5"/>
    <s v="Amazon.com Inc."/>
    <n v="2025"/>
    <x v="62"/>
    <x v="0"/>
    <n v="534448.91999999993"/>
  </r>
  <r>
    <s v="TR_SYN_0000179"/>
    <s v="ORD00077"/>
    <s v="2025-01-14 00:57:00"/>
    <s v="COMP007"/>
    <x v="0"/>
    <n v="104"/>
    <n v="495.01"/>
    <n v="25.74"/>
    <s v="TRD000010"/>
    <s v="PF000001"/>
    <s v="2025-01-24"/>
    <x v="24"/>
    <s v="Portfolio 1"/>
    <s v="Amazon.com Inc."/>
    <n v="2025"/>
    <x v="63"/>
    <x v="0"/>
    <n v="51455.3"/>
  </r>
  <r>
    <s v="TR_SYN_0000334"/>
    <s v="ORD00008"/>
    <s v="2025-06-10 00:27:00"/>
    <s v="COMP008"/>
    <x v="1"/>
    <n v="108"/>
    <n v="1392.33"/>
    <n v="75.19"/>
    <s v="TRD000020"/>
    <s v="PF000007"/>
    <s v="2025-01-24"/>
    <x v="28"/>
    <s v="Portfolio 7"/>
    <s v="Pfizer Inc."/>
    <n v="2025"/>
    <x v="64"/>
    <x v="0"/>
    <n v="150296.44999999998"/>
  </r>
  <r>
    <s v="TR_SYN_0000473"/>
    <s v="ORD00234"/>
    <s v="2025-01-16 00:49:00"/>
    <s v="COMP008"/>
    <x v="0"/>
    <n v="823"/>
    <n v="974.03"/>
    <n v="400.81"/>
    <s v="TRD000012"/>
    <s v="PF000007"/>
    <s v="2025-01-24"/>
    <x v="20"/>
    <s v="Portfolio 7"/>
    <s v="Pfizer Inc."/>
    <n v="2025"/>
    <x v="65"/>
    <x v="0"/>
    <n v="801225.87999999989"/>
  </r>
  <r>
    <s v="TR_SYN_0000015"/>
    <s v="ORD00193"/>
    <s v="2025-03-17 00:54:00"/>
    <s v="COMP002"/>
    <x v="1"/>
    <n v="353"/>
    <n v="1335.42"/>
    <n v="235.7"/>
    <s v="TRD000011"/>
    <s v="PF000008"/>
    <s v="2025-01-27"/>
    <x v="27"/>
    <s v="Portfolio 8"/>
    <s v="Infosys"/>
    <n v="2025"/>
    <x v="66"/>
    <x v="0"/>
    <n v="471167.56"/>
  </r>
  <r>
    <s v="TR_SYN_0000071"/>
    <s v="ORD00027"/>
    <s v="2025-05-19 00:14:00"/>
    <s v="COMP003"/>
    <x v="1"/>
    <n v="898"/>
    <n v="2234.12"/>
    <n v="1003.12"/>
    <s v="TRD000023"/>
    <s v="PF000009"/>
    <s v="2025-01-27"/>
    <x v="2"/>
    <s v="Portfolio 9"/>
    <s v="HDFC Bank"/>
    <n v="2025"/>
    <x v="67"/>
    <x v="0"/>
    <n v="2005236.64"/>
  </r>
  <r>
    <s v="TR_SYN_0000088"/>
    <s v="ORD00192"/>
    <s v="2025-06-05 00:04:00"/>
    <s v="COMP005"/>
    <x v="0"/>
    <n v="262"/>
    <n v="254.1"/>
    <n v="33.29"/>
    <s v="TRD000023"/>
    <s v="PF000003"/>
    <s v="2025-01-27"/>
    <x v="2"/>
    <s v="Portfolio 3"/>
    <s v="Apple Inc."/>
    <n v="2025"/>
    <x v="68"/>
    <x v="0"/>
    <n v="66540.91"/>
  </r>
  <r>
    <s v="TR_SYN_0000056"/>
    <s v="ORD00314"/>
    <s v="2025-05-08 00:03:00"/>
    <s v="COMP008"/>
    <x v="0"/>
    <n v="965"/>
    <n v="1366.78"/>
    <n v="659.47"/>
    <s v="TRD000003"/>
    <s v="PF000003"/>
    <s v="2025-01-28"/>
    <x v="26"/>
    <s v="Portfolio 3"/>
    <s v="Pfizer Inc."/>
    <n v="2025"/>
    <x v="69"/>
    <x v="0"/>
    <n v="1318283.23"/>
  </r>
  <r>
    <s v="TR_SYN_0000253"/>
    <s v="ORD00292"/>
    <s v="2025-02-26 00:23:00"/>
    <s v="COMP002"/>
    <x v="0"/>
    <n v="181"/>
    <n v="1279.8499999999999"/>
    <n v="115.83"/>
    <s v="TRD000019"/>
    <s v="PF000008"/>
    <s v="2025-01-28"/>
    <x v="25"/>
    <s v="Portfolio 8"/>
    <s v="Infosys"/>
    <n v="2025"/>
    <x v="70"/>
    <x v="0"/>
    <n v="231537.02"/>
  </r>
  <r>
    <s v="TR_SYN_0000268"/>
    <s v="ORD00373"/>
    <s v="2025-05-23 00:49:00"/>
    <s v="COMP005"/>
    <x v="1"/>
    <n v="338"/>
    <n v="253.55"/>
    <n v="42.85"/>
    <s v="TRD000003"/>
    <s v="PF000009"/>
    <s v="2025-01-28"/>
    <x v="26"/>
    <s v="Portfolio 9"/>
    <s v="Apple Inc."/>
    <n v="2025"/>
    <x v="71"/>
    <x v="0"/>
    <n v="85657.05"/>
  </r>
  <r>
    <s v="TR_SYN_0000304"/>
    <s v="ORD00282"/>
    <s v="2025-05-15 00:07:00"/>
    <s v="COMP004"/>
    <x v="0"/>
    <n v="977"/>
    <n v="652.03"/>
    <n v="318.52"/>
    <s v="TRD000001"/>
    <s v="PF000006"/>
    <s v="2025-01-28"/>
    <x v="9"/>
    <s v="Portfolio 6"/>
    <s v="Reliance Industries"/>
    <n v="2025"/>
    <x v="72"/>
    <x v="0"/>
    <n v="636714.78999999992"/>
  </r>
  <r>
    <s v="TR_SYN_0000469"/>
    <s v="ORD00107"/>
    <s v="2025-06-03 00:27:00"/>
    <s v="COMP007"/>
    <x v="1"/>
    <n v="429"/>
    <n v="614.58000000000004"/>
    <n v="131.83000000000001"/>
    <s v="TRD000003"/>
    <s v="PF000002"/>
    <s v="2025-01-28"/>
    <x v="26"/>
    <s v="Portfolio 2"/>
    <s v="Amazon.com Inc."/>
    <n v="2025"/>
    <x v="73"/>
    <x v="0"/>
    <n v="263522.99"/>
  </r>
  <r>
    <s v="TR_SYN_0000481"/>
    <s v="ORD00157"/>
    <s v="2025-02-12 00:11:00"/>
    <s v="COMP004"/>
    <x v="0"/>
    <n v="810"/>
    <n v="617.54999999999995"/>
    <n v="250.11"/>
    <s v="TRD000020"/>
    <s v="PF000004"/>
    <s v="2025-01-28"/>
    <x v="28"/>
    <s v="Portfolio 4"/>
    <s v="Reliance Industries"/>
    <n v="2025"/>
    <x v="74"/>
    <x v="0"/>
    <n v="499965.38999999996"/>
  </r>
  <r>
    <s v="TR_SYN_0000241"/>
    <s v="ORD00429"/>
    <s v="2025-01-30 00:55:00"/>
    <s v="COMP003"/>
    <x v="1"/>
    <n v="75"/>
    <n v="2057.5300000000002"/>
    <n v="77.16"/>
    <s v="TRD000018"/>
    <s v="PF000001"/>
    <s v="2025-01-29"/>
    <x v="18"/>
    <s v="Portfolio 1"/>
    <s v="HDFC Bank"/>
    <n v="2025"/>
    <x v="75"/>
    <x v="0"/>
    <n v="154237.59000000003"/>
  </r>
  <r>
    <s v="TR_SYN_0000276"/>
    <s v="ORD00012"/>
    <s v="2025-05-01 00:28:00"/>
    <s v="COMP002"/>
    <x v="1"/>
    <n v="386"/>
    <n v="1209.22"/>
    <n v="233.38"/>
    <s v="TRD000004"/>
    <s v="PF000008"/>
    <s v="2025-01-29"/>
    <x v="7"/>
    <s v="Portfolio 8"/>
    <s v="Infosys"/>
    <n v="2025"/>
    <x v="76"/>
    <x v="0"/>
    <n v="466525.54"/>
  </r>
  <r>
    <s v="TR_SYN_0000432"/>
    <s v="ORD00438"/>
    <s v="2025-04-10 00:07:00"/>
    <s v="COMP002"/>
    <x v="0"/>
    <n v="846"/>
    <n v="1332.2"/>
    <n v="563.52"/>
    <s v="TRD000009"/>
    <s v="PF000006"/>
    <s v="2025-01-29"/>
    <x v="19"/>
    <s v="Portfolio 6"/>
    <s v="Infosys"/>
    <n v="2025"/>
    <x v="77"/>
    <x v="0"/>
    <n v="1126477.68"/>
  </r>
  <r>
    <s v="TR_SYN_0000069"/>
    <s v="ORD00254"/>
    <s v="2025-05-27 00:13:00"/>
    <s v="COMP001"/>
    <x v="1"/>
    <n v="57"/>
    <n v="777.78"/>
    <n v="22.17"/>
    <s v="TRD000020"/>
    <s v="PF000002"/>
    <s v="2025-01-30"/>
    <x v="28"/>
    <s v="Portfolio 2"/>
    <s v="Tata Consultancy Services"/>
    <n v="2025"/>
    <x v="78"/>
    <x v="0"/>
    <n v="44311.29"/>
  </r>
  <r>
    <s v="TR_SYN_0000248"/>
    <s v="ORD00298"/>
    <s v="2025-05-28 00:29:00"/>
    <s v="COMP001"/>
    <x v="1"/>
    <n v="329"/>
    <n v="765.78"/>
    <n v="125.97"/>
    <s v="TRD000003"/>
    <s v="PF000004"/>
    <s v="2025-01-30"/>
    <x v="26"/>
    <s v="Portfolio 4"/>
    <s v="Tata Consultancy Services"/>
    <n v="2025"/>
    <x v="79"/>
    <x v="0"/>
    <n v="251815.65"/>
  </r>
  <r>
    <s v="TR_SYN_0000287"/>
    <s v="ORD00421"/>
    <s v="2025-05-23 00:34:00"/>
    <s v="COMP008"/>
    <x v="1"/>
    <n v="449"/>
    <n v="1416.58"/>
    <n v="318.02"/>
    <s v="TRD000016"/>
    <s v="PF000010"/>
    <s v="2025-01-30"/>
    <x v="10"/>
    <s v="Portfolio 10"/>
    <s v="Pfizer Inc."/>
    <n v="2025"/>
    <x v="80"/>
    <x v="0"/>
    <n v="635726.39999999991"/>
  </r>
  <r>
    <s v="TR_SYN_0000426"/>
    <s v="ORD00443"/>
    <s v="2025-06-19 00:44:00"/>
    <s v="COMP002"/>
    <x v="1"/>
    <n v="50"/>
    <n v="1303.21"/>
    <n v="32.58"/>
    <s v="TRD000003"/>
    <s v="PF000010"/>
    <s v="2025-01-30"/>
    <x v="26"/>
    <s v="Portfolio 10"/>
    <s v="Infosys"/>
    <n v="2025"/>
    <x v="81"/>
    <x v="0"/>
    <n v="65127.92"/>
  </r>
  <r>
    <s v="TR_SYN_0000185"/>
    <s v="ORD00320"/>
    <s v="2025-03-28 00:59:00"/>
    <s v="COMP005"/>
    <x v="0"/>
    <n v="583"/>
    <n v="244.47"/>
    <n v="71.260000000000005"/>
    <s v="TRD000027"/>
    <s v="PF000008"/>
    <s v="2025-01-31"/>
    <x v="6"/>
    <s v="Portfolio 8"/>
    <s v="Apple Inc."/>
    <n v="2025"/>
    <x v="82"/>
    <x v="0"/>
    <n v="142454.75"/>
  </r>
  <r>
    <s v="TR_SYN_0000213"/>
    <s v="ORD00210"/>
    <s v="2025-03-24 00:42:00"/>
    <s v="COMP007"/>
    <x v="0"/>
    <n v="846"/>
    <n v="584.11"/>
    <n v="247.08"/>
    <s v="TRD000030"/>
    <s v="PF000005"/>
    <s v="2025-01-31"/>
    <x v="1"/>
    <s v="Portfolio 5"/>
    <s v="Amazon.com Inc."/>
    <n v="2025"/>
    <x v="83"/>
    <x v="0"/>
    <n v="493909.98"/>
  </r>
  <r>
    <s v="TR_SYN_0000236"/>
    <s v="ORD00097"/>
    <s v="2025-04-15 00:06:00"/>
    <s v="COMP008"/>
    <x v="1"/>
    <n v="987"/>
    <n v="1315.26"/>
    <n v="649.08000000000004"/>
    <s v="TRD000017"/>
    <s v="PF000010"/>
    <s v="2025-01-31"/>
    <x v="14"/>
    <s v="Portfolio 10"/>
    <s v="Pfizer Inc."/>
    <n v="2025"/>
    <x v="84"/>
    <x v="0"/>
    <n v="1297512.5399999998"/>
  </r>
  <r>
    <s v="TR_SYN_0000344"/>
    <s v="ORD00006"/>
    <s v="2025-03-27 00:49:00"/>
    <s v="COMP007"/>
    <x v="0"/>
    <n v="32"/>
    <n v="578.16"/>
    <n v="9.25"/>
    <s v="TRD000026"/>
    <s v="PF000006"/>
    <s v="2025-01-31"/>
    <x v="29"/>
    <s v="Portfolio 6"/>
    <s v="Amazon.com Inc."/>
    <n v="2025"/>
    <x v="85"/>
    <x v="0"/>
    <n v="18491.87"/>
  </r>
  <r>
    <s v="TR_SYN_0000368"/>
    <s v="ORD00130"/>
    <s v="2025-06-24 00:26:00"/>
    <s v="COMP003"/>
    <x v="1"/>
    <n v="88"/>
    <n v="2151.34"/>
    <n v="94.66"/>
    <s v="TRD000011"/>
    <s v="PF000009"/>
    <s v="2025-01-31"/>
    <x v="27"/>
    <s v="Portfolio 9"/>
    <s v="HDFC Bank"/>
    <n v="2025"/>
    <x v="86"/>
    <x v="0"/>
    <n v="189223.26"/>
  </r>
  <r>
    <s v="TR_SYN_0000455"/>
    <s v="ORD00147"/>
    <s v="2025-05-23 00:17:00"/>
    <s v="COMP001"/>
    <x v="1"/>
    <n v="659"/>
    <n v="803.32"/>
    <n v="264.69"/>
    <s v="TRD000019"/>
    <s v="PF000008"/>
    <s v="2025-01-31"/>
    <x v="25"/>
    <s v="Portfolio 8"/>
    <s v="Tata Consultancy Services"/>
    <n v="2025"/>
    <x v="87"/>
    <x v="0"/>
    <n v="529123.19000000006"/>
  </r>
  <r>
    <s v="TR_SYN_0000096"/>
    <s v="ORD00489"/>
    <s v="2025-01-30 00:34:00"/>
    <s v="COMP005"/>
    <x v="1"/>
    <n v="683"/>
    <n v="233.99"/>
    <n v="79.91"/>
    <s v="TRD000018"/>
    <s v="PF000005"/>
    <s v="2025-02-03"/>
    <x v="18"/>
    <s v="Portfolio 5"/>
    <s v="Apple Inc."/>
    <n v="2025"/>
    <x v="88"/>
    <x v="1"/>
    <n v="159735.26"/>
  </r>
  <r>
    <s v="TR_SYN_0000134"/>
    <s v="ORD00499"/>
    <s v="2025-01-16 00:38:00"/>
    <s v="COMP001"/>
    <x v="0"/>
    <n v="189"/>
    <n v="769.43"/>
    <n v="72.709999999999994"/>
    <s v="TRD000015"/>
    <s v="PF000006"/>
    <s v="2025-02-03"/>
    <x v="0"/>
    <s v="Portfolio 6"/>
    <s v="Tata Consultancy Services"/>
    <n v="2025"/>
    <x v="89"/>
    <x v="1"/>
    <n v="145349.56"/>
  </r>
  <r>
    <s v="TR_SYN_0000175"/>
    <s v="ORD00003"/>
    <s v="2025-02-27 00:05:00"/>
    <s v="COMP001"/>
    <x v="1"/>
    <n v="306"/>
    <n v="770.15"/>
    <n v="117.83"/>
    <s v="TRD000004"/>
    <s v="PF000008"/>
    <s v="2025-02-03"/>
    <x v="7"/>
    <s v="Portfolio 8"/>
    <s v="Tata Consultancy Services"/>
    <n v="2025"/>
    <x v="90"/>
    <x v="1"/>
    <n v="235548.07"/>
  </r>
  <r>
    <s v="TR_SYN_0000389"/>
    <s v="ORD00429"/>
    <s v="2025-04-08 00:27:00"/>
    <s v="COMP002"/>
    <x v="1"/>
    <n v="814"/>
    <n v="1310.94"/>
    <n v="533.54999999999995"/>
    <s v="TRD000004"/>
    <s v="PF000006"/>
    <s v="2025-02-03"/>
    <x v="7"/>
    <s v="Portfolio 6"/>
    <s v="Infosys"/>
    <n v="2025"/>
    <x v="91"/>
    <x v="1"/>
    <n v="1066571.6100000001"/>
  </r>
  <r>
    <s v="TR_SYN_0000023"/>
    <s v="ORD00438"/>
    <s v="2025-05-22 00:30:00"/>
    <s v="COMP007"/>
    <x v="0"/>
    <n v="887"/>
    <n v="597.48"/>
    <n v="264.98"/>
    <s v="TRD000024"/>
    <s v="PF000006"/>
    <s v="2025-02-04"/>
    <x v="3"/>
    <s v="Portfolio 6"/>
    <s v="Amazon.com Inc."/>
    <n v="2025"/>
    <x v="92"/>
    <x v="1"/>
    <n v="529699.78"/>
  </r>
  <r>
    <s v="TR_SYN_0000030"/>
    <s v="ORD00214"/>
    <s v="2025-06-24 00:55:00"/>
    <s v="COMP004"/>
    <x v="1"/>
    <n v="315"/>
    <n v="670.22"/>
    <n v="105.56"/>
    <s v="TRD000030"/>
    <s v="PF000004"/>
    <s v="2025-02-04"/>
    <x v="1"/>
    <s v="Portfolio 4"/>
    <s v="Reliance Industries"/>
    <n v="2025"/>
    <x v="93"/>
    <x v="1"/>
    <n v="211013.74000000002"/>
  </r>
  <r>
    <s v="TR_SYN_0000098"/>
    <s v="ORD00410"/>
    <s v="2025-02-13 00:17:00"/>
    <s v="COMP006"/>
    <x v="0"/>
    <n v="170"/>
    <n v="230.88"/>
    <n v="19.62"/>
    <s v="TRD000021"/>
    <s v="PF000005"/>
    <s v="2025-02-04"/>
    <x v="8"/>
    <s v="Portfolio 5"/>
    <s v="Microsoft Corp."/>
    <n v="2025"/>
    <x v="94"/>
    <x v="1"/>
    <n v="39229.979999999996"/>
  </r>
  <r>
    <s v="TR_SYN_0000166"/>
    <s v="ORD00320"/>
    <s v="2025-01-01 00:00:00"/>
    <s v="COMP003"/>
    <x v="0"/>
    <n v="176"/>
    <n v="1961.49"/>
    <n v="172.61"/>
    <s v="TRD000010"/>
    <s v="PF000002"/>
    <s v="2025-02-04"/>
    <x v="24"/>
    <s v="Portfolio 2"/>
    <s v="HDFC Bank"/>
    <n v="2025"/>
    <x v="95"/>
    <x v="1"/>
    <n v="345049.63"/>
  </r>
  <r>
    <s v="TR_SYN_0000217"/>
    <s v="ORD00070"/>
    <s v="2025-01-29 00:33:00"/>
    <s v="COMP006"/>
    <x v="0"/>
    <n v="560"/>
    <n v="236.56"/>
    <n v="66.239999999999995"/>
    <s v="TRD000018"/>
    <s v="PF000003"/>
    <s v="2025-02-04"/>
    <x v="18"/>
    <s v="Portfolio 3"/>
    <s v="Microsoft Corp."/>
    <n v="2025"/>
    <x v="96"/>
    <x v="1"/>
    <n v="132407.36000000002"/>
  </r>
  <r>
    <s v="TR_SYN_0000393"/>
    <s v="ORD00287"/>
    <s v="2025-02-14 00:49:00"/>
    <s v="COMP006"/>
    <x v="0"/>
    <n v="363"/>
    <n v="232.29"/>
    <n v="42.16"/>
    <s v="TRD000003"/>
    <s v="PF000005"/>
    <s v="2025-02-04"/>
    <x v="26"/>
    <s v="Portfolio 5"/>
    <s v="Microsoft Corp."/>
    <n v="2025"/>
    <x v="97"/>
    <x v="1"/>
    <n v="84279.11"/>
  </r>
  <r>
    <s v="TR_SYN_0000430"/>
    <s v="ORD00292"/>
    <s v="2025-04-28 00:38:00"/>
    <s v="COMP007"/>
    <x v="1"/>
    <n v="546"/>
    <n v="599.62"/>
    <n v="163.69999999999999"/>
    <s v="TRD000027"/>
    <s v="PF000002"/>
    <s v="2025-02-04"/>
    <x v="6"/>
    <s v="Portfolio 2"/>
    <s v="Amazon.com Inc."/>
    <n v="2025"/>
    <x v="98"/>
    <x v="1"/>
    <n v="327228.82"/>
  </r>
  <r>
    <s v="TR_SYN_0000479"/>
    <s v="ORD00410"/>
    <s v="2025-06-20 00:08:00"/>
    <s v="COMP002"/>
    <x v="0"/>
    <n v="11"/>
    <n v="1301.26"/>
    <n v="7.16"/>
    <s v="TRD000009"/>
    <s v="PF000008"/>
    <s v="2025-02-04"/>
    <x v="19"/>
    <s v="Portfolio 8"/>
    <s v="Infosys"/>
    <n v="2025"/>
    <x v="99"/>
    <x v="1"/>
    <n v="14306.7"/>
  </r>
  <r>
    <s v="TR_SYN_0000480"/>
    <s v="ORD00482"/>
    <s v="2025-01-27 00:09:00"/>
    <s v="COMP004"/>
    <x v="1"/>
    <n v="16"/>
    <n v="601.22"/>
    <n v="4.8099999999999996"/>
    <s v="TRD000001"/>
    <s v="PF000004"/>
    <s v="2025-02-04"/>
    <x v="9"/>
    <s v="Portfolio 4"/>
    <s v="Reliance Industries"/>
    <n v="2025"/>
    <x v="100"/>
    <x v="1"/>
    <n v="9614.7100000000009"/>
  </r>
  <r>
    <s v="TR_SYN_0000040"/>
    <s v="ORD00259"/>
    <s v="2025-05-13 00:51:00"/>
    <s v="COMP008"/>
    <x v="1"/>
    <n v="387"/>
    <n v="1340.37"/>
    <n v="259.36"/>
    <s v="TRD000026"/>
    <s v="PF000008"/>
    <s v="2025-02-05"/>
    <x v="29"/>
    <s v="Portfolio 8"/>
    <s v="Pfizer Inc."/>
    <n v="2025"/>
    <x v="101"/>
    <x v="1"/>
    <n v="518463.82999999996"/>
  </r>
  <r>
    <s v="TR_SYN_0000100"/>
    <s v="ORD00385"/>
    <s v="2025-02-24 00:53:00"/>
    <s v="COMP006"/>
    <x v="0"/>
    <n v="198"/>
    <n v="237.07"/>
    <n v="23.47"/>
    <s v="TRD000016"/>
    <s v="PF000008"/>
    <s v="2025-02-05"/>
    <x v="10"/>
    <s v="Portfolio 8"/>
    <s v="Microsoft Corp."/>
    <n v="2025"/>
    <x v="102"/>
    <x v="1"/>
    <n v="46916.39"/>
  </r>
  <r>
    <s v="TR_SYN_0000165"/>
    <s v="ORD00163"/>
    <s v="2025-01-06 00:56:00"/>
    <s v="COMP004"/>
    <x v="1"/>
    <n v="870"/>
    <n v="607.21"/>
    <n v="264.14"/>
    <s v="TRD000025"/>
    <s v="PF000005"/>
    <s v="2025-02-05"/>
    <x v="12"/>
    <s v="Portfolio 5"/>
    <s v="Reliance Industries"/>
    <n v="2025"/>
    <x v="103"/>
    <x v="1"/>
    <n v="528008.56000000006"/>
  </r>
  <r>
    <s v="TR_SYN_0000343"/>
    <s v="ORD00387"/>
    <s v="2025-04-15 00:46:00"/>
    <s v="COMP006"/>
    <x v="0"/>
    <n v="895"/>
    <n v="243.78"/>
    <n v="109.09"/>
    <s v="TRD000012"/>
    <s v="PF000004"/>
    <s v="2025-02-05"/>
    <x v="20"/>
    <s v="Portfolio 4"/>
    <s v="Microsoft Corp."/>
    <n v="2025"/>
    <x v="104"/>
    <x v="1"/>
    <n v="218074.01"/>
  </r>
  <r>
    <s v="TR_SYN_0000020"/>
    <s v="ORD00150"/>
    <s v="2025-02-24 00:58:00"/>
    <s v="COMP007"/>
    <x v="0"/>
    <n v="444"/>
    <n v="553.74"/>
    <n v="122.93"/>
    <s v="TRD000022"/>
    <s v="PF000008"/>
    <s v="2025-02-06"/>
    <x v="21"/>
    <s v="Portfolio 8"/>
    <s v="Amazon.com Inc."/>
    <n v="2025"/>
    <x v="105"/>
    <x v="1"/>
    <n v="245737.63"/>
  </r>
  <r>
    <s v="TR_SYN_0000037"/>
    <s v="ORD00371"/>
    <s v="2025-05-21 00:25:00"/>
    <s v="COMP003"/>
    <x v="0"/>
    <n v="923"/>
    <n v="2194.71"/>
    <n v="1012.86"/>
    <s v="TRD000001"/>
    <s v="PF000005"/>
    <s v="2025-02-06"/>
    <x v="9"/>
    <s v="Portfolio 5"/>
    <s v="HDFC Bank"/>
    <n v="2025"/>
    <x v="106"/>
    <x v="1"/>
    <n v="2024704.47"/>
  </r>
  <r>
    <s v="TR_SYN_0000319"/>
    <s v="ORD00047"/>
    <s v="2025-05-21 00:32:00"/>
    <s v="COMP006"/>
    <x v="1"/>
    <n v="767"/>
    <n v="239.91"/>
    <n v="92.01"/>
    <s v="TRD000002"/>
    <s v="PF000004"/>
    <s v="2025-02-06"/>
    <x v="22"/>
    <s v="Portfolio 4"/>
    <s v="Microsoft Corp."/>
    <n v="2025"/>
    <x v="107"/>
    <x v="1"/>
    <n v="183918.96"/>
  </r>
  <r>
    <s v="TR_SYN_0000450"/>
    <s v="ORD00088"/>
    <s v="2025-03-12 00:10:00"/>
    <s v="COMP007"/>
    <x v="0"/>
    <n v="796"/>
    <n v="573.79999999999995"/>
    <n v="228.37"/>
    <s v="TRD000027"/>
    <s v="PF000010"/>
    <s v="2025-02-06"/>
    <x v="6"/>
    <s v="Portfolio 10"/>
    <s v="Amazon.com Inc."/>
    <n v="2025"/>
    <x v="108"/>
    <x v="1"/>
    <n v="456516.43"/>
  </r>
  <r>
    <s v="TR_SYN_0000496"/>
    <s v="ORD00138"/>
    <s v="2025-02-11 00:08:00"/>
    <s v="COMP008"/>
    <x v="1"/>
    <n v="965"/>
    <n v="1038.82"/>
    <n v="501.23"/>
    <s v="TRD000004"/>
    <s v="PF000001"/>
    <s v="2025-02-06"/>
    <x v="7"/>
    <s v="Portfolio 1"/>
    <s v="Pfizer Inc."/>
    <n v="2025"/>
    <x v="109"/>
    <x v="1"/>
    <n v="1001960.07"/>
  </r>
  <r>
    <s v="TR_SYN_0000243"/>
    <s v="ORD00429"/>
    <s v="2025-03-24 00:13:00"/>
    <s v="COMP007"/>
    <x v="0"/>
    <n v="874"/>
    <n v="585.1"/>
    <n v="255.69"/>
    <s v="TRD000023"/>
    <s v="PF000010"/>
    <s v="2025-02-07"/>
    <x v="2"/>
    <s v="Portfolio 10"/>
    <s v="Amazon.com Inc."/>
    <n v="2025"/>
    <x v="110"/>
    <x v="1"/>
    <n v="511121.71"/>
  </r>
  <r>
    <s v="TR_SYN_0000271"/>
    <s v="ORD00099"/>
    <s v="2025-04-14 00:51:00"/>
    <s v="COMP007"/>
    <x v="1"/>
    <n v="954"/>
    <n v="569.99"/>
    <n v="271.89"/>
    <s v="TRD000014"/>
    <s v="PF000005"/>
    <s v="2025-02-07"/>
    <x v="13"/>
    <s v="Portfolio 5"/>
    <s v="Amazon.com Inc."/>
    <n v="2025"/>
    <x v="111"/>
    <x v="1"/>
    <n v="543498.56999999995"/>
  </r>
  <r>
    <s v="TR_SYN_0000390"/>
    <s v="ORD00026"/>
    <s v="2025-01-10 00:56:00"/>
    <s v="COMP007"/>
    <x v="0"/>
    <n v="675"/>
    <n v="480.54"/>
    <n v="162.18"/>
    <s v="TRD000024"/>
    <s v="PF000006"/>
    <s v="2025-02-07"/>
    <x v="3"/>
    <s v="Portfolio 6"/>
    <s v="Amazon.com Inc."/>
    <n v="2025"/>
    <x v="112"/>
    <x v="1"/>
    <n v="324202.32"/>
  </r>
  <r>
    <s v="TR_SYN_0000458"/>
    <s v="ORD00425"/>
    <s v="2025-02-03 00:36:00"/>
    <s v="COMP001"/>
    <x v="1"/>
    <n v="230"/>
    <n v="760.25"/>
    <n v="87.43"/>
    <s v="TRD000026"/>
    <s v="PF000004"/>
    <s v="2025-02-07"/>
    <x v="29"/>
    <s v="Portfolio 4"/>
    <s v="Tata Consultancy Services"/>
    <n v="2025"/>
    <x v="113"/>
    <x v="1"/>
    <n v="174770.07"/>
  </r>
  <r>
    <s v="TR_SYN_0000489"/>
    <s v="ORD00460"/>
    <s v="2025-06-19 00:52:00"/>
    <s v="COMP002"/>
    <x v="0"/>
    <n v="867"/>
    <n v="1306.9000000000001"/>
    <n v="566.54"/>
    <s v="TRD000027"/>
    <s v="PF000001"/>
    <s v="2025-02-07"/>
    <x v="6"/>
    <s v="Portfolio 1"/>
    <s v="Infosys"/>
    <n v="2025"/>
    <x v="114"/>
    <x v="1"/>
    <n v="1132515.76"/>
  </r>
  <r>
    <s v="TR_SYN_0000149"/>
    <s v="ORD00282"/>
    <s v="2025-06-09 00:45:00"/>
    <s v="COMP004"/>
    <x v="1"/>
    <n v="767"/>
    <n v="672.18"/>
    <n v="257.77999999999997"/>
    <s v="TRD000022"/>
    <s v="PF000007"/>
    <s v="2025-02-10"/>
    <x v="21"/>
    <s v="Portfolio 7"/>
    <s v="Reliance Industries"/>
    <n v="2025"/>
    <x v="115"/>
    <x v="1"/>
    <n v="515304.27999999991"/>
  </r>
  <r>
    <s v="TR_SYN_0000272"/>
    <s v="ORD00388"/>
    <s v="2025-04-18 00:59:00"/>
    <s v="COMP005"/>
    <x v="0"/>
    <n v="777"/>
    <n v="256.48"/>
    <n v="99.64"/>
    <s v="TRD000005"/>
    <s v="PF000010"/>
    <s v="2025-02-10"/>
    <x v="23"/>
    <s v="Portfolio 10"/>
    <s v="Apple Inc."/>
    <n v="2025"/>
    <x v="116"/>
    <x v="1"/>
    <n v="199185.32"/>
  </r>
  <r>
    <s v="TR_SYN_0000411"/>
    <s v="ORD00389"/>
    <s v="2025-01-28 00:10:00"/>
    <s v="COMP008"/>
    <x v="1"/>
    <n v="300"/>
    <n v="948.66"/>
    <n v="142.30000000000001"/>
    <s v="TRD000020"/>
    <s v="PF000005"/>
    <s v="2025-02-10"/>
    <x v="28"/>
    <s v="Portfolio 5"/>
    <s v="Pfizer Inc."/>
    <n v="2025"/>
    <x v="117"/>
    <x v="1"/>
    <n v="284455.7"/>
  </r>
  <r>
    <s v="TR_SYN_0000460"/>
    <s v="ORD00105"/>
    <s v="2025-01-20 00:21:00"/>
    <s v="COMP006"/>
    <x v="1"/>
    <n v="451"/>
    <n v="243.63"/>
    <n v="54.94"/>
    <s v="TRD000028"/>
    <s v="PF000006"/>
    <s v="2025-02-10"/>
    <x v="16"/>
    <s v="Portfolio 6"/>
    <s v="Microsoft Corp."/>
    <n v="2025"/>
    <x v="118"/>
    <x v="1"/>
    <n v="109822.19"/>
  </r>
  <r>
    <s v="TR_SYN_0000161"/>
    <s v="ORD00102"/>
    <s v="2025-02-14 00:16:00"/>
    <s v="COMP001"/>
    <x v="1"/>
    <n v="80"/>
    <n v="730.95"/>
    <n v="29.24"/>
    <s v="TRD000028"/>
    <s v="PF000007"/>
    <s v="2025-02-11"/>
    <x v="16"/>
    <s v="Portfolio 7"/>
    <s v="Tata Consultancy Services"/>
    <n v="2025"/>
    <x v="119"/>
    <x v="1"/>
    <n v="58446.76"/>
  </r>
  <r>
    <s v="TR_SYN_0000309"/>
    <s v="ORD00462"/>
    <s v="2025-06-11 00:27:00"/>
    <s v="COMP008"/>
    <x v="0"/>
    <n v="614"/>
    <n v="1370.03"/>
    <n v="420.6"/>
    <s v="TRD000022"/>
    <s v="PF000003"/>
    <s v="2025-02-11"/>
    <x v="21"/>
    <s v="Portfolio 3"/>
    <s v="Pfizer Inc."/>
    <n v="2025"/>
    <x v="120"/>
    <x v="1"/>
    <n v="840777.82"/>
  </r>
  <r>
    <s v="TR_SYN_0000329"/>
    <s v="ORD00121"/>
    <s v="2025-04-15 00:38:00"/>
    <s v="COMP001"/>
    <x v="1"/>
    <n v="449"/>
    <n v="817.08"/>
    <n v="183.43"/>
    <s v="TRD000008"/>
    <s v="PF000001"/>
    <s v="2025-02-11"/>
    <x v="15"/>
    <s v="Portfolio 1"/>
    <s v="Tata Consultancy Services"/>
    <n v="2025"/>
    <x v="121"/>
    <x v="1"/>
    <n v="366685.49000000005"/>
  </r>
  <r>
    <s v="TR_SYN_0000191"/>
    <s v="ORD00107"/>
    <s v="2025-02-06 00:24:00"/>
    <s v="COMP001"/>
    <x v="0"/>
    <n v="741"/>
    <n v="748.47"/>
    <n v="277.31"/>
    <s v="TRD000006"/>
    <s v="PF000007"/>
    <s v="2025-02-12"/>
    <x v="17"/>
    <s v="Portfolio 7"/>
    <s v="Tata Consultancy Services"/>
    <n v="2025"/>
    <x v="122"/>
    <x v="1"/>
    <n v="554338.96"/>
  </r>
  <r>
    <s v="TR_SYN_0000234"/>
    <s v="ORD00157"/>
    <s v="2025-02-18 00:59:00"/>
    <s v="COMP006"/>
    <x v="1"/>
    <n v="545"/>
    <n v="235.22"/>
    <n v="64.099999999999994"/>
    <s v="TRD000021"/>
    <s v="PF000001"/>
    <s v="2025-02-12"/>
    <x v="8"/>
    <s v="Portfolio 1"/>
    <s v="Microsoft Corp."/>
    <n v="2025"/>
    <x v="123"/>
    <x v="1"/>
    <n v="128130.79999999999"/>
  </r>
  <r>
    <s v="TR_SYN_0000252"/>
    <s v="ORD00209"/>
    <s v="2025-04-04 00:03:00"/>
    <s v="COMP003"/>
    <x v="0"/>
    <n v="546"/>
    <n v="2246.29"/>
    <n v="613.24"/>
    <s v="TRD000008"/>
    <s v="PF000010"/>
    <s v="2025-02-12"/>
    <x v="15"/>
    <s v="Portfolio 10"/>
    <s v="HDFC Bank"/>
    <n v="2025"/>
    <x v="124"/>
    <x v="1"/>
    <n v="1225861.1000000001"/>
  </r>
  <r>
    <s v="TR_SYN_0000122"/>
    <s v="ORD00105"/>
    <s v="2025-01-24 00:17:00"/>
    <s v="COMP003"/>
    <x v="1"/>
    <n v="563"/>
    <n v="2114.48"/>
    <n v="595.23"/>
    <s v="TRD000005"/>
    <s v="PF000009"/>
    <s v="2025-02-13"/>
    <x v="23"/>
    <s v="Portfolio 9"/>
    <s v="HDFC Bank"/>
    <n v="2025"/>
    <x v="125"/>
    <x v="1"/>
    <n v="1189857.01"/>
  </r>
  <r>
    <s v="TR_SYN_0000225"/>
    <s v="ORD00360"/>
    <s v="2025-01-13 00:02:00"/>
    <s v="COMP003"/>
    <x v="1"/>
    <n v="280"/>
    <n v="1991.15"/>
    <n v="278.76"/>
    <s v="TRD000026"/>
    <s v="PF000003"/>
    <s v="2025-02-13"/>
    <x v="29"/>
    <s v="Portfolio 3"/>
    <s v="HDFC Bank"/>
    <n v="2025"/>
    <x v="126"/>
    <x v="1"/>
    <n v="557243.24"/>
  </r>
  <r>
    <s v="TR_SYN_0000257"/>
    <s v="ORD00183"/>
    <s v="2025-01-30 00:57:00"/>
    <s v="COMP001"/>
    <x v="0"/>
    <n v="702"/>
    <n v="756.15"/>
    <n v="265.41000000000003"/>
    <s v="TRD000016"/>
    <s v="PF000002"/>
    <s v="2025-02-13"/>
    <x v="10"/>
    <s v="Portfolio 2"/>
    <s v="Tata Consultancy Services"/>
    <n v="2025"/>
    <x v="127"/>
    <x v="1"/>
    <n v="530551.8899999999"/>
  </r>
  <r>
    <s v="TR_SYN_0000238"/>
    <s v="ORD00257"/>
    <s v="2025-01-28 00:49:00"/>
    <s v="COMP006"/>
    <x v="0"/>
    <n v="507"/>
    <n v="238.22"/>
    <n v="60.39"/>
    <s v="TRD000011"/>
    <s v="PF000001"/>
    <s v="2025-02-14"/>
    <x v="27"/>
    <s v="Portfolio 1"/>
    <s v="Microsoft Corp."/>
    <n v="2025"/>
    <x v="128"/>
    <x v="1"/>
    <n v="120717.15"/>
  </r>
  <r>
    <s v="TR_SYN_0000285"/>
    <s v="ORD00242"/>
    <s v="2025-03-18 00:39:00"/>
    <s v="COMP003"/>
    <x v="0"/>
    <n v="537"/>
    <n v="2174.5700000000002"/>
    <n v="583.87"/>
    <s v="TRD000019"/>
    <s v="PF000006"/>
    <s v="2025-02-14"/>
    <x v="25"/>
    <s v="Portfolio 6"/>
    <s v="HDFC Bank"/>
    <n v="2025"/>
    <x v="129"/>
    <x v="1"/>
    <n v="1167160.22"/>
  </r>
  <r>
    <s v="TR_SYN_0000408"/>
    <s v="ORD00074"/>
    <s v="2025-04-15 00:54:00"/>
    <s v="COMP008"/>
    <x v="1"/>
    <n v="262"/>
    <n v="1316.42"/>
    <n v="172.45"/>
    <s v="TRD000025"/>
    <s v="PF000009"/>
    <s v="2025-02-14"/>
    <x v="12"/>
    <s v="Portfolio 9"/>
    <s v="Pfizer Inc."/>
    <n v="2025"/>
    <x v="130"/>
    <x v="1"/>
    <n v="344729.59"/>
  </r>
  <r>
    <s v="TR_SYN_0000448"/>
    <s v="ORD00104"/>
    <s v="2025-04-11 00:05:00"/>
    <s v="COMP004"/>
    <x v="0"/>
    <n v="878"/>
    <n v="625.25"/>
    <n v="274.48"/>
    <s v="TRD000001"/>
    <s v="PF000003"/>
    <s v="2025-02-14"/>
    <x v="9"/>
    <s v="Portfolio 3"/>
    <s v="Reliance Industries"/>
    <n v="2025"/>
    <x v="131"/>
    <x v="1"/>
    <n v="548695.02"/>
  </r>
  <r>
    <s v="TR_SYN_0000043"/>
    <s v="ORD00010"/>
    <s v="2025-02-27 00:12:00"/>
    <s v="COMP002"/>
    <x v="1"/>
    <n v="62"/>
    <n v="1264.82"/>
    <n v="39.21"/>
    <s v="TRD000020"/>
    <s v="PF000007"/>
    <s v="2025-02-17"/>
    <x v="28"/>
    <s v="Portfolio 7"/>
    <s v="Infosys"/>
    <n v="2025"/>
    <x v="132"/>
    <x v="1"/>
    <n v="78379.62999999999"/>
  </r>
  <r>
    <s v="TR_SYN_0000104"/>
    <s v="ORD00472"/>
    <s v="2025-02-03 00:18:00"/>
    <s v="COMP007"/>
    <x v="1"/>
    <n v="393"/>
    <n v="508.59"/>
    <n v="99.94"/>
    <s v="TRD000024"/>
    <s v="PF000009"/>
    <s v="2025-02-17"/>
    <x v="3"/>
    <s v="Portfolio 9"/>
    <s v="Amazon.com Inc."/>
    <n v="2025"/>
    <x v="133"/>
    <x v="1"/>
    <n v="199775.93"/>
  </r>
  <r>
    <s v="TR_SYN_0000208"/>
    <s v="ORD00323"/>
    <s v="2025-02-24 00:29:00"/>
    <s v="COMP005"/>
    <x v="0"/>
    <n v="666"/>
    <n v="230.82"/>
    <n v="76.86"/>
    <s v="TRD000008"/>
    <s v="PF000004"/>
    <s v="2025-02-17"/>
    <x v="15"/>
    <s v="Portfolio 4"/>
    <s v="Apple Inc."/>
    <n v="2025"/>
    <x v="134"/>
    <x v="1"/>
    <n v="153649.26"/>
  </r>
  <r>
    <s v="TR_SYN_0000336"/>
    <s v="ORD00102"/>
    <s v="2025-06-05 00:50:00"/>
    <s v="COMP006"/>
    <x v="0"/>
    <n v="247"/>
    <n v="242.5"/>
    <n v="29.95"/>
    <s v="TRD000020"/>
    <s v="PF000010"/>
    <s v="2025-02-17"/>
    <x v="28"/>
    <s v="Portfolio 10"/>
    <s v="Microsoft Corp."/>
    <n v="2025"/>
    <x v="135"/>
    <x v="1"/>
    <n v="59867.55"/>
  </r>
  <r>
    <s v="TR_SYN_0000054"/>
    <s v="ORD00426"/>
    <s v="2025-06-04 00:04:00"/>
    <s v="COMP008"/>
    <x v="0"/>
    <n v="770"/>
    <n v="1379.83"/>
    <n v="531.23"/>
    <s v="TRD000003"/>
    <s v="PF000004"/>
    <s v="2025-02-18"/>
    <x v="26"/>
    <s v="Portfolio 4"/>
    <s v="Pfizer Inc."/>
    <n v="2025"/>
    <x v="136"/>
    <x v="1"/>
    <n v="1061937.8699999999"/>
  </r>
  <r>
    <s v="TR_SYN_0000115"/>
    <s v="ORD00226"/>
    <s v="2025-01-03 00:26:00"/>
    <s v="COMP007"/>
    <x v="1"/>
    <n v="323"/>
    <n v="450.48"/>
    <n v="72.75"/>
    <s v="TRD000014"/>
    <s v="PF000001"/>
    <s v="2025-02-18"/>
    <x v="13"/>
    <s v="Portfolio 1"/>
    <s v="Amazon.com Inc."/>
    <n v="2025"/>
    <x v="137"/>
    <x v="1"/>
    <n v="145432.29"/>
  </r>
  <r>
    <s v="TR_SYN_0000141"/>
    <s v="ORD00355"/>
    <s v="2025-06-24 00:06:00"/>
    <s v="COMP005"/>
    <x v="0"/>
    <n v="316"/>
    <n v="260.02"/>
    <n v="41.08"/>
    <s v="TRD000001"/>
    <s v="PF000009"/>
    <s v="2025-02-18"/>
    <x v="9"/>
    <s v="Portfolio 9"/>
    <s v="Apple Inc."/>
    <n v="2025"/>
    <x v="138"/>
    <x v="1"/>
    <n v="82125.239999999991"/>
  </r>
  <r>
    <s v="TR_SYN_0000325"/>
    <s v="ORD00065"/>
    <s v="2025-04-29 00:56:00"/>
    <s v="COMP002"/>
    <x v="0"/>
    <n v="206"/>
    <n v="1230.1199999999999"/>
    <n v="126.7"/>
    <s v="TRD000017"/>
    <s v="PF000007"/>
    <s v="2025-02-18"/>
    <x v="14"/>
    <s v="Portfolio 7"/>
    <s v="Infosys"/>
    <n v="2025"/>
    <x v="139"/>
    <x v="1"/>
    <n v="253278.01999999996"/>
  </r>
  <r>
    <s v="TR_SYN_0000072"/>
    <s v="ORD00401"/>
    <s v="2025-06-02 00:56:00"/>
    <s v="COMP003"/>
    <x v="0"/>
    <n v="339"/>
    <n v="2256.92"/>
    <n v="382.55"/>
    <s v="TRD000010"/>
    <s v="PF000006"/>
    <s v="2025-02-19"/>
    <x v="24"/>
    <s v="Portfolio 6"/>
    <s v="HDFC Bank"/>
    <n v="2025"/>
    <x v="140"/>
    <x v="1"/>
    <n v="764713.33"/>
  </r>
  <r>
    <s v="TR_SYN_0000168"/>
    <s v="ORD00223"/>
    <s v="2025-03-10 00:28:00"/>
    <s v="COMP002"/>
    <x v="1"/>
    <n v="481"/>
    <n v="1290.7"/>
    <n v="310.41000000000003"/>
    <s v="TRD000010"/>
    <s v="PF000005"/>
    <s v="2025-02-19"/>
    <x v="24"/>
    <s v="Portfolio 5"/>
    <s v="Infosys"/>
    <n v="2025"/>
    <x v="141"/>
    <x v="1"/>
    <n v="620516.29"/>
  </r>
  <r>
    <s v="TR_SYN_0000183"/>
    <s v="ORD00142"/>
    <s v="2025-06-10 00:58:00"/>
    <s v="COMP007"/>
    <x v="1"/>
    <n v="382"/>
    <n v="617.54999999999995"/>
    <n v="117.95"/>
    <s v="TRD000025"/>
    <s v="PF000006"/>
    <s v="2025-02-19"/>
    <x v="12"/>
    <s v="Portfolio 6"/>
    <s v="Amazon.com Inc."/>
    <n v="2025"/>
    <x v="142"/>
    <x v="1"/>
    <n v="235786.14999999997"/>
  </r>
  <r>
    <s v="TR_SYN_0000206"/>
    <s v="ORD00024"/>
    <s v="2025-01-07 00:56:00"/>
    <s v="COMP006"/>
    <x v="0"/>
    <n v="739"/>
    <n v="239.25"/>
    <n v="88.4"/>
    <s v="TRD000014"/>
    <s v="PF000002"/>
    <s v="2025-02-19"/>
    <x v="13"/>
    <s v="Portfolio 2"/>
    <s v="Microsoft Corp."/>
    <n v="2025"/>
    <x v="143"/>
    <x v="1"/>
    <n v="176717.35"/>
  </r>
  <r>
    <s v="TR_SYN_0000318"/>
    <s v="ORD00375"/>
    <s v="2025-01-02 00:23:00"/>
    <s v="COMP002"/>
    <x v="1"/>
    <n v="722"/>
    <n v="1155.97"/>
    <n v="417.31"/>
    <s v="TRD000018"/>
    <s v="PF000001"/>
    <s v="2025-02-19"/>
    <x v="18"/>
    <s v="Portfolio 1"/>
    <s v="Infosys"/>
    <n v="2025"/>
    <x v="144"/>
    <x v="1"/>
    <n v="834193.02999999991"/>
  </r>
  <r>
    <s v="TR_SYN_0000177"/>
    <s v="ORD00255"/>
    <s v="2025-03-27 00:02:00"/>
    <s v="COMP003"/>
    <x v="0"/>
    <n v="488"/>
    <n v="2148.14"/>
    <n v="524.15"/>
    <s v="TRD000008"/>
    <s v="PF000007"/>
    <s v="2025-02-20"/>
    <x v="15"/>
    <s v="Portfolio 7"/>
    <s v="HDFC Bank"/>
    <n v="2025"/>
    <x v="145"/>
    <x v="1"/>
    <n v="1047768.1699999999"/>
  </r>
  <r>
    <s v="TR_SYN_0000436"/>
    <s v="ORD00106"/>
    <s v="2025-06-27 00:37:00"/>
    <s v="COMP003"/>
    <x v="0"/>
    <n v="584"/>
    <n v="2239.9"/>
    <n v="654.04999999999995"/>
    <s v="TRD000017"/>
    <s v="PF000010"/>
    <s v="2025-02-21"/>
    <x v="14"/>
    <s v="Portfolio 10"/>
    <s v="HDFC Bank"/>
    <n v="2025"/>
    <x v="146"/>
    <x v="1"/>
    <n v="1307447.55"/>
  </r>
  <r>
    <s v="TR_SYN_0000229"/>
    <s v="ORD00307"/>
    <s v="2025-03-21 00:29:00"/>
    <s v="COMP007"/>
    <x v="1"/>
    <n v="823"/>
    <n v="584.17999999999995"/>
    <n v="240.39"/>
    <s v="TRD000030"/>
    <s v="PF000002"/>
    <s v="2025-02-24"/>
    <x v="1"/>
    <s v="Portfolio 2"/>
    <s v="Amazon.com Inc."/>
    <n v="2025"/>
    <x v="147"/>
    <x v="1"/>
    <n v="480539.74999999994"/>
  </r>
  <r>
    <s v="TR_SYN_0000339"/>
    <s v="ORD00449"/>
    <s v="2025-05-14 00:42:00"/>
    <s v="COMP002"/>
    <x v="1"/>
    <n v="866"/>
    <n v="1231.44"/>
    <n v="533.21"/>
    <s v="TRD000030"/>
    <s v="PF000006"/>
    <s v="2025-02-24"/>
    <x v="1"/>
    <s v="Portfolio 6"/>
    <s v="Infosys"/>
    <n v="2025"/>
    <x v="148"/>
    <x v="1"/>
    <n v="1065893.83"/>
  </r>
  <r>
    <s v="TR_SYN_0000341"/>
    <s v="ORD00385"/>
    <s v="2025-06-18 00:35:00"/>
    <s v="COMP003"/>
    <x v="1"/>
    <n v="853"/>
    <n v="2146.52"/>
    <n v="915.49"/>
    <s v="TRD000001"/>
    <s v="PF000004"/>
    <s v="2025-02-24"/>
    <x v="9"/>
    <s v="Portfolio 4"/>
    <s v="HDFC Bank"/>
    <n v="2025"/>
    <x v="149"/>
    <x v="1"/>
    <n v="1830066.07"/>
  </r>
  <r>
    <s v="TR_SYN_0000371"/>
    <s v="ORD00133"/>
    <s v="2025-06-27 00:44:00"/>
    <s v="COMP004"/>
    <x v="0"/>
    <n v="296"/>
    <n v="676.3"/>
    <n v="100.09"/>
    <s v="TRD000013"/>
    <s v="PF000004"/>
    <s v="2025-02-24"/>
    <x v="4"/>
    <s v="Portfolio 4"/>
    <s v="Reliance Industries"/>
    <n v="2025"/>
    <x v="150"/>
    <x v="1"/>
    <n v="200084.71"/>
  </r>
  <r>
    <s v="TR_SYN_0000403"/>
    <s v="ORD00102"/>
    <s v="2025-04-15 00:20:00"/>
    <s v="COMP004"/>
    <x v="0"/>
    <n v="985"/>
    <n v="631.66"/>
    <n v="311.08999999999997"/>
    <s v="TRD000012"/>
    <s v="PF000009"/>
    <s v="2025-02-24"/>
    <x v="20"/>
    <s v="Portfolio 9"/>
    <s v="Reliance Industries"/>
    <n v="2025"/>
    <x v="151"/>
    <x v="1"/>
    <n v="621874.01"/>
  </r>
  <r>
    <s v="TR_SYN_0000169"/>
    <s v="ORD00423"/>
    <s v="2025-06-23 00:56:00"/>
    <s v="COMP004"/>
    <x v="1"/>
    <n v="483"/>
    <n v="673.77"/>
    <n v="162.72"/>
    <s v="TRD000014"/>
    <s v="PF000007"/>
    <s v="2025-02-25"/>
    <x v="13"/>
    <s v="Portfolio 7"/>
    <s v="Reliance Industries"/>
    <n v="2025"/>
    <x v="152"/>
    <x v="1"/>
    <n v="325268.19"/>
  </r>
  <r>
    <s v="TR_SYN_0000487"/>
    <s v="ORD00102"/>
    <s v="2025-05-30 00:07:00"/>
    <s v="COMP002"/>
    <x v="0"/>
    <n v="972"/>
    <n v="1271.2"/>
    <n v="617.79999999999995"/>
    <s v="TRD000016"/>
    <s v="PF000006"/>
    <s v="2025-02-25"/>
    <x v="10"/>
    <s v="Portfolio 6"/>
    <s v="Infosys"/>
    <n v="2025"/>
    <x v="153"/>
    <x v="1"/>
    <n v="1234988.6000000001"/>
  </r>
  <r>
    <s v="TR_SYN_0000003"/>
    <s v="ORD00281"/>
    <s v="2025-06-24 00:59:00"/>
    <s v="COMP003"/>
    <x v="0"/>
    <n v="787"/>
    <n v="2156.16"/>
    <n v="848.45"/>
    <s v="TRD000012"/>
    <s v="PF000007"/>
    <s v="2025-02-26"/>
    <x v="20"/>
    <s v="Portfolio 7"/>
    <s v="HDFC Bank"/>
    <n v="2025"/>
    <x v="154"/>
    <x v="1"/>
    <n v="1696049.47"/>
  </r>
  <r>
    <s v="TR_SYN_0000228"/>
    <s v="ORD00458"/>
    <s v="2025-04-10 00:02:00"/>
    <s v="COMP006"/>
    <x v="1"/>
    <n v="736"/>
    <n v="249.32"/>
    <n v="91.75"/>
    <s v="TRD000014"/>
    <s v="PF000007"/>
    <s v="2025-02-26"/>
    <x v="13"/>
    <s v="Portfolio 7"/>
    <s v="Microsoft Corp."/>
    <n v="2025"/>
    <x v="155"/>
    <x v="1"/>
    <n v="183407.77"/>
  </r>
  <r>
    <s v="TR_SYN_0000307"/>
    <s v="ORD00189"/>
    <s v="2025-02-03 00:41:00"/>
    <s v="COMP007"/>
    <x v="1"/>
    <n v="879"/>
    <n v="507.95"/>
    <n v="223.24"/>
    <s v="TRD000007"/>
    <s v="PF000003"/>
    <s v="2025-02-26"/>
    <x v="5"/>
    <s v="Portfolio 3"/>
    <s v="Amazon.com Inc."/>
    <n v="2025"/>
    <x v="156"/>
    <x v="1"/>
    <n v="446264.81"/>
  </r>
  <r>
    <s v="TR_SYN_0000330"/>
    <s v="ORD00301"/>
    <s v="2025-03-27 00:34:00"/>
    <s v="COMP001"/>
    <x v="1"/>
    <n v="249"/>
    <n v="757.69"/>
    <n v="94.33"/>
    <s v="TRD000022"/>
    <s v="PF000002"/>
    <s v="2025-02-26"/>
    <x v="21"/>
    <s v="Portfolio 2"/>
    <s v="Tata Consultancy Services"/>
    <n v="2025"/>
    <x v="157"/>
    <x v="1"/>
    <n v="188570.48000000004"/>
  </r>
  <r>
    <s v="TR_SYN_0000345"/>
    <s v="ORD00013"/>
    <s v="2025-06-06 00:29:00"/>
    <s v="COMP002"/>
    <x v="0"/>
    <n v="53"/>
    <n v="1185.76"/>
    <n v="31.42"/>
    <s v="TRD000029"/>
    <s v="PF000001"/>
    <s v="2025-02-26"/>
    <x v="11"/>
    <s v="Portfolio 1"/>
    <s v="Infosys"/>
    <n v="2025"/>
    <x v="158"/>
    <x v="1"/>
    <n v="62813.86"/>
  </r>
  <r>
    <s v="TR_SYN_0000482"/>
    <s v="ORD00310"/>
    <s v="2025-01-27 00:38:00"/>
    <s v="COMP008"/>
    <x v="1"/>
    <n v="858"/>
    <n v="979.96"/>
    <n v="420.4"/>
    <s v="TRD000029"/>
    <s v="PF000005"/>
    <s v="2025-02-26"/>
    <x v="11"/>
    <s v="Portfolio 5"/>
    <s v="Pfizer Inc."/>
    <n v="2025"/>
    <x v="159"/>
    <x v="1"/>
    <n v="840385.28"/>
  </r>
  <r>
    <s v="TR_SYN_0000483"/>
    <s v="ORD00145"/>
    <s v="2025-04-23 00:56:00"/>
    <s v="COMP005"/>
    <x v="0"/>
    <n v="616"/>
    <n v="265.17"/>
    <n v="81.67"/>
    <s v="TRD000025"/>
    <s v="PF000005"/>
    <s v="2025-02-26"/>
    <x v="12"/>
    <s v="Portfolio 5"/>
    <s v="Apple Inc."/>
    <n v="2025"/>
    <x v="160"/>
    <x v="1"/>
    <n v="163263.04999999999"/>
  </r>
  <r>
    <s v="TR_SYN_0000026"/>
    <s v="ORD00276"/>
    <s v="2025-02-05 00:06:00"/>
    <s v="COMP006"/>
    <x v="1"/>
    <n v="930"/>
    <n v="234.9"/>
    <n v="109.23"/>
    <s v="TRD000016"/>
    <s v="PF000005"/>
    <s v="2025-02-27"/>
    <x v="10"/>
    <s v="Portfolio 5"/>
    <s v="Microsoft Corp."/>
    <n v="2025"/>
    <x v="161"/>
    <x v="1"/>
    <n v="218347.77"/>
  </r>
  <r>
    <s v="TR_SYN_0000064"/>
    <s v="ORD00481"/>
    <s v="2025-04-15 00:13:00"/>
    <s v="COMP003"/>
    <x v="0"/>
    <n v="258"/>
    <n v="2218.42"/>
    <n v="286.18"/>
    <s v="TRD000008"/>
    <s v="PF000010"/>
    <s v="2025-02-27"/>
    <x v="15"/>
    <s v="Portfolio 10"/>
    <s v="HDFC Bank"/>
    <n v="2025"/>
    <x v="162"/>
    <x v="1"/>
    <n v="572066.17999999993"/>
  </r>
  <r>
    <s v="TR_SYN_0000216"/>
    <s v="ORD00170"/>
    <s v="2025-01-06 00:41:00"/>
    <s v="COMP004"/>
    <x v="0"/>
    <n v="903"/>
    <n v="608.29"/>
    <n v="274.64"/>
    <s v="TRD000003"/>
    <s v="PF000001"/>
    <s v="2025-02-27"/>
    <x v="26"/>
    <s v="Portfolio 1"/>
    <s v="Reliance Industries"/>
    <n v="2025"/>
    <x v="163"/>
    <x v="1"/>
    <n v="549011.23"/>
  </r>
  <r>
    <s v="TR_SYN_0000293"/>
    <s v="ORD00053"/>
    <s v="2025-02-05 00:26:00"/>
    <s v="COMP003"/>
    <x v="0"/>
    <n v="130"/>
    <n v="2172.5700000000002"/>
    <n v="141.22"/>
    <s v="TRD000019"/>
    <s v="PF000009"/>
    <s v="2025-02-27"/>
    <x v="25"/>
    <s v="Portfolio 9"/>
    <s v="HDFC Bank"/>
    <n v="2025"/>
    <x v="164"/>
    <x v="1"/>
    <n v="282292.88000000006"/>
  </r>
  <r>
    <s v="TR_SYN_0000298"/>
    <s v="ORD00433"/>
    <s v="2025-02-10 00:05:00"/>
    <s v="COMP002"/>
    <x v="0"/>
    <n v="635"/>
    <n v="1217.55"/>
    <n v="386.57"/>
    <s v="TRD000030"/>
    <s v="PF000005"/>
    <s v="2025-02-27"/>
    <x v="1"/>
    <s v="Portfolio 5"/>
    <s v="Infosys"/>
    <n v="2025"/>
    <x v="165"/>
    <x v="1"/>
    <n v="772757.68"/>
  </r>
  <r>
    <s v="TR_SYN_0000120"/>
    <s v="ORD00333"/>
    <s v="2025-05-14 00:35:00"/>
    <s v="COMP002"/>
    <x v="0"/>
    <n v="898"/>
    <n v="1232.26"/>
    <n v="553.28"/>
    <s v="TRD000021"/>
    <s v="PF000003"/>
    <s v="2025-02-28"/>
    <x v="8"/>
    <s v="Portfolio 3"/>
    <s v="Infosys"/>
    <n v="2025"/>
    <x v="166"/>
    <x v="1"/>
    <n v="1106016.2"/>
  </r>
  <r>
    <s v="TR_SYN_0000219"/>
    <s v="ORD00292"/>
    <s v="2025-04-07 00:53:00"/>
    <s v="COMP008"/>
    <x v="0"/>
    <n v="786"/>
    <n v="1223.3599999999999"/>
    <n v="480.78"/>
    <s v="TRD000002"/>
    <s v="PF000010"/>
    <s v="2025-02-28"/>
    <x v="22"/>
    <s v="Portfolio 10"/>
    <s v="Pfizer Inc."/>
    <n v="2025"/>
    <x v="167"/>
    <x v="1"/>
    <n v="961080.17999999993"/>
  </r>
  <r>
    <s v="TR_SYN_0000124"/>
    <s v="ORD00072"/>
    <s v="2025-01-21 00:39:00"/>
    <s v="COMP002"/>
    <x v="0"/>
    <n v="997"/>
    <n v="1238.8399999999999"/>
    <n v="617.55999999999995"/>
    <s v="TRD000003"/>
    <s v="PF000005"/>
    <s v="2025-03-03"/>
    <x v="26"/>
    <s v="Portfolio 5"/>
    <s v="Infosys"/>
    <n v="2025"/>
    <x v="168"/>
    <x v="2"/>
    <n v="1234505.92"/>
  </r>
  <r>
    <s v="TR_SYN_0000279"/>
    <s v="ORD00032"/>
    <s v="2025-03-12 00:58:00"/>
    <s v="COMP008"/>
    <x v="0"/>
    <n v="782"/>
    <n v="1105.99"/>
    <n v="432.44"/>
    <s v="TRD000003"/>
    <s v="PF000001"/>
    <s v="2025-03-03"/>
    <x v="26"/>
    <s v="Portfolio 1"/>
    <s v="Pfizer Inc."/>
    <n v="2025"/>
    <x v="169"/>
    <x v="2"/>
    <n v="864451.74000000011"/>
  </r>
  <r>
    <s v="TR_SYN_0000328"/>
    <s v="ORD00006"/>
    <s v="2025-02-18 00:19:00"/>
    <s v="COMP005"/>
    <x v="0"/>
    <n v="854"/>
    <n v="232.55"/>
    <n v="99.3"/>
    <s v="TRD000015"/>
    <s v="PF000004"/>
    <s v="2025-03-03"/>
    <x v="0"/>
    <s v="Portfolio 4"/>
    <s v="Apple Inc."/>
    <n v="2025"/>
    <x v="170"/>
    <x v="2"/>
    <n v="198498.40000000002"/>
  </r>
  <r>
    <s v="TR_SYN_0000008"/>
    <s v="ORD00476"/>
    <s v="2025-06-27 00:32:00"/>
    <s v="COMP001"/>
    <x v="1"/>
    <n v="323"/>
    <n v="784.63"/>
    <n v="126.72"/>
    <s v="TRD000030"/>
    <s v="PF000002"/>
    <s v="2025-03-04"/>
    <x v="1"/>
    <s v="Portfolio 2"/>
    <s v="Tata Consultancy Services"/>
    <n v="2025"/>
    <x v="171"/>
    <x v="2"/>
    <n v="253308.77"/>
  </r>
  <r>
    <s v="TR_SYN_0000314"/>
    <s v="ORD00009"/>
    <s v="2025-01-13 00:18:00"/>
    <s v="COMP001"/>
    <x v="1"/>
    <n v="313"/>
    <n v="766.38"/>
    <n v="119.94"/>
    <s v="TRD000019"/>
    <s v="PF000007"/>
    <s v="2025-03-04"/>
    <x v="25"/>
    <s v="Portfolio 7"/>
    <s v="Tata Consultancy Services"/>
    <n v="2025"/>
    <x v="172"/>
    <x v="2"/>
    <n v="239757"/>
  </r>
  <r>
    <s v="TR_SYN_0000322"/>
    <s v="ORD00159"/>
    <s v="2025-03-05 00:00:00"/>
    <s v="COMP007"/>
    <x v="0"/>
    <n v="287"/>
    <n v="571.29"/>
    <n v="81.98"/>
    <s v="TRD000023"/>
    <s v="PF000006"/>
    <s v="2025-03-04"/>
    <x v="2"/>
    <s v="Portfolio 6"/>
    <s v="Amazon.com Inc."/>
    <n v="2025"/>
    <x v="173"/>
    <x v="2"/>
    <n v="163878.24999999997"/>
  </r>
  <r>
    <s v="TR_SYN_0000327"/>
    <s v="ORD00155"/>
    <s v="2025-01-15 00:17:00"/>
    <s v="COMP005"/>
    <x v="1"/>
    <n v="455"/>
    <n v="233.25"/>
    <n v="53.06"/>
    <s v="TRD000005"/>
    <s v="PF000009"/>
    <s v="2025-03-04"/>
    <x v="23"/>
    <s v="Portfolio 9"/>
    <s v="Apple Inc."/>
    <n v="2025"/>
    <x v="174"/>
    <x v="2"/>
    <n v="106075.69"/>
  </r>
  <r>
    <s v="TR_SYN_0000439"/>
    <s v="ORD00002"/>
    <s v="2025-03-28 00:01:00"/>
    <s v="COMP002"/>
    <x v="1"/>
    <n v="238"/>
    <n v="1278.1400000000001"/>
    <n v="152.1"/>
    <s v="TRD000017"/>
    <s v="PF000002"/>
    <s v="2025-03-04"/>
    <x v="14"/>
    <s v="Portfolio 2"/>
    <s v="Infosys"/>
    <n v="2025"/>
    <x v="175"/>
    <x v="2"/>
    <n v="304045.22000000003"/>
  </r>
  <r>
    <s v="TR_SYN_0000212"/>
    <s v="ORD00021"/>
    <s v="2025-01-22 00:40:00"/>
    <s v="COMP005"/>
    <x v="1"/>
    <n v="831"/>
    <n v="236.81"/>
    <n v="98.39"/>
    <s v="TRD000013"/>
    <s v="PF000009"/>
    <s v="2025-03-05"/>
    <x v="4"/>
    <s v="Portfolio 9"/>
    <s v="Apple Inc."/>
    <n v="2025"/>
    <x v="176"/>
    <x v="2"/>
    <n v="196690.72"/>
  </r>
  <r>
    <s v="TR_SYN_0000288"/>
    <s v="ORD00064"/>
    <s v="2025-01-23 00:46:00"/>
    <s v="COMP003"/>
    <x v="1"/>
    <n v="540"/>
    <n v="2044.13"/>
    <n v="551.91999999999996"/>
    <s v="TRD000009"/>
    <s v="PF000002"/>
    <s v="2025-03-05"/>
    <x v="19"/>
    <s v="Portfolio 2"/>
    <s v="HDFC Bank"/>
    <n v="2025"/>
    <x v="177"/>
    <x v="2"/>
    <n v="1103278.28"/>
  </r>
  <r>
    <s v="TR_SYN_0000303"/>
    <s v="ORD00350"/>
    <s v="2025-04-07 00:50:00"/>
    <s v="COMP003"/>
    <x v="1"/>
    <n v="269"/>
    <n v="2198.21"/>
    <n v="295.66000000000003"/>
    <s v="TRD000030"/>
    <s v="PF000003"/>
    <s v="2025-03-05"/>
    <x v="1"/>
    <s v="Portfolio 3"/>
    <s v="HDFC Bank"/>
    <n v="2025"/>
    <x v="178"/>
    <x v="2"/>
    <n v="591022.82999999996"/>
  </r>
  <r>
    <s v="TR_SYN_0000406"/>
    <s v="ORD00299"/>
    <s v="2025-05-14 00:06:00"/>
    <s v="COMP004"/>
    <x v="0"/>
    <n v="959"/>
    <n v="631.78"/>
    <n v="302.94"/>
    <s v="TRD000013"/>
    <s v="PF000004"/>
    <s v="2025-03-05"/>
    <x v="4"/>
    <s v="Portfolio 4"/>
    <s v="Reliance Industries"/>
    <n v="2025"/>
    <x v="179"/>
    <x v="2"/>
    <n v="605574.08000000007"/>
  </r>
  <r>
    <s v="TR_SYN_0000498"/>
    <s v="ORD00137"/>
    <s v="2025-01-28 00:25:00"/>
    <s v="COMP003"/>
    <x v="1"/>
    <n v="537"/>
    <n v="2151.25"/>
    <n v="577.61"/>
    <s v="TRD000002"/>
    <s v="PF000008"/>
    <s v="2025-03-05"/>
    <x v="22"/>
    <s v="Portfolio 8"/>
    <s v="HDFC Bank"/>
    <n v="2025"/>
    <x v="180"/>
    <x v="2"/>
    <n v="1154643.6399999999"/>
  </r>
  <r>
    <s v="TR_SYN_0000204"/>
    <s v="ORD00348"/>
    <s v="2025-05-29 00:47:00"/>
    <s v="COMP005"/>
    <x v="1"/>
    <n v="448"/>
    <n v="256.73"/>
    <n v="57.51"/>
    <s v="TRD000023"/>
    <s v="PF000009"/>
    <s v="2025-03-06"/>
    <x v="2"/>
    <s v="Portfolio 9"/>
    <s v="Apple Inc."/>
    <n v="2025"/>
    <x v="181"/>
    <x v="2"/>
    <n v="114957.53000000001"/>
  </r>
  <r>
    <s v="TR_SYN_0000138"/>
    <s v="ORD00354"/>
    <s v="2025-01-20 00:47:00"/>
    <s v="COMP001"/>
    <x v="0"/>
    <n v="787"/>
    <n v="759.58"/>
    <n v="298.89"/>
    <s v="TRD000019"/>
    <s v="PF000006"/>
    <s v="2025-03-07"/>
    <x v="25"/>
    <s v="Portfolio 6"/>
    <s v="Tata Consultancy Services"/>
    <n v="2025"/>
    <x v="182"/>
    <x v="2"/>
    <n v="597490.57000000007"/>
  </r>
  <r>
    <s v="TR_SYN_0000197"/>
    <s v="ORD00208"/>
    <s v="2025-02-26 00:33:00"/>
    <s v="COMP005"/>
    <x v="1"/>
    <n v="488"/>
    <n v="234.07"/>
    <n v="57.11"/>
    <s v="TRD000024"/>
    <s v="PF000008"/>
    <s v="2025-03-07"/>
    <x v="3"/>
    <s v="Portfolio 8"/>
    <s v="Apple Inc."/>
    <n v="2025"/>
    <x v="183"/>
    <x v="2"/>
    <n v="114169.05"/>
  </r>
  <r>
    <s v="TR_SYN_0000267"/>
    <s v="ORD00151"/>
    <s v="2025-02-17 00:45:00"/>
    <s v="COMP006"/>
    <x v="0"/>
    <n v="812"/>
    <n v="232.48"/>
    <n v="94.39"/>
    <s v="TRD000028"/>
    <s v="PF000010"/>
    <s v="2025-03-07"/>
    <x v="16"/>
    <s v="Portfolio 10"/>
    <s v="Microsoft Corp."/>
    <n v="2025"/>
    <x v="184"/>
    <x v="2"/>
    <n v="188679.36999999997"/>
  </r>
  <r>
    <s v="TR_SYN_0000289"/>
    <s v="ORD00326"/>
    <s v="2025-04-14 00:57:00"/>
    <s v="COMP007"/>
    <x v="0"/>
    <n v="211"/>
    <n v="568.85"/>
    <n v="60.01"/>
    <s v="TRD000023"/>
    <s v="PF000005"/>
    <s v="2025-03-07"/>
    <x v="2"/>
    <s v="Portfolio 5"/>
    <s v="Amazon.com Inc."/>
    <n v="2025"/>
    <x v="185"/>
    <x v="2"/>
    <n v="119967.34000000001"/>
  </r>
  <r>
    <s v="TR_SYN_0000323"/>
    <s v="ORD00275"/>
    <s v="2025-03-17 00:59:00"/>
    <s v="COMP004"/>
    <x v="1"/>
    <n v="430"/>
    <n v="646.72"/>
    <n v="139.04"/>
    <s v="TRD000018"/>
    <s v="PF000002"/>
    <s v="2025-03-07"/>
    <x v="18"/>
    <s v="Portfolio 2"/>
    <s v="Reliance Industries"/>
    <n v="2025"/>
    <x v="186"/>
    <x v="2"/>
    <n v="277950.56000000006"/>
  </r>
  <r>
    <s v="TR_SYN_0000475"/>
    <s v="ORD00160"/>
    <s v="2025-02-19 00:24:00"/>
    <s v="COMP005"/>
    <x v="1"/>
    <n v="959"/>
    <n v="234.02"/>
    <n v="112.21"/>
    <s v="TRD000021"/>
    <s v="PF000005"/>
    <s v="2025-03-07"/>
    <x v="8"/>
    <s v="Portfolio 5"/>
    <s v="Apple Inc."/>
    <n v="2025"/>
    <x v="187"/>
    <x v="2"/>
    <n v="224312.97000000003"/>
  </r>
  <r>
    <s v="TR_SYN_0000196"/>
    <s v="ORD00415"/>
    <s v="2025-04-14 00:09:00"/>
    <s v="COMP001"/>
    <x v="0"/>
    <n v="472"/>
    <n v="821.15"/>
    <n v="193.79"/>
    <s v="TRD000025"/>
    <s v="PF000001"/>
    <s v="2025-03-10"/>
    <x v="12"/>
    <s v="Portfolio 1"/>
    <s v="Tata Consultancy Services"/>
    <n v="2025"/>
    <x v="188"/>
    <x v="2"/>
    <n v="387389.01"/>
  </r>
  <r>
    <s v="TR_SYN_0000275"/>
    <s v="ORD00085"/>
    <s v="2025-03-05 00:13:00"/>
    <s v="COMP001"/>
    <x v="0"/>
    <n v="735"/>
    <n v="739.55"/>
    <n v="271.77999999999997"/>
    <s v="TRD000006"/>
    <s v="PF000005"/>
    <s v="2025-03-10"/>
    <x v="17"/>
    <s v="Portfolio 5"/>
    <s v="Tata Consultancy Services"/>
    <n v="2025"/>
    <x v="189"/>
    <x v="2"/>
    <n v="543297.47"/>
  </r>
  <r>
    <s v="TR_SYN_0000305"/>
    <s v="ORD00060"/>
    <s v="2025-04-03 00:43:00"/>
    <s v="COMP006"/>
    <x v="1"/>
    <n v="405"/>
    <n v="235.81"/>
    <n v="47.75"/>
    <s v="TRD000011"/>
    <s v="PF000002"/>
    <s v="2025-03-10"/>
    <x v="27"/>
    <s v="Portfolio 2"/>
    <s v="Microsoft Corp."/>
    <n v="2025"/>
    <x v="190"/>
    <x v="2"/>
    <n v="95455.3"/>
  </r>
  <r>
    <s v="TR_SYN_0000377"/>
    <s v="ORD00405"/>
    <s v="2025-02-03 00:37:00"/>
    <s v="COMP002"/>
    <x v="0"/>
    <n v="726"/>
    <n v="1196.23"/>
    <n v="434.23"/>
    <s v="TRD000019"/>
    <s v="PF000009"/>
    <s v="2025-03-10"/>
    <x v="25"/>
    <s v="Portfolio 9"/>
    <s v="Infosys"/>
    <n v="2025"/>
    <x v="191"/>
    <x v="2"/>
    <n v="868028.75"/>
  </r>
  <r>
    <s v="TR_SYN_0000427"/>
    <s v="ORD00224"/>
    <s v="2025-03-12 00:16:00"/>
    <s v="COMP006"/>
    <x v="1"/>
    <n v="841"/>
    <n v="237.7"/>
    <n v="99.95"/>
    <s v="TRD000003"/>
    <s v="PF000008"/>
    <s v="2025-03-10"/>
    <x v="26"/>
    <s v="Portfolio 8"/>
    <s v="Microsoft Corp."/>
    <n v="2025"/>
    <x v="192"/>
    <x v="2"/>
    <n v="199805.74999999997"/>
  </r>
  <r>
    <s v="TR_SYN_0000113"/>
    <s v="ORD00418"/>
    <s v="2025-04-07 00:16:00"/>
    <s v="COMP002"/>
    <x v="1"/>
    <n v="838"/>
    <n v="1310.87"/>
    <n v="549.25"/>
    <s v="TRD000006"/>
    <s v="PF000007"/>
    <s v="2025-03-11"/>
    <x v="17"/>
    <s v="Portfolio 7"/>
    <s v="Infosys"/>
    <n v="2025"/>
    <x v="193"/>
    <x v="2"/>
    <n v="1097959.8099999998"/>
  </r>
  <r>
    <s v="TR_SYN_0000200"/>
    <s v="ORD00475"/>
    <s v="2025-04-02 00:59:00"/>
    <s v="COMP007"/>
    <x v="1"/>
    <n v="13"/>
    <n v="582.12"/>
    <n v="3.78"/>
    <s v="TRD000002"/>
    <s v="PF000001"/>
    <s v="2025-03-11"/>
    <x v="22"/>
    <s v="Portfolio 1"/>
    <s v="Amazon.com Inc."/>
    <n v="2025"/>
    <x v="194"/>
    <x v="2"/>
    <n v="7563.7800000000007"/>
  </r>
  <r>
    <s v="TR_SYN_0000261"/>
    <s v="ORD00209"/>
    <s v="2025-06-12 00:17:00"/>
    <s v="COMP003"/>
    <x v="0"/>
    <n v="974"/>
    <n v="2132.7600000000002"/>
    <n v="1038.6500000000001"/>
    <s v="TRD000005"/>
    <s v="PF000007"/>
    <s v="2025-03-11"/>
    <x v="23"/>
    <s v="Portfolio 7"/>
    <s v="HDFC Bank"/>
    <n v="2025"/>
    <x v="195"/>
    <x v="2"/>
    <n v="2076269.5900000003"/>
  </r>
  <r>
    <s v="TR_SYN_0000317"/>
    <s v="ORD00233"/>
    <s v="2025-02-11 00:57:00"/>
    <s v="COMP008"/>
    <x v="0"/>
    <n v="31"/>
    <n v="1041.8599999999999"/>
    <n v="16.149999999999999"/>
    <s v="TRD000008"/>
    <s v="PF000005"/>
    <s v="2025-03-11"/>
    <x v="15"/>
    <s v="Portfolio 5"/>
    <s v="Pfizer Inc."/>
    <n v="2025"/>
    <x v="196"/>
    <x v="2"/>
    <n v="32281.509999999995"/>
  </r>
  <r>
    <s v="TR_SYN_0000355"/>
    <s v="ORD00408"/>
    <s v="2025-05-22 00:50:00"/>
    <s v="COMP002"/>
    <x v="0"/>
    <n v="913"/>
    <n v="1254.46"/>
    <n v="572.66"/>
    <s v="TRD000008"/>
    <s v="PF000008"/>
    <s v="2025-03-11"/>
    <x v="15"/>
    <s v="Portfolio 8"/>
    <s v="Infosys"/>
    <n v="2025"/>
    <x v="197"/>
    <x v="2"/>
    <n v="1144749.32"/>
  </r>
  <r>
    <s v="TR_SYN_0000478"/>
    <s v="ORD00360"/>
    <s v="2025-04-02 00:16:00"/>
    <s v="COMP007"/>
    <x v="0"/>
    <n v="922"/>
    <n v="582.94000000000005"/>
    <n v="268.74"/>
    <s v="TRD000005"/>
    <s v="PF000003"/>
    <s v="2025-03-11"/>
    <x v="23"/>
    <s v="Portfolio 3"/>
    <s v="Amazon.com Inc."/>
    <n v="2025"/>
    <x v="198"/>
    <x v="2"/>
    <n v="537201.94000000006"/>
  </r>
  <r>
    <s v="TR_SYN_0000024"/>
    <s v="ORD00109"/>
    <s v="2025-06-13 00:52:00"/>
    <s v="COMP002"/>
    <x v="0"/>
    <n v="575"/>
    <n v="1284.21"/>
    <n v="369.21"/>
    <s v="TRD000020"/>
    <s v="PF000007"/>
    <s v="2025-03-12"/>
    <x v="28"/>
    <s v="Portfolio 7"/>
    <s v="Infosys"/>
    <n v="2025"/>
    <x v="199"/>
    <x v="2"/>
    <n v="738051.54"/>
  </r>
  <r>
    <s v="TR_SYN_0000107"/>
    <s v="ORD00268"/>
    <s v="2025-03-20 00:21:00"/>
    <s v="COMP002"/>
    <x v="0"/>
    <n v="949"/>
    <n v="1302.05"/>
    <n v="617.82000000000005"/>
    <s v="TRD000001"/>
    <s v="PF000003"/>
    <s v="2025-03-12"/>
    <x v="9"/>
    <s v="Portfolio 3"/>
    <s v="Infosys"/>
    <n v="2025"/>
    <x v="200"/>
    <x v="2"/>
    <n v="1235027.6299999999"/>
  </r>
  <r>
    <s v="TR_SYN_0000251"/>
    <s v="ORD00029"/>
    <s v="2025-06-09 00:40:00"/>
    <s v="COMP008"/>
    <x v="1"/>
    <n v="213"/>
    <n v="1358.28"/>
    <n v="144.66"/>
    <s v="TRD000012"/>
    <s v="PF000003"/>
    <s v="2025-03-12"/>
    <x v="20"/>
    <s v="Portfolio 3"/>
    <s v="Pfizer Inc."/>
    <n v="2025"/>
    <x v="201"/>
    <x v="2"/>
    <n v="289168.98000000004"/>
  </r>
  <r>
    <s v="TR_SYN_0000260"/>
    <s v="ORD00409"/>
    <s v="2025-05-15 00:19:00"/>
    <s v="COMP006"/>
    <x v="1"/>
    <n v="376"/>
    <n v="231.88"/>
    <n v="43.59"/>
    <s v="TRD000008"/>
    <s v="PF000005"/>
    <s v="2025-03-12"/>
    <x v="15"/>
    <s v="Portfolio 5"/>
    <s v="Microsoft Corp."/>
    <n v="2025"/>
    <x v="202"/>
    <x v="2"/>
    <n v="87143.290000000008"/>
  </r>
  <r>
    <s v="TR_SYN_0000365"/>
    <s v="ORD00264"/>
    <s v="2025-01-16 00:54:00"/>
    <s v="COMP005"/>
    <x v="0"/>
    <n v="165"/>
    <n v="233.9"/>
    <n v="19.3"/>
    <s v="TRD000015"/>
    <s v="PF000002"/>
    <s v="2025-03-12"/>
    <x v="0"/>
    <s v="Portfolio 2"/>
    <s v="Apple Inc."/>
    <n v="2025"/>
    <x v="203"/>
    <x v="2"/>
    <n v="38574.199999999997"/>
  </r>
  <r>
    <s v="TR_SYN_0000388"/>
    <s v="ORD00240"/>
    <s v="2025-06-16 00:04:00"/>
    <s v="COMP008"/>
    <x v="0"/>
    <n v="171"/>
    <n v="1366.97"/>
    <n v="116.88"/>
    <s v="TRD000026"/>
    <s v="PF000008"/>
    <s v="2025-03-12"/>
    <x v="29"/>
    <s v="Portfolio 8"/>
    <s v="Pfizer Inc."/>
    <n v="2025"/>
    <x v="204"/>
    <x v="2"/>
    <n v="233634.99"/>
  </r>
  <r>
    <s v="TR_SYN_0000413"/>
    <s v="ORD00279"/>
    <s v="2025-06-24 00:54:00"/>
    <s v="COMP002"/>
    <x v="0"/>
    <n v="82"/>
    <n v="1285.5"/>
    <n v="52.71"/>
    <s v="TRD000023"/>
    <s v="PF000005"/>
    <s v="2025-03-12"/>
    <x v="2"/>
    <s v="Portfolio 5"/>
    <s v="Infosys"/>
    <n v="2025"/>
    <x v="205"/>
    <x v="2"/>
    <n v="105358.29"/>
  </r>
  <r>
    <s v="TR_SYN_0000497"/>
    <s v="ORD00207"/>
    <s v="2025-06-18 00:57:00"/>
    <s v="COMP003"/>
    <x v="0"/>
    <n v="206"/>
    <n v="2139.5"/>
    <n v="220.37"/>
    <s v="TRD000001"/>
    <s v="PF000007"/>
    <s v="2025-03-12"/>
    <x v="9"/>
    <s v="Portfolio 7"/>
    <s v="HDFC Bank"/>
    <n v="2025"/>
    <x v="206"/>
    <x v="2"/>
    <n v="440516.63"/>
  </r>
  <r>
    <s v="TR_SYN_0000078"/>
    <s v="ORD00427"/>
    <s v="2025-04-07 00:54:00"/>
    <s v="COMP001"/>
    <x v="1"/>
    <n v="988"/>
    <n v="814.07"/>
    <n v="402.15"/>
    <s v="TRD000008"/>
    <s v="PF000006"/>
    <s v="2025-03-13"/>
    <x v="15"/>
    <s v="Portfolio 6"/>
    <s v="Tata Consultancy Services"/>
    <n v="2025"/>
    <x v="207"/>
    <x v="2"/>
    <n v="803899.01"/>
  </r>
  <r>
    <s v="TR_SYN_0000443"/>
    <s v="ORD00246"/>
    <s v="2025-01-22 00:59:00"/>
    <s v="COMP001"/>
    <x v="1"/>
    <n v="287"/>
    <n v="732.76"/>
    <n v="105.15"/>
    <s v="TRD000020"/>
    <s v="PF000002"/>
    <s v="2025-03-13"/>
    <x v="28"/>
    <s v="Portfolio 2"/>
    <s v="Tata Consultancy Services"/>
    <n v="2025"/>
    <x v="208"/>
    <x v="2"/>
    <n v="210196.97"/>
  </r>
  <r>
    <s v="TR_SYN_0000207"/>
    <s v="ORD00291"/>
    <s v="2025-02-12 00:43:00"/>
    <s v="COMP008"/>
    <x v="0"/>
    <n v="596"/>
    <n v="1004.33"/>
    <n v="299.29000000000002"/>
    <s v="TRD000010"/>
    <s v="PF000010"/>
    <s v="2025-03-14"/>
    <x v="24"/>
    <s v="Portfolio 10"/>
    <s v="Pfizer Inc."/>
    <n v="2025"/>
    <x v="209"/>
    <x v="2"/>
    <n v="598281.39"/>
  </r>
  <r>
    <s v="TR_SYN_0000374"/>
    <s v="ORD00365"/>
    <s v="2025-05-12 00:03:00"/>
    <s v="COMP006"/>
    <x v="0"/>
    <n v="819"/>
    <n v="225.61"/>
    <n v="92.39"/>
    <s v="TRD000018"/>
    <s v="PF000001"/>
    <s v="2025-03-14"/>
    <x v="18"/>
    <s v="Portfolio 1"/>
    <s v="Microsoft Corp."/>
    <n v="2025"/>
    <x v="210"/>
    <x v="2"/>
    <n v="184682.2"/>
  </r>
  <r>
    <s v="TR_SYN_0000399"/>
    <s v="ORD00340"/>
    <s v="2025-01-01 00:02:00"/>
    <s v="COMP001"/>
    <x v="0"/>
    <n v="766"/>
    <n v="798.76"/>
    <n v="305.93"/>
    <s v="TRD000018"/>
    <s v="PF000007"/>
    <s v="2025-03-14"/>
    <x v="18"/>
    <s v="Portfolio 7"/>
    <s v="Tata Consultancy Services"/>
    <n v="2025"/>
    <x v="211"/>
    <x v="2"/>
    <n v="611544.23"/>
  </r>
  <r>
    <s v="TR_SYN_0000262"/>
    <s v="ORD00073"/>
    <s v="2025-01-24 00:39:00"/>
    <s v="COMP002"/>
    <x v="1"/>
    <n v="763"/>
    <n v="1244.49"/>
    <n v="474.77"/>
    <s v="TRD000001"/>
    <s v="PF000002"/>
    <s v="2025-03-17"/>
    <x v="9"/>
    <s v="Portfolio 2"/>
    <s v="Infosys"/>
    <n v="2025"/>
    <x v="212"/>
    <x v="2"/>
    <n v="949071.1"/>
  </r>
  <r>
    <s v="TR_SYN_0000302"/>
    <s v="ORD00102"/>
    <s v="2025-01-21 00:13:00"/>
    <s v="COMP006"/>
    <x v="1"/>
    <n v="220"/>
    <n v="242.98"/>
    <n v="26.73"/>
    <s v="TRD000030"/>
    <s v="PF000005"/>
    <s v="2025-03-17"/>
    <x v="1"/>
    <s v="Portfolio 5"/>
    <s v="Microsoft Corp."/>
    <n v="2025"/>
    <x v="213"/>
    <x v="2"/>
    <n v="53428.869999999995"/>
  </r>
  <r>
    <s v="TR_SYN_0000321"/>
    <s v="ORD00389"/>
    <s v="2025-06-17 00:14:00"/>
    <s v="COMP003"/>
    <x v="1"/>
    <n v="96"/>
    <n v="2154.6"/>
    <n v="103.42"/>
    <s v="TRD000026"/>
    <s v="PF000003"/>
    <s v="2025-03-17"/>
    <x v="29"/>
    <s v="Portfolio 3"/>
    <s v="HDFC Bank"/>
    <n v="2025"/>
    <x v="214"/>
    <x v="2"/>
    <n v="206738.17999999996"/>
  </r>
  <r>
    <s v="TR_SYN_0000350"/>
    <s v="ORD00416"/>
    <s v="2025-04-09 00:49:00"/>
    <s v="COMP007"/>
    <x v="0"/>
    <n v="887"/>
    <n v="570.15"/>
    <n v="252.86"/>
    <s v="TRD000023"/>
    <s v="PF000005"/>
    <s v="2025-03-17"/>
    <x v="2"/>
    <s v="Portfolio 5"/>
    <s v="Amazon.com Inc."/>
    <n v="2025"/>
    <x v="215"/>
    <x v="2"/>
    <n v="505470.19"/>
  </r>
  <r>
    <s v="TR_SYN_0000382"/>
    <s v="ORD00006"/>
    <s v="2025-05-28 00:34:00"/>
    <s v="COMP002"/>
    <x v="1"/>
    <n v="308"/>
    <n v="1264.21"/>
    <n v="194.69"/>
    <s v="TRD000019"/>
    <s v="PF000005"/>
    <s v="2025-03-17"/>
    <x v="25"/>
    <s v="Portfolio 5"/>
    <s v="Infosys"/>
    <n v="2025"/>
    <x v="216"/>
    <x v="2"/>
    <n v="389181.99"/>
  </r>
  <r>
    <s v="TR_SYN_0000383"/>
    <s v="ORD00256"/>
    <s v="2025-01-09 00:16:00"/>
    <s v="COMP005"/>
    <x v="1"/>
    <n v="473"/>
    <n v="227.37"/>
    <n v="53.77"/>
    <s v="TRD000029"/>
    <s v="PF000001"/>
    <s v="2025-03-17"/>
    <x v="11"/>
    <s v="Portfolio 1"/>
    <s v="Apple Inc."/>
    <n v="2025"/>
    <x v="217"/>
    <x v="2"/>
    <n v="107492.24"/>
  </r>
  <r>
    <s v="TR_SYN_0000010"/>
    <s v="ORD00377"/>
    <s v="2025-05-26 00:02:00"/>
    <s v="COMP007"/>
    <x v="1"/>
    <n v="764"/>
    <n v="608.33000000000004"/>
    <n v="232.38"/>
    <s v="TRD000002"/>
    <s v="PF000007"/>
    <s v="2025-03-18"/>
    <x v="22"/>
    <s v="Portfolio 7"/>
    <s v="Amazon.com Inc."/>
    <n v="2025"/>
    <x v="218"/>
    <x v="2"/>
    <n v="464531.74000000005"/>
  </r>
  <r>
    <s v="TR_SYN_0000017"/>
    <s v="ORD00050"/>
    <s v="2025-05-30 00:40:00"/>
    <s v="COMP003"/>
    <x v="0"/>
    <n v="213"/>
    <n v="2239.9899999999998"/>
    <n v="238.56"/>
    <s v="TRD000028"/>
    <s v="PF000001"/>
    <s v="2025-03-18"/>
    <x v="16"/>
    <s v="Portfolio 1"/>
    <s v="HDFC Bank"/>
    <n v="2025"/>
    <x v="219"/>
    <x v="2"/>
    <n v="476879.30999999994"/>
  </r>
  <r>
    <s v="TR_SYN_0000038"/>
    <s v="ORD00147"/>
    <s v="2025-04-16 00:39:00"/>
    <s v="COMP004"/>
    <x v="1"/>
    <n v="768"/>
    <n v="640.69000000000005"/>
    <n v="246.02"/>
    <s v="TRD000008"/>
    <s v="PF000003"/>
    <s v="2025-03-18"/>
    <x v="15"/>
    <s v="Portfolio 3"/>
    <s v="Reliance Industries"/>
    <n v="2025"/>
    <x v="220"/>
    <x v="2"/>
    <n v="491803.9"/>
  </r>
  <r>
    <s v="TR_SYN_0000158"/>
    <s v="ORD00453"/>
    <s v="2025-06-20 00:21:00"/>
    <s v="COMP008"/>
    <x v="1"/>
    <n v="153"/>
    <n v="1427.43"/>
    <n v="109.2"/>
    <s v="TRD000025"/>
    <s v="PF000001"/>
    <s v="2025-03-18"/>
    <x v="12"/>
    <s v="Portfolio 1"/>
    <s v="Pfizer Inc."/>
    <n v="2025"/>
    <x v="221"/>
    <x v="2"/>
    <n v="218287.59"/>
  </r>
  <r>
    <s v="TR_SYN_0000190"/>
    <s v="ORD00093"/>
    <s v="2025-03-24 00:00:00"/>
    <s v="COMP004"/>
    <x v="1"/>
    <n v="105"/>
    <n v="628.9"/>
    <n v="33.020000000000003"/>
    <s v="TRD000020"/>
    <s v="PF000006"/>
    <s v="2025-03-18"/>
    <x v="28"/>
    <s v="Portfolio 6"/>
    <s v="Reliance Industries"/>
    <n v="2025"/>
    <x v="222"/>
    <x v="2"/>
    <n v="66001.48"/>
  </r>
  <r>
    <s v="TR_SYN_0000433"/>
    <s v="ORD00323"/>
    <s v="2025-05-12 00:19:00"/>
    <s v="COMP004"/>
    <x v="1"/>
    <n v="443"/>
    <n v="646.51"/>
    <n v="143.19999999999999"/>
    <s v="TRD000020"/>
    <s v="PF000006"/>
    <s v="2025-03-18"/>
    <x v="28"/>
    <s v="Portfolio 6"/>
    <s v="Reliance Industries"/>
    <n v="2025"/>
    <x v="223"/>
    <x v="2"/>
    <n v="286260.73"/>
  </r>
  <r>
    <s v="TR_SYN_0000440"/>
    <s v="ORD00135"/>
    <s v="2025-01-28 00:47:00"/>
    <s v="COMP001"/>
    <x v="0"/>
    <n v="344"/>
    <n v="761.06"/>
    <n v="130.9"/>
    <s v="TRD000008"/>
    <s v="PF000003"/>
    <s v="2025-03-18"/>
    <x v="15"/>
    <s v="Portfolio 3"/>
    <s v="Tata Consultancy Services"/>
    <n v="2025"/>
    <x v="224"/>
    <x v="2"/>
    <n v="261673.74"/>
  </r>
  <r>
    <s v="TR_SYN_0000022"/>
    <s v="ORD00027"/>
    <s v="2025-04-10 00:15:00"/>
    <s v="COMP007"/>
    <x v="1"/>
    <n v="452"/>
    <n v="579.98"/>
    <n v="131.08000000000001"/>
    <s v="TRD000026"/>
    <s v="PF000010"/>
    <s v="2025-03-19"/>
    <x v="29"/>
    <s v="Portfolio 10"/>
    <s v="Amazon.com Inc."/>
    <n v="2025"/>
    <x v="225"/>
    <x v="2"/>
    <n v="262019.88000000003"/>
  </r>
  <r>
    <s v="TR_SYN_0000410"/>
    <s v="ORD00314"/>
    <s v="2025-04-30 00:38:00"/>
    <s v="COMP002"/>
    <x v="1"/>
    <n v="474"/>
    <n v="1223.29"/>
    <n v="289.92"/>
    <s v="TRD000024"/>
    <s v="PF000006"/>
    <s v="2025-03-19"/>
    <x v="3"/>
    <s v="Portfolio 6"/>
    <s v="Infosys"/>
    <n v="2025"/>
    <x v="226"/>
    <x v="2"/>
    <n v="579549.53999999992"/>
  </r>
  <r>
    <s v="TR_SYN_0000083"/>
    <s v="ORD00409"/>
    <s v="2025-06-25 00:46:00"/>
    <s v="COMP004"/>
    <x v="0"/>
    <n v="491"/>
    <n v="673.55"/>
    <n v="165.36"/>
    <s v="TRD000027"/>
    <s v="PF000003"/>
    <s v="2025-03-20"/>
    <x v="6"/>
    <s v="Portfolio 3"/>
    <s v="Reliance Industries"/>
    <n v="2025"/>
    <x v="227"/>
    <x v="2"/>
    <n v="330547.69"/>
  </r>
  <r>
    <s v="TR_SYN_0000144"/>
    <s v="ORD00102"/>
    <s v="2025-04-14 00:06:00"/>
    <s v="COMP007"/>
    <x v="0"/>
    <n v="384"/>
    <n v="568.88"/>
    <n v="109.22"/>
    <s v="TRD000025"/>
    <s v="PF000003"/>
    <s v="2025-03-20"/>
    <x v="12"/>
    <s v="Portfolio 3"/>
    <s v="Amazon.com Inc."/>
    <n v="2025"/>
    <x v="228"/>
    <x v="2"/>
    <n v="218340.69999999998"/>
  </r>
  <r>
    <s v="TR_SYN_0000188"/>
    <s v="ORD00374"/>
    <s v="2025-02-11 00:55:00"/>
    <s v="COMP004"/>
    <x v="1"/>
    <n v="353"/>
    <n v="617.36"/>
    <n v="108.96"/>
    <s v="TRD000003"/>
    <s v="PF000006"/>
    <s v="2025-03-20"/>
    <x v="26"/>
    <s v="Portfolio 6"/>
    <s v="Reliance Industries"/>
    <n v="2025"/>
    <x v="229"/>
    <x v="2"/>
    <n v="217819.12000000002"/>
  </r>
  <r>
    <s v="TR_SYN_0000348"/>
    <s v="ORD00015"/>
    <s v="2025-02-25 00:12:00"/>
    <s v="COMP006"/>
    <x v="0"/>
    <n v="796"/>
    <n v="233.49"/>
    <n v="92.93"/>
    <s v="TRD000026"/>
    <s v="PF000002"/>
    <s v="2025-03-20"/>
    <x v="29"/>
    <s v="Portfolio 2"/>
    <s v="Microsoft Corp."/>
    <n v="2025"/>
    <x v="230"/>
    <x v="2"/>
    <n v="185765.11000000002"/>
  </r>
  <r>
    <s v="TR_SYN_0000437"/>
    <s v="ORD00252"/>
    <s v="2025-06-11 00:19:00"/>
    <s v="COMP005"/>
    <x v="0"/>
    <n v="728"/>
    <n v="256.85000000000002"/>
    <n v="93.49"/>
    <s v="TRD000009"/>
    <s v="PF000008"/>
    <s v="2025-03-20"/>
    <x v="19"/>
    <s v="Portfolio 8"/>
    <s v="Apple Inc."/>
    <n v="2025"/>
    <x v="231"/>
    <x v="2"/>
    <n v="186893.31000000003"/>
  </r>
  <r>
    <s v="TR_SYN_0000209"/>
    <s v="ORD00140"/>
    <s v="2025-04-08 00:39:00"/>
    <s v="COMP001"/>
    <x v="1"/>
    <n v="175"/>
    <n v="812.93"/>
    <n v="71.13"/>
    <s v="TRD000005"/>
    <s v="PF000008"/>
    <s v="2025-03-21"/>
    <x v="23"/>
    <s v="Portfolio 8"/>
    <s v="Tata Consultancy Services"/>
    <n v="2025"/>
    <x v="232"/>
    <x v="2"/>
    <n v="142191.62"/>
  </r>
  <r>
    <s v="TR_SYN_0000199"/>
    <s v="ORD00448"/>
    <s v="2025-01-03 00:47:00"/>
    <s v="COMP008"/>
    <x v="0"/>
    <n v="223"/>
    <n v="991.56"/>
    <n v="110.56"/>
    <s v="TRD000007"/>
    <s v="PF000009"/>
    <s v="2025-03-24"/>
    <x v="5"/>
    <s v="Portfolio 9"/>
    <s v="Pfizer Inc."/>
    <n v="2025"/>
    <x v="233"/>
    <x v="2"/>
    <n v="221007.31999999998"/>
  </r>
  <r>
    <s v="TR_SYN_0000282"/>
    <s v="ORD00165"/>
    <s v="2025-04-16 00:48:00"/>
    <s v="COMP001"/>
    <x v="0"/>
    <n v="726"/>
    <n v="800.67"/>
    <n v="290.64"/>
    <s v="TRD000026"/>
    <s v="PF000005"/>
    <s v="2025-03-24"/>
    <x v="29"/>
    <s v="Portfolio 5"/>
    <s v="Tata Consultancy Services"/>
    <n v="2025"/>
    <x v="234"/>
    <x v="2"/>
    <n v="580995.77999999991"/>
  </r>
  <r>
    <s v="TR_SYN_0000395"/>
    <s v="ORD00394"/>
    <s v="2025-02-07 00:34:00"/>
    <s v="COMP006"/>
    <x v="0"/>
    <n v="819"/>
    <n v="235.23"/>
    <n v="96.33"/>
    <s v="TRD000019"/>
    <s v="PF000002"/>
    <s v="2025-03-24"/>
    <x v="25"/>
    <s v="Portfolio 2"/>
    <s v="Microsoft Corp."/>
    <n v="2025"/>
    <x v="235"/>
    <x v="2"/>
    <n v="192557.04"/>
  </r>
  <r>
    <s v="TR_SYN_0000310"/>
    <s v="ORD00366"/>
    <s v="2025-05-20 00:39:00"/>
    <s v="COMP008"/>
    <x v="0"/>
    <n v="270"/>
    <n v="1435.97"/>
    <n v="193.86"/>
    <s v="TRD000006"/>
    <s v="PF000003"/>
    <s v="2025-03-25"/>
    <x v="17"/>
    <s v="Portfolio 3"/>
    <s v="Pfizer Inc."/>
    <n v="2025"/>
    <x v="236"/>
    <x v="2"/>
    <n v="387518.04000000004"/>
  </r>
  <r>
    <s v="TR_SYN_0000421"/>
    <s v="ORD00213"/>
    <s v="2025-04-02 00:33:00"/>
    <s v="COMP005"/>
    <x v="1"/>
    <n v="671"/>
    <n v="246.87"/>
    <n v="82.82"/>
    <s v="TRD000015"/>
    <s v="PF000005"/>
    <s v="2025-03-25"/>
    <x v="0"/>
    <s v="Portfolio 5"/>
    <s v="Apple Inc."/>
    <n v="2025"/>
    <x v="237"/>
    <x v="2"/>
    <n v="165566.94999999998"/>
  </r>
  <r>
    <s v="TR_SYN_0000495"/>
    <s v="ORD00012"/>
    <s v="2025-05-01 00:40:00"/>
    <s v="COMP008"/>
    <x v="1"/>
    <n v="630"/>
    <n v="1384.02"/>
    <n v="435.97"/>
    <s v="TRD000012"/>
    <s v="PF000005"/>
    <s v="2025-03-25"/>
    <x v="20"/>
    <s v="Portfolio 5"/>
    <s v="Pfizer Inc."/>
    <n v="2025"/>
    <x v="238"/>
    <x v="2"/>
    <n v="871496.63"/>
  </r>
  <r>
    <s v="TR_SYN_0000137"/>
    <s v="ORD00130"/>
    <s v="2025-01-23 00:37:00"/>
    <s v="COMP002"/>
    <x v="1"/>
    <n v="163"/>
    <n v="1263.03"/>
    <n v="102.94"/>
    <s v="TRD000001"/>
    <s v="PF000010"/>
    <s v="2025-03-26"/>
    <x v="9"/>
    <s v="Portfolio 10"/>
    <s v="Infosys"/>
    <n v="2025"/>
    <x v="239"/>
    <x v="2"/>
    <n v="205770.94999999998"/>
  </r>
  <r>
    <s v="TR_SYN_0000331"/>
    <s v="ORD00177"/>
    <s v="2025-06-16 00:02:00"/>
    <s v="COMP005"/>
    <x v="0"/>
    <n v="301"/>
    <n v="258.60000000000002"/>
    <n v="38.92"/>
    <s v="TRD000009"/>
    <s v="PF000006"/>
    <s v="2025-03-26"/>
    <x v="19"/>
    <s v="Portfolio 6"/>
    <s v="Apple Inc."/>
    <n v="2025"/>
    <x v="240"/>
    <x v="2"/>
    <n v="77799.680000000008"/>
  </r>
  <r>
    <s v="TR_SYN_0000364"/>
    <s v="ORD00181"/>
    <s v="2025-06-18 00:57:00"/>
    <s v="COMP007"/>
    <x v="1"/>
    <n v="393"/>
    <n v="620.23"/>
    <n v="121.88"/>
    <s v="TRD000025"/>
    <s v="PF000005"/>
    <s v="2025-03-26"/>
    <x v="12"/>
    <s v="Portfolio 5"/>
    <s v="Amazon.com Inc."/>
    <n v="2025"/>
    <x v="241"/>
    <x v="2"/>
    <n v="243628.51"/>
  </r>
  <r>
    <s v="TR_SYN_0000052"/>
    <s v="ORD00001"/>
    <s v="2025-04-03 00:49:00"/>
    <s v="COMP003"/>
    <x v="0"/>
    <n v="931"/>
    <n v="2226.41"/>
    <n v="1036.3900000000001"/>
    <s v="TRD000004"/>
    <s v="PF000008"/>
    <s v="2025-03-27"/>
    <x v="7"/>
    <s v="Portfolio 8"/>
    <s v="HDFC Bank"/>
    <n v="2025"/>
    <x v="242"/>
    <x v="2"/>
    <n v="2071751.32"/>
  </r>
  <r>
    <s v="TR_SYN_0000491"/>
    <s v="ORD00327"/>
    <s v="2025-03-25 00:24:00"/>
    <s v="COMP008"/>
    <x v="0"/>
    <n v="460"/>
    <n v="1285.6500000000001"/>
    <n v="295.7"/>
    <s v="TRD000015"/>
    <s v="PF000003"/>
    <s v="2025-03-27"/>
    <x v="0"/>
    <s v="Portfolio 3"/>
    <s v="Pfizer Inc."/>
    <n v="2025"/>
    <x v="243"/>
    <x v="2"/>
    <n v="591103.30000000005"/>
  </r>
  <r>
    <s v="TR_SYN_0000085"/>
    <s v="ORD00456"/>
    <s v="2025-03-19 00:59:00"/>
    <s v="COMP002"/>
    <x v="1"/>
    <n v="717"/>
    <n v="1310.5"/>
    <n v="469.81"/>
    <s v="TRD000016"/>
    <s v="PF000009"/>
    <s v="2025-03-28"/>
    <x v="10"/>
    <s v="Portfolio 9"/>
    <s v="Infosys"/>
    <n v="2025"/>
    <x v="244"/>
    <x v="2"/>
    <n v="939158.69"/>
  </r>
  <r>
    <s v="TR_SYN_0000146"/>
    <s v="ORD00343"/>
    <s v="2025-03-20 00:40:00"/>
    <s v="COMP007"/>
    <x v="0"/>
    <n v="765"/>
    <n v="588.69000000000005"/>
    <n v="225.17"/>
    <s v="TRD000013"/>
    <s v="PF000007"/>
    <s v="2025-03-28"/>
    <x v="4"/>
    <s v="Portfolio 7"/>
    <s v="Amazon.com Inc."/>
    <n v="2025"/>
    <x v="245"/>
    <x v="2"/>
    <n v="450122.68000000005"/>
  </r>
  <r>
    <s v="TR_SYN_0000335"/>
    <s v="ORD00431"/>
    <s v="2025-02-20 00:17:00"/>
    <s v="COMP004"/>
    <x v="1"/>
    <n v="128"/>
    <n v="627.71"/>
    <n v="40.17"/>
    <s v="TRD000021"/>
    <s v="PF000010"/>
    <s v="2025-03-28"/>
    <x v="8"/>
    <s v="Portfolio 10"/>
    <s v="Reliance Industries"/>
    <n v="2025"/>
    <x v="246"/>
    <x v="2"/>
    <n v="80306.710000000006"/>
  </r>
  <r>
    <s v="TR_SYN_0000035"/>
    <s v="ORD00116"/>
    <s v="2025-01-30 00:49:00"/>
    <s v="COMP005"/>
    <x v="0"/>
    <n v="212"/>
    <n v="233.74"/>
    <n v="24.78"/>
    <s v="TRD000013"/>
    <s v="PF000007"/>
    <s v="2025-03-31"/>
    <x v="4"/>
    <s v="Portfolio 7"/>
    <s v="Apple Inc."/>
    <n v="2025"/>
    <x v="247"/>
    <x v="2"/>
    <n v="49528.100000000006"/>
  </r>
  <r>
    <s v="TR_SYN_0000266"/>
    <s v="ORD00297"/>
    <s v="2025-01-13 00:21:00"/>
    <s v="COMP003"/>
    <x v="0"/>
    <n v="88"/>
    <n v="1994.02"/>
    <n v="87.74"/>
    <s v="TRD000027"/>
    <s v="PF000008"/>
    <s v="2025-03-31"/>
    <x v="6"/>
    <s v="Portfolio 8"/>
    <s v="HDFC Bank"/>
    <n v="2025"/>
    <x v="248"/>
    <x v="2"/>
    <n v="175386.02000000002"/>
  </r>
  <r>
    <s v="TR_SYN_0000358"/>
    <s v="ORD00207"/>
    <s v="2025-06-10 00:33:00"/>
    <s v="COMP002"/>
    <x v="0"/>
    <n v="783"/>
    <n v="1215.01"/>
    <n v="475.68"/>
    <s v="TRD000014"/>
    <s v="PF000001"/>
    <s v="2025-03-31"/>
    <x v="13"/>
    <s v="Portfolio 1"/>
    <s v="Infosys"/>
    <n v="2025"/>
    <x v="249"/>
    <x v="2"/>
    <n v="950877.14999999991"/>
  </r>
  <r>
    <s v="TR_SYN_0000372"/>
    <s v="ORD00021"/>
    <s v="2025-04-03 00:59:00"/>
    <s v="COMP001"/>
    <x v="1"/>
    <n v="65"/>
    <n v="828.99"/>
    <n v="26.94"/>
    <s v="TRD000016"/>
    <s v="PF000007"/>
    <s v="2025-03-31"/>
    <x v="10"/>
    <s v="Portfolio 7"/>
    <s v="Tata Consultancy Services"/>
    <n v="2025"/>
    <x v="250"/>
    <x v="2"/>
    <n v="53857.409999999996"/>
  </r>
  <r>
    <s v="TR_SYN_0000451"/>
    <s v="ORD00180"/>
    <s v="2025-06-17 00:58:00"/>
    <s v="COMP008"/>
    <x v="1"/>
    <n v="91"/>
    <n v="1372.73"/>
    <n v="62.46"/>
    <s v="TRD000024"/>
    <s v="PF000003"/>
    <s v="2025-03-31"/>
    <x v="3"/>
    <s v="Portfolio 3"/>
    <s v="Pfizer Inc."/>
    <n v="2025"/>
    <x v="251"/>
    <x v="2"/>
    <n v="124855.97"/>
  </r>
  <r>
    <s v="TR_SYN_0000123"/>
    <s v="ORD00311"/>
    <s v="2025-01-20 00:07:00"/>
    <s v="COMP007"/>
    <x v="0"/>
    <n v="442"/>
    <n v="486.92"/>
    <n v="107.61"/>
    <s v="TRD000015"/>
    <s v="PF000007"/>
    <s v="2025-04-01"/>
    <x v="0"/>
    <s v="Portfolio 7"/>
    <s v="Amazon.com Inc."/>
    <n v="2025"/>
    <x v="252"/>
    <x v="3"/>
    <n v="215111.03000000003"/>
  </r>
  <r>
    <s v="TR_SYN_0000247"/>
    <s v="ORD00240"/>
    <s v="2025-01-06 00:41:00"/>
    <s v="COMP005"/>
    <x v="0"/>
    <n v="91"/>
    <n v="232.36"/>
    <n v="10.57"/>
    <s v="TRD000030"/>
    <s v="PF000009"/>
    <s v="2025-04-01"/>
    <x v="1"/>
    <s v="Portfolio 9"/>
    <s v="Apple Inc."/>
    <n v="2025"/>
    <x v="253"/>
    <x v="3"/>
    <n v="21134.190000000002"/>
  </r>
  <r>
    <s v="TR_SYN_0000369"/>
    <s v="ORD00171"/>
    <s v="2025-05-28 00:08:00"/>
    <s v="COMP007"/>
    <x v="1"/>
    <n v="202"/>
    <n v="614.87"/>
    <n v="62.1"/>
    <s v="TRD000023"/>
    <s v="PF000007"/>
    <s v="2025-04-01"/>
    <x v="2"/>
    <s v="Portfolio 7"/>
    <s v="Amazon.com Inc."/>
    <n v="2025"/>
    <x v="254"/>
    <x v="3"/>
    <n v="124141.64"/>
  </r>
  <r>
    <s v="TR_SYN_0000112"/>
    <s v="ORD00289"/>
    <s v="2025-02-06 00:46:00"/>
    <s v="COMP008"/>
    <x v="0"/>
    <n v="803"/>
    <n v="1038.8"/>
    <n v="417.08"/>
    <s v="TRD000015"/>
    <s v="PF000006"/>
    <s v="2025-04-02"/>
    <x v="0"/>
    <s v="Portfolio 6"/>
    <s v="Pfizer Inc."/>
    <n v="2025"/>
    <x v="255"/>
    <x v="3"/>
    <n v="833739.32"/>
  </r>
  <r>
    <s v="TR_SYN_0000167"/>
    <s v="ORD00244"/>
    <s v="2025-05-06 00:59:00"/>
    <s v="COMP006"/>
    <x v="0"/>
    <n v="570"/>
    <n v="227.17"/>
    <n v="64.739999999999995"/>
    <s v="TRD000003"/>
    <s v="PF000002"/>
    <s v="2025-04-02"/>
    <x v="26"/>
    <s v="Portfolio 2"/>
    <s v="Microsoft Corp."/>
    <n v="2025"/>
    <x v="256"/>
    <x v="3"/>
    <n v="129422.15999999999"/>
  </r>
  <r>
    <s v="TR_SYN_0000292"/>
    <s v="ORD00465"/>
    <s v="2025-01-03 00:57:00"/>
    <s v="COMP006"/>
    <x v="1"/>
    <n v="989"/>
    <n v="241.25"/>
    <n v="119.3"/>
    <s v="TRD000012"/>
    <s v="PF000003"/>
    <s v="2025-04-02"/>
    <x v="20"/>
    <s v="Portfolio 3"/>
    <s v="Microsoft Corp."/>
    <n v="2025"/>
    <x v="257"/>
    <x v="3"/>
    <n v="238476.95"/>
  </r>
  <r>
    <s v="TR_SYN_0000474"/>
    <s v="ORD00236"/>
    <s v="2025-04-22 00:54:00"/>
    <s v="COMP006"/>
    <x v="0"/>
    <n v="656"/>
    <n v="246.17"/>
    <n v="80.739999999999995"/>
    <s v="TRD000025"/>
    <s v="PF000004"/>
    <s v="2025-04-03"/>
    <x v="12"/>
    <s v="Portfolio 4"/>
    <s v="Microsoft Corp."/>
    <n v="2025"/>
    <x v="258"/>
    <x v="3"/>
    <n v="161406.78"/>
  </r>
  <r>
    <s v="TR_SYN_0000051"/>
    <s v="ORD00227"/>
    <s v="2025-03-19 00:45:00"/>
    <s v="COMP005"/>
    <x v="0"/>
    <n v="164"/>
    <n v="245.53"/>
    <n v="20.13"/>
    <s v="TRD000009"/>
    <s v="PF000005"/>
    <s v="2025-04-04"/>
    <x v="19"/>
    <s v="Portfolio 5"/>
    <s v="Apple Inc."/>
    <n v="2025"/>
    <x v="259"/>
    <x v="3"/>
    <n v="40246.79"/>
  </r>
  <r>
    <s v="TR_SYN_0000180"/>
    <s v="ORD00194"/>
    <s v="2025-01-07 00:08:00"/>
    <s v="COMP003"/>
    <x v="0"/>
    <n v="641"/>
    <n v="1989.4"/>
    <n v="637.6"/>
    <s v="TRD000026"/>
    <s v="PF000010"/>
    <s v="2025-04-04"/>
    <x v="29"/>
    <s v="Portfolio 10"/>
    <s v="HDFC Bank"/>
    <n v="2025"/>
    <x v="260"/>
    <x v="3"/>
    <n v="1274567.8"/>
  </r>
  <r>
    <s v="TR_SYN_0000231"/>
    <s v="ORD00392"/>
    <s v="2025-04-24 00:22:00"/>
    <s v="COMP001"/>
    <x v="1"/>
    <n v="608"/>
    <n v="810.6"/>
    <n v="246.42"/>
    <s v="TRD000026"/>
    <s v="PF000008"/>
    <s v="2025-04-04"/>
    <x v="29"/>
    <s v="Portfolio 8"/>
    <s v="Tata Consultancy Services"/>
    <n v="2025"/>
    <x v="261"/>
    <x v="3"/>
    <n v="492598.38"/>
  </r>
  <r>
    <s v="TR_SYN_0000340"/>
    <s v="ORD00222"/>
    <s v="2025-03-27 00:52:00"/>
    <s v="COMP001"/>
    <x v="1"/>
    <n v="974"/>
    <n v="756.7"/>
    <n v="368.51"/>
    <s v="TRD000014"/>
    <s v="PF000010"/>
    <s v="2025-04-04"/>
    <x v="13"/>
    <s v="Portfolio 10"/>
    <s v="Tata Consultancy Services"/>
    <n v="2025"/>
    <x v="262"/>
    <x v="3"/>
    <n v="736657.29"/>
  </r>
  <r>
    <s v="TR_SYN_0000412"/>
    <s v="ORD00261"/>
    <s v="2025-05-12 00:09:00"/>
    <s v="COMP006"/>
    <x v="1"/>
    <n v="949"/>
    <n v="225.31"/>
    <n v="106.91"/>
    <s v="TRD000023"/>
    <s v="PF000006"/>
    <s v="2025-04-04"/>
    <x v="2"/>
    <s v="Portfolio 6"/>
    <s v="Microsoft Corp."/>
    <n v="2025"/>
    <x v="263"/>
    <x v="3"/>
    <n v="213712.28"/>
  </r>
  <r>
    <s v="TR_SYN_0000429"/>
    <s v="ORD00300"/>
    <s v="2025-05-20 00:23:00"/>
    <s v="COMP005"/>
    <x v="1"/>
    <n v="157"/>
    <n v="250.05"/>
    <n v="19.63"/>
    <s v="TRD000023"/>
    <s v="PF000009"/>
    <s v="2025-04-04"/>
    <x v="2"/>
    <s v="Portfolio 9"/>
    <s v="Apple Inc."/>
    <n v="2025"/>
    <x v="264"/>
    <x v="3"/>
    <n v="39238.22"/>
  </r>
  <r>
    <s v="TR_SYN_0000033"/>
    <s v="ORD00291"/>
    <s v="2025-02-06 00:44:00"/>
    <s v="COMP005"/>
    <x v="0"/>
    <n v="553"/>
    <n v="232"/>
    <n v="64.150000000000006"/>
    <s v="TRD000014"/>
    <s v="PF000004"/>
    <s v="2025-04-07"/>
    <x v="13"/>
    <s v="Portfolio 4"/>
    <s v="Apple Inc."/>
    <n v="2025"/>
    <x v="265"/>
    <x v="3"/>
    <n v="128231.85"/>
  </r>
  <r>
    <s v="TR_SYN_0000186"/>
    <s v="ORD00136"/>
    <s v="2025-02-19 00:39:00"/>
    <s v="COMP008"/>
    <x v="0"/>
    <n v="433"/>
    <n v="1047.57"/>
    <n v="226.8"/>
    <s v="TRD000008"/>
    <s v="PF000003"/>
    <s v="2025-04-08"/>
    <x v="15"/>
    <s v="Portfolio 3"/>
    <s v="Pfizer Inc."/>
    <n v="2025"/>
    <x v="266"/>
    <x v="3"/>
    <n v="453371.01"/>
  </r>
  <r>
    <s v="TR_SYN_0000250"/>
    <s v="ORD00252"/>
    <s v="2025-04-07 00:58:00"/>
    <s v="COMP003"/>
    <x v="0"/>
    <n v="936"/>
    <n v="2196.27"/>
    <n v="1027.8499999999999"/>
    <s v="TRD000008"/>
    <s v="PF000002"/>
    <s v="2025-04-08"/>
    <x v="15"/>
    <s v="Portfolio 2"/>
    <s v="HDFC Bank"/>
    <n v="2025"/>
    <x v="267"/>
    <x v="3"/>
    <n v="2054680.8699999999"/>
  </r>
  <r>
    <s v="TR_SYN_0000384"/>
    <s v="ORD00315"/>
    <s v="2025-03-27 00:28:00"/>
    <s v="COMP006"/>
    <x v="0"/>
    <n v="337"/>
    <n v="234.32"/>
    <n v="39.479999999999997"/>
    <s v="TRD000008"/>
    <s v="PF000004"/>
    <s v="2025-04-08"/>
    <x v="15"/>
    <s v="Portfolio 4"/>
    <s v="Microsoft Corp."/>
    <n v="2025"/>
    <x v="268"/>
    <x v="3"/>
    <n v="78926.36"/>
  </r>
  <r>
    <s v="TR_SYN_0000127"/>
    <s v="ORD00134"/>
    <s v="2025-01-09 00:25:00"/>
    <s v="COMP005"/>
    <x v="0"/>
    <n v="55"/>
    <n v="227.33"/>
    <n v="6.25"/>
    <s v="TRD000028"/>
    <s v="PF000007"/>
    <s v="2025-04-09"/>
    <x v="16"/>
    <s v="Portfolio 7"/>
    <s v="Apple Inc."/>
    <n v="2025"/>
    <x v="269"/>
    <x v="3"/>
    <n v="12496.900000000001"/>
  </r>
  <r>
    <s v="TR_SYN_0000245"/>
    <s v="ORD00371"/>
    <s v="2025-05-28 00:29:00"/>
    <s v="COMP005"/>
    <x v="0"/>
    <n v="41"/>
    <n v="253.53"/>
    <n v="5.2"/>
    <s v="TRD000019"/>
    <s v="PF000006"/>
    <s v="2025-04-09"/>
    <x v="25"/>
    <s v="Portfolio 6"/>
    <s v="Apple Inc."/>
    <n v="2025"/>
    <x v="270"/>
    <x v="3"/>
    <n v="10389.529999999999"/>
  </r>
  <r>
    <s v="TR_SYN_0000409"/>
    <s v="ORD00376"/>
    <s v="2025-03-17 00:40:00"/>
    <s v="COMP008"/>
    <x v="1"/>
    <n v="40"/>
    <n v="1172.33"/>
    <n v="23.45"/>
    <s v="TRD000027"/>
    <s v="PF000004"/>
    <s v="2025-04-09"/>
    <x v="6"/>
    <s v="Portfolio 4"/>
    <s v="Pfizer Inc."/>
    <n v="2025"/>
    <x v="271"/>
    <x v="3"/>
    <n v="46869.75"/>
  </r>
  <r>
    <s v="TR_SYN_0000176"/>
    <s v="ORD00323"/>
    <s v="2025-04-18 00:03:00"/>
    <s v="COMP002"/>
    <x v="1"/>
    <n v="94"/>
    <n v="1239.1099999999999"/>
    <n v="58.24"/>
    <s v="TRD000012"/>
    <s v="PF000002"/>
    <s v="2025-04-10"/>
    <x v="20"/>
    <s v="Portfolio 2"/>
    <s v="Infosys"/>
    <n v="2025"/>
    <x v="272"/>
    <x v="3"/>
    <n v="116418.09999999999"/>
  </r>
  <r>
    <s v="TR_SYN_0000187"/>
    <s v="ORD00301"/>
    <s v="2025-02-10 00:02:00"/>
    <s v="COMP007"/>
    <x v="1"/>
    <n v="978"/>
    <n v="528.88"/>
    <n v="258.62"/>
    <s v="TRD000027"/>
    <s v="PF000005"/>
    <s v="2025-04-10"/>
    <x v="6"/>
    <s v="Portfolio 5"/>
    <s v="Amazon.com Inc."/>
    <n v="2025"/>
    <x v="273"/>
    <x v="3"/>
    <n v="516986.02"/>
  </r>
  <r>
    <s v="TR_SYN_0000416"/>
    <s v="ORD00232"/>
    <s v="2025-02-14 00:24:00"/>
    <s v="COMP007"/>
    <x v="0"/>
    <n v="922"/>
    <n v="540.99"/>
    <n v="249.4"/>
    <s v="TRD000016"/>
    <s v="PF000003"/>
    <s v="2025-04-10"/>
    <x v="10"/>
    <s v="Portfolio 3"/>
    <s v="Amazon.com Inc."/>
    <n v="2025"/>
    <x v="274"/>
    <x v="3"/>
    <n v="498543.38"/>
  </r>
  <r>
    <s v="TR_SYN_0000025"/>
    <s v="ORD00078"/>
    <s v="2025-06-03 00:16:00"/>
    <s v="COMP002"/>
    <x v="0"/>
    <n v="643"/>
    <n v="1249.6300000000001"/>
    <n v="401.76"/>
    <s v="TRD000029"/>
    <s v="PF000010"/>
    <s v="2025-04-11"/>
    <x v="11"/>
    <s v="Portfolio 10"/>
    <s v="Infosys"/>
    <n v="2025"/>
    <x v="275"/>
    <x v="3"/>
    <n v="803110.33000000007"/>
  </r>
  <r>
    <s v="TR_SYN_0000048"/>
    <s v="ORD00194"/>
    <s v="2025-06-03 00:45:00"/>
    <s v="COMP003"/>
    <x v="1"/>
    <n v="721"/>
    <n v="2211.46"/>
    <n v="797.23"/>
    <s v="TRD000003"/>
    <s v="PF000001"/>
    <s v="2025-04-11"/>
    <x v="26"/>
    <s v="Portfolio 1"/>
    <s v="HDFC Bank"/>
    <n v="2025"/>
    <x v="276"/>
    <x v="3"/>
    <n v="1593665.43"/>
  </r>
  <r>
    <s v="TR_SYN_0000394"/>
    <s v="ORD00409"/>
    <s v="2025-02-07 00:04:00"/>
    <s v="COMP002"/>
    <x v="0"/>
    <n v="744"/>
    <n v="1220.47"/>
    <n v="454.01"/>
    <s v="TRD000014"/>
    <s v="PF000010"/>
    <s v="2025-04-11"/>
    <x v="13"/>
    <s v="Portfolio 10"/>
    <s v="Infosys"/>
    <n v="2025"/>
    <x v="277"/>
    <x v="3"/>
    <n v="907575.67"/>
  </r>
  <r>
    <s v="TR_SYN_0000073"/>
    <s v="ORD00352"/>
    <s v="2025-01-13 00:17:00"/>
    <s v="COMP006"/>
    <x v="0"/>
    <n v="999"/>
    <n v="240.8"/>
    <n v="120.28"/>
    <s v="TRD000021"/>
    <s v="PF000009"/>
    <s v="2025-04-14"/>
    <x v="8"/>
    <s v="Portfolio 9"/>
    <s v="Microsoft Corp."/>
    <n v="2025"/>
    <x v="278"/>
    <x v="3"/>
    <n v="240438.92"/>
  </r>
  <r>
    <s v="TR_SYN_0000089"/>
    <s v="ORD00446"/>
    <s v="2025-03-11 00:09:00"/>
    <s v="COMP006"/>
    <x v="0"/>
    <n v="511"/>
    <n v="237.47"/>
    <n v="60.67"/>
    <s v="TRD000027"/>
    <s v="PF000006"/>
    <s v="2025-04-14"/>
    <x v="6"/>
    <s v="Portfolio 6"/>
    <s v="Microsoft Corp."/>
    <n v="2025"/>
    <x v="279"/>
    <x v="3"/>
    <n v="121286.5"/>
  </r>
  <r>
    <s v="TR_SYN_0000133"/>
    <s v="ORD00283"/>
    <s v="2025-01-16 00:28:00"/>
    <s v="COMP006"/>
    <x v="1"/>
    <n v="817"/>
    <n v="243.15"/>
    <n v="99.33"/>
    <s v="TRD000009"/>
    <s v="PF000003"/>
    <s v="2025-04-14"/>
    <x v="19"/>
    <s v="Portfolio 3"/>
    <s v="Microsoft Corp."/>
    <n v="2025"/>
    <x v="280"/>
    <x v="3"/>
    <n v="198554.22000000003"/>
  </r>
  <r>
    <s v="TR_SYN_0000006"/>
    <s v="ORD00390"/>
    <s v="2025-04-02 00:32:00"/>
    <s v="COMP005"/>
    <x v="1"/>
    <n v="330"/>
    <n v="246.17"/>
    <n v="40.619999999999997"/>
    <s v="TRD000026"/>
    <s v="PF000007"/>
    <s v="2025-04-15"/>
    <x v="29"/>
    <s v="Portfolio 7"/>
    <s v="Apple Inc."/>
    <n v="2025"/>
    <x v="281"/>
    <x v="3"/>
    <n v="81195.48"/>
  </r>
  <r>
    <s v="TR_SYN_0000178"/>
    <s v="ORD00045"/>
    <s v="2025-04-18 00:26:00"/>
    <s v="COMP005"/>
    <x v="0"/>
    <n v="618"/>
    <n v="257.04000000000002"/>
    <n v="79.430000000000007"/>
    <s v="TRD000030"/>
    <s v="PF000007"/>
    <s v="2025-04-15"/>
    <x v="1"/>
    <s v="Portfolio 7"/>
    <s v="Apple Inc."/>
    <n v="2025"/>
    <x v="282"/>
    <x v="3"/>
    <n v="158771.29"/>
  </r>
  <r>
    <s v="TR_SYN_0000007"/>
    <s v="ORD00249"/>
    <s v="2025-04-18 00:36:00"/>
    <s v="COMP006"/>
    <x v="1"/>
    <n v="203"/>
    <n v="241.39"/>
    <n v="24.5"/>
    <s v="TRD000020"/>
    <s v="PF000003"/>
    <s v="2025-04-16"/>
    <x v="28"/>
    <s v="Portfolio 3"/>
    <s v="Microsoft Corp."/>
    <n v="2025"/>
    <x v="283"/>
    <x v="3"/>
    <n v="48977.67"/>
  </r>
  <r>
    <s v="TR_SYN_0000086"/>
    <s v="ORD00326"/>
    <s v="2025-05-01 00:54:00"/>
    <s v="COMP004"/>
    <x v="0"/>
    <n v="562"/>
    <n v="667.06"/>
    <n v="187.44"/>
    <s v="TRD000020"/>
    <s v="PF000009"/>
    <s v="2025-04-16"/>
    <x v="28"/>
    <s v="Portfolio 9"/>
    <s v="Reliance Industries"/>
    <n v="2025"/>
    <x v="284"/>
    <x v="3"/>
    <n v="374700.27999999997"/>
  </r>
  <r>
    <s v="TR_SYN_0000278"/>
    <s v="ORD00086"/>
    <s v="2025-06-18 00:46:00"/>
    <s v="COMP003"/>
    <x v="1"/>
    <n v="937"/>
    <n v="2139.87"/>
    <n v="1002.53"/>
    <s v="TRD000027"/>
    <s v="PF000006"/>
    <s v="2025-04-16"/>
    <x v="6"/>
    <s v="Portfolio 6"/>
    <s v="HDFC Bank"/>
    <n v="2025"/>
    <x v="285"/>
    <x v="3"/>
    <n v="2004055.66"/>
  </r>
  <r>
    <s v="TR_SYN_0000467"/>
    <s v="ORD00062"/>
    <s v="2025-02-26 00:44:00"/>
    <s v="COMP008"/>
    <x v="0"/>
    <n v="167"/>
    <n v="1061.79"/>
    <n v="88.66"/>
    <s v="TRD000026"/>
    <s v="PF000007"/>
    <s v="2025-04-16"/>
    <x v="29"/>
    <s v="Portfolio 7"/>
    <s v="Pfizer Inc."/>
    <n v="2025"/>
    <x v="286"/>
    <x v="3"/>
    <n v="177230.27"/>
  </r>
  <r>
    <s v="TR_SYN_0000189"/>
    <s v="ORD00325"/>
    <s v="2025-02-06 00:55:00"/>
    <s v="COMP002"/>
    <x v="1"/>
    <n v="220"/>
    <n v="1200.0999999999999"/>
    <n v="132.01"/>
    <s v="TRD000024"/>
    <s v="PF000006"/>
    <s v="2025-04-17"/>
    <x v="3"/>
    <s v="Portfolio 6"/>
    <s v="Infosys"/>
    <n v="2025"/>
    <x v="287"/>
    <x v="3"/>
    <n v="263889.99"/>
  </r>
  <r>
    <s v="TR_SYN_0000240"/>
    <s v="ORD00188"/>
    <s v="2025-05-29 00:45:00"/>
    <s v="COMP004"/>
    <x v="1"/>
    <n v="118"/>
    <n v="672.47"/>
    <n v="39.68"/>
    <s v="TRD000004"/>
    <s v="PF000004"/>
    <s v="2025-04-17"/>
    <x v="7"/>
    <s v="Portfolio 4"/>
    <s v="Reliance Industries"/>
    <n v="2025"/>
    <x v="288"/>
    <x v="3"/>
    <n v="79311.780000000013"/>
  </r>
  <r>
    <s v="TR_SYN_0000332"/>
    <s v="ORD00131"/>
    <s v="2025-02-14 00:54:00"/>
    <s v="COMP001"/>
    <x v="1"/>
    <n v="285"/>
    <n v="732.48"/>
    <n v="104.38"/>
    <s v="TRD000006"/>
    <s v="PF000006"/>
    <s v="2025-04-17"/>
    <x v="17"/>
    <s v="Portfolio 6"/>
    <s v="Tata Consultancy Services"/>
    <n v="2025"/>
    <x v="289"/>
    <x v="3"/>
    <n v="208652.42"/>
  </r>
  <r>
    <s v="TR_SYN_0000431"/>
    <s v="ORD00208"/>
    <s v="2025-03-11 00:04:00"/>
    <s v="COMP007"/>
    <x v="1"/>
    <n v="711"/>
    <n v="561.36"/>
    <n v="199.56"/>
    <s v="TRD000002"/>
    <s v="PF000002"/>
    <s v="2025-04-17"/>
    <x v="22"/>
    <s v="Portfolio 2"/>
    <s v="Amazon.com Inc."/>
    <n v="2025"/>
    <x v="290"/>
    <x v="3"/>
    <n v="398927.4"/>
  </r>
  <r>
    <s v="TR_SYN_0000012"/>
    <s v="ORD00369"/>
    <s v="2025-04-21 00:56:00"/>
    <s v="COMP001"/>
    <x v="1"/>
    <n v="52"/>
    <n v="798.26"/>
    <n v="20.75"/>
    <s v="TRD000003"/>
    <s v="PF000003"/>
    <s v="2025-04-18"/>
    <x v="26"/>
    <s v="Portfolio 3"/>
    <s v="Tata Consultancy Services"/>
    <n v="2025"/>
    <x v="291"/>
    <x v="3"/>
    <n v="41488.769999999997"/>
  </r>
  <r>
    <s v="TR_SYN_0000075"/>
    <s v="ORD00273"/>
    <s v="2025-02-25 00:50:00"/>
    <s v="COMP006"/>
    <x v="1"/>
    <n v="841"/>
    <n v="233.99"/>
    <n v="98.39"/>
    <s v="TRD000029"/>
    <s v="PF000004"/>
    <s v="2025-04-18"/>
    <x v="11"/>
    <s v="Portfolio 4"/>
    <s v="Microsoft Corp."/>
    <n v="2025"/>
    <x v="292"/>
    <x v="3"/>
    <n v="196687.19999999998"/>
  </r>
  <r>
    <s v="TR_SYN_0000237"/>
    <s v="ORD00471"/>
    <s v="2025-03-24 00:32:00"/>
    <s v="COMP004"/>
    <x v="1"/>
    <n v="48"/>
    <n v="628.62"/>
    <n v="15.09"/>
    <s v="TRD000004"/>
    <s v="PF000003"/>
    <s v="2025-04-18"/>
    <x v="7"/>
    <s v="Portfolio 3"/>
    <s v="Reliance Industries"/>
    <n v="2025"/>
    <x v="293"/>
    <x v="3"/>
    <n v="30158.670000000002"/>
  </r>
  <r>
    <s v="TR_SYN_0000280"/>
    <s v="ORD00271"/>
    <s v="2025-01-30 00:28:00"/>
    <s v="COMP005"/>
    <x v="0"/>
    <n v="880"/>
    <n v="234.26"/>
    <n v="103.07"/>
    <s v="TRD000024"/>
    <s v="PF000009"/>
    <s v="2025-04-18"/>
    <x v="3"/>
    <s v="Portfolio 9"/>
    <s v="Apple Inc."/>
    <n v="2025"/>
    <x v="294"/>
    <x v="3"/>
    <n v="206045.72999999998"/>
  </r>
  <r>
    <s v="TR_SYN_0000294"/>
    <s v="ORD00287"/>
    <s v="2025-01-23 00:14:00"/>
    <s v="COMP004"/>
    <x v="1"/>
    <n v="919"/>
    <n v="600.16999999999996"/>
    <n v="275.77999999999997"/>
    <s v="TRD000025"/>
    <s v="PF000004"/>
    <s v="2025-04-18"/>
    <x v="12"/>
    <s v="Portfolio 4"/>
    <s v="Reliance Industries"/>
    <n v="2025"/>
    <x v="295"/>
    <x v="3"/>
    <n v="551280.44999999995"/>
  </r>
  <r>
    <s v="TR_SYN_0000370"/>
    <s v="ORD00218"/>
    <s v="2025-02-19 00:31:00"/>
    <s v="COMP007"/>
    <x v="0"/>
    <n v="573"/>
    <n v="544.72"/>
    <n v="156.06"/>
    <s v="TRD000023"/>
    <s v="PF000007"/>
    <s v="2025-04-18"/>
    <x v="2"/>
    <s v="Portfolio 7"/>
    <s v="Amazon.com Inc."/>
    <n v="2025"/>
    <x v="296"/>
    <x v="3"/>
    <n v="311968.5"/>
  </r>
  <r>
    <s v="TR_SYN_0000093"/>
    <s v="ORD00035"/>
    <s v="2025-04-28 00:36:00"/>
    <s v="COMP003"/>
    <x v="1"/>
    <n v="606"/>
    <n v="2103.54"/>
    <n v="637.37"/>
    <s v="TRD000021"/>
    <s v="PF000010"/>
    <s v="2025-04-22"/>
    <x v="8"/>
    <s v="Portfolio 10"/>
    <s v="HDFC Bank"/>
    <n v="2025"/>
    <x v="297"/>
    <x v="3"/>
    <n v="1274107.8699999999"/>
  </r>
  <r>
    <s v="TR_SYN_0000269"/>
    <s v="ORD00434"/>
    <s v="2025-06-30 00:21:00"/>
    <s v="COMP007"/>
    <x v="0"/>
    <n v="100"/>
    <n v="583.85"/>
    <n v="29.19"/>
    <s v="TRD000008"/>
    <s v="PF000009"/>
    <s v="2025-04-22"/>
    <x v="15"/>
    <s v="Portfolio 9"/>
    <s v="Amazon.com Inc."/>
    <n v="2025"/>
    <x v="298"/>
    <x v="3"/>
    <n v="58355.81"/>
  </r>
  <r>
    <s v="TR_SYN_0000417"/>
    <s v="ORD00410"/>
    <s v="2025-06-05 00:40:00"/>
    <s v="COMP004"/>
    <x v="1"/>
    <n v="665"/>
    <n v="662.23"/>
    <n v="220.19"/>
    <s v="TRD000011"/>
    <s v="PF000007"/>
    <s v="2025-04-22"/>
    <x v="27"/>
    <s v="Portfolio 7"/>
    <s v="Reliance Industries"/>
    <n v="2025"/>
    <x v="299"/>
    <x v="3"/>
    <n v="440162.76"/>
  </r>
  <r>
    <s v="TR_SYN_0000488"/>
    <s v="ORD00134"/>
    <s v="2025-04-03 00:05:00"/>
    <s v="COMP006"/>
    <x v="0"/>
    <n v="814"/>
    <n v="235.57"/>
    <n v="95.88"/>
    <s v="TRD000020"/>
    <s v="PF000009"/>
    <s v="2025-04-22"/>
    <x v="28"/>
    <s v="Portfolio 9"/>
    <s v="Microsoft Corp."/>
    <n v="2025"/>
    <x v="300"/>
    <x v="3"/>
    <n v="191658.09999999998"/>
  </r>
  <r>
    <s v="TR_SYN_0000494"/>
    <s v="ORD00337"/>
    <s v="2025-04-14 00:34:00"/>
    <s v="COMP004"/>
    <x v="0"/>
    <n v="562"/>
    <n v="621.70000000000005"/>
    <n v="174.7"/>
    <s v="TRD000029"/>
    <s v="PF000008"/>
    <s v="2025-04-22"/>
    <x v="11"/>
    <s v="Portfolio 8"/>
    <s v="Reliance Industries"/>
    <n v="2025"/>
    <x v="301"/>
    <x v="3"/>
    <n v="349220.7"/>
  </r>
  <r>
    <s v="TR_SYN_0000042"/>
    <s v="ORD00134"/>
    <s v="2025-05-13 00:14:00"/>
    <s v="COMP007"/>
    <x v="0"/>
    <n v="919"/>
    <n v="604.14"/>
    <n v="277.60000000000002"/>
    <s v="TRD000022"/>
    <s v="PF000010"/>
    <s v="2025-04-23"/>
    <x v="21"/>
    <s v="Portfolio 10"/>
    <s v="Amazon.com Inc."/>
    <n v="2025"/>
    <x v="302"/>
    <x v="3"/>
    <n v="554927.06000000006"/>
  </r>
  <r>
    <s v="TR_SYN_0000218"/>
    <s v="ORD00267"/>
    <s v="2025-04-28 00:21:00"/>
    <s v="COMP006"/>
    <x v="0"/>
    <n v="972"/>
    <n v="244.94"/>
    <n v="119.04"/>
    <s v="TRD000008"/>
    <s v="PF000009"/>
    <s v="2025-04-23"/>
    <x v="15"/>
    <s v="Portfolio 9"/>
    <s v="Microsoft Corp."/>
    <n v="2025"/>
    <x v="303"/>
    <x v="3"/>
    <n v="237962.63999999998"/>
  </r>
  <r>
    <s v="TR_SYN_0000103"/>
    <s v="ORD00302"/>
    <s v="2025-04-16 00:39:00"/>
    <s v="COMP004"/>
    <x v="0"/>
    <n v="307"/>
    <n v="639.54"/>
    <n v="98.17"/>
    <s v="TRD000007"/>
    <s v="PF000001"/>
    <s v="2025-04-24"/>
    <x v="5"/>
    <s v="Portfolio 1"/>
    <s v="Reliance Industries"/>
    <n v="2025"/>
    <x v="304"/>
    <x v="3"/>
    <n v="196240.61"/>
  </r>
  <r>
    <s v="TR_SYN_0000139"/>
    <s v="ORD00328"/>
    <s v="2025-06-10 00:41:00"/>
    <s v="COMP007"/>
    <x v="1"/>
    <n v="778"/>
    <n v="615.16999999999996"/>
    <n v="239.3"/>
    <s v="TRD000008"/>
    <s v="PF000006"/>
    <s v="2025-04-24"/>
    <x v="15"/>
    <s v="Portfolio 6"/>
    <s v="Amazon.com Inc."/>
    <n v="2025"/>
    <x v="305"/>
    <x v="3"/>
    <n v="478362.95999999996"/>
  </r>
  <r>
    <s v="TR_SYN_0000211"/>
    <s v="ORD00160"/>
    <s v="2025-02-20 00:07:00"/>
    <s v="COMP003"/>
    <x v="1"/>
    <n v="487"/>
    <n v="2143.14"/>
    <n v="521.85"/>
    <s v="TRD000027"/>
    <s v="PF000003"/>
    <s v="2025-04-24"/>
    <x v="6"/>
    <s v="Portfolio 3"/>
    <s v="HDFC Bank"/>
    <n v="2025"/>
    <x v="306"/>
    <x v="3"/>
    <n v="1043187.33"/>
  </r>
  <r>
    <s v="TR_SYN_0000027"/>
    <s v="ORD00399"/>
    <s v="2025-02-18 00:11:00"/>
    <s v="COMP007"/>
    <x v="1"/>
    <n v="807"/>
    <n v="544.14"/>
    <n v="219.56"/>
    <s v="TRD000015"/>
    <s v="PF000002"/>
    <s v="2025-04-25"/>
    <x v="0"/>
    <s v="Portfolio 2"/>
    <s v="Amazon.com Inc."/>
    <n v="2025"/>
    <x v="307"/>
    <x v="3"/>
    <n v="438901.42"/>
  </r>
  <r>
    <s v="TR_SYN_0000148"/>
    <s v="ORD00381"/>
    <s v="2025-02-14 00:49:00"/>
    <s v="COMP007"/>
    <x v="0"/>
    <n v="222"/>
    <n v="540.85"/>
    <n v="60.03"/>
    <s v="TRD000014"/>
    <s v="PF000010"/>
    <s v="2025-04-25"/>
    <x v="13"/>
    <s v="Portfolio 10"/>
    <s v="Amazon.com Inc."/>
    <n v="2025"/>
    <x v="308"/>
    <x v="3"/>
    <n v="120008.67000000001"/>
  </r>
  <r>
    <s v="TR_SYN_0000402"/>
    <s v="ORD00182"/>
    <s v="2025-05-23 00:20:00"/>
    <s v="COMP001"/>
    <x v="0"/>
    <n v="154"/>
    <n v="804.74"/>
    <n v="61.96"/>
    <s v="TRD000024"/>
    <s v="PF000005"/>
    <s v="2025-04-25"/>
    <x v="3"/>
    <s v="Portfolio 5"/>
    <s v="Tata Consultancy Services"/>
    <n v="2025"/>
    <x v="309"/>
    <x v="3"/>
    <n v="123868"/>
  </r>
  <r>
    <s v="TR_SYN_0000419"/>
    <s v="ORD00420"/>
    <s v="2025-02-11 00:30:00"/>
    <s v="COMP004"/>
    <x v="0"/>
    <n v="964"/>
    <n v="617.91"/>
    <n v="297.83"/>
    <s v="TRD000027"/>
    <s v="PF000009"/>
    <s v="2025-04-25"/>
    <x v="6"/>
    <s v="Portfolio 9"/>
    <s v="Reliance Industries"/>
    <n v="2025"/>
    <x v="310"/>
    <x v="3"/>
    <n v="595367.41"/>
  </r>
  <r>
    <s v="TR_SYN_0000459"/>
    <s v="ORD00410"/>
    <s v="2025-05-09 00:52:00"/>
    <s v="COMP003"/>
    <x v="0"/>
    <n v="624"/>
    <n v="2227.75"/>
    <n v="695.06"/>
    <s v="TRD000010"/>
    <s v="PF000002"/>
    <s v="2025-04-25"/>
    <x v="24"/>
    <s v="Portfolio 2"/>
    <s v="HDFC Bank"/>
    <n v="2025"/>
    <x v="311"/>
    <x v="3"/>
    <n v="1389420.94"/>
  </r>
  <r>
    <s v="TR_SYN_0000316"/>
    <s v="ORD00402"/>
    <s v="2025-02-07 00:22:00"/>
    <s v="COMP006"/>
    <x v="0"/>
    <n v="222"/>
    <n v="235.05"/>
    <n v="26.09"/>
    <s v="TRD000009"/>
    <s v="PF000009"/>
    <s v="2025-04-28"/>
    <x v="19"/>
    <s v="Portfolio 9"/>
    <s v="Microsoft Corp."/>
    <n v="2025"/>
    <x v="312"/>
    <x v="3"/>
    <n v="52155.010000000009"/>
  </r>
  <r>
    <s v="TR_SYN_0000424"/>
    <s v="ORD00363"/>
    <s v="2025-04-01 00:47:00"/>
    <s v="COMP005"/>
    <x v="1"/>
    <n v="740"/>
    <n v="246.36"/>
    <n v="91.15"/>
    <s v="TRD000003"/>
    <s v="PF000002"/>
    <s v="2025-04-28"/>
    <x v="26"/>
    <s v="Portfolio 2"/>
    <s v="Apple Inc."/>
    <n v="2025"/>
    <x v="313"/>
    <x v="3"/>
    <n v="182215.25000000003"/>
  </r>
  <r>
    <s v="TR_SYN_0000284"/>
    <s v="ORD00308"/>
    <s v="2025-04-14 00:40:00"/>
    <s v="COMP006"/>
    <x v="0"/>
    <n v="289"/>
    <n v="246.71"/>
    <n v="35.65"/>
    <s v="TRD000017"/>
    <s v="PF000001"/>
    <s v="2025-04-29"/>
    <x v="14"/>
    <s v="Portfolio 1"/>
    <s v="Microsoft Corp."/>
    <n v="2025"/>
    <x v="314"/>
    <x v="3"/>
    <n v="71263.540000000008"/>
  </r>
  <r>
    <s v="TR_SYN_0000091"/>
    <s v="ORD00442"/>
    <s v="2025-04-21 00:09:00"/>
    <s v="COMP003"/>
    <x v="1"/>
    <n v="245"/>
    <n v="2150.21"/>
    <n v="263.39999999999998"/>
    <s v="TRD000001"/>
    <s v="PF000006"/>
    <s v="2025-04-30"/>
    <x v="9"/>
    <s v="Portfolio 6"/>
    <s v="HDFC Bank"/>
    <n v="2025"/>
    <x v="315"/>
    <x v="3"/>
    <n v="526538.04999999993"/>
  </r>
  <r>
    <s v="TR_SYN_0000060"/>
    <s v="ORD00256"/>
    <s v="2025-05-01 00:36:00"/>
    <s v="COMP004"/>
    <x v="1"/>
    <n v="472"/>
    <n v="667.16"/>
    <n v="157.44999999999999"/>
    <s v="TRD000021"/>
    <s v="PF000001"/>
    <s v="2025-05-01"/>
    <x v="8"/>
    <s v="Portfolio 1"/>
    <s v="Reliance Industries"/>
    <n v="2025"/>
    <x v="316"/>
    <x v="4"/>
    <n v="314742.06999999995"/>
  </r>
  <r>
    <s v="TR_SYN_0000420"/>
    <s v="ORD00349"/>
    <s v="2025-04-15 00:53:00"/>
    <s v="COMP007"/>
    <x v="0"/>
    <n v="166"/>
    <n v="567.42999999999995"/>
    <n v="47.1"/>
    <s v="TRD000006"/>
    <s v="PF000002"/>
    <s v="2025-05-01"/>
    <x v="17"/>
    <s v="Portfolio 2"/>
    <s v="Amazon.com Inc."/>
    <n v="2025"/>
    <x v="317"/>
    <x v="4"/>
    <n v="94146.279999999984"/>
  </r>
  <r>
    <s v="TR_SYN_0000063"/>
    <s v="ORD00465"/>
    <s v="2025-05-21 00:45:00"/>
    <s v="COMP004"/>
    <x v="1"/>
    <n v="767"/>
    <n v="658.14"/>
    <n v="252.4"/>
    <s v="TRD000010"/>
    <s v="PF000010"/>
    <s v="2025-05-02"/>
    <x v="24"/>
    <s v="Portfolio 10"/>
    <s v="Reliance Industries"/>
    <n v="2025"/>
    <x v="318"/>
    <x v="4"/>
    <n v="504540.98"/>
  </r>
  <r>
    <s v="TR_SYN_0000160"/>
    <s v="ORD00069"/>
    <s v="2025-04-17 00:32:00"/>
    <s v="COMP007"/>
    <x v="1"/>
    <n v="624"/>
    <n v="580"/>
    <n v="180.96"/>
    <s v="TRD000011"/>
    <s v="PF000008"/>
    <s v="2025-05-02"/>
    <x v="27"/>
    <s v="Portfolio 8"/>
    <s v="Amazon.com Inc."/>
    <n v="2025"/>
    <x v="319"/>
    <x v="4"/>
    <n v="361739.04"/>
  </r>
  <r>
    <s v="TR_SYN_0000255"/>
    <s v="ORD00365"/>
    <s v="2025-06-13 00:17:00"/>
    <s v="COMP007"/>
    <x v="1"/>
    <n v="576"/>
    <n v="612.74"/>
    <n v="176.47"/>
    <s v="TRD000019"/>
    <s v="PF000006"/>
    <s v="2025-05-02"/>
    <x v="25"/>
    <s v="Portfolio 6"/>
    <s v="Amazon.com Inc."/>
    <n v="2025"/>
    <x v="320"/>
    <x v="4"/>
    <n v="352761.77"/>
  </r>
  <r>
    <s v="TR_SYN_0000361"/>
    <s v="ORD00133"/>
    <s v="2025-01-06 00:35:00"/>
    <s v="COMP004"/>
    <x v="0"/>
    <n v="685"/>
    <n v="605.70000000000005"/>
    <n v="207.45"/>
    <s v="TRD000028"/>
    <s v="PF000007"/>
    <s v="2025-05-02"/>
    <x v="16"/>
    <s v="Portfolio 7"/>
    <s v="Reliance Industries"/>
    <n v="2025"/>
    <x v="321"/>
    <x v="4"/>
    <n v="414697.05000000005"/>
  </r>
  <r>
    <s v="TR_SYN_0000457"/>
    <s v="ORD00106"/>
    <s v="2025-04-07 00:02:00"/>
    <s v="COMP002"/>
    <x v="1"/>
    <n v="834"/>
    <n v="1312.35"/>
    <n v="547.25"/>
    <s v="TRD000005"/>
    <s v="PF000004"/>
    <s v="2025-05-02"/>
    <x v="23"/>
    <s v="Portfolio 4"/>
    <s v="Infosys"/>
    <n v="2025"/>
    <x v="322"/>
    <x v="4"/>
    <n v="1093952.6499999999"/>
  </r>
  <r>
    <s v="TR_SYN_0000500"/>
    <s v="ORD00463"/>
    <s v="2025-04-18 00:58:00"/>
    <s v="COMP005"/>
    <x v="1"/>
    <n v="902"/>
    <n v="256.23"/>
    <n v="115.56"/>
    <s v="TRD000025"/>
    <s v="PF000006"/>
    <s v="2025-05-02"/>
    <x v="12"/>
    <s v="Portfolio 6"/>
    <s v="Apple Inc."/>
    <n v="2025"/>
    <x v="323"/>
    <x v="4"/>
    <n v="231003.90000000002"/>
  </r>
  <r>
    <s v="TR_SYN_0000057"/>
    <s v="ORD00454"/>
    <s v="2025-02-20 00:24:00"/>
    <s v="COMP005"/>
    <x v="0"/>
    <n v="419"/>
    <n v="238.96"/>
    <n v="50.06"/>
    <s v="TRD000008"/>
    <s v="PF000003"/>
    <s v="2025-05-05"/>
    <x v="15"/>
    <s v="Portfolio 3"/>
    <s v="Apple Inc."/>
    <n v="2025"/>
    <x v="324"/>
    <x v="4"/>
    <n v="100074.18000000001"/>
  </r>
  <r>
    <s v="TR_SYN_0000074"/>
    <s v="ORD00315"/>
    <s v="2025-02-20 00:24:00"/>
    <s v="COMP003"/>
    <x v="0"/>
    <n v="83"/>
    <n v="2148.98"/>
    <n v="89.18"/>
    <s v="TRD000011"/>
    <s v="PF000009"/>
    <s v="2025-05-05"/>
    <x v="27"/>
    <s v="Portfolio 9"/>
    <s v="HDFC Bank"/>
    <n v="2025"/>
    <x v="325"/>
    <x v="4"/>
    <n v="178276.16"/>
  </r>
  <r>
    <s v="TR_SYN_0000164"/>
    <s v="ORD00310"/>
    <s v="2025-03-26 00:36:00"/>
    <s v="COMP006"/>
    <x v="1"/>
    <n v="318"/>
    <n v="231.34"/>
    <n v="36.78"/>
    <s v="TRD000014"/>
    <s v="PF000010"/>
    <s v="2025-05-05"/>
    <x v="13"/>
    <s v="Portfolio 10"/>
    <s v="Microsoft Corp."/>
    <n v="2025"/>
    <x v="326"/>
    <x v="4"/>
    <n v="73529.34"/>
  </r>
  <r>
    <s v="TR_SYN_0000254"/>
    <s v="ORD00374"/>
    <s v="2025-04-14 00:54:00"/>
    <s v="COMP001"/>
    <x v="0"/>
    <n v="777"/>
    <n v="821.42"/>
    <n v="319.12"/>
    <s v="TRD000002"/>
    <s v="PF000010"/>
    <s v="2025-05-05"/>
    <x v="22"/>
    <s v="Portfolio 10"/>
    <s v="Tata Consultancy Services"/>
    <n v="2025"/>
    <x v="327"/>
    <x v="4"/>
    <n v="637924.22"/>
  </r>
  <r>
    <s v="TR_SYN_0000366"/>
    <s v="ORD00496"/>
    <s v="2025-06-18 00:26:00"/>
    <s v="COMP002"/>
    <x v="1"/>
    <n v="747"/>
    <n v="1292.8399999999999"/>
    <n v="482.88"/>
    <s v="TRD000029"/>
    <s v="PF000008"/>
    <s v="2025-05-05"/>
    <x v="11"/>
    <s v="Portfolio 8"/>
    <s v="Infosys"/>
    <n v="2025"/>
    <x v="328"/>
    <x v="4"/>
    <n v="965268.6"/>
  </r>
  <r>
    <s v="TR_SYN_0000470"/>
    <s v="ORD00119"/>
    <s v="2025-02-20 00:56:00"/>
    <s v="COMP007"/>
    <x v="0"/>
    <n v="55"/>
    <n v="551.13"/>
    <n v="15.16"/>
    <s v="TRD000003"/>
    <s v="PF000006"/>
    <s v="2025-05-05"/>
    <x v="26"/>
    <s v="Portfolio 6"/>
    <s v="Amazon.com Inc."/>
    <n v="2025"/>
    <x v="329"/>
    <x v="4"/>
    <n v="30296.99"/>
  </r>
  <r>
    <s v="TR_SYN_0000047"/>
    <s v="ORD00106"/>
    <s v="2025-04-09 00:47:00"/>
    <s v="COMP008"/>
    <x v="0"/>
    <n v="24"/>
    <n v="1251.5899999999999"/>
    <n v="15.02"/>
    <s v="TRD000001"/>
    <s v="PF000007"/>
    <s v="2025-05-06"/>
    <x v="9"/>
    <s v="Portfolio 7"/>
    <s v="Pfizer Inc."/>
    <n v="2025"/>
    <x v="330"/>
    <x v="4"/>
    <n v="30023.139999999996"/>
  </r>
  <r>
    <s v="TR_SYN_0000109"/>
    <s v="ORD00179"/>
    <s v="2025-04-09 00:14:00"/>
    <s v="COMP008"/>
    <x v="0"/>
    <n v="117"/>
    <n v="1248.3900000000001"/>
    <n v="73.03"/>
    <s v="TRD000013"/>
    <s v="PF000003"/>
    <s v="2025-05-06"/>
    <x v="4"/>
    <s v="Portfolio 3"/>
    <s v="Pfizer Inc."/>
    <n v="2025"/>
    <x v="331"/>
    <x v="4"/>
    <n v="145988.6"/>
  </r>
  <r>
    <s v="TR_SYN_0000447"/>
    <s v="ORD00294"/>
    <s v="2025-04-25 00:29:00"/>
    <s v="COMP003"/>
    <x v="0"/>
    <n v="234"/>
    <n v="2123.2399999999998"/>
    <n v="248.42"/>
    <s v="TRD000012"/>
    <s v="PF000002"/>
    <s v="2025-05-06"/>
    <x v="20"/>
    <s v="Portfolio 2"/>
    <s v="HDFC Bank"/>
    <n v="2025"/>
    <x v="332"/>
    <x v="4"/>
    <n v="496589.74"/>
  </r>
  <r>
    <s v="TR_SYN_0000449"/>
    <s v="ORD00492"/>
    <s v="2025-04-11 00:12:00"/>
    <s v="COMP008"/>
    <x v="1"/>
    <n v="644"/>
    <n v="1284.57"/>
    <n v="413.63"/>
    <s v="TRD000025"/>
    <s v="PF000001"/>
    <s v="2025-05-06"/>
    <x v="12"/>
    <s v="Portfolio 1"/>
    <s v="Pfizer Inc."/>
    <n v="2025"/>
    <x v="333"/>
    <x v="4"/>
    <n v="826849.45"/>
  </r>
  <r>
    <s v="TR_SYN_0000016"/>
    <s v="ORD00171"/>
    <s v="2025-06-04 00:30:00"/>
    <s v="COMP006"/>
    <x v="1"/>
    <n v="138"/>
    <n v="245.54"/>
    <n v="16.940000000000001"/>
    <s v="TRD000028"/>
    <s v="PF000008"/>
    <s v="2025-05-07"/>
    <x v="16"/>
    <s v="Portfolio 8"/>
    <s v="Microsoft Corp."/>
    <n v="2025"/>
    <x v="334"/>
    <x v="4"/>
    <n v="33867.579999999994"/>
  </r>
  <r>
    <s v="TR_SYN_0000031"/>
    <s v="ORD00234"/>
    <s v="2025-01-06 00:49:00"/>
    <s v="COMP007"/>
    <x v="0"/>
    <n v="922"/>
    <n v="452.75"/>
    <n v="208.72"/>
    <s v="TRD000015"/>
    <s v="PF000004"/>
    <s v="2025-05-07"/>
    <x v="0"/>
    <s v="Portfolio 4"/>
    <s v="Amazon.com Inc."/>
    <n v="2025"/>
    <x v="335"/>
    <x v="4"/>
    <n v="417226.78"/>
  </r>
  <r>
    <s v="TR_SYN_0000062"/>
    <s v="ORD00331"/>
    <s v="2025-03-20 00:24:00"/>
    <s v="COMP008"/>
    <x v="1"/>
    <n v="808"/>
    <n v="1238.5999999999999"/>
    <n v="500.39"/>
    <s v="TRD000026"/>
    <s v="PF000007"/>
    <s v="2025-05-07"/>
    <x v="29"/>
    <s v="Portfolio 7"/>
    <s v="Pfizer Inc."/>
    <n v="2025"/>
    <x v="336"/>
    <x v="4"/>
    <n v="1000288.4099999999"/>
  </r>
  <r>
    <s v="TR_SYN_0000119"/>
    <s v="ORD00119"/>
    <s v="2025-04-14 00:39:00"/>
    <s v="COMP006"/>
    <x v="1"/>
    <n v="546"/>
    <n v="246.61"/>
    <n v="67.319999999999993"/>
    <s v="TRD000025"/>
    <s v="PF000004"/>
    <s v="2025-05-07"/>
    <x v="12"/>
    <s v="Portfolio 4"/>
    <s v="Microsoft Corp."/>
    <n v="2025"/>
    <x v="337"/>
    <x v="4"/>
    <n v="134581.74"/>
  </r>
  <r>
    <s v="TR_SYN_0000153"/>
    <s v="ORD00464"/>
    <s v="2025-05-06 00:32:00"/>
    <s v="COMP008"/>
    <x v="0"/>
    <n v="625"/>
    <n v="1361.27"/>
    <n v="425.4"/>
    <s v="TRD000007"/>
    <s v="PF000009"/>
    <s v="2025-05-07"/>
    <x v="5"/>
    <s v="Portfolio 9"/>
    <s v="Pfizer Inc."/>
    <n v="2025"/>
    <x v="338"/>
    <x v="4"/>
    <n v="850368.35"/>
  </r>
  <r>
    <s v="TR_SYN_0000181"/>
    <s v="ORD00354"/>
    <s v="2025-05-15 00:50:00"/>
    <s v="COMP004"/>
    <x v="0"/>
    <n v="202"/>
    <n v="651.92999999999995"/>
    <n v="65.84"/>
    <s v="TRD000006"/>
    <s v="PF000005"/>
    <s v="2025-05-07"/>
    <x v="17"/>
    <s v="Portfolio 5"/>
    <s v="Reliance Industries"/>
    <n v="2025"/>
    <x v="339"/>
    <x v="4"/>
    <n v="131624.01999999999"/>
  </r>
  <r>
    <s v="TR_SYN_0000202"/>
    <s v="ORD00446"/>
    <s v="2025-03-05 00:25:00"/>
    <s v="COMP007"/>
    <x v="1"/>
    <n v="855"/>
    <n v="570.41999999999996"/>
    <n v="243.85"/>
    <s v="TRD000015"/>
    <s v="PF000001"/>
    <s v="2025-05-07"/>
    <x v="0"/>
    <s v="Portfolio 1"/>
    <s v="Amazon.com Inc."/>
    <n v="2025"/>
    <x v="340"/>
    <x v="4"/>
    <n v="487465.25"/>
  </r>
  <r>
    <s v="TR_SYN_0000049"/>
    <s v="ORD00261"/>
    <s v="2025-06-05 00:22:00"/>
    <s v="COMP005"/>
    <x v="1"/>
    <n v="855"/>
    <n v="255.35"/>
    <n v="109.16"/>
    <s v="TRD000013"/>
    <s v="PF000010"/>
    <s v="2025-05-08"/>
    <x v="4"/>
    <s v="Portfolio 10"/>
    <s v="Apple Inc."/>
    <n v="2025"/>
    <x v="341"/>
    <x v="4"/>
    <n v="218215.09"/>
  </r>
  <r>
    <s v="TR_SYN_0000001"/>
    <s v="ORD00044"/>
    <s v="2025-02-25 00:28:00"/>
    <s v="COMP005"/>
    <x v="1"/>
    <n v="827"/>
    <n v="231.66"/>
    <n v="95.79"/>
    <s v="TRD000028"/>
    <s v="PF000009"/>
    <s v="2025-05-09"/>
    <x v="16"/>
    <s v="Portfolio 9"/>
    <s v="Apple Inc."/>
    <n v="2025"/>
    <x v="342"/>
    <x v="4"/>
    <n v="191487.03"/>
  </r>
  <r>
    <s v="TR_SYN_0000375"/>
    <s v="ORD00005"/>
    <s v="2025-03-26 00:48:00"/>
    <s v="COMP008"/>
    <x v="1"/>
    <n v="480"/>
    <n v="1276.74"/>
    <n v="306.42"/>
    <s v="TRD000012"/>
    <s v="PF000010"/>
    <s v="2025-05-09"/>
    <x v="20"/>
    <s v="Portfolio 10"/>
    <s v="Pfizer Inc."/>
    <n v="2025"/>
    <x v="343"/>
    <x v="4"/>
    <n v="612528.77999999991"/>
  </r>
  <r>
    <s v="TR_SYN_0000464"/>
    <s v="ORD00233"/>
    <s v="2025-02-20 00:02:00"/>
    <s v="COMP008"/>
    <x v="0"/>
    <n v="696"/>
    <n v="1058.01"/>
    <n v="368.19"/>
    <s v="TRD000019"/>
    <s v="PF000006"/>
    <s v="2025-05-09"/>
    <x v="25"/>
    <s v="Portfolio 6"/>
    <s v="Pfizer Inc."/>
    <n v="2025"/>
    <x v="344"/>
    <x v="4"/>
    <n v="736006.77"/>
  </r>
  <r>
    <s v="TR_SYN_0000136"/>
    <s v="ORD00300"/>
    <s v="2025-06-19 00:49:00"/>
    <s v="COMP001"/>
    <x v="1"/>
    <n v="590"/>
    <n v="756.99"/>
    <n v="223.31"/>
    <s v="TRD000028"/>
    <s v="PF000007"/>
    <s v="2025-05-12"/>
    <x v="16"/>
    <s v="Portfolio 7"/>
    <s v="Tata Consultancy Services"/>
    <n v="2025"/>
    <x v="345"/>
    <x v="4"/>
    <n v="446400.79"/>
  </r>
  <r>
    <s v="TR_SYN_0000155"/>
    <s v="ORD00135"/>
    <s v="2025-04-11 00:55:00"/>
    <s v="COMP001"/>
    <x v="1"/>
    <n v="553"/>
    <n v="819.23"/>
    <n v="226.52"/>
    <s v="TRD000027"/>
    <s v="PF000003"/>
    <s v="2025-05-12"/>
    <x v="6"/>
    <s v="Portfolio 3"/>
    <s v="Tata Consultancy Services"/>
    <n v="2025"/>
    <x v="346"/>
    <x v="4"/>
    <n v="452807.67"/>
  </r>
  <r>
    <s v="TR_SYN_0000387"/>
    <s v="ORD00365"/>
    <s v="2025-06-24 00:20:00"/>
    <s v="COMP006"/>
    <x v="0"/>
    <n v="403"/>
    <n v="214.2"/>
    <n v="43.16"/>
    <s v="TRD000016"/>
    <s v="PF000008"/>
    <s v="2025-05-12"/>
    <x v="10"/>
    <s v="Portfolio 8"/>
    <s v="Microsoft Corp."/>
    <n v="2025"/>
    <x v="347"/>
    <x v="4"/>
    <n v="86279.439999999988"/>
  </r>
  <r>
    <s v="TR_SYN_0000438"/>
    <s v="ORD00114"/>
    <s v="2025-02-26 00:44:00"/>
    <s v="COMP001"/>
    <x v="0"/>
    <n v="420"/>
    <n v="775.37"/>
    <n v="162.83000000000001"/>
    <s v="TRD000003"/>
    <s v="PF000005"/>
    <s v="2025-05-12"/>
    <x v="26"/>
    <s v="Portfolio 5"/>
    <s v="Tata Consultancy Services"/>
    <n v="2025"/>
    <x v="348"/>
    <x v="4"/>
    <n v="325492.57"/>
  </r>
  <r>
    <s v="TR_SYN_0000065"/>
    <s v="ORD00176"/>
    <s v="2025-01-03 00:30:00"/>
    <s v="COMP001"/>
    <x v="0"/>
    <n v="512"/>
    <n v="806.08"/>
    <n v="206.36"/>
    <s v="TRD000005"/>
    <s v="PF000007"/>
    <s v="2025-05-13"/>
    <x v="23"/>
    <s v="Portfolio 7"/>
    <s v="Tata Consultancy Services"/>
    <n v="2025"/>
    <x v="349"/>
    <x v="4"/>
    <n v="412506.60000000003"/>
  </r>
  <r>
    <s v="TR_SYN_0000143"/>
    <s v="ORD00424"/>
    <s v="2025-04-30 00:14:00"/>
    <s v="COMP003"/>
    <x v="1"/>
    <n v="670"/>
    <n v="2088.73"/>
    <n v="699.72"/>
    <s v="TRD000017"/>
    <s v="PF000010"/>
    <s v="2025-05-13"/>
    <x v="14"/>
    <s v="Portfolio 10"/>
    <s v="HDFC Bank"/>
    <n v="2025"/>
    <x v="350"/>
    <x v="4"/>
    <n v="1398749.3800000001"/>
  </r>
  <r>
    <s v="TR_SYN_0000381"/>
    <s v="ORD00120"/>
    <s v="2025-06-03 00:11:00"/>
    <s v="COMP006"/>
    <x v="0"/>
    <n v="570"/>
    <n v="244.75"/>
    <n v="69.75"/>
    <s v="TRD000001"/>
    <s v="PF000001"/>
    <s v="2025-05-13"/>
    <x v="9"/>
    <s v="Portfolio 1"/>
    <s v="Microsoft Corp."/>
    <n v="2025"/>
    <x v="351"/>
    <x v="4"/>
    <n v="139437.75"/>
  </r>
  <r>
    <s v="TR_SYN_0000401"/>
    <s v="ORD00458"/>
    <s v="2025-04-14 00:53:00"/>
    <s v="COMP007"/>
    <x v="1"/>
    <n v="363"/>
    <n v="570.26"/>
    <n v="103.5"/>
    <s v="TRD000022"/>
    <s v="PF000003"/>
    <s v="2025-05-13"/>
    <x v="21"/>
    <s v="Portfolio 3"/>
    <s v="Amazon.com Inc."/>
    <n v="2025"/>
    <x v="352"/>
    <x v="4"/>
    <n v="206900.88"/>
  </r>
  <r>
    <s v="TR_SYN_0000084"/>
    <s v="ORD00435"/>
    <s v="2025-06-05 00:59:00"/>
    <s v="COMP001"/>
    <x v="1"/>
    <n v="745"/>
    <n v="761.02"/>
    <n v="283.48"/>
    <s v="TRD000009"/>
    <s v="PF000004"/>
    <s v="2025-05-14"/>
    <x v="19"/>
    <s v="Portfolio 4"/>
    <s v="Tata Consultancy Services"/>
    <n v="2025"/>
    <x v="353"/>
    <x v="4"/>
    <n v="566676.42000000004"/>
  </r>
  <r>
    <s v="TR_SYN_0000172"/>
    <s v="ORD00324"/>
    <s v="2025-01-22 00:47:00"/>
    <s v="COMP001"/>
    <x v="0"/>
    <n v="174"/>
    <n v="732.03"/>
    <n v="63.69"/>
    <s v="TRD000010"/>
    <s v="PF000004"/>
    <s v="2025-05-14"/>
    <x v="24"/>
    <s v="Portfolio 4"/>
    <s v="Tata Consultancy Services"/>
    <n v="2025"/>
    <x v="354"/>
    <x v="4"/>
    <n v="127309.53"/>
  </r>
  <r>
    <s v="TR_SYN_0000263"/>
    <s v="ORD00468"/>
    <s v="2025-06-06 00:27:00"/>
    <s v="COMP004"/>
    <x v="0"/>
    <n v="655"/>
    <n v="664.52"/>
    <n v="217.63"/>
    <s v="TRD000006"/>
    <s v="PF000008"/>
    <s v="2025-05-14"/>
    <x v="17"/>
    <s v="Portfolio 8"/>
    <s v="Reliance Industries"/>
    <n v="2025"/>
    <x v="355"/>
    <x v="4"/>
    <n v="435042.97"/>
  </r>
  <r>
    <s v="TR_SYN_0000476"/>
    <s v="ORD00337"/>
    <s v="2025-06-12 00:32:00"/>
    <s v="COMP004"/>
    <x v="0"/>
    <n v="564"/>
    <n v="684.35"/>
    <n v="192.99"/>
    <s v="TRD000014"/>
    <s v="PF000003"/>
    <s v="2025-05-14"/>
    <x v="13"/>
    <s v="Portfolio 3"/>
    <s v="Reliance Industries"/>
    <n v="2025"/>
    <x v="356"/>
    <x v="4"/>
    <n v="385780.41000000003"/>
  </r>
  <r>
    <s v="TR_SYN_0000499"/>
    <s v="ORD00058"/>
    <s v="2025-02-27 00:10:00"/>
    <s v="COMP001"/>
    <x v="0"/>
    <n v="21"/>
    <n v="771.17"/>
    <n v="8.1"/>
    <s v="TRD000004"/>
    <s v="PF000004"/>
    <s v="2025-05-14"/>
    <x v="7"/>
    <s v="Portfolio 4"/>
    <s v="Tata Consultancy Services"/>
    <n v="2025"/>
    <x v="357"/>
    <x v="4"/>
    <n v="16186.47"/>
  </r>
  <r>
    <s v="TR_SYN_0000129"/>
    <s v="ORD00290"/>
    <s v="2025-04-18 00:29:00"/>
    <s v="COMP006"/>
    <x v="1"/>
    <n v="820"/>
    <n v="241.42"/>
    <n v="98.98"/>
    <s v="TRD000024"/>
    <s v="PF000007"/>
    <s v="2025-05-15"/>
    <x v="3"/>
    <s v="Portfolio 7"/>
    <s v="Microsoft Corp."/>
    <n v="2025"/>
    <x v="358"/>
    <x v="4"/>
    <n v="197865.41999999998"/>
  </r>
  <r>
    <s v="TR_SYN_0000193"/>
    <s v="ORD00345"/>
    <s v="2025-02-18 00:53:00"/>
    <s v="COMP004"/>
    <x v="0"/>
    <n v="603"/>
    <n v="642.07000000000005"/>
    <n v="193.58"/>
    <s v="TRD000022"/>
    <s v="PF000002"/>
    <s v="2025-05-15"/>
    <x v="21"/>
    <s v="Portfolio 2"/>
    <s v="Reliance Industries"/>
    <n v="2025"/>
    <x v="359"/>
    <x v="4"/>
    <n v="386974.63"/>
  </r>
  <r>
    <s v="TR_SYN_0000337"/>
    <s v="ORD00114"/>
    <s v="2025-06-20 00:20:00"/>
    <s v="COMP007"/>
    <x v="0"/>
    <n v="263"/>
    <n v="603.33000000000004"/>
    <n v="79.34"/>
    <s v="TRD000014"/>
    <s v="PF000008"/>
    <s v="2025-05-15"/>
    <x v="13"/>
    <s v="Portfolio 8"/>
    <s v="Amazon.com Inc."/>
    <n v="2025"/>
    <x v="360"/>
    <x v="4"/>
    <n v="158596.45000000001"/>
  </r>
  <r>
    <s v="TR_SYN_0000346"/>
    <s v="ORD00411"/>
    <s v="2025-05-30 00:43:00"/>
    <s v="COMP006"/>
    <x v="1"/>
    <n v="228"/>
    <n v="247.07"/>
    <n v="28.17"/>
    <s v="TRD000015"/>
    <s v="PF000010"/>
    <s v="2025-05-15"/>
    <x v="0"/>
    <s v="Portfolio 10"/>
    <s v="Microsoft Corp."/>
    <n v="2025"/>
    <x v="361"/>
    <x v="4"/>
    <n v="56303.79"/>
  </r>
  <r>
    <s v="TR_SYN_0000465"/>
    <s v="ORD00473"/>
    <s v="2025-02-13 00:42:00"/>
    <s v="COMP006"/>
    <x v="0"/>
    <n v="235"/>
    <n v="231.88"/>
    <n v="27.25"/>
    <s v="TRD000028"/>
    <s v="PF000008"/>
    <s v="2025-05-15"/>
    <x v="16"/>
    <s v="Portfolio 8"/>
    <s v="Microsoft Corp."/>
    <n v="2025"/>
    <x v="362"/>
    <x v="4"/>
    <n v="54464.549999999996"/>
  </r>
  <r>
    <s v="TR_SYN_0000484"/>
    <s v="ORD00191"/>
    <s v="2025-03-20 00:04:00"/>
    <s v="COMP001"/>
    <x v="0"/>
    <n v="666"/>
    <n v="766.69"/>
    <n v="255.31"/>
    <s v="TRD000029"/>
    <s v="PF000010"/>
    <s v="2025-05-15"/>
    <x v="11"/>
    <s v="Portfolio 10"/>
    <s v="Tata Consultancy Services"/>
    <n v="2025"/>
    <x v="363"/>
    <x v="4"/>
    <n v="510360.23000000004"/>
  </r>
  <r>
    <s v="TR_SYN_0000079"/>
    <s v="ORD00380"/>
    <s v="2025-06-27 00:56:00"/>
    <s v="COMP001"/>
    <x v="0"/>
    <n v="225"/>
    <n v="783.17"/>
    <n v="88.11"/>
    <s v="TRD000007"/>
    <s v="PF000002"/>
    <s v="2025-05-16"/>
    <x v="5"/>
    <s v="Portfolio 2"/>
    <s v="Tata Consultancy Services"/>
    <n v="2025"/>
    <x v="364"/>
    <x v="4"/>
    <n v="176125.14"/>
  </r>
  <r>
    <s v="TR_SYN_0000308"/>
    <s v="ORD00408"/>
    <s v="2025-06-23 00:02:00"/>
    <s v="COMP005"/>
    <x v="1"/>
    <n v="720"/>
    <n v="263.35000000000002"/>
    <n v="94.81"/>
    <s v="TRD000005"/>
    <s v="PF000007"/>
    <s v="2025-05-16"/>
    <x v="23"/>
    <s v="Portfolio 7"/>
    <s v="Apple Inc."/>
    <n v="2025"/>
    <x v="365"/>
    <x v="4"/>
    <n v="189517.19000000003"/>
  </r>
  <r>
    <s v="TR_SYN_0000338"/>
    <s v="ORD00181"/>
    <s v="2025-05-06 00:45:00"/>
    <s v="COMP007"/>
    <x v="0"/>
    <n v="936"/>
    <n v="601.14"/>
    <n v="281.33"/>
    <s v="TRD000028"/>
    <s v="PF000006"/>
    <s v="2025-05-16"/>
    <x v="16"/>
    <s v="Portfolio 6"/>
    <s v="Amazon.com Inc."/>
    <n v="2025"/>
    <x v="366"/>
    <x v="4"/>
    <n v="562385.71000000008"/>
  </r>
  <r>
    <s v="TR_SYN_0000468"/>
    <s v="ORD00484"/>
    <s v="2025-03-10 00:14:00"/>
    <s v="COMP002"/>
    <x v="1"/>
    <n v="668"/>
    <n v="1290.5899999999999"/>
    <n v="431.06"/>
    <s v="TRD000026"/>
    <s v="PF000003"/>
    <s v="2025-05-16"/>
    <x v="29"/>
    <s v="Portfolio 3"/>
    <s v="Infosys"/>
    <n v="2025"/>
    <x v="367"/>
    <x v="4"/>
    <n v="861683.05999999994"/>
  </r>
  <r>
    <s v="TR_SYN_0000080"/>
    <s v="ORD00207"/>
    <s v="2025-01-09 00:11:00"/>
    <s v="COMP005"/>
    <x v="0"/>
    <n v="551"/>
    <n v="226.98"/>
    <n v="62.53"/>
    <s v="TRD000001"/>
    <s v="PF000001"/>
    <s v="2025-05-19"/>
    <x v="9"/>
    <s v="Portfolio 1"/>
    <s v="Apple Inc."/>
    <n v="2025"/>
    <x v="368"/>
    <x v="4"/>
    <n v="125003.45"/>
  </r>
  <r>
    <s v="TR_SYN_0000273"/>
    <s v="ORD00407"/>
    <s v="2025-02-21 00:28:00"/>
    <s v="COMP007"/>
    <x v="1"/>
    <n v="608"/>
    <n v="544.01"/>
    <n v="165.38"/>
    <s v="TRD000014"/>
    <s v="PF000008"/>
    <s v="2025-05-19"/>
    <x v="13"/>
    <s v="Portfolio 8"/>
    <s v="Amazon.com Inc."/>
    <n v="2025"/>
    <x v="369"/>
    <x v="4"/>
    <n v="330592.7"/>
  </r>
  <r>
    <s v="TR_SYN_0000425"/>
    <s v="ORD00203"/>
    <s v="2025-03-20 00:47:00"/>
    <s v="COMP002"/>
    <x v="0"/>
    <n v="385"/>
    <n v="1298.26"/>
    <n v="249.92"/>
    <s v="TRD000022"/>
    <s v="PF000006"/>
    <s v="2025-05-19"/>
    <x v="21"/>
    <s v="Portfolio 6"/>
    <s v="Infosys"/>
    <n v="2025"/>
    <x v="370"/>
    <x v="4"/>
    <n v="499580.18"/>
  </r>
  <r>
    <s v="TR_SYN_0000061"/>
    <s v="ORD00053"/>
    <s v="2025-06-10 00:40:00"/>
    <s v="COMP004"/>
    <x v="1"/>
    <n v="312"/>
    <n v="675.62"/>
    <n v="105.4"/>
    <s v="TRD000015"/>
    <s v="PF000007"/>
    <s v="2025-05-20"/>
    <x v="0"/>
    <s v="Portfolio 7"/>
    <s v="Reliance Industries"/>
    <n v="2025"/>
    <x v="371"/>
    <x v="4"/>
    <n v="210688.04"/>
  </r>
  <r>
    <s v="TR_SYN_0000102"/>
    <s v="ORD00018"/>
    <s v="2025-03-13 00:01:00"/>
    <s v="COMP003"/>
    <x v="0"/>
    <n v="891"/>
    <n v="2172.1799999999998"/>
    <n v="967.71"/>
    <s v="TRD000023"/>
    <s v="PF000004"/>
    <s v="2025-05-20"/>
    <x v="2"/>
    <s v="Portfolio 4"/>
    <s v="HDFC Bank"/>
    <n v="2025"/>
    <x v="372"/>
    <x v="4"/>
    <n v="1934444.67"/>
  </r>
  <r>
    <s v="TR_SYN_0000128"/>
    <s v="ORD00103"/>
    <s v="2025-06-13 00:33:00"/>
    <s v="COMP003"/>
    <x v="0"/>
    <n v="473"/>
    <n v="2159.0500000000002"/>
    <n v="510.62"/>
    <s v="TRD000015"/>
    <s v="PF000002"/>
    <s v="2025-05-20"/>
    <x v="0"/>
    <s v="Portfolio 2"/>
    <s v="HDFC Bank"/>
    <n v="2025"/>
    <x v="373"/>
    <x v="4"/>
    <n v="1020720.0300000001"/>
  </r>
  <r>
    <s v="TR_SYN_0000151"/>
    <s v="ORD00303"/>
    <s v="2025-01-27 00:46:00"/>
    <s v="COMP005"/>
    <x v="1"/>
    <n v="963"/>
    <n v="234.75"/>
    <n v="113.03"/>
    <s v="TRD000004"/>
    <s v="PF000010"/>
    <s v="2025-05-20"/>
    <x v="7"/>
    <s v="Portfolio 10"/>
    <s v="Apple Inc."/>
    <n v="2025"/>
    <x v="374"/>
    <x v="4"/>
    <n v="225951.22"/>
  </r>
  <r>
    <s v="TR_SYN_0000201"/>
    <s v="ORD00084"/>
    <s v="2025-01-29 00:52:00"/>
    <s v="COMP005"/>
    <x v="1"/>
    <n v="545"/>
    <n v="235.89"/>
    <n v="64.28"/>
    <s v="TRD000019"/>
    <s v="PF000009"/>
    <s v="2025-05-20"/>
    <x v="25"/>
    <s v="Portfolio 9"/>
    <s v="Apple Inc."/>
    <n v="2025"/>
    <x v="375"/>
    <x v="4"/>
    <n v="128495.76999999999"/>
  </r>
  <r>
    <s v="TR_SYN_0000270"/>
    <s v="ORD00139"/>
    <s v="2025-02-10 00:44:00"/>
    <s v="COMP001"/>
    <x v="0"/>
    <n v="940"/>
    <n v="742.82"/>
    <n v="349.13"/>
    <s v="TRD000001"/>
    <s v="PF000003"/>
    <s v="2025-05-20"/>
    <x v="9"/>
    <s v="Portfolio 3"/>
    <s v="Tata Consultancy Services"/>
    <n v="2025"/>
    <x v="376"/>
    <x v="4"/>
    <n v="697901.67"/>
  </r>
  <r>
    <s v="TR_SYN_0000044"/>
    <s v="ORD00280"/>
    <s v="2025-01-14 00:54:00"/>
    <s v="COMP008"/>
    <x v="1"/>
    <n v="357"/>
    <n v="996.18"/>
    <n v="177.82"/>
    <s v="TRD000017"/>
    <s v="PF000006"/>
    <s v="2025-05-21"/>
    <x v="14"/>
    <s v="Portfolio 6"/>
    <s v="Pfizer Inc."/>
    <n v="2025"/>
    <x v="377"/>
    <x v="4"/>
    <n v="355458.44"/>
  </r>
  <r>
    <s v="TR_SYN_0000045"/>
    <s v="ORD00358"/>
    <s v="2025-05-09 00:46:00"/>
    <s v="COMP008"/>
    <x v="1"/>
    <n v="156"/>
    <n v="1330.8"/>
    <n v="103.8"/>
    <s v="TRD000014"/>
    <s v="PF000008"/>
    <s v="2025-05-21"/>
    <x v="13"/>
    <s v="Portfolio 8"/>
    <s v="Pfizer Inc."/>
    <n v="2025"/>
    <x v="378"/>
    <x v="4"/>
    <n v="207501"/>
  </r>
  <r>
    <s v="TR_SYN_0000099"/>
    <s v="ORD00404"/>
    <s v="2025-02-17 00:08:00"/>
    <s v="COMP006"/>
    <x v="1"/>
    <n v="608"/>
    <n v="232.69"/>
    <n v="70.739999999999995"/>
    <s v="TRD000029"/>
    <s v="PF000010"/>
    <s v="2025-05-21"/>
    <x v="11"/>
    <s v="Portfolio 10"/>
    <s v="Microsoft Corp."/>
    <n v="2025"/>
    <x v="379"/>
    <x v="4"/>
    <n v="141404.78"/>
  </r>
  <r>
    <s v="TR_SYN_0000184"/>
    <s v="ORD00014"/>
    <s v="2025-02-27 00:20:00"/>
    <s v="COMP008"/>
    <x v="1"/>
    <n v="51"/>
    <n v="1030.5899999999999"/>
    <n v="26.28"/>
    <s v="TRD000029"/>
    <s v="PF000001"/>
    <s v="2025-05-21"/>
    <x v="11"/>
    <s v="Portfolio 1"/>
    <s v="Pfizer Inc."/>
    <n v="2025"/>
    <x v="380"/>
    <x v="4"/>
    <n v="52533.81"/>
  </r>
  <r>
    <s v="TR_SYN_0000246"/>
    <s v="ORD00279"/>
    <s v="2025-02-10 00:09:00"/>
    <s v="COMP003"/>
    <x v="1"/>
    <n v="902"/>
    <n v="2247.54"/>
    <n v="1013.64"/>
    <s v="TRD000014"/>
    <s v="PF000005"/>
    <s v="2025-05-21"/>
    <x v="13"/>
    <s v="Portfolio 5"/>
    <s v="HDFC Bank"/>
    <n v="2025"/>
    <x v="381"/>
    <x v="4"/>
    <n v="2026267.4400000002"/>
  </r>
  <r>
    <s v="TR_SYN_0000286"/>
    <s v="ORD00382"/>
    <s v="2025-01-31 00:48:00"/>
    <s v="COMP002"/>
    <x v="0"/>
    <n v="66"/>
    <n v="1187.55"/>
    <n v="39.19"/>
    <s v="TRD000026"/>
    <s v="PF000005"/>
    <s v="2025-05-21"/>
    <x v="29"/>
    <s v="Portfolio 5"/>
    <s v="Infosys"/>
    <n v="2025"/>
    <x v="382"/>
    <x v="4"/>
    <n v="78339.11"/>
  </r>
  <r>
    <s v="TR_SYN_0000342"/>
    <s v="ORD00095"/>
    <s v="2025-03-05 00:25:00"/>
    <s v="COMP008"/>
    <x v="1"/>
    <n v="799"/>
    <n v="1063.53"/>
    <n v="424.88"/>
    <s v="TRD000006"/>
    <s v="PF000005"/>
    <s v="2025-05-21"/>
    <x v="17"/>
    <s v="Portfolio 5"/>
    <s v="Pfizer Inc."/>
    <n v="2025"/>
    <x v="383"/>
    <x v="4"/>
    <n v="849335.59"/>
  </r>
  <r>
    <s v="TR_SYN_0000349"/>
    <s v="ORD00098"/>
    <s v="2025-01-08 00:30:00"/>
    <s v="COMP007"/>
    <x v="0"/>
    <n v="793"/>
    <n v="468.06"/>
    <n v="185.59"/>
    <s v="TRD000017"/>
    <s v="PF000002"/>
    <s v="2025-05-21"/>
    <x v="14"/>
    <s v="Portfolio 2"/>
    <s v="Amazon.com Inc."/>
    <n v="2025"/>
    <x v="384"/>
    <x v="4"/>
    <n v="370985.99"/>
  </r>
  <r>
    <s v="TR_SYN_0000147"/>
    <s v="ORD00419"/>
    <s v="2025-02-13 00:37:00"/>
    <s v="COMP005"/>
    <x v="0"/>
    <n v="755"/>
    <n v="232.66"/>
    <n v="87.83"/>
    <s v="TRD000026"/>
    <s v="PF000005"/>
    <s v="2025-05-22"/>
    <x v="29"/>
    <s v="Portfolio 5"/>
    <s v="Apple Inc."/>
    <n v="2025"/>
    <x v="385"/>
    <x v="4"/>
    <n v="175570.47"/>
  </r>
  <r>
    <s v="TR_SYN_0000396"/>
    <s v="ORD00112"/>
    <s v="2025-03-24 00:43:00"/>
    <s v="COMP004"/>
    <x v="0"/>
    <n v="955"/>
    <n v="630.6"/>
    <n v="301.11"/>
    <s v="TRD000001"/>
    <s v="PF000001"/>
    <s v="2025-05-22"/>
    <x v="9"/>
    <s v="Portfolio 1"/>
    <s v="Reliance Industries"/>
    <n v="2025"/>
    <x v="386"/>
    <x v="4"/>
    <n v="601921.89"/>
  </r>
  <r>
    <s v="TR_SYN_0000456"/>
    <s v="ORD00233"/>
    <s v="2025-01-31 00:54:00"/>
    <s v="COMP001"/>
    <x v="1"/>
    <n v="569"/>
    <n v="751.4"/>
    <n v="213.77"/>
    <s v="TRD000025"/>
    <s v="PF000001"/>
    <s v="2025-05-22"/>
    <x v="12"/>
    <s v="Portfolio 1"/>
    <s v="Tata Consultancy Services"/>
    <n v="2025"/>
    <x v="387"/>
    <x v="4"/>
    <n v="427332.82999999996"/>
  </r>
  <r>
    <s v="TR_SYN_0000471"/>
    <s v="ORD00071"/>
    <s v="2025-06-24 00:57:00"/>
    <s v="COMP006"/>
    <x v="0"/>
    <n v="713"/>
    <n v="215.63"/>
    <n v="76.87"/>
    <s v="TRD000005"/>
    <s v="PF000006"/>
    <s v="2025-05-22"/>
    <x v="23"/>
    <s v="Portfolio 6"/>
    <s v="Microsoft Corp."/>
    <n v="2025"/>
    <x v="388"/>
    <x v="4"/>
    <n v="153667.32"/>
  </r>
  <r>
    <s v="TR_SYN_0000226"/>
    <s v="ORD00249"/>
    <s v="2025-04-09 00:21:00"/>
    <s v="COMP003"/>
    <x v="1"/>
    <n v="416"/>
    <n v="2150.89"/>
    <n v="447.39"/>
    <s v="TRD000024"/>
    <s v="PF000006"/>
    <s v="2025-05-23"/>
    <x v="3"/>
    <s v="Portfolio 6"/>
    <s v="HDFC Bank"/>
    <n v="2025"/>
    <x v="389"/>
    <x v="4"/>
    <n v="894322.85"/>
  </r>
  <r>
    <s v="TR_SYN_0000312"/>
    <s v="ORD00282"/>
    <s v="2025-05-30 00:03:00"/>
    <s v="COMP001"/>
    <x v="0"/>
    <n v="121"/>
    <n v="763.61"/>
    <n v="46.2"/>
    <s v="TRD000012"/>
    <s v="PF000008"/>
    <s v="2025-05-23"/>
    <x v="20"/>
    <s v="Portfolio 8"/>
    <s v="Tata Consultancy Services"/>
    <n v="2025"/>
    <x v="390"/>
    <x v="4"/>
    <n v="92350.61"/>
  </r>
  <r>
    <s v="TR_SYN_0000356"/>
    <s v="ORD00379"/>
    <s v="2025-05-23 00:45:00"/>
    <s v="COMP004"/>
    <x v="1"/>
    <n v="988"/>
    <n v="666.38"/>
    <n v="329.19"/>
    <s v="TRD000004"/>
    <s v="PF000004"/>
    <s v="2025-05-23"/>
    <x v="7"/>
    <s v="Portfolio 4"/>
    <s v="Reliance Industries"/>
    <n v="2025"/>
    <x v="391"/>
    <x v="4"/>
    <n v="658054.25"/>
  </r>
  <r>
    <s v="TR_SYN_0000490"/>
    <s v="ORD00285"/>
    <s v="2025-02-05 00:16:00"/>
    <s v="COMP002"/>
    <x v="1"/>
    <n v="50"/>
    <n v="1203.05"/>
    <n v="30.08"/>
    <s v="TRD000018"/>
    <s v="PF000008"/>
    <s v="2025-05-23"/>
    <x v="18"/>
    <s v="Portfolio 8"/>
    <s v="Infosys"/>
    <n v="2025"/>
    <x v="392"/>
    <x v="4"/>
    <n v="60122.42"/>
  </r>
  <r>
    <s v="TR_SYN_0000059"/>
    <s v="ORD00107"/>
    <s v="2025-04-29 00:20:00"/>
    <s v="COMP001"/>
    <x v="0"/>
    <n v="803"/>
    <n v="834.19"/>
    <n v="334.93"/>
    <s v="TRD000024"/>
    <s v="PF000007"/>
    <s v="2025-05-26"/>
    <x v="3"/>
    <s v="Portfolio 7"/>
    <s v="Tata Consultancy Services"/>
    <n v="2025"/>
    <x v="393"/>
    <x v="4"/>
    <n v="669519.64"/>
  </r>
  <r>
    <s v="TR_SYN_0000224"/>
    <s v="ORD00226"/>
    <s v="2025-06-10 00:36:00"/>
    <s v="COMP004"/>
    <x v="1"/>
    <n v="968"/>
    <n v="677.81"/>
    <n v="328.06"/>
    <s v="TRD000019"/>
    <s v="PF000005"/>
    <s v="2025-05-26"/>
    <x v="25"/>
    <s v="Portfolio 5"/>
    <s v="Reliance Industries"/>
    <n v="2025"/>
    <x v="394"/>
    <x v="4"/>
    <n v="655792.0199999999"/>
  </r>
  <r>
    <s v="TR_SYN_0000392"/>
    <s v="ORD00459"/>
    <s v="2025-03-26 00:11:00"/>
    <s v="COMP004"/>
    <x v="1"/>
    <n v="925"/>
    <n v="629.05999999999995"/>
    <n v="290.94"/>
    <s v="TRD000007"/>
    <s v="PF000009"/>
    <s v="2025-05-27"/>
    <x v="5"/>
    <s v="Portfolio 9"/>
    <s v="Reliance Industries"/>
    <n v="2025"/>
    <x v="395"/>
    <x v="4"/>
    <n v="581589.56000000006"/>
  </r>
  <r>
    <s v="TR_SYN_0000242"/>
    <s v="ORD00475"/>
    <s v="2025-04-11 00:31:00"/>
    <s v="COMP003"/>
    <x v="1"/>
    <n v="488"/>
    <n v="2310.86"/>
    <n v="563.85"/>
    <s v="TRD000010"/>
    <s v="PF000001"/>
    <s v="2025-05-28"/>
    <x v="24"/>
    <s v="Portfolio 1"/>
    <s v="HDFC Bank"/>
    <n v="2025"/>
    <x v="396"/>
    <x v="4"/>
    <n v="1127135.83"/>
  </r>
  <r>
    <s v="TR_SYN_0000306"/>
    <s v="ORD00218"/>
    <s v="2025-04-08 00:27:00"/>
    <s v="COMP006"/>
    <x v="0"/>
    <n v="380"/>
    <n v="238.43"/>
    <n v="45.3"/>
    <s v="TRD000001"/>
    <s v="PF000001"/>
    <s v="2025-05-28"/>
    <x v="9"/>
    <s v="Portfolio 1"/>
    <s v="Microsoft Corp."/>
    <n v="2025"/>
    <x v="397"/>
    <x v="4"/>
    <n v="90558.1"/>
  </r>
  <r>
    <s v="TR_SYN_0000320"/>
    <s v="ORD00341"/>
    <s v="2025-02-14 00:31:00"/>
    <s v="COMP002"/>
    <x v="1"/>
    <n v="519"/>
    <n v="1251.47"/>
    <n v="324.76"/>
    <s v="TRD000028"/>
    <s v="PF000006"/>
    <s v="2025-05-28"/>
    <x v="16"/>
    <s v="Portfolio 6"/>
    <s v="Infosys"/>
    <n v="2025"/>
    <x v="398"/>
    <x v="4"/>
    <n v="649188.17000000004"/>
  </r>
  <r>
    <s v="TR_SYN_0000029"/>
    <s v="ORD00317"/>
    <s v="2025-05-01 00:37:00"/>
    <s v="COMP001"/>
    <x v="1"/>
    <n v="226"/>
    <n v="831.48"/>
    <n v="93.96"/>
    <s v="TRD000003"/>
    <s v="PF000002"/>
    <s v="2025-05-29"/>
    <x v="26"/>
    <s v="Portfolio 2"/>
    <s v="Tata Consultancy Services"/>
    <n v="2025"/>
    <x v="399"/>
    <x v="4"/>
    <n v="187820.52000000002"/>
  </r>
  <r>
    <s v="TR_SYN_0000066"/>
    <s v="ORD00156"/>
    <s v="2025-01-01 00:06:00"/>
    <s v="COMP007"/>
    <x v="0"/>
    <n v="162"/>
    <n v="453.22"/>
    <n v="36.71"/>
    <s v="TRD000027"/>
    <s v="PF000006"/>
    <s v="2025-05-29"/>
    <x v="6"/>
    <s v="Portfolio 6"/>
    <s v="Amazon.com Inc."/>
    <n v="2025"/>
    <x v="400"/>
    <x v="4"/>
    <n v="73384.929999999993"/>
  </r>
  <r>
    <s v="TR_SYN_0000385"/>
    <s v="ORD00428"/>
    <s v="2025-04-24 00:06:00"/>
    <s v="COMP006"/>
    <x v="0"/>
    <n v="372"/>
    <n v="243.86"/>
    <n v="45.36"/>
    <s v="TRD000028"/>
    <s v="PF000007"/>
    <s v="2025-05-29"/>
    <x v="16"/>
    <s v="Portfolio 7"/>
    <s v="Microsoft Corp."/>
    <n v="2025"/>
    <x v="401"/>
    <x v="4"/>
    <n v="90670.56"/>
  </r>
  <r>
    <s v="TR_SYN_0000463"/>
    <s v="ORD00009"/>
    <s v="2025-01-29 00:50:00"/>
    <s v="COMP005"/>
    <x v="0"/>
    <n v="150"/>
    <n v="236.99"/>
    <n v="17.77"/>
    <s v="TRD000015"/>
    <s v="PF000007"/>
    <s v="2025-05-29"/>
    <x v="0"/>
    <s v="Portfolio 7"/>
    <s v="Apple Inc."/>
    <n v="2025"/>
    <x v="402"/>
    <x v="4"/>
    <n v="35530.730000000003"/>
  </r>
  <r>
    <s v="TR_SYN_0000121"/>
    <s v="ORD00030"/>
    <s v="2025-03-11 00:52:00"/>
    <s v="COMP002"/>
    <x v="1"/>
    <n v="377"/>
    <n v="1309.3"/>
    <n v="246.8"/>
    <s v="TRD000016"/>
    <s v="PF000009"/>
    <s v="2025-05-30"/>
    <x v="10"/>
    <s v="Portfolio 9"/>
    <s v="Infosys"/>
    <n v="2025"/>
    <x v="403"/>
    <x v="4"/>
    <n v="493359.3"/>
  </r>
  <r>
    <s v="TR_SYN_0000192"/>
    <s v="ORD00270"/>
    <s v="2025-02-21 00:38:00"/>
    <s v="COMP001"/>
    <x v="1"/>
    <n v="964"/>
    <n v="793.06"/>
    <n v="382.25"/>
    <s v="TRD000021"/>
    <s v="PF000006"/>
    <s v="2025-05-30"/>
    <x v="8"/>
    <s v="Portfolio 6"/>
    <s v="Tata Consultancy Services"/>
    <n v="2025"/>
    <x v="404"/>
    <x v="4"/>
    <n v="764127.59"/>
  </r>
  <r>
    <s v="TR_SYN_0000232"/>
    <s v="ORD00020"/>
    <s v="2025-06-30 00:00:00"/>
    <s v="COMP002"/>
    <x v="1"/>
    <n v="126"/>
    <n v="1229.3699999999999"/>
    <n v="77.45"/>
    <s v="TRD000026"/>
    <s v="PF000001"/>
    <s v="2025-05-30"/>
    <x v="29"/>
    <s v="Portfolio 1"/>
    <s v="Infosys"/>
    <n v="2025"/>
    <x v="405"/>
    <x v="4"/>
    <n v="154823.16999999998"/>
  </r>
  <r>
    <s v="TR_SYN_0000277"/>
    <s v="ORD00256"/>
    <s v="2025-01-29 00:45:00"/>
    <s v="COMP004"/>
    <x v="1"/>
    <n v="67"/>
    <n v="608.52"/>
    <n v="20.39"/>
    <s v="TRD000022"/>
    <s v="PF000007"/>
    <s v="2025-05-30"/>
    <x v="21"/>
    <s v="Portfolio 7"/>
    <s v="Reliance Industries"/>
    <n v="2025"/>
    <x v="406"/>
    <x v="4"/>
    <n v="40750.449999999997"/>
  </r>
  <r>
    <s v="TR_SYN_0000415"/>
    <s v="ORD00230"/>
    <s v="2025-04-02 00:51:00"/>
    <s v="COMP004"/>
    <x v="0"/>
    <n v="787"/>
    <n v="647.63"/>
    <n v="254.84"/>
    <s v="TRD000004"/>
    <s v="PF000001"/>
    <s v="2025-05-30"/>
    <x v="7"/>
    <s v="Portfolio 1"/>
    <s v="Reliance Industries"/>
    <n v="2025"/>
    <x v="407"/>
    <x v="4"/>
    <n v="509429.97"/>
  </r>
  <r>
    <s v="TR_SYN_0000011"/>
    <s v="ORD00063"/>
    <s v="2025-05-01 00:47:00"/>
    <s v="COMP002"/>
    <x v="1"/>
    <n v="151"/>
    <n v="1209.0999999999999"/>
    <n v="91.29"/>
    <s v="TRD000002"/>
    <s v="PF000001"/>
    <s v="2025-06-02"/>
    <x v="22"/>
    <s v="Portfolio 1"/>
    <s v="Infosys"/>
    <n v="2025"/>
    <x v="408"/>
    <x v="5"/>
    <n v="182482.80999999997"/>
  </r>
  <r>
    <s v="TR_SYN_0000050"/>
    <s v="ORD00042"/>
    <s v="2025-02-28 00:46:00"/>
    <s v="COMP004"/>
    <x v="1"/>
    <n v="855"/>
    <n v="665.51"/>
    <n v="284.51"/>
    <s v="TRD000001"/>
    <s v="PF000007"/>
    <s v="2025-06-02"/>
    <x v="9"/>
    <s v="Portfolio 7"/>
    <s v="Reliance Industries"/>
    <n v="2025"/>
    <x v="409"/>
    <x v="5"/>
    <n v="568726.54"/>
  </r>
  <r>
    <s v="TR_SYN_0000367"/>
    <s v="ORD00428"/>
    <s v="2025-01-31 00:59:00"/>
    <s v="COMP005"/>
    <x v="0"/>
    <n v="164"/>
    <n v="230.11"/>
    <n v="18.87"/>
    <s v="TRD000001"/>
    <s v="PF000006"/>
    <s v="2025-06-02"/>
    <x v="9"/>
    <s v="Portfolio 6"/>
    <s v="Apple Inc."/>
    <n v="2025"/>
    <x v="410"/>
    <x v="5"/>
    <n v="37719.17"/>
  </r>
  <r>
    <s v="TR_SYN_0000414"/>
    <s v="ORD00288"/>
    <s v="2025-03-21 00:58:00"/>
    <s v="COMP004"/>
    <x v="1"/>
    <n v="284"/>
    <n v="627.92999999999995"/>
    <n v="89.17"/>
    <s v="TRD000014"/>
    <s v="PF000003"/>
    <s v="2025-06-03"/>
    <x v="13"/>
    <s v="Portfolio 3"/>
    <s v="Reliance Industries"/>
    <n v="2025"/>
    <x v="411"/>
    <x v="5"/>
    <n v="178242.94999999998"/>
  </r>
  <r>
    <s v="TR_SYN_0000014"/>
    <s v="ORD00490"/>
    <s v="2025-05-05 00:28:00"/>
    <s v="COMP003"/>
    <x v="1"/>
    <n v="81"/>
    <n v="2159.5"/>
    <n v="87.46"/>
    <s v="TRD000030"/>
    <s v="PF000002"/>
    <s v="2025-06-04"/>
    <x v="1"/>
    <s v="Portfolio 2"/>
    <s v="HDFC Bank"/>
    <n v="2025"/>
    <x v="412"/>
    <x v="5"/>
    <n v="174832.04"/>
  </r>
  <r>
    <s v="TR_SYN_0000039"/>
    <s v="ORD00165"/>
    <s v="2025-06-12 00:03:00"/>
    <s v="COMP007"/>
    <x v="0"/>
    <n v="181"/>
    <n v="620.78"/>
    <n v="56.18"/>
    <s v="TRD000025"/>
    <s v="PF000003"/>
    <s v="2025-06-04"/>
    <x v="12"/>
    <s v="Portfolio 3"/>
    <s v="Amazon.com Inc."/>
    <n v="2025"/>
    <x v="413"/>
    <x v="5"/>
    <n v="112305"/>
  </r>
  <r>
    <s v="TR_SYN_0000264"/>
    <s v="ORD00019"/>
    <s v="2025-04-08 00:46:00"/>
    <s v="COMP006"/>
    <x v="1"/>
    <n v="983"/>
    <n v="237.82"/>
    <n v="116.89"/>
    <s v="TRD000026"/>
    <s v="PF000002"/>
    <s v="2025-06-04"/>
    <x v="29"/>
    <s v="Portfolio 2"/>
    <s v="Microsoft Corp."/>
    <n v="2025"/>
    <x v="414"/>
    <x v="5"/>
    <n v="233660.16999999998"/>
  </r>
  <r>
    <s v="TR_SYN_0000291"/>
    <s v="ORD00379"/>
    <s v="2025-01-23 00:01:00"/>
    <s v="COMP006"/>
    <x v="1"/>
    <n v="297"/>
    <n v="241.14"/>
    <n v="35.81"/>
    <s v="TRD000014"/>
    <s v="PF000010"/>
    <s v="2025-06-04"/>
    <x v="13"/>
    <s v="Portfolio 10"/>
    <s v="Microsoft Corp."/>
    <n v="2025"/>
    <x v="415"/>
    <x v="5"/>
    <n v="71582.77"/>
  </r>
  <r>
    <s v="TR_SYN_0000428"/>
    <s v="ORD00497"/>
    <s v="2025-03-03 00:47:00"/>
    <s v="COMP007"/>
    <x v="0"/>
    <n v="631"/>
    <n v="567.98"/>
    <n v="179.2"/>
    <s v="TRD000024"/>
    <s v="PF000002"/>
    <s v="2025-06-04"/>
    <x v="3"/>
    <s v="Portfolio 2"/>
    <s v="Amazon.com Inc."/>
    <n v="2025"/>
    <x v="416"/>
    <x v="5"/>
    <n v="358216.18"/>
  </r>
  <r>
    <s v="TR_SYN_0000095"/>
    <s v="ORD00075"/>
    <s v="2025-04-07 00:55:00"/>
    <s v="COMP008"/>
    <x v="1"/>
    <n v="669"/>
    <n v="1221.3"/>
    <n v="408.52"/>
    <s v="TRD000003"/>
    <s v="PF000004"/>
    <s v="2025-06-05"/>
    <x v="26"/>
    <s v="Portfolio 4"/>
    <s v="Pfizer Inc."/>
    <n v="2025"/>
    <x v="417"/>
    <x v="5"/>
    <n v="816641.17999999993"/>
  </r>
  <r>
    <s v="TR_SYN_0000142"/>
    <s v="ORD00424"/>
    <s v="2025-01-14 00:36:00"/>
    <s v="COMP008"/>
    <x v="1"/>
    <n v="478"/>
    <n v="994.1"/>
    <n v="237.59"/>
    <s v="TRD000025"/>
    <s v="PF000005"/>
    <s v="2025-06-05"/>
    <x v="12"/>
    <s v="Portfolio 5"/>
    <s v="Pfizer Inc."/>
    <n v="2025"/>
    <x v="418"/>
    <x v="5"/>
    <n v="474942.20999999996"/>
  </r>
  <r>
    <s v="TR_SYN_0000259"/>
    <s v="ORD00386"/>
    <s v="2025-04-10 00:29:00"/>
    <s v="COMP007"/>
    <x v="1"/>
    <n v="220"/>
    <n v="581.24"/>
    <n v="63.94"/>
    <s v="TRD000009"/>
    <s v="PF000002"/>
    <s v="2025-06-05"/>
    <x v="19"/>
    <s v="Portfolio 2"/>
    <s v="Amazon.com Inc."/>
    <n v="2025"/>
    <x v="419"/>
    <x v="5"/>
    <n v="127808.86"/>
  </r>
  <r>
    <s v="TR_SYN_0000140"/>
    <s v="ORD00331"/>
    <s v="2025-04-24 00:17:00"/>
    <s v="COMP003"/>
    <x v="0"/>
    <n v="206"/>
    <n v="2151.77"/>
    <n v="221.63"/>
    <s v="TRD000021"/>
    <s v="PF000010"/>
    <s v="2025-06-06"/>
    <x v="8"/>
    <s v="Portfolio 10"/>
    <s v="HDFC Bank"/>
    <n v="2025"/>
    <x v="420"/>
    <x v="5"/>
    <n v="443042.99"/>
  </r>
  <r>
    <s v="TR_SYN_0000256"/>
    <s v="ORD00393"/>
    <s v="2025-01-15 00:33:00"/>
    <s v="COMP008"/>
    <x v="1"/>
    <n v="880"/>
    <n v="977.17"/>
    <n v="429.95"/>
    <s v="TRD000027"/>
    <s v="PF000009"/>
    <s v="2025-06-06"/>
    <x v="6"/>
    <s v="Portfolio 9"/>
    <s v="Pfizer Inc."/>
    <n v="2025"/>
    <x v="421"/>
    <x v="5"/>
    <n v="859479.65"/>
  </r>
  <r>
    <s v="TR_SYN_0000295"/>
    <s v="ORD00455"/>
    <s v="2025-02-04 00:24:00"/>
    <s v="COMP007"/>
    <x v="0"/>
    <n v="196"/>
    <n v="512.34"/>
    <n v="50.21"/>
    <s v="TRD000009"/>
    <s v="PF000006"/>
    <s v="2025-06-06"/>
    <x v="19"/>
    <s v="Portfolio 6"/>
    <s v="Amazon.com Inc."/>
    <n v="2025"/>
    <x v="422"/>
    <x v="5"/>
    <n v="100368.43"/>
  </r>
  <r>
    <s v="TR_SYN_0000422"/>
    <s v="ORD00038"/>
    <s v="2025-03-26 00:36:00"/>
    <s v="COMP008"/>
    <x v="1"/>
    <n v="866"/>
    <n v="1276.9000000000001"/>
    <n v="552.9"/>
    <s v="TRD000011"/>
    <s v="PF000001"/>
    <s v="2025-06-06"/>
    <x v="27"/>
    <s v="Portfolio 1"/>
    <s v="Pfizer Inc."/>
    <n v="2025"/>
    <x v="423"/>
    <x v="5"/>
    <n v="1105242.5000000002"/>
  </r>
  <r>
    <s v="TR_SYN_0000444"/>
    <s v="ORD00178"/>
    <s v="2025-05-23 00:34:00"/>
    <s v="COMP001"/>
    <x v="0"/>
    <n v="928"/>
    <n v="801.23"/>
    <n v="371.77"/>
    <s v="TRD000028"/>
    <s v="PF000006"/>
    <s v="2025-06-06"/>
    <x v="16"/>
    <s v="Portfolio 6"/>
    <s v="Tata Consultancy Services"/>
    <n v="2025"/>
    <x v="424"/>
    <x v="5"/>
    <n v="743169.67"/>
  </r>
  <r>
    <s v="TR_SYN_0000077"/>
    <s v="ORD00008"/>
    <s v="2025-06-19 00:46:00"/>
    <s v="COMP007"/>
    <x v="0"/>
    <n v="880"/>
    <n v="602.63"/>
    <n v="265.16000000000003"/>
    <s v="TRD000005"/>
    <s v="PF000001"/>
    <s v="2025-06-09"/>
    <x v="23"/>
    <s v="Portfolio 1"/>
    <s v="Amazon.com Inc."/>
    <n v="2025"/>
    <x v="425"/>
    <x v="5"/>
    <n v="530049.24"/>
  </r>
  <r>
    <s v="TR_SYN_0000423"/>
    <s v="ORD00318"/>
    <s v="2025-05-22 00:32:00"/>
    <s v="COMP002"/>
    <x v="1"/>
    <n v="319"/>
    <n v="1251.2"/>
    <n v="199.57"/>
    <s v="TRD000011"/>
    <s v="PF000003"/>
    <s v="2025-06-09"/>
    <x v="27"/>
    <s v="Portfolio 3"/>
    <s v="Infosys"/>
    <n v="2025"/>
    <x v="426"/>
    <x v="5"/>
    <n v="398933.23"/>
  </r>
  <r>
    <s v="TR_SYN_0000492"/>
    <s v="ORD00235"/>
    <s v="2025-03-03 00:20:00"/>
    <s v="COMP004"/>
    <x v="1"/>
    <n v="153"/>
    <n v="668.65"/>
    <n v="51.15"/>
    <s v="TRD000030"/>
    <s v="PF000004"/>
    <s v="2025-06-09"/>
    <x v="1"/>
    <s v="Portfolio 4"/>
    <s v="Reliance Industries"/>
    <n v="2025"/>
    <x v="427"/>
    <x v="5"/>
    <n v="102252.3"/>
  </r>
  <r>
    <s v="TR_SYN_0000070"/>
    <s v="ORD00397"/>
    <s v="2025-01-21 00:44:00"/>
    <s v="COMP005"/>
    <x v="1"/>
    <n v="525"/>
    <n v="236.56"/>
    <n v="62.1"/>
    <s v="TRD000020"/>
    <s v="PF000009"/>
    <s v="2025-06-10"/>
    <x v="28"/>
    <s v="Portfolio 9"/>
    <s v="Apple Inc."/>
    <n v="2025"/>
    <x v="428"/>
    <x v="5"/>
    <n v="124131.9"/>
  </r>
  <r>
    <s v="TR_SYN_0000171"/>
    <s v="ORD00438"/>
    <s v="2025-03-19 00:25:00"/>
    <s v="COMP006"/>
    <x v="1"/>
    <n v="717"/>
    <n v="237.15"/>
    <n v="85.02"/>
    <s v="TRD000007"/>
    <s v="PF000006"/>
    <s v="2025-06-10"/>
    <x v="5"/>
    <s v="Portfolio 6"/>
    <s v="Microsoft Corp."/>
    <n v="2025"/>
    <x v="429"/>
    <x v="5"/>
    <n v="169951.53000000003"/>
  </r>
  <r>
    <s v="TR_SYN_0000227"/>
    <s v="ORD00434"/>
    <s v="2025-01-20 00:19:00"/>
    <s v="COMP003"/>
    <x v="0"/>
    <n v="382"/>
    <n v="2054.48"/>
    <n v="392.41"/>
    <s v="TRD000018"/>
    <s v="PF000009"/>
    <s v="2025-06-10"/>
    <x v="18"/>
    <s v="Portfolio 9"/>
    <s v="HDFC Bank"/>
    <n v="2025"/>
    <x v="430"/>
    <x v="5"/>
    <n v="784418.95"/>
  </r>
  <r>
    <s v="TR_SYN_0000300"/>
    <s v="ORD00186"/>
    <s v="2025-01-24 00:20:00"/>
    <s v="COMP006"/>
    <x v="1"/>
    <n v="448"/>
    <n v="238.27"/>
    <n v="53.37"/>
    <s v="TRD000009"/>
    <s v="PF000001"/>
    <s v="2025-06-10"/>
    <x v="19"/>
    <s v="Portfolio 1"/>
    <s v="Microsoft Corp."/>
    <n v="2025"/>
    <x v="431"/>
    <x v="5"/>
    <n v="106691.59000000001"/>
  </r>
  <r>
    <s v="TR_SYN_0000108"/>
    <s v="ORD00317"/>
    <s v="2025-04-01 00:25:00"/>
    <s v="COMP001"/>
    <x v="1"/>
    <n v="621"/>
    <n v="792.1"/>
    <n v="245.95"/>
    <s v="TRD000010"/>
    <s v="PF000009"/>
    <s v="2025-06-11"/>
    <x v="24"/>
    <s v="Portfolio 9"/>
    <s v="Tata Consultancy Services"/>
    <n v="2025"/>
    <x v="432"/>
    <x v="5"/>
    <n v="491648.15"/>
  </r>
  <r>
    <s v="TR_SYN_0000198"/>
    <s v="ORD00392"/>
    <s v="2025-06-25 00:30:00"/>
    <s v="COMP003"/>
    <x v="1"/>
    <n v="427"/>
    <n v="2204.0500000000002"/>
    <n v="470.56"/>
    <s v="TRD000003"/>
    <s v="PF000002"/>
    <s v="2025-06-11"/>
    <x v="26"/>
    <s v="Portfolio 2"/>
    <s v="HDFC Bank"/>
    <n v="2025"/>
    <x v="433"/>
    <x v="5"/>
    <n v="940658.79"/>
  </r>
  <r>
    <s v="TR_SYN_0000205"/>
    <s v="ORD00268"/>
    <s v="2025-05-23 00:07:00"/>
    <s v="COMP007"/>
    <x v="1"/>
    <n v="560"/>
    <n v="602.85"/>
    <n v="168.8"/>
    <s v="TRD000023"/>
    <s v="PF000005"/>
    <s v="2025-06-11"/>
    <x v="2"/>
    <s v="Portfolio 5"/>
    <s v="Amazon.com Inc."/>
    <n v="2025"/>
    <x v="434"/>
    <x v="5"/>
    <n v="337427.20000000001"/>
  </r>
  <r>
    <s v="TR_SYN_0000373"/>
    <s v="ORD00236"/>
    <s v="2025-03-06 00:38:00"/>
    <s v="COMP001"/>
    <x v="0"/>
    <n v="66"/>
    <n v="747"/>
    <n v="24.65"/>
    <s v="TRD000002"/>
    <s v="PF000007"/>
    <s v="2025-06-11"/>
    <x v="22"/>
    <s v="Portfolio 7"/>
    <s v="Tata Consultancy Services"/>
    <n v="2025"/>
    <x v="435"/>
    <x v="5"/>
    <n v="49277.35"/>
  </r>
  <r>
    <s v="TR_SYN_0000445"/>
    <s v="ORD00186"/>
    <s v="2025-02-12 00:43:00"/>
    <s v="COMP007"/>
    <x v="0"/>
    <n v="848"/>
    <n v="540.29999999999995"/>
    <n v="229.09"/>
    <s v="TRD000029"/>
    <s v="PF000001"/>
    <s v="2025-06-11"/>
    <x v="11"/>
    <s v="Portfolio 1"/>
    <s v="Amazon.com Inc."/>
    <n v="2025"/>
    <x v="436"/>
    <x v="5"/>
    <n v="457945.30999999994"/>
  </r>
  <r>
    <s v="TR_SYN_0000453"/>
    <s v="ORD00109"/>
    <s v="2025-02-05 00:55:00"/>
    <s v="COMP008"/>
    <x v="0"/>
    <n v="721"/>
    <n v="1041.8800000000001"/>
    <n v="375.6"/>
    <s v="TRD000009"/>
    <s v="PF000002"/>
    <s v="2025-06-11"/>
    <x v="19"/>
    <s v="Portfolio 2"/>
    <s v="Pfizer Inc."/>
    <n v="2025"/>
    <x v="437"/>
    <x v="5"/>
    <n v="750819.88000000012"/>
  </r>
  <r>
    <s v="TR_SYN_0000485"/>
    <s v="ORD00354"/>
    <s v="2025-01-29 00:50:00"/>
    <s v="COMP008"/>
    <x v="0"/>
    <n v="61"/>
    <n v="973.26"/>
    <n v="29.68"/>
    <s v="TRD000009"/>
    <s v="PF000009"/>
    <s v="2025-06-11"/>
    <x v="19"/>
    <s v="Portfolio 9"/>
    <s v="Pfizer Inc."/>
    <n v="2025"/>
    <x v="438"/>
    <x v="5"/>
    <n v="59339.18"/>
  </r>
  <r>
    <s v="TR_SYN_0000004"/>
    <s v="ORD00014"/>
    <s v="2025-01-30 00:57:00"/>
    <s v="COMP004"/>
    <x v="1"/>
    <n v="194"/>
    <n v="604.46"/>
    <n v="58.63"/>
    <s v="TRD000016"/>
    <s v="PF000010"/>
    <s v="2025-06-12"/>
    <x v="10"/>
    <s v="Portfolio 10"/>
    <s v="Reliance Industries"/>
    <n v="2025"/>
    <x v="439"/>
    <x v="5"/>
    <n v="117206.61"/>
  </r>
  <r>
    <s v="TR_SYN_0000041"/>
    <s v="ORD00007"/>
    <s v="2025-05-09 00:23:00"/>
    <s v="COMP006"/>
    <x v="0"/>
    <n v="993"/>
    <n v="226.75"/>
    <n v="112.58"/>
    <s v="TRD000018"/>
    <s v="PF000004"/>
    <s v="2025-06-12"/>
    <x v="18"/>
    <s v="Portfolio 4"/>
    <s v="Microsoft Corp."/>
    <n v="2025"/>
    <x v="440"/>
    <x v="5"/>
    <n v="225050.17"/>
  </r>
  <r>
    <s v="TR_SYN_0000055"/>
    <s v="ORD00056"/>
    <s v="2025-01-20 00:12:00"/>
    <s v="COMP004"/>
    <x v="1"/>
    <n v="383"/>
    <n v="600.54"/>
    <n v="115"/>
    <s v="TRD000030"/>
    <s v="PF000008"/>
    <s v="2025-06-12"/>
    <x v="1"/>
    <s v="Portfolio 8"/>
    <s v="Reliance Industries"/>
    <n v="2025"/>
    <x v="441"/>
    <x v="5"/>
    <n v="229891.81999999998"/>
  </r>
  <r>
    <s v="TR_SYN_0000258"/>
    <s v="ORD00232"/>
    <s v="2025-06-10 00:46:00"/>
    <s v="COMP008"/>
    <x v="1"/>
    <n v="285"/>
    <n v="1390.08"/>
    <n v="198.09"/>
    <s v="TRD000023"/>
    <s v="PF000004"/>
    <s v="2025-06-12"/>
    <x v="2"/>
    <s v="Portfolio 4"/>
    <s v="Pfizer Inc."/>
    <n v="2025"/>
    <x v="442"/>
    <x v="5"/>
    <n v="395974.70999999996"/>
  </r>
  <r>
    <s v="TR_SYN_0000466"/>
    <s v="ORD00278"/>
    <s v="2025-02-21 00:25:00"/>
    <s v="COMP002"/>
    <x v="0"/>
    <n v="34"/>
    <n v="1231.9000000000001"/>
    <n v="20.94"/>
    <s v="TRD000003"/>
    <s v="PF000007"/>
    <s v="2025-06-12"/>
    <x v="26"/>
    <s v="Portfolio 7"/>
    <s v="Infosys"/>
    <n v="2025"/>
    <x v="443"/>
    <x v="5"/>
    <n v="41863.660000000003"/>
  </r>
  <r>
    <s v="TR_SYN_0000220"/>
    <s v="ORD00353"/>
    <s v="2025-03-10 00:17:00"/>
    <s v="COMP003"/>
    <x v="0"/>
    <n v="504"/>
    <n v="2219.63"/>
    <n v="559.35"/>
    <s v="TRD000012"/>
    <s v="PF000010"/>
    <s v="2025-06-13"/>
    <x v="20"/>
    <s v="Portfolio 10"/>
    <s v="HDFC Bank"/>
    <n v="2025"/>
    <x v="444"/>
    <x v="5"/>
    <n v="1118134.17"/>
  </r>
  <r>
    <s v="TR_SYN_0000296"/>
    <s v="ORD00452"/>
    <s v="2025-04-10 00:14:00"/>
    <s v="COMP007"/>
    <x v="1"/>
    <n v="925"/>
    <n v="579.51"/>
    <n v="268.02"/>
    <s v="TRD000002"/>
    <s v="PF000010"/>
    <s v="2025-06-13"/>
    <x v="22"/>
    <s v="Portfolio 10"/>
    <s v="Amazon.com Inc."/>
    <n v="2025"/>
    <x v="445"/>
    <x v="5"/>
    <n v="535778.73"/>
  </r>
  <r>
    <s v="TR_SYN_0000311"/>
    <s v="ORD00253"/>
    <s v="2025-01-09 00:15:00"/>
    <s v="COMP003"/>
    <x v="1"/>
    <n v="648"/>
    <n v="1999.54"/>
    <n v="647.85"/>
    <s v="TRD000023"/>
    <s v="PF000003"/>
    <s v="2025-06-13"/>
    <x v="2"/>
    <s v="Portfolio 3"/>
    <s v="HDFC Bank"/>
    <n v="2025"/>
    <x v="446"/>
    <x v="5"/>
    <n v="1295054.0699999998"/>
  </r>
  <r>
    <s v="TR_SYN_0000326"/>
    <s v="ORD00390"/>
    <s v="2025-01-14 00:58:00"/>
    <s v="COMP007"/>
    <x v="0"/>
    <n v="978"/>
    <n v="496.46"/>
    <n v="242.77"/>
    <s v="TRD000030"/>
    <s v="PF000002"/>
    <s v="2025-06-13"/>
    <x v="1"/>
    <s v="Portfolio 2"/>
    <s v="Amazon.com Inc."/>
    <n v="2025"/>
    <x v="447"/>
    <x v="5"/>
    <n v="485295.11"/>
  </r>
  <r>
    <s v="TR_SYN_0000354"/>
    <s v="ORD00237"/>
    <s v="2025-01-22 00:23:00"/>
    <s v="COMP005"/>
    <x v="1"/>
    <n v="432"/>
    <n v="236.31"/>
    <n v="51.04"/>
    <s v="TRD000028"/>
    <s v="PF000008"/>
    <s v="2025-06-13"/>
    <x v="16"/>
    <s v="Portfolio 8"/>
    <s v="Apple Inc."/>
    <n v="2025"/>
    <x v="448"/>
    <x v="5"/>
    <n v="102034.88"/>
  </r>
  <r>
    <s v="TR_SYN_0000442"/>
    <s v="ORD00432"/>
    <s v="2025-05-28 00:26:00"/>
    <s v="COMP008"/>
    <x v="0"/>
    <n v="390"/>
    <n v="1446.06"/>
    <n v="281.98"/>
    <s v="TRD000012"/>
    <s v="PF000001"/>
    <s v="2025-06-13"/>
    <x v="20"/>
    <s v="Portfolio 1"/>
    <s v="Pfizer Inc."/>
    <n v="2025"/>
    <x v="449"/>
    <x v="5"/>
    <n v="563681.42000000004"/>
  </r>
  <r>
    <s v="TR_SYN_0000244"/>
    <s v="ORD00416"/>
    <s v="2025-02-10 00:22:00"/>
    <s v="COMP004"/>
    <x v="0"/>
    <n v="400"/>
    <n v="618.51"/>
    <n v="123.7"/>
    <s v="TRD000028"/>
    <s v="PF000006"/>
    <s v="2025-06-16"/>
    <x v="16"/>
    <s v="Portfolio 6"/>
    <s v="Reliance Industries"/>
    <n v="2025"/>
    <x v="450"/>
    <x v="5"/>
    <n v="247280.3"/>
  </r>
  <r>
    <s v="TR_SYN_0000359"/>
    <s v="ORD00254"/>
    <s v="2025-05-21 00:58:00"/>
    <s v="COMP007"/>
    <x v="0"/>
    <n v="349"/>
    <n v="596.24"/>
    <n v="104.04"/>
    <s v="TRD000001"/>
    <s v="PF000008"/>
    <s v="2025-06-16"/>
    <x v="9"/>
    <s v="Portfolio 8"/>
    <s v="Amazon.com Inc."/>
    <n v="2025"/>
    <x v="451"/>
    <x v="5"/>
    <n v="207983.72"/>
  </r>
  <r>
    <s v="TR_SYN_0000391"/>
    <s v="ORD00439"/>
    <s v="2025-03-12 00:59:00"/>
    <s v="COMP001"/>
    <x v="0"/>
    <n v="113"/>
    <n v="768.45"/>
    <n v="43.42"/>
    <s v="TRD000016"/>
    <s v="PF000007"/>
    <s v="2025-06-16"/>
    <x v="10"/>
    <s v="Portfolio 7"/>
    <s v="Tata Consultancy Services"/>
    <n v="2025"/>
    <x v="452"/>
    <x v="5"/>
    <n v="86791.430000000008"/>
  </r>
  <r>
    <s v="TR_SYN_0000452"/>
    <s v="ORD00133"/>
    <s v="2025-04-14 00:57:00"/>
    <s v="COMP002"/>
    <x v="0"/>
    <n v="418"/>
    <n v="1300.2"/>
    <n v="271.74"/>
    <s v="TRD000005"/>
    <s v="PF000008"/>
    <s v="2025-06-16"/>
    <x v="23"/>
    <s v="Portfolio 8"/>
    <s v="Infosys"/>
    <n v="2025"/>
    <x v="453"/>
    <x v="5"/>
    <n v="543211.86"/>
  </r>
  <r>
    <s v="TR_SYN_0000454"/>
    <s v="ORD00034"/>
    <s v="2025-03-12 00:13:00"/>
    <s v="COMP002"/>
    <x v="0"/>
    <n v="280"/>
    <n v="1317.94"/>
    <n v="184.51"/>
    <s v="TRD000019"/>
    <s v="PF000001"/>
    <s v="2025-06-16"/>
    <x v="25"/>
    <s v="Portfolio 1"/>
    <s v="Infosys"/>
    <n v="2025"/>
    <x v="454"/>
    <x v="5"/>
    <n v="368838.69"/>
  </r>
  <r>
    <s v="TR_SYN_0000170"/>
    <s v="ORD00364"/>
    <s v="2025-06-06 00:31:00"/>
    <s v="COMP001"/>
    <x v="0"/>
    <n v="863"/>
    <n v="756.52"/>
    <n v="326.44"/>
    <s v="TRD000017"/>
    <s v="PF000002"/>
    <s v="2025-06-17"/>
    <x v="14"/>
    <s v="Portfolio 2"/>
    <s v="Tata Consultancy Services"/>
    <n v="2025"/>
    <x v="455"/>
    <x v="5"/>
    <n v="652550.32000000007"/>
  </r>
  <r>
    <s v="TR_SYN_0000281"/>
    <s v="ORD00476"/>
    <s v="2025-04-07 00:49:00"/>
    <s v="COMP008"/>
    <x v="1"/>
    <n v="481"/>
    <n v="1220.02"/>
    <n v="293.41000000000003"/>
    <s v="TRD000003"/>
    <s v="PF000001"/>
    <s v="2025-06-17"/>
    <x v="26"/>
    <s v="Portfolio 1"/>
    <s v="Pfizer Inc."/>
    <n v="2025"/>
    <x v="456"/>
    <x v="5"/>
    <n v="586536.21"/>
  </r>
  <r>
    <s v="TR_SYN_0000347"/>
    <s v="ORD00312"/>
    <s v="2025-01-15 00:40:00"/>
    <s v="COMP002"/>
    <x v="0"/>
    <n v="879"/>
    <n v="1193.78"/>
    <n v="524.66999999999996"/>
    <s v="TRD000010"/>
    <s v="PF000006"/>
    <s v="2025-06-17"/>
    <x v="24"/>
    <s v="Portfolio 6"/>
    <s v="Infosys"/>
    <n v="2025"/>
    <x v="457"/>
    <x v="5"/>
    <n v="1048807.95"/>
  </r>
  <r>
    <s v="TR_SYN_0000357"/>
    <s v="ORD00159"/>
    <s v="2025-04-04 00:01:00"/>
    <s v="COMP004"/>
    <x v="1"/>
    <n v="707"/>
    <n v="651.9"/>
    <n v="230.45"/>
    <s v="TRD000025"/>
    <s v="PF000001"/>
    <s v="2025-06-17"/>
    <x v="12"/>
    <s v="Portfolio 1"/>
    <s v="Reliance Industries"/>
    <n v="2025"/>
    <x v="458"/>
    <x v="5"/>
    <n v="460662.85"/>
  </r>
  <r>
    <s v="TR_SYN_0000441"/>
    <s v="ORD00329"/>
    <s v="2025-02-24 00:31:00"/>
    <s v="COMP005"/>
    <x v="0"/>
    <n v="677"/>
    <n v="231.43"/>
    <n v="78.34"/>
    <s v="TRD000028"/>
    <s v="PF000008"/>
    <s v="2025-06-17"/>
    <x v="16"/>
    <s v="Portfolio 8"/>
    <s v="Apple Inc."/>
    <n v="2025"/>
    <x v="459"/>
    <x v="5"/>
    <n v="156599.77000000002"/>
  </r>
  <r>
    <s v="TR_SYN_0000068"/>
    <s v="ORD00270"/>
    <s v="2025-02-17 00:25:00"/>
    <s v="COMP006"/>
    <x v="0"/>
    <n v="354"/>
    <n v="231.98"/>
    <n v="41.06"/>
    <s v="TRD000023"/>
    <s v="PF000009"/>
    <s v="2025-06-18"/>
    <x v="2"/>
    <s v="Portfolio 9"/>
    <s v="Microsoft Corp."/>
    <n v="2025"/>
    <x v="460"/>
    <x v="5"/>
    <n v="82079.86"/>
  </r>
  <r>
    <s v="TR_SYN_0000116"/>
    <s v="ORD00204"/>
    <s v="2025-01-14 00:53:00"/>
    <s v="COMP003"/>
    <x v="1"/>
    <n v="592"/>
    <n v="2018.55"/>
    <n v="597.49"/>
    <s v="TRD000020"/>
    <s v="PF000007"/>
    <s v="2025-06-18"/>
    <x v="28"/>
    <s v="Portfolio 7"/>
    <s v="HDFC Bank"/>
    <n v="2025"/>
    <x v="461"/>
    <x v="5"/>
    <n v="1194384.1099999999"/>
  </r>
  <r>
    <s v="TR_SYN_0000125"/>
    <s v="ORD00066"/>
    <s v="2025-05-08 00:14:00"/>
    <s v="COMP006"/>
    <x v="1"/>
    <n v="442"/>
    <n v="227.22"/>
    <n v="50.22"/>
    <s v="TRD000020"/>
    <s v="PF000003"/>
    <s v="2025-06-18"/>
    <x v="28"/>
    <s v="Portfolio 3"/>
    <s v="Microsoft Corp."/>
    <n v="2025"/>
    <x v="462"/>
    <x v="5"/>
    <n v="100381.02"/>
  </r>
  <r>
    <s v="TR_SYN_0000290"/>
    <s v="ORD00084"/>
    <s v="2025-04-22 00:22:00"/>
    <s v="COMP004"/>
    <x v="0"/>
    <n v="16"/>
    <n v="645.04"/>
    <n v="5.16"/>
    <s v="TRD000023"/>
    <s v="PF000001"/>
    <s v="2025-06-18"/>
    <x v="2"/>
    <s v="Portfolio 1"/>
    <s v="Reliance Industries"/>
    <n v="2025"/>
    <x v="463"/>
    <x v="5"/>
    <n v="10315.48"/>
  </r>
  <r>
    <s v="TR_SYN_0000351"/>
    <s v="ORD00469"/>
    <s v="2025-02-03 00:03:00"/>
    <s v="COMP003"/>
    <x v="1"/>
    <n v="320"/>
    <n v="2103.85"/>
    <n v="336.62"/>
    <s v="TRD000014"/>
    <s v="PF000004"/>
    <s v="2025-06-18"/>
    <x v="13"/>
    <s v="Portfolio 4"/>
    <s v="HDFC Bank"/>
    <n v="2025"/>
    <x v="464"/>
    <x v="5"/>
    <n v="672895.38"/>
  </r>
  <r>
    <s v="TR_SYN_0000446"/>
    <s v="ORD00158"/>
    <s v="2025-01-21 00:01:00"/>
    <s v="COMP006"/>
    <x v="1"/>
    <n v="897"/>
    <n v="243"/>
    <n v="108.99"/>
    <s v="TRD000028"/>
    <s v="PF000002"/>
    <s v="2025-06-18"/>
    <x v="16"/>
    <s v="Portfolio 2"/>
    <s v="Microsoft Corp."/>
    <n v="2025"/>
    <x v="465"/>
    <x v="5"/>
    <n v="217862.01"/>
  </r>
  <r>
    <s v="TR_SYN_0000283"/>
    <s v="ORD00190"/>
    <s v="2025-06-27 00:43:00"/>
    <s v="COMP003"/>
    <x v="1"/>
    <n v="699"/>
    <n v="2242.79"/>
    <n v="783.86"/>
    <s v="TRD000029"/>
    <s v="PF000008"/>
    <s v="2025-06-19"/>
    <x v="11"/>
    <s v="Portfolio 8"/>
    <s v="HDFC Bank"/>
    <n v="2025"/>
    <x v="466"/>
    <x v="5"/>
    <n v="1566926.3499999999"/>
  </r>
  <r>
    <s v="TR_SYN_0000363"/>
    <s v="ORD00144"/>
    <s v="2025-01-27 00:40:00"/>
    <s v="COMP002"/>
    <x v="0"/>
    <n v="362"/>
    <n v="1233.1099999999999"/>
    <n v="223.19"/>
    <s v="TRD000004"/>
    <s v="PF000008"/>
    <s v="2025-06-19"/>
    <x v="7"/>
    <s v="Portfolio 8"/>
    <s v="Infosys"/>
    <n v="2025"/>
    <x v="467"/>
    <x v="5"/>
    <n v="446162.62999999995"/>
  </r>
  <r>
    <s v="TR_SYN_0000379"/>
    <s v="ORD00015"/>
    <s v="2025-02-27 00:09:00"/>
    <s v="COMP008"/>
    <x v="0"/>
    <n v="871"/>
    <n v="1030.92"/>
    <n v="448.97"/>
    <s v="TRD000011"/>
    <s v="PF000006"/>
    <s v="2025-06-19"/>
    <x v="27"/>
    <s v="Portfolio 6"/>
    <s v="Pfizer Inc."/>
    <n v="2025"/>
    <x v="468"/>
    <x v="5"/>
    <n v="897482.35000000009"/>
  </r>
  <r>
    <s v="TR_SYN_0000301"/>
    <s v="ORD00462"/>
    <s v="2025-05-30 00:24:00"/>
    <s v="COMP005"/>
    <x v="1"/>
    <n v="469"/>
    <n v="253.45"/>
    <n v="59.43"/>
    <s v="TRD000015"/>
    <s v="PF000004"/>
    <s v="2025-06-23"/>
    <x v="0"/>
    <s v="Portfolio 4"/>
    <s v="Apple Inc."/>
    <n v="2025"/>
    <x v="469"/>
    <x v="5"/>
    <n v="118808.62"/>
  </r>
  <r>
    <s v="TR_SYN_0000324"/>
    <s v="ORD00127"/>
    <s v="2025-03-13 00:31:00"/>
    <s v="COMP006"/>
    <x v="1"/>
    <n v="383"/>
    <n v="238.38"/>
    <n v="45.65"/>
    <s v="TRD000010"/>
    <s v="PF000002"/>
    <s v="2025-06-23"/>
    <x v="24"/>
    <s v="Portfolio 2"/>
    <s v="Microsoft Corp."/>
    <n v="2025"/>
    <x v="470"/>
    <x v="5"/>
    <n v="91253.89"/>
  </r>
  <r>
    <s v="TR_SYN_0000053"/>
    <s v="ORD00388"/>
    <s v="2025-06-13 00:19:00"/>
    <s v="COMP002"/>
    <x v="0"/>
    <n v="859"/>
    <n v="1285.55"/>
    <n v="552.14"/>
    <s v="TRD000027"/>
    <s v="PF000002"/>
    <s v="2025-06-24"/>
    <x v="6"/>
    <s v="Portfolio 2"/>
    <s v="Infosys"/>
    <n v="2025"/>
    <x v="471"/>
    <x v="5"/>
    <n v="1103735.31"/>
  </r>
  <r>
    <s v="TR_SYN_0000058"/>
    <s v="ORD00035"/>
    <s v="2025-02-07 00:06:00"/>
    <s v="COMP001"/>
    <x v="1"/>
    <n v="428"/>
    <n v="745.89"/>
    <n v="159.62"/>
    <s v="TRD000005"/>
    <s v="PF000010"/>
    <s v="2025-06-24"/>
    <x v="23"/>
    <s v="Portfolio 10"/>
    <s v="Tata Consultancy Services"/>
    <n v="2025"/>
    <x v="472"/>
    <x v="5"/>
    <n v="319081.3"/>
  </r>
  <r>
    <s v="TR_SYN_0000163"/>
    <s v="ORD00290"/>
    <s v="2025-05-13 00:48:00"/>
    <s v="COMP001"/>
    <x v="0"/>
    <n v="923"/>
    <n v="814.88"/>
    <n v="376.07"/>
    <s v="TRD000007"/>
    <s v="PF000001"/>
    <s v="2025-06-24"/>
    <x v="5"/>
    <s v="Portfolio 1"/>
    <s v="Tata Consultancy Services"/>
    <n v="2025"/>
    <x v="473"/>
    <x v="5"/>
    <n v="751758.17"/>
  </r>
  <r>
    <s v="TR_SYN_0000235"/>
    <s v="ORD00137"/>
    <s v="2025-01-21 00:06:00"/>
    <s v="COMP007"/>
    <x v="1"/>
    <n v="770"/>
    <n v="483.63"/>
    <n v="186.2"/>
    <s v="TRD000020"/>
    <s v="PF000002"/>
    <s v="2025-06-24"/>
    <x v="28"/>
    <s v="Portfolio 2"/>
    <s v="Amazon.com Inc."/>
    <n v="2025"/>
    <x v="474"/>
    <x v="5"/>
    <n v="372208.89999999997"/>
  </r>
  <r>
    <s v="TR_SYN_0000297"/>
    <s v="ORD00439"/>
    <s v="2025-05-19 00:23:00"/>
    <s v="COMP005"/>
    <x v="0"/>
    <n v="244"/>
    <n v="246.11"/>
    <n v="30.03"/>
    <s v="TRD000024"/>
    <s v="PF000006"/>
    <s v="2025-06-24"/>
    <x v="3"/>
    <s v="Portfolio 6"/>
    <s v="Apple Inc."/>
    <n v="2025"/>
    <x v="475"/>
    <x v="5"/>
    <n v="60020.810000000005"/>
  </r>
  <r>
    <s v="TR_SYN_0000313"/>
    <s v="ORD00122"/>
    <s v="2025-06-04 00:57:00"/>
    <s v="COMP005"/>
    <x v="1"/>
    <n v="259"/>
    <n v="252.63"/>
    <n v="32.72"/>
    <s v="TRD000013"/>
    <s v="PF000009"/>
    <s v="2025-06-24"/>
    <x v="4"/>
    <s v="Portfolio 9"/>
    <s v="Apple Inc."/>
    <n v="2025"/>
    <x v="476"/>
    <x v="5"/>
    <n v="65398.45"/>
  </r>
  <r>
    <s v="TR_SYN_0000386"/>
    <s v="ORD00384"/>
    <s v="2025-05-02 00:18:00"/>
    <s v="COMP003"/>
    <x v="1"/>
    <n v="715"/>
    <n v="2114.2199999999998"/>
    <n v="755.83"/>
    <s v="TRD000028"/>
    <s v="PF000009"/>
    <s v="2025-06-24"/>
    <x v="16"/>
    <s v="Portfolio 9"/>
    <s v="HDFC Bank"/>
    <n v="2025"/>
    <x v="477"/>
    <x v="5"/>
    <n v="1510911.4699999997"/>
  </r>
  <r>
    <s v="TR_SYN_0000405"/>
    <s v="ORD00023"/>
    <s v="2025-04-17 00:39:00"/>
    <s v="COMP003"/>
    <x v="1"/>
    <n v="428"/>
    <n v="2190.75"/>
    <n v="468.82"/>
    <s v="TRD000026"/>
    <s v="PF000007"/>
    <s v="2025-06-24"/>
    <x v="29"/>
    <s v="Portfolio 7"/>
    <s v="HDFC Bank"/>
    <n v="2025"/>
    <x v="478"/>
    <x v="5"/>
    <n v="937172.18"/>
  </r>
  <r>
    <s v="TR_SYN_0000019"/>
    <s v="ORD00154"/>
    <s v="2025-02-27 00:34:00"/>
    <s v="COMP008"/>
    <x v="0"/>
    <n v="867"/>
    <n v="1028.25"/>
    <n v="445.75"/>
    <s v="TRD000026"/>
    <s v="PF000003"/>
    <s v="2025-06-25"/>
    <x v="29"/>
    <s v="Portfolio 3"/>
    <s v="Pfizer Inc."/>
    <n v="2025"/>
    <x v="479"/>
    <x v="5"/>
    <n v="891047"/>
  </r>
  <r>
    <s v="TR_SYN_0000105"/>
    <s v="ORD00014"/>
    <s v="2025-02-11 00:40:00"/>
    <s v="COMP005"/>
    <x v="1"/>
    <n v="998"/>
    <n v="229.44"/>
    <n v="114.49"/>
    <s v="TRD000001"/>
    <s v="PF000003"/>
    <s v="2025-06-25"/>
    <x v="9"/>
    <s v="Portfolio 3"/>
    <s v="Apple Inc."/>
    <n v="2025"/>
    <x v="480"/>
    <x v="5"/>
    <n v="228866.63"/>
  </r>
  <r>
    <s v="TR_SYN_0000154"/>
    <s v="ORD00450"/>
    <s v="2025-01-02 00:30:00"/>
    <s v="COMP006"/>
    <x v="1"/>
    <n v="648"/>
    <n v="245.45"/>
    <n v="79.53"/>
    <s v="TRD000006"/>
    <s v="PF000003"/>
    <s v="2025-06-25"/>
    <x v="17"/>
    <s v="Portfolio 3"/>
    <s v="Microsoft Corp."/>
    <n v="2025"/>
    <x v="481"/>
    <x v="5"/>
    <n v="158972.07"/>
  </r>
  <r>
    <s v="TR_SYN_0000162"/>
    <s v="ORD00375"/>
    <s v="2025-01-07 00:26:00"/>
    <s v="COMP004"/>
    <x v="1"/>
    <n v="230"/>
    <n v="616.86"/>
    <n v="70.94"/>
    <s v="TRD000012"/>
    <s v="PF000009"/>
    <s v="2025-06-25"/>
    <x v="20"/>
    <s v="Portfolio 9"/>
    <s v="Reliance Industries"/>
    <n v="2025"/>
    <x v="482"/>
    <x v="5"/>
    <n v="141806.86000000002"/>
  </r>
  <r>
    <s v="TR_SYN_0000174"/>
    <s v="ORD00040"/>
    <s v="2025-06-12 00:32:00"/>
    <s v="COMP002"/>
    <x v="1"/>
    <n v="589"/>
    <n v="1249.47"/>
    <n v="367.97"/>
    <s v="TRD000020"/>
    <s v="PF000008"/>
    <s v="2025-06-25"/>
    <x v="28"/>
    <s v="Portfolio 8"/>
    <s v="Infosys"/>
    <n v="2025"/>
    <x v="483"/>
    <x v="5"/>
    <n v="735569.86"/>
  </r>
  <r>
    <s v="TR_SYN_0000221"/>
    <s v="ORD00437"/>
    <s v="2025-05-06 00:15:00"/>
    <s v="COMP004"/>
    <x v="1"/>
    <n v="239"/>
    <n v="675.78"/>
    <n v="80.760000000000005"/>
    <s v="TRD000006"/>
    <s v="PF000003"/>
    <s v="2025-06-25"/>
    <x v="17"/>
    <s v="Portfolio 3"/>
    <s v="Reliance Industries"/>
    <n v="2025"/>
    <x v="484"/>
    <x v="5"/>
    <n v="161430.65999999997"/>
  </r>
  <r>
    <s v="TR_SYN_0000315"/>
    <s v="ORD00220"/>
    <s v="2025-04-18 00:00:00"/>
    <s v="COMP008"/>
    <x v="1"/>
    <n v="629"/>
    <n v="1348.43"/>
    <n v="424.08"/>
    <s v="TRD000012"/>
    <s v="PF000003"/>
    <s v="2025-06-25"/>
    <x v="20"/>
    <s v="Portfolio 3"/>
    <s v="Pfizer Inc."/>
    <n v="2025"/>
    <x v="485"/>
    <x v="5"/>
    <n v="847738.39000000013"/>
  </r>
  <r>
    <s v="TR_SYN_0000418"/>
    <s v="ORD00468"/>
    <s v="2025-03-24 00:19:00"/>
    <s v="COMP001"/>
    <x v="0"/>
    <n v="186"/>
    <n v="764.27"/>
    <n v="71.08"/>
    <s v="TRD000029"/>
    <s v="PF000008"/>
    <s v="2025-06-25"/>
    <x v="11"/>
    <s v="Portfolio 8"/>
    <s v="Tata Consultancy Services"/>
    <n v="2025"/>
    <x v="486"/>
    <x v="5"/>
    <n v="142083.14000000001"/>
  </r>
  <r>
    <s v="TR_SYN_0000101"/>
    <s v="ORD00135"/>
    <s v="2025-03-21 00:51:00"/>
    <s v="COMP007"/>
    <x v="0"/>
    <n v="717"/>
    <n v="584.75"/>
    <n v="209.63"/>
    <s v="TRD000015"/>
    <s v="PF000005"/>
    <s v="2025-06-26"/>
    <x v="0"/>
    <s v="Portfolio 5"/>
    <s v="Amazon.com Inc."/>
    <n v="2025"/>
    <x v="487"/>
    <x v="5"/>
    <n v="419056.12"/>
  </r>
  <r>
    <s v="TR_SYN_0000110"/>
    <s v="ORD00433"/>
    <s v="2025-06-24 00:23:00"/>
    <s v="COMP001"/>
    <x v="0"/>
    <n v="90"/>
    <n v="775.93"/>
    <n v="34.92"/>
    <s v="TRD000016"/>
    <s v="PF000008"/>
    <s v="2025-06-26"/>
    <x v="10"/>
    <s v="Portfolio 8"/>
    <s v="Tata Consultancy Services"/>
    <n v="2025"/>
    <x v="488"/>
    <x v="5"/>
    <n v="69798.78"/>
  </r>
  <r>
    <s v="TR_SYN_0000152"/>
    <s v="ORD00182"/>
    <s v="2025-06-05 00:46:00"/>
    <s v="COMP003"/>
    <x v="1"/>
    <n v="14"/>
    <n v="2175.73"/>
    <n v="15.23"/>
    <s v="TRD000003"/>
    <s v="PF000007"/>
    <s v="2025-06-26"/>
    <x v="26"/>
    <s v="Portfolio 7"/>
    <s v="HDFC Bank"/>
    <n v="2025"/>
    <x v="489"/>
    <x v="5"/>
    <n v="30444.99"/>
  </r>
  <r>
    <s v="TR_SYN_0000111"/>
    <s v="ORD00389"/>
    <s v="2025-03-21 00:48:00"/>
    <s v="COMP003"/>
    <x v="1"/>
    <n v="207"/>
    <n v="2157.79"/>
    <n v="223.33"/>
    <s v="TRD000022"/>
    <s v="PF000001"/>
    <s v="2025-06-27"/>
    <x v="21"/>
    <s v="Portfolio 1"/>
    <s v="HDFC Bank"/>
    <n v="2025"/>
    <x v="490"/>
    <x v="5"/>
    <n v="446439.19999999995"/>
  </r>
  <r>
    <s v="TR_SYN_0000130"/>
    <s v="ORD00477"/>
    <s v="2025-04-04 00:17:00"/>
    <s v="COMP007"/>
    <x v="1"/>
    <n v="774"/>
    <n v="587.33000000000004"/>
    <n v="227.3"/>
    <s v="TRD000008"/>
    <s v="PF000002"/>
    <s v="2025-06-27"/>
    <x v="15"/>
    <s v="Portfolio 2"/>
    <s v="Amazon.com Inc."/>
    <n v="2025"/>
    <x v="491"/>
    <x v="5"/>
    <n v="454366.12000000005"/>
  </r>
  <r>
    <s v="TR_SYN_0000230"/>
    <s v="ORD00495"/>
    <s v="2025-06-24 00:47:00"/>
    <s v="COMP008"/>
    <x v="0"/>
    <n v="76"/>
    <n v="1382.74"/>
    <n v="52.54"/>
    <s v="TRD000028"/>
    <s v="PF000008"/>
    <s v="2025-06-27"/>
    <x v="16"/>
    <s v="Portfolio 8"/>
    <s v="Pfizer Inc."/>
    <n v="2025"/>
    <x v="492"/>
    <x v="5"/>
    <n v="105035.70000000001"/>
  </r>
  <r>
    <s v="TR_SYN_0000239"/>
    <s v="ORD00425"/>
    <s v="2025-02-11 00:46:00"/>
    <s v="COMP006"/>
    <x v="1"/>
    <n v="319"/>
    <n v="230.38"/>
    <n v="36.75"/>
    <s v="TRD000013"/>
    <s v="PF000002"/>
    <s v="2025-06-27"/>
    <x v="4"/>
    <s v="Portfolio 2"/>
    <s v="Microsoft Corp."/>
    <n v="2025"/>
    <x v="493"/>
    <x v="5"/>
    <n v="73454.47"/>
  </r>
  <r>
    <s v="TR_SYN_0000333"/>
    <s v="ORD00058"/>
    <s v="2025-04-17 00:04:00"/>
    <s v="COMP007"/>
    <x v="0"/>
    <n v="94"/>
    <n v="582.11"/>
    <n v="27.36"/>
    <s v="TRD000027"/>
    <s v="PF000003"/>
    <s v="2025-06-27"/>
    <x v="6"/>
    <s v="Portfolio 3"/>
    <s v="Amazon.com Inc."/>
    <n v="2025"/>
    <x v="494"/>
    <x v="5"/>
    <n v="54690.98"/>
  </r>
  <r>
    <s v="TR_SYN_0000013"/>
    <s v="ORD00348"/>
    <s v="2025-02-13 00:35:00"/>
    <s v="COMP007"/>
    <x v="1"/>
    <n v="945"/>
    <n v="536.45000000000005"/>
    <n v="253.47"/>
    <s v="TRD000028"/>
    <s v="PF000002"/>
    <s v="2025-06-30"/>
    <x v="16"/>
    <s v="Portfolio 2"/>
    <s v="Amazon.com Inc."/>
    <n v="2025"/>
    <x v="495"/>
    <x v="5"/>
    <n v="506691.78000000009"/>
  </r>
  <r>
    <s v="TR_SYN_0000097"/>
    <s v="ORD00358"/>
    <s v="2025-04-09 00:25:00"/>
    <s v="COMP008"/>
    <x v="1"/>
    <n v="970"/>
    <n v="1250.93"/>
    <n v="606.70000000000005"/>
    <s v="TRD000006"/>
    <s v="PF000004"/>
    <s v="2025-06-30"/>
    <x v="17"/>
    <s v="Portfolio 4"/>
    <s v="Pfizer Inc."/>
    <n v="2025"/>
    <x v="496"/>
    <x v="5"/>
    <n v="1212795.4000000001"/>
  </r>
  <r>
    <s v="TR_SYN_0000222"/>
    <s v="ORD00127"/>
    <s v="2025-03-06 00:26:00"/>
    <s v="COMP002"/>
    <x v="1"/>
    <n v="872"/>
    <n v="1313.95"/>
    <n v="572.88"/>
    <s v="TRD000017"/>
    <s v="PF000004"/>
    <s v="2025-06-30"/>
    <x v="14"/>
    <s v="Portfolio 4"/>
    <s v="Infosys"/>
    <n v="2025"/>
    <x v="497"/>
    <x v="5"/>
    <n v="1145191.5200000003"/>
  </r>
  <r>
    <s v="TR_SYN_0000434"/>
    <s v="ORD00252"/>
    <s v="2025-01-20 00:35:00"/>
    <s v="COMP004"/>
    <x v="0"/>
    <n v="230"/>
    <n v="600.99"/>
    <n v="69.11"/>
    <s v="TRD000009"/>
    <s v="PF000003"/>
    <s v="2025-06-30"/>
    <x v="19"/>
    <s v="Portfolio 3"/>
    <s v="Reliance Industries"/>
    <n v="2025"/>
    <x v="498"/>
    <x v="5"/>
    <n v="138158.59000000003"/>
  </r>
  <r>
    <s v="TR_SYN_0000462"/>
    <s v="ORD00492"/>
    <s v="2025-06-03 00:58:00"/>
    <s v="COMP007"/>
    <x v="1"/>
    <n v="991"/>
    <n v="615.47"/>
    <n v="304.97000000000003"/>
    <s v="TRD000029"/>
    <s v="PF000005"/>
    <s v="2025-06-30"/>
    <x v="11"/>
    <s v="Portfolio 5"/>
    <s v="Amazon.com Inc."/>
    <n v="2025"/>
    <x v="499"/>
    <x v="5"/>
    <n v="609625.8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B4D733-9B70-4A5A-B0C4-AFCEE33658D5}" name="Avg Return by Compan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2" firstHeaderRow="1" firstDataRow="1" firstDataCol="1" rowPageCount="1" colPageCount="1"/>
  <pivotFields count="14">
    <pivotField showAll="0"/>
    <pivotField showAll="0"/>
    <pivotField showAll="0"/>
    <pivotField showAll="0"/>
    <pivotField showAll="0"/>
    <pivotField showAll="0"/>
    <pivotField showAll="0"/>
    <pivotField axis="axisRow" showAll="0">
      <items count="9">
        <item x="6"/>
        <item x="4"/>
        <item x="2"/>
        <item x="1"/>
        <item x="5"/>
        <item x="7"/>
        <item x="3"/>
        <item x="0"/>
        <item t="default"/>
      </items>
    </pivotField>
    <pivotField showAll="0"/>
    <pivotField showAll="0">
      <items count="6">
        <item x="3"/>
        <item x="2"/>
        <item x="1"/>
        <item x="4"/>
        <item x="0"/>
        <item t="default"/>
      </items>
    </pivotField>
    <pivotField showAll="0"/>
    <pivotField dataField="1" showAll="0"/>
    <pivotField showAll="0"/>
    <pivotField axis="axisPage" multipleItemSelectionAllowed="1" showAll="0">
      <items count="7">
        <item x="3"/>
        <item x="1"/>
        <item x="0"/>
        <item x="5"/>
        <item x="2"/>
        <item x="4"/>
        <item t="default"/>
      </items>
    </pivotField>
  </pivotFields>
  <rowFields count="1">
    <field x="7"/>
  </rowFields>
  <rowItems count="9">
    <i>
      <x/>
    </i>
    <i>
      <x v="1"/>
    </i>
    <i>
      <x v="2"/>
    </i>
    <i>
      <x v="3"/>
    </i>
    <i>
      <x v="4"/>
    </i>
    <i>
      <x v="5"/>
    </i>
    <i>
      <x v="6"/>
    </i>
    <i>
      <x v="7"/>
    </i>
    <i t="grand">
      <x/>
    </i>
  </rowItems>
  <colItems count="1">
    <i/>
  </colItems>
  <pageFields count="1">
    <pageField fld="13" hier="-1"/>
  </pageFields>
  <dataFields count="1">
    <dataField name="Average of Daily % Change" fld="11" subtotal="average" baseField="7" baseItem="0" numFmtId="10"/>
  </dataFields>
  <formats count="1">
    <format dxfId="23">
      <pivotArea outline="0" collapsedLevelsAreSubtotals="1" fieldPosition="0"/>
    </format>
  </format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5"/>
          </reference>
        </references>
      </pivotArea>
    </chartFormat>
    <chartFormat chart="3" format="4">
      <pivotArea type="data" outline="0" fieldPosition="0">
        <references count="2">
          <reference field="4294967294" count="1" selected="0">
            <x v="0"/>
          </reference>
          <reference field="7" count="1" selected="0">
            <x v="4"/>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3" format="7">
      <pivotArea type="data" outline="0" fieldPosition="0">
        <references count="2">
          <reference field="4294967294" count="1" selected="0">
            <x v="0"/>
          </reference>
          <reference field="7" count="1" selected="0">
            <x v="7"/>
          </reference>
        </references>
      </pivotArea>
    </chartFormat>
    <chartFormat chart="3" format="8">
      <pivotArea type="data" outline="0" fieldPosition="0">
        <references count="2">
          <reference field="4294967294" count="1" selected="0">
            <x v="0"/>
          </reference>
          <reference field="7" count="1" selected="0">
            <x v="3"/>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7E48F-0C2A-44E4-8493-F3D4F0C6F250}" name="Price Trend Over Time" cacheId="3" applyNumberFormats="0" applyBorderFormats="0" applyFontFormats="0" applyPatternFormats="0" applyAlignmentFormats="0" applyWidthHeightFormats="1" dataCaption="Values" tag="7639611a-c355-46c7-8d13-fe950535a4d2" updatedVersion="8" minRefreshableVersion="3" useAutoFormatting="1" subtotalHiddenItems="1" itemPrintTitles="1" createdVersion="8" indent="0" outline="1" outlineData="1" multipleFieldFilters="0" chartFormat="9">
  <location ref="A4:B11"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6">
        <item x="2"/>
        <item x="1"/>
        <item x="4"/>
        <item x="0"/>
        <item x="5"/>
        <item x="3"/>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pageFields count="1">
    <pageField fld="1" hier="7" name="[tbl_market].[company_name].[All]" cap="All"/>
  </pageFields>
  <dataFields count="1">
    <dataField name="Average of close" fld="0" subtotal="average" baseField="0" baseItem="0" numFmtId="170"/>
  </dataFields>
  <formats count="3">
    <format dxfId="26">
      <pivotArea collapsedLevelsAreSubtotals="1" fieldPosition="0">
        <references count="1">
          <reference field="2" count="1">
            <x v="3"/>
          </reference>
        </references>
      </pivotArea>
    </format>
    <format dxfId="25">
      <pivotArea outline="0" collapsedLevelsAreSubtotals="1" fieldPosition="0"/>
    </format>
    <format dxfId="24">
      <pivotArea field="2" type="button" dataOnly="0" labelOnly="1" outline="0" axis="axisRow" fieldPosition="0"/>
    </format>
  </formats>
  <chartFormats count="1">
    <chartFormat chart="8" format="2" series="1">
      <pivotArea type="data" outline="0" fieldPosition="0">
        <references count="1">
          <reference field="4294967294" count="1" selected="0">
            <x v="0"/>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bl_market].[sector_name].&amp;[Energy]"/>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lo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market]"/>
        <x15:activeTabTopLevelEntity name="[tbl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41B506-BADF-4990-BEF6-88E867CA42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K15" firstHeaderRow="0" firstDataRow="1" firstDataCol="1" rowPageCount="1" colPageCount="1"/>
  <pivotFields count="14">
    <pivotField showAll="0"/>
    <pivotField showAll="0"/>
    <pivotField showAll="0"/>
    <pivotField showAll="0"/>
    <pivotField showAll="0"/>
    <pivotField showAll="0"/>
    <pivotField dataField="1" showAll="0"/>
    <pivotField axis="axisRow" showAll="0">
      <items count="9">
        <item x="6"/>
        <item x="4"/>
        <item x="2"/>
        <item x="1"/>
        <item x="5"/>
        <item x="7"/>
        <item x="3"/>
        <item x="0"/>
        <item t="default"/>
      </items>
    </pivotField>
    <pivotField showAll="0"/>
    <pivotField showAll="0"/>
    <pivotField showAll="0"/>
    <pivotField dataField="1" showAll="0"/>
    <pivotField showAll="0"/>
    <pivotField axis="axisPage" multipleItemSelectionAllowed="1" showAll="0">
      <items count="7">
        <item x="3"/>
        <item x="1"/>
        <item x="0"/>
        <item x="5"/>
        <item x="2"/>
        <item x="4"/>
        <item t="default"/>
      </items>
    </pivotField>
  </pivotFields>
  <rowFields count="1">
    <field x="7"/>
  </rowFields>
  <rowItems count="9">
    <i>
      <x/>
    </i>
    <i>
      <x v="1"/>
    </i>
    <i>
      <x v="2"/>
    </i>
    <i>
      <x v="3"/>
    </i>
    <i>
      <x v="4"/>
    </i>
    <i>
      <x v="5"/>
    </i>
    <i>
      <x v="6"/>
    </i>
    <i>
      <x v="7"/>
    </i>
    <i t="grand">
      <x/>
    </i>
  </rowItems>
  <colFields count="1">
    <field x="-2"/>
  </colFields>
  <colItems count="4">
    <i>
      <x/>
    </i>
    <i i="1">
      <x v="1"/>
    </i>
    <i i="2">
      <x v="2"/>
    </i>
    <i i="3">
      <x v="3"/>
    </i>
  </colItems>
  <pageFields count="1">
    <pageField fld="13" hier="-1"/>
  </pageFields>
  <dataFields count="4">
    <dataField name="Average of Daily % Change" fld="11" subtotal="average" baseField="7" baseItem="0"/>
    <dataField name="Max of Daily % Change" fld="11" subtotal="max" baseField="7" baseItem="0"/>
    <dataField name="Min of Daily % Change" fld="11" subtotal="min" baseField="7" baseItem="0"/>
    <dataField name="Average of volume" fld="6" subtotal="average" baseField="7" baseItem="0" numFmtId="2"/>
  </dataFields>
  <formats count="3">
    <format dxfId="29">
      <pivotArea dataOnly="0" labelOnly="1" outline="0" axis="axisValues" fieldPosition="0"/>
    </format>
    <format dxfId="28">
      <pivotArea collapsedLevelsAreSubtotals="1" fieldPosition="0">
        <references count="1">
          <reference field="7" count="0"/>
        </references>
      </pivotArea>
    </format>
    <format dxfId="2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79C407-0EA8-4D0F-8803-06079DD40AD0}" name="Volume vs Price Movement" cacheId="2" applyNumberFormats="0" applyBorderFormats="0" applyFontFormats="0" applyPatternFormats="0" applyAlignmentFormats="0" applyWidthHeightFormats="1" dataCaption="Values" tag="c31aeaa1-5f46-4423-aa29-465643f47f28" updatedVersion="8" minRefreshableVersion="3" useAutoFormatting="1" subtotalHiddenItems="1" itemPrintTitles="1" createdVersion="8" indent="0" outline="1" outlineData="1" multipleFieldFilters="0" chartFormat="12">
  <location ref="D22:F29" firstHeaderRow="0" firstDataRow="1" firstDataCol="1"/>
  <pivotFields count="4">
    <pivotField dataField="1" subtotalTop="0" showAll="0" defaultSubtotal="0"/>
    <pivotField dataField="1" subtotalTop="0" showAll="0" defaultSubtotal="0"/>
    <pivotField axis="axisRow" allDrilled="1" subtotalTop="0" showAll="0" defaultSubtotal="0" defaultAttributeDrillState="1">
      <items count="6">
        <item x="2"/>
        <item x="1"/>
        <item x="4"/>
        <item x="0"/>
        <item x="5"/>
        <item x="3"/>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m of volume" fld="0" baseField="0" baseItem="0"/>
    <dataField name="Average of Daily % Change" fld="1" subtotal="average"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bl_market].[sector_name].&amp;[Energy]"/>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ily % Chan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market]"/>
        <x15:activeTabTopLevelEntity name="[tbl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9497CC-5E97-414A-A280-AB3E6F9A1867}" name="Volatility by Sect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4:E20" firstHeaderRow="1" firstDataRow="1" firstDataCol="1"/>
  <pivotFields count="14">
    <pivotField showAll="0"/>
    <pivotField showAll="0"/>
    <pivotField showAll="0"/>
    <pivotField showAll="0"/>
    <pivotField showAll="0"/>
    <pivotField showAll="0"/>
    <pivotField showAll="0"/>
    <pivotField showAll="0">
      <items count="9">
        <item x="6"/>
        <item x="4"/>
        <item x="2"/>
        <item x="1"/>
        <item x="5"/>
        <item x="7"/>
        <item x="3"/>
        <item x="0"/>
        <item t="default"/>
      </items>
    </pivotField>
    <pivotField showAll="0"/>
    <pivotField axis="axisRow" showAll="0">
      <items count="6">
        <item x="3"/>
        <item x="2"/>
        <item x="1"/>
        <item x="4"/>
        <item x="0"/>
        <item t="default"/>
      </items>
    </pivotField>
    <pivotField showAll="0"/>
    <pivotField showAll="0"/>
    <pivotField dataField="1" showAll="0"/>
    <pivotField showAll="0"/>
  </pivotFields>
  <rowFields count="1">
    <field x="9"/>
  </rowFields>
  <rowItems count="6">
    <i>
      <x/>
    </i>
    <i>
      <x v="1"/>
    </i>
    <i>
      <x v="2"/>
    </i>
    <i>
      <x v="3"/>
    </i>
    <i>
      <x v="4"/>
    </i>
    <i t="grand">
      <x/>
    </i>
  </rowItems>
  <colItems count="1">
    <i/>
  </colItems>
  <dataFields count="1">
    <dataField name="Average of Volatility" fld="12" subtotal="average" baseField="9" baseItem="0" numFmtId="2"/>
  </dataFields>
  <formats count="1">
    <format dxfId="3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657C48-A18C-4FC9-BB13-FC5BBC762C81}" name="P&amp;L Trend Over Time" cacheId="5" applyNumberFormats="0" applyBorderFormats="0" applyFontFormats="0" applyPatternFormats="0" applyAlignmentFormats="0" applyWidthHeightFormats="1" dataCaption="Values" tag="9f608c38-ae0f-42b7-a7a7-ae8716ea68f5" updatedVersion="8" minRefreshableVersion="3" useAutoFormatting="1" subtotalHiddenItems="1" itemPrintTitles="1" createdVersion="8" indent="0" outline="1" outlineData="1" multipleFieldFilters="0" chartFormat="13">
  <location ref="D5:E12" firstHeaderRow="1" firstDataRow="1" firstDataCol="1" rowPageCount="1" colPageCount="1"/>
  <pivotFields count="7">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6">
        <item x="2"/>
        <item x="1"/>
        <item x="4"/>
        <item x="0"/>
        <item x="5"/>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pageFields count="1">
    <pageField fld="1" hier="7" name="[tbl_market].[company_name].[All]" cap="All"/>
  </pageFields>
  <dataFields count="1">
    <dataField name="Sum of net_profit" fld="0" baseField="0" baseItem="0" numFmtId="165"/>
  </dataFields>
  <formats count="3">
    <format dxfId="16">
      <pivotArea outline="0" collapsedLevelsAreSubtotals="1" fieldPosition="0"/>
    </format>
    <format dxfId="15">
      <pivotArea dataOnly="0" labelOnly="1" outline="0" axis="axisValues" fieldPosition="0"/>
    </format>
    <format dxfId="14">
      <pivotArea dataOnly="0" labelOnly="1" grandRow="1" outline="0" fieldPosition="0"/>
    </format>
  </formats>
  <chartFormats count="5">
    <chartFormat chart="10" format="1" series="1">
      <pivotArea type="data" outline="0" fieldPosition="0">
        <references count="1">
          <reference field="4294967294" count="1" selected="0">
            <x v="0"/>
          </reference>
        </references>
      </pivotArea>
    </chartFormat>
    <chartFormat chart="12" format="104" series="1">
      <pivotArea type="data" outline="0" fieldPosition="0">
        <references count="1">
          <reference field="4294967294" count="1" selected="0">
            <x v="0"/>
          </reference>
        </references>
      </pivotArea>
    </chartFormat>
    <chartFormat chart="10" format="55">
      <pivotArea type="data" outline="0" fieldPosition="0">
        <references count="2">
          <reference field="4294967294" count="1" selected="0">
            <x v="0"/>
          </reference>
          <reference field="2" count="1" selected="0">
            <x v="1048832"/>
          </reference>
        </references>
      </pivotArea>
    </chartFormat>
    <chartFormat chart="12" format="156">
      <pivotArea type="data" outline="0" fieldPosition="0">
        <references count="2">
          <reference field="4294967294" count="1" selected="0">
            <x v="0"/>
          </reference>
          <reference field="2" count="1" selected="0">
            <x v="1048832"/>
          </reference>
        </references>
      </pivotArea>
    </chartFormat>
    <chartFormat chart="10" format="56">
      <pivotArea type="data" outline="0" fieldPosition="0">
        <references count="2">
          <reference field="4294967294" count="1" selected="0">
            <x v="0"/>
          </reference>
          <reference field="2" count="1" selected="0">
            <x v="3"/>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nl]"/>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E3BB39-1C1E-458F-AD11-77CC62DC1E3A}" name="P&amp;L by Trader" cacheId="11" applyNumberFormats="0" applyBorderFormats="0" applyFontFormats="0" applyPatternFormats="0" applyAlignmentFormats="0" applyWidthHeightFormats="1" dataCaption="Values" tag="4236ef6b-7e15-46d4-b7e7-cd507e4e6916" updatedVersion="8" minRefreshableVersion="3" useAutoFormatting="1" subtotalHiddenItems="1" itemPrintTitles="1" createdVersion="8" indent="0" outline="1" outlineData="1" multipleFieldFilters="0" chartFormat="15">
  <location ref="A14:B45" firstHeaderRow="1" firstDataRow="1" firstDataCol="1"/>
  <pivotFields count="6">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net_profit" fld="1" baseField="0" baseItem="0" numFmtId="165"/>
  </dataFields>
  <formats count="2">
    <format dxfId="18">
      <pivotArea outline="0" collapsedLevelsAreSubtotals="1" fieldPosition="0"/>
    </format>
    <format dxfId="17">
      <pivotArea dataOnly="0" labelOnly="1" outline="0" axis="axisValues" fieldPosition="0"/>
    </format>
  </formats>
  <chartFormats count="1">
    <chartFormat chart="12" format="1" series="1">
      <pivotArea type="data" outline="0" fieldPosition="0">
        <references count="1">
          <reference field="4294967294" count="1" selected="0">
            <x v="0"/>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taset.xlsx!tbl_pnl" relNeededHidden="1">
        <x15:activeTabTopLevelEntity name="[tbl_pnl]"/>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D1EA6-CD05-4C05-9822-36C658FE642B}" name="P&amp;L by Portfolio" cacheId="4" applyNumberFormats="0" applyBorderFormats="0" applyFontFormats="0" applyPatternFormats="0" applyAlignmentFormats="0" applyWidthHeightFormats="1" dataCaption="Values" tag="8dbf6874-a5f5-4414-a81a-17e7b3f0d993" updatedVersion="8" minRefreshableVersion="3" useAutoFormatting="1" subtotalHiddenItems="1" itemPrintTitles="1" createdVersion="8" indent="0" outline="1" outlineData="1" multipleFieldFilters="0" chartFormat="5">
  <location ref="A1:B12" firstHeaderRow="1"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_profit" fld="1" baseField="0" baseItem="0" numFmtId="165"/>
  </dataFields>
  <formats count="2">
    <format dxfId="20">
      <pivotArea outline="0" collapsedLevelsAreSubtotals="1" fieldPosition="0"/>
    </format>
    <format dxfId="19">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taset.xlsx!tbl_pnl" relNeededHidden="1">
        <x15:activeTabTopLevelEntity name="[tbl_pnl]"/>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CBE67-27C7-4DAA-BCD8-E761A5795B3B}" name="Win vs Loss Distribution" cacheId="6" applyNumberFormats="0" applyBorderFormats="0" applyFontFormats="0" applyPatternFormats="0" applyAlignmentFormats="0" applyWidthHeightFormats="1" dataCaption="Values" tag="98fb98b6-d3e6-41ec-a2b1-3f6af305f312" updatedVersion="8" minRefreshableVersion="3" useAutoFormatting="1" subtotalHiddenItems="1" itemPrintTitles="1" createdVersion="8" indent="0" outline="1" outlineData="1" multipleFieldFilters="0" chartFormat="14">
  <location ref="G4:H7" firstHeaderRow="1" firstDataRow="1" firstDataCol="1" rowPageCount="2" colPageCount="1"/>
  <pivotFields count="8">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2">
    <pageField fld="2" hier="7" name="[tbl_market].[company_name].[All]" cap="All"/>
    <pageField fld="3" hier="33" name="[tbl_pnl].[Months].[All]" cap="All"/>
  </pageFields>
  <dataFields count="1">
    <dataField name="Count of sell_trade_id" fld="1" subtotal="count" baseField="0" baseItem="0"/>
  </dataFields>
  <formats count="2">
    <format dxfId="22">
      <pivotArea outline="0" collapsedLevelsAreSubtotals="1" fieldPosition="0"/>
    </format>
    <format dxfId="21">
      <pivotArea dataOnly="0" labelOnly="1" outline="0" axis="axisValues" fieldPosition="0"/>
    </format>
  </formats>
  <chartFormats count="6">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 chart="13" format="9">
      <pivotArea type="data" outline="0" fieldPosition="0">
        <references count="2">
          <reference field="4294967294" count="1" selected="0">
            <x v="0"/>
          </reference>
          <reference field="0" count="1" selected="0">
            <x v="1"/>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nl]"/>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26ABDB-9F62-48BB-8A69-E0A45B489423}" name="Trading Trend Over Time" cacheId="10" applyNumberFormats="0" applyBorderFormats="0" applyFontFormats="0" applyPatternFormats="0" applyAlignmentFormats="0" applyWidthHeightFormats="1" dataCaption="Values" tag="aa028c87-a350-44ef-9eab-0efde7854b57" updatedVersion="8" minRefreshableVersion="3" useAutoFormatting="1" subtotalHiddenItems="1" itemPrintTitles="1" createdVersion="8" indent="0" outline="1" outlineData="1" multipleFieldFilters="0" chartFormat="15">
  <location ref="E19:F26" firstHeaderRow="1" firstDataRow="1" firstDataCol="1"/>
  <pivotFields count="5">
    <pivotField dataField="1" subtotalTop="0" showAll="0" defaultSubtotal="0"/>
    <pivotField axis="axisRow" allDrilled="1" subtotalTop="0" showAll="0" defaultSubtotal="0" defaultAttributeDrillState="1">
      <items count="6">
        <item x="2"/>
        <item x="1"/>
        <item x="4"/>
        <item x="0"/>
        <item x="5"/>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trade_id" fld="0" subtotal="count" baseField="0" baseItem="0"/>
  </dataFields>
  <formats count="1">
    <format dxfId="3">
      <pivotArea field="1" type="button" dataOnly="0" labelOnly="1" outline="0" axis="axisRow" fieldPosition="0"/>
    </format>
  </formats>
  <chartFormats count="3">
    <chartFormat chart="10" format="2" series="1">
      <pivotArea type="data" outline="0" fieldPosition="0">
        <references count="1">
          <reference field="4294967294" count="1" selected="0">
            <x v="0"/>
          </reference>
        </references>
      </pivotArea>
    </chartFormat>
    <chartFormat chart="10" format="50">
      <pivotArea type="data" outline="0" fieldPosition="0">
        <references count="2">
          <reference field="4294967294" count="1" selected="0">
            <x v="0"/>
          </reference>
          <reference field="1" count="1" selected="0">
            <x v="2"/>
          </reference>
        </references>
      </pivotArea>
    </chartFormat>
    <chartFormat chart="10" format="51">
      <pivotArea type="data" outline="0" fieldPosition="0">
        <references count="2">
          <reference field="4294967294" count="1" selected="0">
            <x v="0"/>
          </reference>
          <reference field="1" count="1" selected="0">
            <x v="5"/>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taset.xlsx!tbl_trade">
        <x15:activeTabTopLevelEntity name="[tbl_t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21F054-D2A5-49AD-BE95-8924480C56EE}" name="Buy vs Sell" cacheId="7" applyNumberFormats="0" applyBorderFormats="0" applyFontFormats="0" applyPatternFormats="0" applyAlignmentFormats="0" applyWidthHeightFormats="1" dataCaption="Values" tag="63c48ef5-c6af-4dd5-96b6-f7f0a49c6624" updatedVersion="8" minRefreshableVersion="3" useAutoFormatting="1" subtotalHiddenItems="1" itemPrintTitles="1" createdVersion="8" indent="0" outline="1" outlineData="1" multipleFieldFilters="0" chartFormat="18">
  <location ref="E1:F4"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de_id" fld="1" subtotal="count" showDataAs="percentOfTotal" baseField="0" baseItem="0" numFmtId="10"/>
  </dataFields>
  <formats count="2">
    <format dxfId="5">
      <pivotArea collapsedLevelsAreSubtotals="1" fieldPosition="0">
        <references count="1">
          <reference field="0" count="1">
            <x v="0"/>
          </reference>
        </references>
      </pivotArea>
    </format>
    <format dxfId="4">
      <pivotArea collapsedLevelsAreSubtotals="1" fieldPosition="0">
        <references count="1">
          <reference field="0" count="1">
            <x v="1"/>
          </reference>
        </references>
      </pivotArea>
    </format>
  </formats>
  <chartFormats count="3">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taset.xlsx!tbl_trade">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D82441-DCA1-4057-B365-C61421C12784}" name="Trading Activity by Portfolio" cacheId="9" applyNumberFormats="0" applyBorderFormats="0" applyFontFormats="0" applyPatternFormats="0" applyAlignmentFormats="0" applyWidthHeightFormats="1" dataCaption="Values" tag="3cdfd964-63d5-4e76-be54-146262bf3116" updatedVersion="8" minRefreshableVersion="3" useAutoFormatting="1" subtotalHiddenItems="1" itemPrintTitles="1" createdVersion="8" indent="0" outline="1" outlineData="1" multipleFieldFilters="0" chartFormat="8">
  <location ref="E6:G17" firstHeaderRow="0" firstDataRow="1" firstDataCol="1"/>
  <pivotFields count="6">
    <pivotField axis="axisRow" allDrilled="1" subtotalTop="0" showAll="0" defaultSubtotal="0" defaultAttributeDrillState="1">
      <items count="10">
        <item x="0"/>
        <item x="2"/>
        <item x="3"/>
        <item x="4"/>
        <item x="5"/>
        <item x="6"/>
        <item x="7"/>
        <item x="8"/>
        <item x="9"/>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trade_id" fld="2" subtotal="count" baseField="0" baseItem="0"/>
    <dataField name="Sum of Trade Value" fld="1" baseField="0" baseItem="0" numFmtId="164"/>
  </dataFields>
  <formats count="2">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9196A7-32DF-4841-832E-16436BEDEC9B}" name="Trades by Trader" cacheId="8" applyNumberFormats="0" applyBorderFormats="0" applyFontFormats="0" applyPatternFormats="0" applyAlignmentFormats="0" applyWidthHeightFormats="1" dataCaption="Values" tag="c2f1ade1-33cb-4802-bead-9d16ed484b5c" updatedVersion="8" minRefreshableVersion="3" useAutoFormatting="1" subtotalHiddenItems="1" itemPrintTitles="1" createdVersion="8" indent="0" outline="1" outlineData="1" multipleFieldFilters="0" chartFormat="24">
  <location ref="A4:C10" firstHeaderRow="0" firstDataRow="1" firstDataCol="1" rowPageCount="2" colPageCount="1"/>
  <pivotFields count="7">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2"/>
    </i>
    <i>
      <x v="4"/>
    </i>
    <i>
      <x v="3"/>
    </i>
    <i>
      <x v="1"/>
    </i>
    <i t="grand">
      <x/>
    </i>
  </rowItems>
  <colFields count="1">
    <field x="-2"/>
  </colFields>
  <colItems count="2">
    <i>
      <x/>
    </i>
    <i i="1">
      <x v="1"/>
    </i>
  </colItems>
  <pageFields count="2">
    <pageField fld="2" hier="7" name="[tbl_market].[company_name].[All]" cap="All"/>
    <pageField fld="3" hier="50" name="[tbl_trade].[Months].[All]" cap="All"/>
  </pageFields>
  <dataFields count="2">
    <dataField name="Count of trade_id" fld="1" subtotal="count" baseField="0" baseItem="0"/>
    <dataField name="Sum of Trade Value" fld="4" baseField="0" baseItem="0" numFmtId="164"/>
  </dataFields>
  <formats count="2">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chartFormats count="4">
    <chartFormat chart="14"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1"/>
          </reference>
        </references>
      </pivotArea>
    </chartFormat>
  </chart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62">
      <autoFilter ref="A1">
        <filterColumn colId="0">
          <top10 val="5" filterVal="5"/>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trade]"/>
        <x15:activeTabTopLevelEntity name="[tbl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730FF8-1BCB-4FC0-B865-125823D63084}" name="Average Daily Trading Volu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M8" firstHeaderRow="1" firstDataRow="1" firstDataCol="1"/>
  <pivotFields count="18">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31">
        <item x="24"/>
        <item x="5"/>
        <item x="26"/>
        <item x="14"/>
        <item x="21"/>
        <item x="13"/>
        <item x="22"/>
        <item x="6"/>
        <item x="8"/>
        <item x="10"/>
        <item x="18"/>
        <item x="0"/>
        <item x="23"/>
        <item x="12"/>
        <item x="25"/>
        <item x="27"/>
        <item x="16"/>
        <item x="15"/>
        <item x="17"/>
        <item x="20"/>
        <item x="1"/>
        <item x="29"/>
        <item x="19"/>
        <item x="4"/>
        <item x="2"/>
        <item x="11"/>
        <item x="7"/>
        <item x="28"/>
        <item x="9"/>
        <item x="3"/>
        <item t="default"/>
      </items>
    </pivotField>
    <pivotField showAll="0"/>
    <pivotField showAll="0"/>
    <pivotField showAll="0"/>
    <pivotField dataField="1" showAll="0">
      <items count="501">
        <item x="194"/>
        <item x="100"/>
        <item x="463"/>
        <item x="270"/>
        <item x="269"/>
        <item x="31"/>
        <item x="99"/>
        <item x="357"/>
        <item x="85"/>
        <item x="36"/>
        <item x="14"/>
        <item x="253"/>
        <item x="1"/>
        <item x="330"/>
        <item x="293"/>
        <item x="329"/>
        <item x="489"/>
        <item x="8"/>
        <item x="196"/>
        <item x="334"/>
        <item x="49"/>
        <item x="402"/>
        <item x="410"/>
        <item x="203"/>
        <item x="94"/>
        <item x="264"/>
        <item x="259"/>
        <item x="406"/>
        <item x="291"/>
        <item x="443"/>
        <item x="78"/>
        <item x="38"/>
        <item x="271"/>
        <item x="102"/>
        <item x="283"/>
        <item x="435"/>
        <item x="247"/>
        <item x="63"/>
        <item x="312"/>
        <item x="380"/>
        <item x="213"/>
        <item x="250"/>
        <item x="362"/>
        <item x="494"/>
        <item x="361"/>
        <item x="298"/>
        <item x="119"/>
        <item x="438"/>
        <item x="135"/>
        <item x="475"/>
        <item x="392"/>
        <item x="4"/>
        <item x="158"/>
        <item x="81"/>
        <item x="476"/>
        <item x="222"/>
        <item x="68"/>
        <item x="41"/>
        <item x="488"/>
        <item x="314"/>
        <item x="415"/>
        <item x="45"/>
        <item x="400"/>
        <item x="493"/>
        <item x="326"/>
        <item x="23"/>
        <item x="240"/>
        <item x="382"/>
        <item x="132"/>
        <item x="268"/>
        <item x="288"/>
        <item x="246"/>
        <item x="281"/>
        <item x="460"/>
        <item x="138"/>
        <item x="97"/>
        <item x="71"/>
        <item x="347"/>
        <item x="452"/>
        <item x="202"/>
        <item x="397"/>
        <item x="401"/>
        <item x="470"/>
        <item x="53"/>
        <item x="390"/>
        <item x="317"/>
        <item x="190"/>
        <item x="324"/>
        <item x="422"/>
        <item x="462"/>
        <item x="448"/>
        <item x="427"/>
        <item x="492"/>
        <item x="205"/>
        <item x="174"/>
        <item x="431"/>
        <item x="217"/>
        <item x="118"/>
        <item x="413"/>
        <item x="183"/>
        <item x="181"/>
        <item x="272"/>
        <item x="439"/>
        <item x="25"/>
        <item x="469"/>
        <item x="185"/>
        <item x="308"/>
        <item x="128"/>
        <item x="279"/>
        <item x="309"/>
        <item x="428"/>
        <item x="254"/>
        <item x="251"/>
        <item x="368"/>
        <item x="35"/>
        <item x="354"/>
        <item x="419"/>
        <item x="123"/>
        <item x="9"/>
        <item x="265"/>
        <item x="375"/>
        <item x="256"/>
        <item x="339"/>
        <item x="96"/>
        <item x="337"/>
        <item x="19"/>
        <item x="498"/>
        <item x="351"/>
        <item x="379"/>
        <item x="482"/>
        <item x="486"/>
        <item x="232"/>
        <item x="82"/>
        <item x="54"/>
        <item x="89"/>
        <item x="137"/>
        <item x="331"/>
        <item x="64"/>
        <item x="134"/>
        <item x="388"/>
        <item x="75"/>
        <item x="405"/>
        <item x="459"/>
        <item x="360"/>
        <item x="282"/>
        <item x="481"/>
        <item x="18"/>
        <item x="88"/>
        <item x="56"/>
        <item x="258"/>
        <item x="484"/>
        <item x="160"/>
        <item x="173"/>
        <item x="237"/>
        <item x="55"/>
        <item x="429"/>
        <item x="113"/>
        <item x="412"/>
        <item x="248"/>
        <item x="385"/>
        <item x="364"/>
        <item x="143"/>
        <item x="286"/>
        <item x="411"/>
        <item x="325"/>
        <item x="39"/>
        <item x="313"/>
        <item x="408"/>
        <item x="155"/>
        <item x="47"/>
        <item x="107"/>
        <item x="210"/>
        <item x="230"/>
        <item x="231"/>
        <item x="399"/>
        <item x="157"/>
        <item x="184"/>
        <item x="86"/>
        <item x="365"/>
        <item x="61"/>
        <item x="342"/>
        <item x="300"/>
        <item x="235"/>
        <item x="304"/>
        <item x="292"/>
        <item x="176"/>
        <item x="358"/>
        <item x="170"/>
        <item x="280"/>
        <item x="42"/>
        <item x="116"/>
        <item x="133"/>
        <item x="192"/>
        <item x="150"/>
        <item x="239"/>
        <item x="294"/>
        <item x="214"/>
        <item x="352"/>
        <item x="378"/>
        <item x="451"/>
        <item x="289"/>
        <item x="208"/>
        <item x="371"/>
        <item x="93"/>
        <item x="22"/>
        <item x="263"/>
        <item x="252"/>
        <item x="229"/>
        <item x="465"/>
        <item x="104"/>
        <item x="341"/>
        <item x="221"/>
        <item x="228"/>
        <item x="161"/>
        <item x="6"/>
        <item x="233"/>
        <item x="52"/>
        <item x="187"/>
        <item x="440"/>
        <item x="374"/>
        <item x="480"/>
        <item x="441"/>
        <item x="323"/>
        <item x="70"/>
        <item x="204"/>
        <item x="414"/>
        <item x="90"/>
        <item x="142"/>
        <item x="303"/>
        <item x="257"/>
        <item x="172"/>
        <item x="28"/>
        <item x="278"/>
        <item x="241"/>
        <item x="105"/>
        <item x="450"/>
        <item x="79"/>
        <item x="139"/>
        <item x="171"/>
        <item x="40"/>
        <item x="59"/>
        <item x="224"/>
        <item x="225"/>
        <item x="73"/>
        <item x="287"/>
        <item x="186"/>
        <item x="164"/>
        <item x="117"/>
        <item x="223"/>
        <item x="201"/>
        <item x="175"/>
        <item x="296"/>
        <item x="316"/>
        <item x="472"/>
        <item x="27"/>
        <item x="112"/>
        <item x="152"/>
        <item x="348"/>
        <item x="98"/>
        <item x="227"/>
        <item x="369"/>
        <item x="434"/>
        <item x="130"/>
        <item x="95"/>
        <item x="301"/>
        <item x="320"/>
        <item x="377"/>
        <item x="416"/>
        <item x="319"/>
        <item x="121"/>
        <item x="454"/>
        <item x="384"/>
        <item x="474"/>
        <item x="0"/>
        <item x="284"/>
        <item x="356"/>
        <item x="359"/>
        <item x="188"/>
        <item x="236"/>
        <item x="216"/>
        <item x="442"/>
        <item x="51"/>
        <item x="290"/>
        <item x="426"/>
        <item x="44"/>
        <item x="349"/>
        <item x="321"/>
        <item x="3"/>
        <item x="335"/>
        <item x="487"/>
        <item x="387"/>
        <item x="46"/>
        <item x="16"/>
        <item x="48"/>
        <item x="355"/>
        <item x="307"/>
        <item x="299"/>
        <item x="206"/>
        <item x="420"/>
        <item x="467"/>
        <item x="156"/>
        <item x="345"/>
        <item x="490"/>
        <item x="245"/>
        <item x="346"/>
        <item x="43"/>
        <item x="266"/>
        <item x="491"/>
        <item x="108"/>
        <item x="436"/>
        <item x="458"/>
        <item x="218"/>
        <item x="76"/>
        <item x="66"/>
        <item x="17"/>
        <item x="418"/>
        <item x="219"/>
        <item x="305"/>
        <item x="147"/>
        <item x="447"/>
        <item x="340"/>
        <item x="432"/>
        <item x="220"/>
        <item x="261"/>
        <item x="403"/>
        <item x="83"/>
        <item x="332"/>
        <item x="274"/>
        <item x="370"/>
        <item x="74"/>
        <item x="318"/>
        <item x="215"/>
        <item x="495"/>
        <item x="407"/>
        <item x="363"/>
        <item x="110"/>
        <item x="115"/>
        <item x="273"/>
        <item x="101"/>
        <item x="315"/>
        <item x="103"/>
        <item x="87"/>
        <item x="92"/>
        <item x="425"/>
        <item x="127"/>
        <item x="62"/>
        <item x="445"/>
        <item x="198"/>
        <item x="21"/>
        <item x="453"/>
        <item x="189"/>
        <item x="111"/>
        <item x="131"/>
        <item x="163"/>
        <item x="295"/>
        <item x="122"/>
        <item x="302"/>
        <item x="126"/>
        <item x="32"/>
        <item x="10"/>
        <item x="366"/>
        <item x="449"/>
        <item x="353"/>
        <item x="34"/>
        <item x="409"/>
        <item x="162"/>
        <item x="226"/>
        <item x="234"/>
        <item x="395"/>
        <item x="456"/>
        <item x="178"/>
        <item x="243"/>
        <item x="30"/>
        <item x="310"/>
        <item x="182"/>
        <item x="209"/>
        <item x="15"/>
        <item x="5"/>
        <item x="386"/>
        <item x="179"/>
        <item x="499"/>
        <item x="211"/>
        <item x="343"/>
        <item x="141"/>
        <item x="151"/>
        <item x="24"/>
        <item x="12"/>
        <item x="29"/>
        <item x="80"/>
        <item x="72"/>
        <item x="327"/>
        <item x="26"/>
        <item x="398"/>
        <item x="455"/>
        <item x="394"/>
        <item x="391"/>
        <item x="7"/>
        <item x="393"/>
        <item x="464"/>
        <item x="20"/>
        <item x="376"/>
        <item x="60"/>
        <item x="483"/>
        <item x="344"/>
        <item x="262"/>
        <item x="199"/>
        <item x="424"/>
        <item x="437"/>
        <item x="473"/>
        <item x="404"/>
        <item x="140"/>
        <item x="165"/>
        <item x="430"/>
        <item x="50"/>
        <item x="65"/>
        <item x="275"/>
        <item x="207"/>
        <item x="417"/>
        <item x="333"/>
        <item x="255"/>
        <item x="144"/>
        <item x="159"/>
        <item x="120"/>
        <item x="485"/>
        <item x="383"/>
        <item x="338"/>
        <item x="421"/>
        <item x="367"/>
        <item x="169"/>
        <item x="191"/>
        <item x="238"/>
        <item x="479"/>
        <item x="37"/>
        <item x="389"/>
        <item x="468"/>
        <item x="277"/>
        <item x="478"/>
        <item x="244"/>
        <item x="433"/>
        <item x="58"/>
        <item x="212"/>
        <item x="249"/>
        <item x="13"/>
        <item x="167"/>
        <item x="328"/>
        <item x="336"/>
        <item x="109"/>
        <item x="373"/>
        <item x="306"/>
        <item x="145"/>
        <item x="457"/>
        <item x="136"/>
        <item x="148"/>
        <item x="91"/>
        <item x="322"/>
        <item x="193"/>
        <item x="177"/>
        <item x="471"/>
        <item x="423"/>
        <item x="166"/>
        <item x="57"/>
        <item x="444"/>
        <item x="77"/>
        <item x="396"/>
        <item x="114"/>
        <item x="197"/>
        <item x="497"/>
        <item x="180"/>
        <item x="129"/>
        <item x="125"/>
        <item x="461"/>
        <item x="496"/>
        <item x="124"/>
        <item x="168"/>
        <item x="153"/>
        <item x="200"/>
        <item x="297"/>
        <item x="260"/>
        <item x="446"/>
        <item x="84"/>
        <item x="146"/>
        <item x="69"/>
        <item x="311"/>
        <item x="350"/>
        <item x="477"/>
        <item x="466"/>
        <item x="276"/>
        <item x="2"/>
        <item x="154"/>
        <item x="11"/>
        <item x="33"/>
        <item x="149"/>
        <item x="372"/>
        <item x="285"/>
        <item x="67"/>
        <item x="106"/>
        <item x="381"/>
        <item x="267"/>
        <item x="242"/>
        <item x="195"/>
        <item t="default"/>
      </items>
    </pivotField>
    <pivotField axis="axisRow" showAll="0">
      <items count="13">
        <item m="1" x="7"/>
        <item m="1" x="8"/>
        <item m="1" x="11"/>
        <item m="1" x="10"/>
        <item m="1" x="6"/>
        <item m="1" x="9"/>
        <item x="0"/>
        <item x="1"/>
        <item x="2"/>
        <item x="3"/>
        <item x="4"/>
        <item x="5"/>
        <item t="default"/>
      </items>
    </pivotField>
    <pivotField showAll="0"/>
  </pivotFields>
  <rowFields count="1">
    <field x="16"/>
  </rowFields>
  <rowItems count="7">
    <i>
      <x v="6"/>
    </i>
    <i>
      <x v="7"/>
    </i>
    <i>
      <x v="8"/>
    </i>
    <i>
      <x v="9"/>
    </i>
    <i>
      <x v="10"/>
    </i>
    <i>
      <x v="11"/>
    </i>
    <i t="grand">
      <x/>
    </i>
  </rowItems>
  <colItems count="1">
    <i/>
  </colItems>
  <dataFields count="1">
    <dataField name="Average of Trade Value" fld="15" subtotal="average" baseField="10" baseItem="0" numFmtId="164"/>
  </dataFields>
  <formats count="2">
    <format dxfId="11">
      <pivotArea outline="0" collapsedLevelsAreSubtotals="1" fieldPosition="0"/>
    </format>
    <format dxfId="10">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EB10CE-A846-492F-B4BE-E2BC772F2F86}" name="PivotTable11" cacheId="12" applyNumberFormats="0" applyBorderFormats="0" applyFontFormats="0" applyPatternFormats="0" applyAlignmentFormats="0" applyWidthHeightFormats="1" dataCaption="Values" tag="26e41d5c-47ec-4fc4-8fe0-1a00c8cb853a" updatedVersion="8" minRefreshableVersion="3" useAutoFormatting="1" subtotalHiddenItems="1" itemPrintTitles="1" createdVersion="8" indent="0" outline="1" outlineData="1" multipleFieldFilters="0" chartFormat="7">
  <location ref="H1:J8" firstHeaderRow="0" firstDataRow="1" firstDataCol="1"/>
  <pivotFields count="3">
    <pivotField dataField="1" subtotalTop="0" showAll="0" defaultSubtotal="0"/>
    <pivotField dataField="1" subtotalTop="0" showAll="0" defaultSubtotal="0"/>
    <pivotField axis="axisRow" allDrilled="1" subtotalTop="0" showAll="0"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name="Count of trade_id" fld="0" subtotal="count" baseField="0" baseItem="0"/>
    <dataField name="Sum of Trade Value" fld="1" baseField="0" baseItem="0" numFmtId="164"/>
  </dataFields>
  <formats count="2">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s>
  <pivotHierarchies count="78">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taset.xlsx!tbl_trade">
        <x15:activeTabTopLevelEntity name="[tbl_tra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r_Name" xr10:uid="{7AB0E304-75F1-45A9-B0FD-F7788B718EF3}" sourceName="[tbl_trade].[Trader Name]">
  <pivotTables>
    <pivotTable tabId="25" name="P&amp;L by Portfolio"/>
    <pivotTable tabId="25" name="P&amp;L by Trader"/>
    <pivotTable tabId="25" name="P&amp;L Trend Over Time"/>
    <pivotTable tabId="25" name="Win vs Loss Distribution"/>
    <pivotTable tabId="21" name="Buy vs Sell"/>
    <pivotTable tabId="21" name="Trades by Trader"/>
    <pivotTable tabId="21" name="Trading Activity by Portfolio"/>
    <pivotTable tabId="21" name="Trading Trend Over Time"/>
  </pivotTables>
  <data>
    <olap pivotCacheId="394995544">
      <levels count="2">
        <level uniqueName="[tbl_trade].[Trader Name].[(All)]" sourceCaption="(All)" count="0"/>
        <level uniqueName="[tbl_trade].[Trader Name].[Trader Name]" sourceCaption="Trader Name" count="30">
          <ranges>
            <range startItem="0">
              <i n="[tbl_trade].[Trader Name].&amp;[Alex Harris]" c="Alex Harris"/>
              <i n="[tbl_trade].[Trader Name].&amp;[Alex Lee]" c="Alex Lee"/>
              <i n="[tbl_trade].[Trader Name].&amp;[Avery Garcia]" c="Avery Garcia"/>
              <i n="[tbl_trade].[Trader Name].&amp;[Casey Khan]" c="Casey Khan"/>
              <i n="[tbl_trade].[Trader Name].&amp;[Drew Patel]" c="Drew Patel"/>
              <i n="[tbl_trade].[Trader Name].&amp;[Drew Shah]" c="Drew Shah"/>
              <i n="[tbl_trade].[Trader Name].&amp;[Drew Williams]" c="Drew Williams"/>
              <i n="[tbl_trade].[Trader Name].&amp;[Elliot Clark]" c="Elliot Clark"/>
              <i n="[tbl_trade].[Trader Name].&amp;[Elliot Lewis]" c="Elliot Lewis"/>
              <i n="[tbl_trade].[Trader Name].&amp;[Hayden Brown]" c="Hayden Brown"/>
              <i n="[tbl_trade].[Trader Name].&amp;[Hayden Nguyen]" c="Hayden Nguyen"/>
              <i n="[tbl_trade].[Trader Name].&amp;[Jamie Anderson]" c="Jamie Anderson"/>
              <i n="[tbl_trade].[Trader Name].&amp;[Jordan Clark]" c="Jordan Clark"/>
              <i n="[tbl_trade].[Trader Name].&amp;[Jordan Harris]" c="Jordan Harris"/>
              <i n="[tbl_trade].[Trader Name].&amp;[Jordan Wilson]" c="Jordan Wilson"/>
              <i n="[tbl_trade].[Trader Name].&amp;[Morgan Harris]" c="Morgan Harris"/>
              <i n="[tbl_trade].[Trader Name].&amp;[Morgan Lee]" c="Morgan Lee"/>
              <i n="[tbl_trade].[Trader Name].&amp;[Morgan Williams]" c="Morgan Williams"/>
              <i n="[tbl_trade].[Trader Name].&amp;[Reese Patel]" c="Reese Patel"/>
              <i n="[tbl_trade].[Trader Name].&amp;[Reese Williams]" c="Reese Williams"/>
              <i n="[tbl_trade].[Trader Name].&amp;[Riley Lee]" c="Riley Lee"/>
              <i n="[tbl_trade].[Trader Name].&amp;[Riley Lewis]" c="Riley Lewis"/>
              <i n="[tbl_trade].[Trader Name].&amp;[Robin Lewis]" c="Robin Lewis"/>
              <i n="[tbl_trade].[Trader Name].&amp;[Rowan Clark]" c="Rowan Clark"/>
              <i n="[tbl_trade].[Trader Name].&amp;[Rowan Harris]" c="Rowan Harris"/>
              <i n="[tbl_trade].[Trader Name].&amp;[Sam Williams]" c="Sam Williams"/>
              <i n="[tbl_trade].[Trader Name].&amp;[Taylor Harris]" c="Taylor Harris"/>
              <i n="[tbl_trade].[Trader Name].&amp;[Taylor Miller]" c="Taylor Miller"/>
              <i n="[tbl_trade].[Trader Name].&amp;[Taylor Shah]" c="Taylor Shah"/>
              <i n="[tbl_trade].[Trader Name].&amp;[Taylor Wilson]" c="Taylor Wilson"/>
            </range>
          </ranges>
        </level>
      </levels>
      <selections count="1">
        <selection n="[tbl_trade].[Trader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de" xr10:uid="{E212AE2B-49EB-4C3B-AA20-B15B81D6BAE2}" sourceName="[tbl_trade].[side]">
  <pivotTables>
    <pivotTable tabId="21" name="Buy vs Sell"/>
    <pivotTable tabId="21" name="Trading Trend Over Time"/>
    <pivotTable tabId="21" name="Trades by Trader"/>
    <pivotTable tabId="21" name="Trading Activity by Portfolio"/>
  </pivotTables>
  <data>
    <olap pivotCacheId="394995544">
      <levels count="2">
        <level uniqueName="[tbl_trade].[side].[(All)]" sourceCaption="(All)" count="0"/>
        <level uniqueName="[tbl_trade].[side].[side]" sourceCaption="side" count="2">
          <ranges>
            <range startItem="0">
              <i n="[tbl_trade].[side].&amp;[BUY]" c="BUY"/>
              <i n="[tbl_trade].[side].&amp;[SELL]" c="SELL"/>
            </range>
          </ranges>
        </level>
      </levels>
      <selections count="1">
        <selection n="[tbl_trade].[si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_name1" xr10:uid="{79C453B8-37BB-45BB-AC85-B9A5CF2229B1}" sourceName="[tbl_trade].[portfolio_name]">
  <pivotTables>
    <pivotTable tabId="25" name="P&amp;L by Portfolio"/>
    <pivotTable tabId="25" name="P&amp;L by Trader"/>
    <pivotTable tabId="25" name="P&amp;L Trend Over Time"/>
    <pivotTable tabId="25" name="Win vs Loss Distribution"/>
    <pivotTable tabId="21" name="Buy vs Sell"/>
    <pivotTable tabId="21" name="Trades by Trader"/>
    <pivotTable tabId="21" name="Trading Activity by Portfolio"/>
    <pivotTable tabId="21" name="Trading Trend Over Time"/>
  </pivotTables>
  <data>
    <olap pivotCacheId="394995544">
      <levels count="2">
        <level uniqueName="[tbl_trade].[portfolio_name].[(All)]" sourceCaption="(All)" count="0"/>
        <level uniqueName="[tbl_trade].[portfolio_name].[portfolio_name]" sourceCaption="portfolio_name" count="10">
          <ranges>
            <range startItem="0">
              <i n="[tbl_trade].[portfolio_name].&amp;[Portfolio 1]" c="Portfolio 1"/>
              <i n="[tbl_trade].[portfolio_name].&amp;[Portfolio 10]" c="Portfolio 10"/>
              <i n="[tbl_trade].[portfolio_name].&amp;[Portfolio 2]" c="Portfolio 2"/>
              <i n="[tbl_trade].[portfolio_name].&amp;[Portfolio 3]" c="Portfolio 3"/>
              <i n="[tbl_trade].[portfolio_name].&amp;[Portfolio 4]" c="Portfolio 4"/>
              <i n="[tbl_trade].[portfolio_name].&amp;[Portfolio 5]" c="Portfolio 5"/>
              <i n="[tbl_trade].[portfolio_name].&amp;[Portfolio 6]" c="Portfolio 6"/>
              <i n="[tbl_trade].[portfolio_name].&amp;[Portfolio 7]" c="Portfolio 7"/>
              <i n="[tbl_trade].[portfolio_name].&amp;[Portfolio 8]" c="Portfolio 8"/>
              <i n="[tbl_trade].[portfolio_name].&amp;[Portfolio 9]" c="Portfolio 9"/>
            </range>
          </ranges>
        </level>
      </levels>
      <selections count="1">
        <selection n="[tbl_trade].[portfolio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C110EB69-2E56-4C63-B7D0-4BDF06D076A9}" sourceName="[tbl_market].[Months]">
  <pivotTables>
    <pivotTable tabId="16" name="Volume vs Price Movement"/>
    <pivotTable tabId="16" name="Price Trend Over Time"/>
  </pivotTables>
  <data>
    <olap pivotCacheId="59746590">
      <levels count="2">
        <level uniqueName="[tbl_market].[Months].[(All)]" sourceCaption="(All)" count="0"/>
        <level uniqueName="[tbl_market].[Months].[Months]" sourceCaption="Months" count="6">
          <ranges>
            <range startItem="0">
              <i n="[tbl_market].[Months].&amp;[Apr]" c="Apr"/>
              <i n="[tbl_market].[Months].&amp;[Feb]" c="Feb"/>
              <i n="[tbl_market].[Months].&amp;[Jan]" c="Jan"/>
              <i n="[tbl_market].[Months].&amp;[Jun]" c="Jun"/>
              <i n="[tbl_market].[Months].&amp;[Mar]" c="Mar"/>
              <i n="[tbl_market].[Months].&amp;[May]" c="May"/>
            </range>
          </ranges>
        </level>
      </levels>
      <selections count="1">
        <selection n="[tbl_market].[Month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9BF6F1FF-0CFA-4EA0-B88D-39541AEB2B8B}" sourceName="[tbl_trade].[Months]">
  <pivotTables>
    <pivotTable tabId="21" name="Trading Trend Over Time"/>
    <pivotTable tabId="21" name="Buy vs Sell"/>
    <pivotTable tabId="21" name="Trades by Trader"/>
    <pivotTable tabId="21" name="Trading Activity by Portfolio"/>
  </pivotTables>
  <data>
    <olap pivotCacheId="394995544">
      <levels count="2">
        <level uniqueName="[tbl_trade].[Months].[(All)]" sourceCaption="(All)" count="0"/>
        <level uniqueName="[tbl_trade].[Months].[Months]" sourceCaption="Months" count="6">
          <ranges>
            <range startItem="0">
              <i n="[tbl_trade].[Months].&amp;[Apr]" c="Apr"/>
              <i n="[tbl_trade].[Months].&amp;[Feb]" c="Feb"/>
              <i n="[tbl_trade].[Months].&amp;[Jan]" c="Jan"/>
              <i n="[tbl_trade].[Months].&amp;[Jun]" c="Jun"/>
              <i n="[tbl_trade].[Months].&amp;[Mar]" c="Mar"/>
              <i n="[tbl_trade].[Months].&amp;[May]" c="May"/>
            </range>
          </ranges>
        </level>
      </levels>
      <selections count="1">
        <selection n="[tbl_trade].[Month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B6DD01F-D555-4EFE-AC24-ACAF703AD3BB}" sourceName="[tbl_pnl].[Months]">
  <pivotTables>
    <pivotTable tabId="25" name="Win vs Loss Distribution"/>
    <pivotTable tabId="25" name="P&amp;L by Portfolio"/>
    <pivotTable tabId="25" name="P&amp;L by Trader"/>
    <pivotTable tabId="25" name="P&amp;L Trend Over Time"/>
  </pivotTables>
  <data>
    <olap pivotCacheId="394995544">
      <levels count="2">
        <level uniqueName="[tbl_pnl].[Months].[(All)]" sourceCaption="(All)" count="0"/>
        <level uniqueName="[tbl_pnl].[Months].[Months]" sourceCaption="Months" count="6">
          <ranges>
            <range startItem="0">
              <i n="[tbl_pnl].[Months].&amp;[Apr]" c="Apr"/>
              <i n="[tbl_pnl].[Months].&amp;[Feb]" c="Feb"/>
              <i n="[tbl_pnl].[Months].&amp;[Jan]" c="Jan"/>
              <i n="[tbl_pnl].[Months].&amp;[Jun]" c="Jun"/>
              <i n="[tbl_pnl].[Months].&amp;[Mar]" c="Mar"/>
              <i n="[tbl_pnl].[Months].&amp;[May]" c="May"/>
            </range>
          </ranges>
        </level>
      </levels>
      <selections count="1">
        <selection n="[tbl_pnl].[Month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r_id" xr10:uid="{370C041B-A641-4AF2-AB65-85D39AC8570D}" sourceName="[tbl_pnl].[trader_id]">
  <pivotTables>
    <pivotTable tabId="25" name="P&amp;L by Trader"/>
    <pivotTable tabId="25" name="P&amp;L by Portfolio"/>
    <pivotTable tabId="25" name="P&amp;L Trend Over Time"/>
    <pivotTable tabId="25" name="Win vs Loss Distribution"/>
  </pivotTables>
  <data>
    <olap pivotCacheId="394995544">
      <levels count="2">
        <level uniqueName="[tbl_pnl].[trader_id].[(All)]" sourceCaption="(All)" count="0"/>
        <level uniqueName="[tbl_pnl].[trader_id].[trader_id]" sourceCaption="trader_id" count="30">
          <ranges>
            <range startItem="0">
              <i n="[tbl_pnl].[trader_id].&amp;[TRD000001]" c="TRD000001"/>
              <i n="[tbl_pnl].[trader_id].&amp;[TRD000002]" c="TRD000002"/>
              <i n="[tbl_pnl].[trader_id].&amp;[TRD000003]" c="TRD000003"/>
              <i n="[tbl_pnl].[trader_id].&amp;[TRD000004]" c="TRD000004"/>
              <i n="[tbl_pnl].[trader_id].&amp;[TRD000005]" c="TRD000005"/>
              <i n="[tbl_pnl].[trader_id].&amp;[TRD000006]" c="TRD000006"/>
              <i n="[tbl_pnl].[trader_id].&amp;[TRD000007]" c="TRD000007"/>
              <i n="[tbl_pnl].[trader_id].&amp;[TRD000008]" c="TRD000008"/>
              <i n="[tbl_pnl].[trader_id].&amp;[TRD000009]" c="TRD000009"/>
              <i n="[tbl_pnl].[trader_id].&amp;[TRD000010]" c="TRD000010"/>
              <i n="[tbl_pnl].[trader_id].&amp;[TRD000011]" c="TRD000011"/>
              <i n="[tbl_pnl].[trader_id].&amp;[TRD000012]" c="TRD000012"/>
              <i n="[tbl_pnl].[trader_id].&amp;[TRD000013]" c="TRD000013"/>
              <i n="[tbl_pnl].[trader_id].&amp;[TRD000014]" c="TRD000014"/>
              <i n="[tbl_pnl].[trader_id].&amp;[TRD000015]" c="TRD000015"/>
              <i n="[tbl_pnl].[trader_id].&amp;[TRD000016]" c="TRD000016"/>
              <i n="[tbl_pnl].[trader_id].&amp;[TRD000017]" c="TRD000017"/>
              <i n="[tbl_pnl].[trader_id].&amp;[TRD000018]" c="TRD000018"/>
              <i n="[tbl_pnl].[trader_id].&amp;[TRD000019]" c="TRD000019"/>
              <i n="[tbl_pnl].[trader_id].&amp;[TRD000020]" c="TRD000020"/>
              <i n="[tbl_pnl].[trader_id].&amp;[TRD000021]" c="TRD000021"/>
              <i n="[tbl_pnl].[trader_id].&amp;[TRD000022]" c="TRD000022"/>
              <i n="[tbl_pnl].[trader_id].&amp;[TRD000023]" c="TRD000023"/>
              <i n="[tbl_pnl].[trader_id].&amp;[TRD000024]" c="TRD000024"/>
              <i n="[tbl_pnl].[trader_id].&amp;[TRD000025]" c="TRD000025"/>
              <i n="[tbl_pnl].[trader_id].&amp;[TRD000026]" c="TRD000026"/>
              <i n="[tbl_pnl].[trader_id].&amp;[TRD000027]" c="TRD000027"/>
              <i n="[tbl_pnl].[trader_id].&amp;[TRD000028]" c="TRD000028"/>
              <i n="[tbl_pnl].[trader_id].&amp;[TRD000029]" c="TRD000029"/>
              <i n="[tbl_pnl].[trader_id].&amp;[TRD000030]" c="TRD000030"/>
            </range>
          </ranges>
        </level>
      </levels>
      <selections count="1">
        <selection n="[tbl_pnl].[trader_i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_id" xr10:uid="{4B5824BB-4722-40F0-92DD-E6AE4B16D82F}" sourceName="[tbl_pnl].[portfolio_id]">
  <pivotTables>
    <pivotTable tabId="25" name="P&amp;L Trend Over Time"/>
    <pivotTable tabId="25" name="P&amp;L by Portfolio"/>
    <pivotTable tabId="25" name="P&amp;L by Trader"/>
    <pivotTable tabId="25" name="Win vs Loss Distribution"/>
  </pivotTables>
  <data>
    <olap pivotCacheId="394995544">
      <levels count="2">
        <level uniqueName="[tbl_pnl].[portfolio_id].[(All)]" sourceCaption="(All)" count="0"/>
        <level uniqueName="[tbl_pnl].[portfolio_id].[portfolio_id]" sourceCaption="portfolio_id" count="10">
          <ranges>
            <range startItem="0">
              <i n="[tbl_pnl].[portfolio_id].&amp;[PF000001]" c="PF000001"/>
              <i n="[tbl_pnl].[portfolio_id].&amp;[PF000002]" c="PF000002"/>
              <i n="[tbl_pnl].[portfolio_id].&amp;[PF000003]" c="PF000003"/>
              <i n="[tbl_pnl].[portfolio_id].&amp;[PF000004]" c="PF000004"/>
              <i n="[tbl_pnl].[portfolio_id].&amp;[PF000005]" c="PF000005"/>
              <i n="[tbl_pnl].[portfolio_id].&amp;[PF000006]" c="PF000006"/>
              <i n="[tbl_pnl].[portfolio_id].&amp;[PF000007]" c="PF000007"/>
              <i n="[tbl_pnl].[portfolio_id].&amp;[PF000008]" c="PF000008"/>
              <i n="[tbl_pnl].[portfolio_id].&amp;[PF000009]" c="PF000009"/>
              <i n="[tbl_pnl].[portfolio_id].&amp;[PF000010]" c="PF000010"/>
            </range>
          </ranges>
        </level>
      </levels>
      <selections count="1">
        <selection n="[tbl_pnl].[portfolio_id].[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D748C726-4DDF-4D1C-A7E1-BA076887CD89}" sourceName="sector_name">
  <pivotTables>
    <pivotTable tabId="16" name="Volatility by Sector"/>
    <pivotTable tabId="16" name="Avg Return by Company"/>
  </pivotTables>
  <data>
    <tabular pivotCacheId="1671805417">
      <items count="5">
        <i x="3" s="1"/>
        <i x="2" s="1"/>
        <i x="1" s="1"/>
        <i x="4"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1" xr10:uid="{97F4DABF-C079-4E26-850D-84ADF046E22B}" sourceName="company_name">
  <pivotTables>
    <pivotTable tabId="16" name="Avg Return by Company"/>
    <pivotTable tabId="16" name="Volatility by Sector"/>
  </pivotTables>
  <data>
    <tabular pivotCacheId="1671805417">
      <items count="8">
        <i x="6" s="1"/>
        <i x="4" s="1"/>
        <i x="2" s="1"/>
        <i x="1" s="1"/>
        <i x="5" s="1"/>
        <i x="7" s="1"/>
        <i x="3"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de1" xr10:uid="{FA2FD391-8A99-49F2-A805-BA25C5E18639}" sourceName="side">
  <pivotTables>
    <pivotTable tabId="21" name="Average Daily Trading Volume"/>
  </pivotTables>
  <data>
    <tabular pivotCacheId="1356815509">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r_Name1" xr10:uid="{2C2303CA-5EB9-48AF-9183-FD66B3B4405E}" sourceName="Trader Name">
  <pivotTables>
    <pivotTable tabId="21" name="Average Daily Trading Volume"/>
  </pivotTables>
  <data>
    <tabular pivotCacheId="1356815509">
      <items count="30">
        <i x="24" s="1"/>
        <i x="5" s="1"/>
        <i x="26" s="1"/>
        <i x="14" s="1"/>
        <i x="21" s="1"/>
        <i x="13" s="1"/>
        <i x="22" s="1"/>
        <i x="6" s="1"/>
        <i x="8" s="1"/>
        <i x="10" s="1"/>
        <i x="18" s="1"/>
        <i x="0" s="1"/>
        <i x="23" s="1"/>
        <i x="12" s="1"/>
        <i x="25" s="1"/>
        <i x="27" s="1"/>
        <i x="16" s="1"/>
        <i x="15" s="1"/>
        <i x="17" s="1"/>
        <i x="20" s="1"/>
        <i x="1" s="1"/>
        <i x="29" s="1"/>
        <i x="19" s="1"/>
        <i x="4" s="1"/>
        <i x="2" s="1"/>
        <i x="11" s="1"/>
        <i x="7" s="1"/>
        <i x="28" s="1"/>
        <i x="9"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2" xr10:uid="{5A2F98DD-A7B8-41ED-882C-1A56EA625BEF}" sourceName="Months">
  <pivotTables>
    <pivotTable tabId="21" name="Average Daily Trading Volume"/>
  </pivotTables>
  <data>
    <tabular pivotCacheId="1356815509">
      <items count="12">
        <i x="0" s="1"/>
        <i x="1" s="1"/>
        <i x="2" s="1"/>
        <i x="3" s="1"/>
        <i x="4" s="1"/>
        <i x="5" s="1"/>
        <i x="10" s="1" nd="1"/>
        <i x="8" s="1" nd="1"/>
        <i x="7" s="1" nd="1"/>
        <i x="9" s="1" nd="1"/>
        <i x="11"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der Name" xr10:uid="{5BA39E12-F1DB-4B96-80E3-0D13EF6AA73E}" cache="Slicer_Trader_Name" caption="Trader Name" level="1" style="Slicer Style 5" rowHeight="234950"/>
  <slicer name="side" xr10:uid="{26E2C701-7D4D-4A76-BD3D-5BA43F3976C0}" cache="Slicer_side" caption="side" level="1" style="Slicer Style 5" rowHeight="234950"/>
  <slicer name="portfolio_name" xr10:uid="{CF5D39F3-E456-4DA6-A440-D3F20E75EAEB}" cache="Slicer_portfolio_name1" caption="portfolio_name" level="1" style="Slicer Style 5" rowHeight="234950"/>
  <slicer name="Months 1" xr10:uid="{8E4A015F-4385-4CFE-B186-29C66DAAB7BD}" cache="Slicer_Months1" caption="Months" level="1" style="Slicer Style 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A352F591-CBDE-4D77-B977-F521DF8D1E36}" cache="Slicer_Column1" caption="Months" level="1" style="Slicer Style 5" rowHeight="234950"/>
  <slicer name="sector_name" xr10:uid="{B201EE42-8B04-49A5-9EE1-C1FE6EB5DB70}" cache="Slicer_sector_name" caption="sector_name" style="Slicer Style 5" rowHeight="234950"/>
  <slicer name="company_name" xr10:uid="{981AA90A-C42D-4A3A-8186-D9CD71FA7835}" cache="Slicer_company_name1" caption="company_name" style="Slicer Style 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E53C33AE-61EE-4A5A-AC56-572045B3E745}" cache="Slicer_Months" caption="Months" level="1" style="Slicer Style 5" rowHeight="234950"/>
  <slicer name="trader_id" xr10:uid="{E029C69E-6589-49B1-B7F6-98E65678557B}" cache="Slicer_trader_id" caption="trader_id" level="1" style="Slicer Style 5" rowHeight="234950"/>
  <slicer name="portfolio_id" xr10:uid="{A0D56834-8F69-4A3D-84AA-56975180BC29}" cache="Slicer_portfolio_id" caption="portfolio_id" level="1" style="Slicer Style 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de 1" xr10:uid="{5008E9C1-7C85-46A8-8B83-30774D748A05}" cache="Slicer_side1" caption="side" style="Slicer Style 5" rowHeight="234950"/>
  <slicer name="Trader Name 1" xr10:uid="{D58C379D-F396-44E6-9AC8-38476F38BD6F}" cache="Slicer_Trader_Name1" caption="Trader Name" style="Slicer Style 5" rowHeight="234950"/>
  <slicer name="Months 2" xr10:uid="{52D789C3-18ED-4555-9B5B-69EBE1BC8E17}" cache="Slicer_Months2" caption="Months" style="Slicer Style 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41A2B-5B05-4FA7-9E81-EADAF29E7AA6}" name="Table1" displayName="Table1" ref="A1:N1033" totalsRowShown="0" headerRowDxfId="2">
  <autoFilter ref="A1:N1033" xr:uid="{8B641A2B-5B05-4FA7-9E81-EADAF29E7AA6}"/>
  <tableColumns count="14">
    <tableColumn id="1" xr3:uid="{E5B77A13-2142-4B4D-B404-C68167271337}" name="date"/>
    <tableColumn id="2" xr3:uid="{886BD6A9-78B3-4A9E-A395-76C05B331F07}" name="company_id"/>
    <tableColumn id="3" xr3:uid="{F860AB71-8F03-4C06-900D-223FF36B5F10}" name="open"/>
    <tableColumn id="4" xr3:uid="{4FEFC207-A8E5-4AE1-B526-B1FE29EA7414}" name="high"/>
    <tableColumn id="5" xr3:uid="{846FA6DD-BFE4-45A9-8824-E2BFEB509871}" name="low"/>
    <tableColumn id="6" xr3:uid="{E5023F0F-9C65-4D16-ADC9-D68E99D9FB04}" name="close"/>
    <tableColumn id="7" xr3:uid="{B83B8BB7-070D-4A70-A79E-1E1DEF4AB88B}" name="volume"/>
    <tableColumn id="8" xr3:uid="{79E092DE-DEE0-413E-8FEF-19EE207DC825}" name="calendar_id"/>
    <tableColumn id="9" xr3:uid="{71F53EB3-8895-4669-B1AE-9FA1A4A8457E}" name="cumulative_factor"/>
    <tableColumn id="10" xr3:uid="{158111E0-5B7F-4569-B056-246D596E6E2D}" name="adjusted_close"/>
    <tableColumn id="11" xr3:uid="{3C2D93C5-D5DB-4C51-BD90-2EEEF98D2692}" name="avg_vol"/>
    <tableColumn id="12" xr3:uid="{02F3D638-4306-4A3A-AAFC-9AA080F84A53}" name="is_volume_suspect"/>
    <tableColumn id="13" xr3:uid="{7BD0E79E-BB2A-408E-BEDC-453D84995789}" name="prev_close" dataDxfId="1">
      <calculatedColumnFormula>IF(Table1[company_id]=OFFSET(Table1[company_id],-1,0),
   OFFSET(Table1[adjusted_close],-1,0),
   "")</calculatedColumnFormula>
    </tableColumn>
    <tableColumn id="14" xr3:uid="{7F97427A-CF89-4644-BE18-9B4874513950}" name="daily_return_pct" dataDxfId="0">
      <calculatedColumnFormula>(J:J- M:M) / 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9AF667-2786-49C8-BD88-38F4A1140ED6}" name="tbl_pnl" displayName="tbl_pnl" ref="A1:T240" totalsRowShown="0" headerRowDxfId="51">
  <autoFilter ref="A1:T240" xr:uid="{FB9AF667-2786-49C8-BD88-38F4A1140ED6}"/>
  <tableColumns count="20">
    <tableColumn id="1" xr3:uid="{3A8FBDA2-E48C-4364-912D-2A3EDAFE66F0}" name="portfolio_id"/>
    <tableColumn id="2" xr3:uid="{29AC8876-75C7-46DC-ADE6-3941024E1A00}" name="company_id"/>
    <tableColumn id="3" xr3:uid="{98474F5F-75BF-49F1-BBD9-C71F21300054}" name="sell_trade_id"/>
    <tableColumn id="4" xr3:uid="{4EF7A2CE-4707-4587-B754-146BC88DD051}" name="trader_id"/>
    <tableColumn id="5" xr3:uid="{45642CDB-4D9B-43D1-946D-00729BE9F130}" name="sell_date" dataDxfId="50"/>
    <tableColumn id="6" xr3:uid="{38BB34A5-976F-4644-8BAD-401222804866}" name="calendar_id"/>
    <tableColumn id="7" xr3:uid="{1AFBFE07-6E2B-49CA-ACEB-6B9DBF8E193E}" name="sell_price"/>
    <tableColumn id="8" xr3:uid="{092C18D5-9CA9-4E13-92A3-1F635C0049E4}" name="quantity_sold"/>
    <tableColumn id="9" xr3:uid="{356A48B9-B1A4-43EE-B27A-136D65F7BB76}" name="gross_sell_amount"/>
    <tableColumn id="10" xr3:uid="{858DD8AF-CB39-44AF-AD9D-692608CC31ED}" name="gross_buy_amount"/>
    <tableColumn id="11" xr3:uid="{3AA5FFE5-C7B8-4CB7-AB12-46F802EE70CC}" name="allocated_buy_fees"/>
    <tableColumn id="12" xr3:uid="{E5175795-50EE-42AE-8FAD-79E7CECF9B6A}" name="allocated_sell_fees"/>
    <tableColumn id="13" xr3:uid="{8DD2D0E9-D94A-42EA-9CC6-91454294B111}" name="total_fees_allocated"/>
    <tableColumn id="14" xr3:uid="{2337D97C-D9B6-4F74-95BF-8AEB03BBDEA7}" name="avg_buy_price"/>
    <tableColumn id="15" xr3:uid="{338D868D-A53D-4635-9A24-17BC41A024F8}" name="total_cost_basis"/>
    <tableColumn id="16" xr3:uid="{762F2761-AC5A-46D2-96E8-E49F1A351733}" name="realized_profit"/>
    <tableColumn id="17" xr3:uid="{182792EB-A736-4A1F-8223-6CCA122AFD14}" name="return_pct"/>
    <tableColumn id="18" xr3:uid="{725CE487-01AD-46CA-A9C5-6D0E2F8630A4}" name="win_flag"/>
    <tableColumn id="19" xr3:uid="{D6DD0BC3-372E-46B7-BE6D-413462796461}" name="net_profit" dataDxfId="49">
      <calculatedColumnFormula>(tbl_pnl[gross_sell_amount] - tbl_pnl[total_cost_basis] - tbl_pnl[total_fees_allocated])</calculatedColumnFormula>
    </tableColumn>
    <tableColumn id="20" xr3:uid="{403D69FE-4B5C-4175-8C9B-1CB37F3A9907}" name="Months" dataDxfId="48">
      <calculatedColumnFormula>TEXT(E2,"mmm")</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4DB18A-47D7-4426-A54A-2A2C317F7E7C}" name="tbl_trade" displayName="tbl_trade" ref="A1:R501" totalsRowShown="0" headerRowDxfId="47">
  <autoFilter ref="A1:R501" xr:uid="{594DB18A-47D7-4426-A54A-2A2C317F7E7C}"/>
  <tableColumns count="18">
    <tableColumn id="1" xr3:uid="{9EE3AAC8-55E1-4E70-9A01-68EB0BA42765}" name="trade_id"/>
    <tableColumn id="2" xr3:uid="{47D0C8B6-817F-47B4-A548-EDC6FB32FA86}" name="order_id"/>
    <tableColumn id="3" xr3:uid="{27A18E80-B2F3-4E56-8F4D-14AEE5B0A1E2}" name="trade_ts"/>
    <tableColumn id="4" xr3:uid="{E1615AD0-04F1-415A-A371-06F2ED9D5CC8}" name="company_id"/>
    <tableColumn id="5" xr3:uid="{64E2A4AF-6224-4E0D-B287-EDB12A65C1CE}" name="side"/>
    <tableColumn id="6" xr3:uid="{38CCB237-3255-4E00-9373-64C312FCCADB}" name="quantity"/>
    <tableColumn id="7" xr3:uid="{A8DB4FCF-43D6-43E2-8225-5682AD3092C4}" name="price"/>
    <tableColumn id="8" xr3:uid="{7E6DE42C-925E-48D4-94E9-01CBA2431336}" name="fees"/>
    <tableColumn id="9" xr3:uid="{C937584D-55B0-42F3-BD7F-E5A48345DDF3}" name="trader_id"/>
    <tableColumn id="10" xr3:uid="{B17B9EF6-9CEB-40EC-9BE3-3011BEE3122E}" name="portfolio_id"/>
    <tableColumn id="11" xr3:uid="{57EDB06A-475C-438A-AABE-A1BF1C644739}" name="date" dataDxfId="46"/>
    <tableColumn id="12" xr3:uid="{9ACED834-D009-4BDB-8FDD-1066EF06B6CF}" name="Trader Name" dataDxfId="45">
      <calculatedColumnFormula>VLOOKUP(I2,dim_trader!A:B,2,FALSE)</calculatedColumnFormula>
    </tableColumn>
    <tableColumn id="13" xr3:uid="{93D83736-5B49-4119-A28B-38C3A7FA735E}" name="portfolio_name" dataDxfId="44">
      <calculatedColumnFormula>VLOOKUP(J2,dim_portfolio!A:B,2,FALSE)</calculatedColumnFormula>
    </tableColumn>
    <tableColumn id="14" xr3:uid="{66940A90-56A7-41D2-91B6-7498AC2ABF3D}" name="company_name" dataDxfId="43">
      <calculatedColumnFormula>VLOOKUP(D2,dim_company!A:C,3,FALSE)</calculatedColumnFormula>
    </tableColumn>
    <tableColumn id="15" xr3:uid="{1F37A9E0-B5DE-4D7E-B103-FEC08AC79190}" name="Year" dataDxfId="42">
      <calculatedColumnFormula>VLOOKUP(K2,dim_calendar!A:C,3,FALSE)</calculatedColumnFormula>
    </tableColumn>
    <tableColumn id="16" xr3:uid="{9B70DEA9-D172-43CE-8EFF-5786C269F82C}" name="Trade Value" dataDxfId="41">
      <calculatedColumnFormula>(F2 * G2)</calculatedColumnFormula>
    </tableColumn>
    <tableColumn id="20" xr3:uid="{344341AD-51E0-4838-B37B-2DA51ABB320E}" name="Months" dataDxfId="40">
      <calculatedColumnFormula>TEXT(K2,"mmm")</calculatedColumnFormula>
    </tableColumn>
    <tableColumn id="17" xr3:uid="{2E76608B-26A3-4EC9-BAB0-CC8AD68151CC}" name="Net Trade Value (after fees)" dataDxfId="39">
      <calculatedColumnFormula>(F2 * G2) - H2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2E361F-0150-4D32-B54C-0868B6B4512E}" name="tbl_market" displayName="tbl_market" ref="A1:N1033" totalsRowShown="0" headerRowDxfId="38">
  <autoFilter ref="A1:N1033" xr:uid="{892E361F-0150-4D32-B54C-0868B6B4512E}"/>
  <sortState xmlns:xlrd2="http://schemas.microsoft.com/office/spreadsheetml/2017/richdata2" ref="A2:N1033">
    <sortCondition ref="N2:N1033" customList="Jan,Feb,Mar,Apr,May,Jun,Jul,Aug,Sep,Oct,Nov,Dec"/>
  </sortState>
  <tableColumns count="14">
    <tableColumn id="1" xr3:uid="{89A323A0-E2A2-44AF-9338-7D2C2C016E2C}" name="date"/>
    <tableColumn id="2" xr3:uid="{C21B0C60-1C5E-462E-92F6-3D5D6C03421F}" name="company_id"/>
    <tableColumn id="3" xr3:uid="{0E8C5BB6-3F03-4CFA-A12D-4AF8059ABC82}" name="open"/>
    <tableColumn id="4" xr3:uid="{98F97D28-5D82-481A-A0B2-C1A942785A75}" name="high"/>
    <tableColumn id="5" xr3:uid="{A23458F6-92F1-4645-89F2-0B6D35D0C117}" name="low"/>
    <tableColumn id="6" xr3:uid="{60F9C5EA-635A-4131-AA92-EEA85E9789BB}" name="close"/>
    <tableColumn id="7" xr3:uid="{12E565BB-395E-47A2-B9A9-F66427C64828}" name="volume"/>
    <tableColumn id="11" xr3:uid="{1C643392-CB22-4A10-B01C-E0E6B9E1C8BB}" name="company_name" dataDxfId="37">
      <calculatedColumnFormula>VLOOKUP(B2,dim_company!A:C,3,FALSE)</calculatedColumnFormula>
    </tableColumn>
    <tableColumn id="12" xr3:uid="{ABBD9CA7-C33F-47B7-94D6-5541FCFC9587}" name="sector_id" dataDxfId="36">
      <calculatedColumnFormula>VLOOKUP(B2,dim_company!A:D,4,FALSE)</calculatedColumnFormula>
    </tableColumn>
    <tableColumn id="13" xr3:uid="{E5C3E2DC-94AC-4F22-82DE-DC7D63501079}" name="sector_name" dataDxfId="35">
      <calculatedColumnFormula>VLOOKUP(I2,dim_sector!A:B,2,FALSE)</calculatedColumnFormula>
    </tableColumn>
    <tableColumn id="14" xr3:uid="{19117E08-9CDB-498E-B98C-ACE059652D55}" name="daily_change" dataDxfId="34">
      <calculatedColumnFormula xml:space="preserve"> tbl_market[[#This Row],[close]] - tbl_market[[#This Row],[open]]</calculatedColumnFormula>
    </tableColumn>
    <tableColumn id="15" xr3:uid="{4C3C1F68-795A-4B87-9388-08D8AD9611E8}" name="Daily % Change" dataDxfId="33">
      <calculatedColumnFormula xml:space="preserve"> (tbl_market[ [#This Row],[close] ] - tbl_market[[#This Row],[open]]) / tbl_market[[#This Row],[open]]</calculatedColumnFormula>
    </tableColumn>
    <tableColumn id="16" xr3:uid="{82F4248D-ED92-43C0-9634-425940C97497}" name="Volatility" dataDxfId="32">
      <calculatedColumnFormula xml:space="preserve"> tbl_market[[#This Row],[high]] - tbl_market[[#This Row],[low]]</calculatedColumnFormula>
    </tableColumn>
    <tableColumn id="8" xr3:uid="{EB76716E-8717-4AAD-9B62-6CD0AC5B57A8}" name="Months" dataDxfId="31">
      <calculatedColumnFormula>TEXT(A2,"mmm")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S36" sqref="S36"/>
    </sheetView>
  </sheetViews>
  <sheetFormatPr defaultRowHeight="14.4"/>
  <cols>
    <col min="1" max="1" width="15.77734375" customWidth="1"/>
    <col min="2" max="2" width="17.109375" customWidth="1"/>
    <col min="3" max="3" width="12.33203125" customWidth="1"/>
    <col min="4" max="4" width="11.5546875" customWidth="1"/>
  </cols>
  <sheetData>
    <row r="1" spans="1:4">
      <c r="A1" s="1" t="s">
        <v>0</v>
      </c>
      <c r="B1" s="1" t="s">
        <v>1</v>
      </c>
      <c r="C1" s="1" t="s">
        <v>2</v>
      </c>
      <c r="D1" s="1" t="s">
        <v>3</v>
      </c>
    </row>
    <row r="2" spans="1:4">
      <c r="A2" t="s">
        <v>4</v>
      </c>
      <c r="B2" t="s">
        <v>5</v>
      </c>
      <c r="C2" t="s">
        <v>6</v>
      </c>
      <c r="D2" t="s">
        <v>7</v>
      </c>
    </row>
    <row r="3" spans="1:4">
      <c r="A3" t="s">
        <v>8</v>
      </c>
      <c r="B3" t="s">
        <v>9</v>
      </c>
      <c r="C3" t="s">
        <v>10</v>
      </c>
      <c r="D3"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C12" sqref="C12"/>
    </sheetView>
  </sheetViews>
  <sheetFormatPr defaultRowHeight="14.4"/>
  <cols>
    <col min="1" max="1" width="12" customWidth="1"/>
    <col min="2" max="2" width="23.6640625" customWidth="1"/>
  </cols>
  <sheetData>
    <row r="1" spans="1:2">
      <c r="A1" s="1" t="s">
        <v>12</v>
      </c>
      <c r="B1" s="1" t="s">
        <v>13</v>
      </c>
    </row>
    <row r="2" spans="1:2">
      <c r="A2" t="s">
        <v>14</v>
      </c>
      <c r="B2" t="s">
        <v>15</v>
      </c>
    </row>
    <row r="3" spans="1:2">
      <c r="A3" t="s">
        <v>16</v>
      </c>
      <c r="B3" t="s">
        <v>17</v>
      </c>
    </row>
    <row r="4" spans="1:2">
      <c r="A4" t="s">
        <v>18</v>
      </c>
      <c r="B4" t="s">
        <v>19</v>
      </c>
    </row>
    <row r="5" spans="1:2">
      <c r="A5" t="s">
        <v>20</v>
      </c>
      <c r="B5" t="s">
        <v>21</v>
      </c>
    </row>
    <row r="6" spans="1:2">
      <c r="A6" t="s">
        <v>22</v>
      </c>
      <c r="B6"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H24" sqref="H24"/>
    </sheetView>
  </sheetViews>
  <sheetFormatPr defaultRowHeight="14.4"/>
  <cols>
    <col min="1" max="1" width="15.77734375" customWidth="1"/>
    <col min="2" max="2" width="15.33203125" customWidth="1"/>
    <col min="3" max="3" width="23.21875" customWidth="1"/>
    <col min="4" max="4" width="14.6640625" customWidth="1"/>
    <col min="5" max="5" width="17" customWidth="1"/>
  </cols>
  <sheetData>
    <row r="1" spans="1:5">
      <c r="A1" s="1" t="s">
        <v>24</v>
      </c>
      <c r="B1" s="1" t="s">
        <v>25</v>
      </c>
      <c r="C1" s="1" t="s">
        <v>26</v>
      </c>
      <c r="D1" s="1" t="s">
        <v>12</v>
      </c>
      <c r="E1" s="1" t="s">
        <v>0</v>
      </c>
    </row>
    <row r="2" spans="1:5">
      <c r="A2" t="s">
        <v>27</v>
      </c>
      <c r="B2" t="s">
        <v>28</v>
      </c>
      <c r="C2" t="s">
        <v>29</v>
      </c>
      <c r="D2" t="s">
        <v>14</v>
      </c>
      <c r="E2" t="s">
        <v>4</v>
      </c>
    </row>
    <row r="3" spans="1:5">
      <c r="A3" t="s">
        <v>30</v>
      </c>
      <c r="B3" t="s">
        <v>31</v>
      </c>
      <c r="C3" t="s">
        <v>32</v>
      </c>
      <c r="D3" t="s">
        <v>14</v>
      </c>
      <c r="E3" t="s">
        <v>4</v>
      </c>
    </row>
    <row r="4" spans="1:5">
      <c r="A4" t="s">
        <v>33</v>
      </c>
      <c r="B4" t="s">
        <v>34</v>
      </c>
      <c r="C4" t="s">
        <v>35</v>
      </c>
      <c r="D4" t="s">
        <v>16</v>
      </c>
      <c r="E4" t="s">
        <v>4</v>
      </c>
    </row>
    <row r="5" spans="1:5">
      <c r="A5" t="s">
        <v>36</v>
      </c>
      <c r="B5" t="s">
        <v>37</v>
      </c>
      <c r="C5" t="s">
        <v>38</v>
      </c>
      <c r="D5" t="s">
        <v>20</v>
      </c>
      <c r="E5" t="s">
        <v>4</v>
      </c>
    </row>
    <row r="6" spans="1:5">
      <c r="A6" t="s">
        <v>39</v>
      </c>
      <c r="B6" t="s">
        <v>40</v>
      </c>
      <c r="C6" t="s">
        <v>41</v>
      </c>
      <c r="D6" t="s">
        <v>14</v>
      </c>
      <c r="E6" t="s">
        <v>8</v>
      </c>
    </row>
    <row r="7" spans="1:5">
      <c r="A7" t="s">
        <v>42</v>
      </c>
      <c r="B7" t="s">
        <v>43</v>
      </c>
      <c r="C7" t="s">
        <v>44</v>
      </c>
      <c r="D7" t="s">
        <v>14</v>
      </c>
      <c r="E7" t="s">
        <v>8</v>
      </c>
    </row>
    <row r="8" spans="1:5">
      <c r="A8" t="s">
        <v>45</v>
      </c>
      <c r="B8" t="s">
        <v>46</v>
      </c>
      <c r="C8" t="s">
        <v>47</v>
      </c>
      <c r="D8" t="s">
        <v>22</v>
      </c>
      <c r="E8" t="s">
        <v>8</v>
      </c>
    </row>
    <row r="9" spans="1:5">
      <c r="A9" t="s">
        <v>48</v>
      </c>
      <c r="B9" t="s">
        <v>49</v>
      </c>
      <c r="C9" t="s">
        <v>50</v>
      </c>
      <c r="D9" t="s">
        <v>18</v>
      </c>
      <c r="E9" t="s">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activeCell="F9" sqref="F9"/>
    </sheetView>
  </sheetViews>
  <sheetFormatPr defaultRowHeight="14.4"/>
  <cols>
    <col min="1" max="1" width="15.109375" customWidth="1"/>
    <col min="2" max="2" width="22.44140625" customWidth="1"/>
  </cols>
  <sheetData>
    <row r="1" spans="1:3">
      <c r="A1" s="1" t="s">
        <v>51</v>
      </c>
      <c r="B1" s="1" t="s">
        <v>52</v>
      </c>
      <c r="C1" s="1" t="s">
        <v>53</v>
      </c>
    </row>
    <row r="2" spans="1:3">
      <c r="A2" t="s">
        <v>54</v>
      </c>
      <c r="B2" t="s">
        <v>55</v>
      </c>
      <c r="C2" t="s">
        <v>56</v>
      </c>
    </row>
    <row r="3" spans="1:3">
      <c r="A3" t="s">
        <v>57</v>
      </c>
      <c r="B3" t="s">
        <v>58</v>
      </c>
      <c r="C3" t="s">
        <v>59</v>
      </c>
    </row>
    <row r="4" spans="1:3">
      <c r="A4" t="s">
        <v>60</v>
      </c>
      <c r="B4" t="s">
        <v>61</v>
      </c>
      <c r="C4" t="s">
        <v>62</v>
      </c>
    </row>
    <row r="5" spans="1:3">
      <c r="A5" t="s">
        <v>63</v>
      </c>
      <c r="B5" t="s">
        <v>64</v>
      </c>
      <c r="C5" t="s">
        <v>65</v>
      </c>
    </row>
    <row r="6" spans="1:3">
      <c r="A6" t="s">
        <v>66</v>
      </c>
      <c r="B6" t="s">
        <v>67</v>
      </c>
      <c r="C6" t="s">
        <v>62</v>
      </c>
    </row>
    <row r="7" spans="1:3">
      <c r="A7" t="s">
        <v>68</v>
      </c>
      <c r="B7" t="s">
        <v>69</v>
      </c>
      <c r="C7" t="s">
        <v>65</v>
      </c>
    </row>
    <row r="8" spans="1:3">
      <c r="A8" t="s">
        <v>70</v>
      </c>
      <c r="B8" t="s">
        <v>71</v>
      </c>
      <c r="C8" t="s">
        <v>56</v>
      </c>
    </row>
    <row r="9" spans="1:3">
      <c r="A9" t="s">
        <v>72</v>
      </c>
      <c r="B9" t="s">
        <v>73</v>
      </c>
      <c r="C9" t="s">
        <v>65</v>
      </c>
    </row>
    <row r="10" spans="1:3">
      <c r="A10" t="s">
        <v>74</v>
      </c>
      <c r="B10" t="s">
        <v>75</v>
      </c>
      <c r="C10" t="s">
        <v>65</v>
      </c>
    </row>
    <row r="11" spans="1:3">
      <c r="A11" t="s">
        <v>76</v>
      </c>
      <c r="B11" t="s">
        <v>77</v>
      </c>
      <c r="C11" t="s">
        <v>56</v>
      </c>
    </row>
    <row r="12" spans="1:3">
      <c r="A12" t="s">
        <v>78</v>
      </c>
      <c r="B12" t="s">
        <v>79</v>
      </c>
      <c r="C12" t="s">
        <v>65</v>
      </c>
    </row>
    <row r="13" spans="1:3">
      <c r="A13" t="s">
        <v>80</v>
      </c>
      <c r="B13" t="s">
        <v>81</v>
      </c>
      <c r="C13" t="s">
        <v>59</v>
      </c>
    </row>
    <row r="14" spans="1:3">
      <c r="A14" t="s">
        <v>82</v>
      </c>
      <c r="B14" t="s">
        <v>83</v>
      </c>
      <c r="C14" t="s">
        <v>56</v>
      </c>
    </row>
    <row r="15" spans="1:3">
      <c r="A15" t="s">
        <v>84</v>
      </c>
      <c r="B15" t="s">
        <v>85</v>
      </c>
      <c r="C15" t="s">
        <v>56</v>
      </c>
    </row>
    <row r="16" spans="1:3">
      <c r="A16" t="s">
        <v>86</v>
      </c>
      <c r="B16" t="s">
        <v>87</v>
      </c>
      <c r="C16" t="s">
        <v>56</v>
      </c>
    </row>
    <row r="17" spans="1:3">
      <c r="A17" t="s">
        <v>88</v>
      </c>
      <c r="B17" t="s">
        <v>89</v>
      </c>
      <c r="C17" t="s">
        <v>62</v>
      </c>
    </row>
    <row r="18" spans="1:3">
      <c r="A18" t="s">
        <v>90</v>
      </c>
      <c r="B18" t="s">
        <v>91</v>
      </c>
      <c r="C18" t="s">
        <v>62</v>
      </c>
    </row>
    <row r="19" spans="1:3">
      <c r="A19" t="s">
        <v>92</v>
      </c>
      <c r="B19" t="s">
        <v>93</v>
      </c>
      <c r="C19" t="s">
        <v>65</v>
      </c>
    </row>
    <row r="20" spans="1:3">
      <c r="A20" t="s">
        <v>94</v>
      </c>
      <c r="B20" t="s">
        <v>95</v>
      </c>
      <c r="C20" t="s">
        <v>56</v>
      </c>
    </row>
    <row r="21" spans="1:3">
      <c r="A21" t="s">
        <v>96</v>
      </c>
      <c r="B21" t="s">
        <v>97</v>
      </c>
      <c r="C21" t="s">
        <v>65</v>
      </c>
    </row>
    <row r="22" spans="1:3">
      <c r="A22" t="s">
        <v>98</v>
      </c>
      <c r="B22" t="s">
        <v>99</v>
      </c>
      <c r="C22" t="s">
        <v>59</v>
      </c>
    </row>
    <row r="23" spans="1:3">
      <c r="A23" t="s">
        <v>100</v>
      </c>
      <c r="B23" t="s">
        <v>101</v>
      </c>
      <c r="C23" t="s">
        <v>56</v>
      </c>
    </row>
    <row r="24" spans="1:3">
      <c r="A24" t="s">
        <v>102</v>
      </c>
      <c r="B24" t="s">
        <v>103</v>
      </c>
      <c r="C24" t="s">
        <v>59</v>
      </c>
    </row>
    <row r="25" spans="1:3">
      <c r="A25" t="s">
        <v>104</v>
      </c>
      <c r="B25" t="s">
        <v>105</v>
      </c>
      <c r="C25" t="s">
        <v>65</v>
      </c>
    </row>
    <row r="26" spans="1:3">
      <c r="A26" t="s">
        <v>106</v>
      </c>
      <c r="B26" t="s">
        <v>107</v>
      </c>
      <c r="C26" t="s">
        <v>62</v>
      </c>
    </row>
    <row r="27" spans="1:3">
      <c r="A27" t="s">
        <v>108</v>
      </c>
      <c r="B27" t="s">
        <v>109</v>
      </c>
      <c r="C27" t="s">
        <v>65</v>
      </c>
    </row>
    <row r="28" spans="1:3">
      <c r="A28" t="s">
        <v>110</v>
      </c>
      <c r="B28" t="s">
        <v>111</v>
      </c>
      <c r="C28" t="s">
        <v>59</v>
      </c>
    </row>
    <row r="29" spans="1:3">
      <c r="A29" t="s">
        <v>112</v>
      </c>
      <c r="B29" t="s">
        <v>113</v>
      </c>
      <c r="C29" t="s">
        <v>56</v>
      </c>
    </row>
    <row r="30" spans="1:3">
      <c r="A30" t="s">
        <v>114</v>
      </c>
      <c r="B30" t="s">
        <v>115</v>
      </c>
      <c r="C30" t="s">
        <v>65</v>
      </c>
    </row>
    <row r="31" spans="1:3">
      <c r="A31" t="s">
        <v>116</v>
      </c>
      <c r="B31" t="s">
        <v>117</v>
      </c>
      <c r="C31"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G36" sqref="G36"/>
    </sheetView>
  </sheetViews>
  <sheetFormatPr defaultRowHeight="14.4"/>
  <cols>
    <col min="1" max="1" width="16.5546875" customWidth="1"/>
    <col min="2" max="2" width="24.5546875" customWidth="1"/>
    <col min="3" max="3" width="17.77734375" customWidth="1"/>
  </cols>
  <sheetData>
    <row r="1" spans="1:3">
      <c r="A1" s="1" t="s">
        <v>118</v>
      </c>
      <c r="B1" s="1" t="s">
        <v>119</v>
      </c>
      <c r="C1" s="1" t="s">
        <v>120</v>
      </c>
    </row>
    <row r="2" spans="1:3">
      <c r="A2" t="s">
        <v>121</v>
      </c>
      <c r="B2" t="s">
        <v>122</v>
      </c>
      <c r="C2" t="s">
        <v>123</v>
      </c>
    </row>
    <row r="3" spans="1:3">
      <c r="A3" t="s">
        <v>124</v>
      </c>
      <c r="B3" t="s">
        <v>125</v>
      </c>
      <c r="C3" t="s">
        <v>126</v>
      </c>
    </row>
    <row r="4" spans="1:3">
      <c r="A4" t="s">
        <v>127</v>
      </c>
      <c r="B4" t="s">
        <v>128</v>
      </c>
      <c r="C4" t="s">
        <v>129</v>
      </c>
    </row>
    <row r="5" spans="1:3">
      <c r="A5" t="s">
        <v>130</v>
      </c>
      <c r="B5" t="s">
        <v>131</v>
      </c>
      <c r="C5" t="s">
        <v>132</v>
      </c>
    </row>
    <row r="6" spans="1:3">
      <c r="A6" t="s">
        <v>133</v>
      </c>
      <c r="B6" t="s">
        <v>134</v>
      </c>
      <c r="C6" t="s">
        <v>135</v>
      </c>
    </row>
    <row r="7" spans="1:3">
      <c r="A7" t="s">
        <v>136</v>
      </c>
      <c r="B7" t="s">
        <v>137</v>
      </c>
      <c r="C7" t="s">
        <v>138</v>
      </c>
    </row>
    <row r="8" spans="1:3">
      <c r="A8" t="s">
        <v>139</v>
      </c>
      <c r="B8" t="s">
        <v>140</v>
      </c>
      <c r="C8" t="s">
        <v>141</v>
      </c>
    </row>
    <row r="9" spans="1:3">
      <c r="A9" t="s">
        <v>142</v>
      </c>
      <c r="B9" t="s">
        <v>143</v>
      </c>
      <c r="C9" t="s">
        <v>144</v>
      </c>
    </row>
    <row r="10" spans="1:3">
      <c r="A10" t="s">
        <v>145</v>
      </c>
      <c r="B10" t="s">
        <v>146</v>
      </c>
      <c r="C10" t="s">
        <v>147</v>
      </c>
    </row>
    <row r="11" spans="1:3">
      <c r="A11" t="s">
        <v>148</v>
      </c>
      <c r="B11" t="s">
        <v>149</v>
      </c>
      <c r="C11" t="s">
        <v>150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2"/>
  <sheetViews>
    <sheetView workbookViewId="0">
      <selection activeCell="K29" sqref="K29"/>
    </sheetView>
  </sheetViews>
  <sheetFormatPr defaultRowHeight="14.4"/>
  <cols>
    <col min="1" max="1" width="12.109375" customWidth="1"/>
    <col min="2" max="2" width="16.44140625" customWidth="1"/>
    <col min="3" max="3" width="12.77734375" customWidth="1"/>
    <col min="4" max="4" width="12.44140625" customWidth="1"/>
    <col min="5" max="5" width="12.6640625" customWidth="1"/>
    <col min="6" max="6" width="19.44140625" customWidth="1"/>
  </cols>
  <sheetData>
    <row r="1" spans="1:6">
      <c r="A1" s="1" t="s">
        <v>151</v>
      </c>
      <c r="B1" s="1" t="s">
        <v>152</v>
      </c>
      <c r="C1" s="1" t="s">
        <v>153</v>
      </c>
      <c r="D1" s="1" t="s">
        <v>154</v>
      </c>
      <c r="E1" s="1" t="s">
        <v>155</v>
      </c>
      <c r="F1" s="1" t="s">
        <v>156</v>
      </c>
    </row>
    <row r="2" spans="1:6">
      <c r="A2" t="s">
        <v>157</v>
      </c>
      <c r="B2">
        <v>1</v>
      </c>
      <c r="C2">
        <v>2025</v>
      </c>
      <c r="D2">
        <v>1</v>
      </c>
      <c r="E2">
        <v>1</v>
      </c>
      <c r="F2" t="b">
        <v>1</v>
      </c>
    </row>
    <row r="3" spans="1:6">
      <c r="A3" t="s">
        <v>158</v>
      </c>
      <c r="B3">
        <v>2</v>
      </c>
      <c r="C3">
        <v>2025</v>
      </c>
      <c r="D3">
        <v>1</v>
      </c>
      <c r="E3">
        <v>2</v>
      </c>
      <c r="F3" t="b">
        <v>0</v>
      </c>
    </row>
    <row r="4" spans="1:6">
      <c r="A4" t="s">
        <v>159</v>
      </c>
      <c r="B4">
        <v>3</v>
      </c>
      <c r="C4">
        <v>2025</v>
      </c>
      <c r="D4">
        <v>1</v>
      </c>
      <c r="E4">
        <v>3</v>
      </c>
      <c r="F4" t="b">
        <v>0</v>
      </c>
    </row>
    <row r="5" spans="1:6">
      <c r="A5" t="s">
        <v>160</v>
      </c>
      <c r="B5">
        <v>4</v>
      </c>
      <c r="C5">
        <v>2025</v>
      </c>
      <c r="D5">
        <v>1</v>
      </c>
      <c r="E5">
        <v>4</v>
      </c>
      <c r="F5" t="b">
        <v>0</v>
      </c>
    </row>
    <row r="6" spans="1:6">
      <c r="A6" t="s">
        <v>161</v>
      </c>
      <c r="B6">
        <v>5</v>
      </c>
      <c r="C6">
        <v>2025</v>
      </c>
      <c r="D6">
        <v>1</v>
      </c>
      <c r="E6">
        <v>5</v>
      </c>
      <c r="F6" t="b">
        <v>0</v>
      </c>
    </row>
    <row r="7" spans="1:6">
      <c r="A7" t="s">
        <v>162</v>
      </c>
      <c r="B7">
        <v>6</v>
      </c>
      <c r="C7">
        <v>2025</v>
      </c>
      <c r="D7">
        <v>1</v>
      </c>
      <c r="E7">
        <v>6</v>
      </c>
      <c r="F7" t="b">
        <v>0</v>
      </c>
    </row>
    <row r="8" spans="1:6">
      <c r="A8" t="s">
        <v>163</v>
      </c>
      <c r="B8">
        <v>7</v>
      </c>
      <c r="C8">
        <v>2025</v>
      </c>
      <c r="D8">
        <v>1</v>
      </c>
      <c r="E8">
        <v>7</v>
      </c>
      <c r="F8" t="b">
        <v>0</v>
      </c>
    </row>
    <row r="9" spans="1:6">
      <c r="A9" t="s">
        <v>164</v>
      </c>
      <c r="B9">
        <v>8</v>
      </c>
      <c r="C9">
        <v>2025</v>
      </c>
      <c r="D9">
        <v>1</v>
      </c>
      <c r="E9">
        <v>8</v>
      </c>
      <c r="F9" t="b">
        <v>0</v>
      </c>
    </row>
    <row r="10" spans="1:6">
      <c r="A10" t="s">
        <v>165</v>
      </c>
      <c r="B10">
        <v>9</v>
      </c>
      <c r="C10">
        <v>2025</v>
      </c>
      <c r="D10">
        <v>1</v>
      </c>
      <c r="E10">
        <v>9</v>
      </c>
      <c r="F10" t="b">
        <v>0</v>
      </c>
    </row>
    <row r="11" spans="1:6">
      <c r="A11" t="s">
        <v>166</v>
      </c>
      <c r="B11">
        <v>10</v>
      </c>
      <c r="C11">
        <v>2025</v>
      </c>
      <c r="D11">
        <v>1</v>
      </c>
      <c r="E11">
        <v>10</v>
      </c>
      <c r="F11" t="b">
        <v>0</v>
      </c>
    </row>
    <row r="12" spans="1:6">
      <c r="A12" t="s">
        <v>167</v>
      </c>
      <c r="B12">
        <v>11</v>
      </c>
      <c r="C12">
        <v>2025</v>
      </c>
      <c r="D12">
        <v>1</v>
      </c>
      <c r="E12">
        <v>11</v>
      </c>
      <c r="F12" t="b">
        <v>0</v>
      </c>
    </row>
    <row r="13" spans="1:6">
      <c r="A13" t="s">
        <v>168</v>
      </c>
      <c r="B13">
        <v>12</v>
      </c>
      <c r="C13">
        <v>2025</v>
      </c>
      <c r="D13">
        <v>1</v>
      </c>
      <c r="E13">
        <v>12</v>
      </c>
      <c r="F13" t="b">
        <v>0</v>
      </c>
    </row>
    <row r="14" spans="1:6">
      <c r="A14" t="s">
        <v>169</v>
      </c>
      <c r="B14">
        <v>13</v>
      </c>
      <c r="C14">
        <v>2025</v>
      </c>
      <c r="D14">
        <v>1</v>
      </c>
      <c r="E14">
        <v>13</v>
      </c>
      <c r="F14" t="b">
        <v>0</v>
      </c>
    </row>
    <row r="15" spans="1:6">
      <c r="A15" t="s">
        <v>170</v>
      </c>
      <c r="B15">
        <v>14</v>
      </c>
      <c r="C15">
        <v>2025</v>
      </c>
      <c r="D15">
        <v>1</v>
      </c>
      <c r="E15">
        <v>14</v>
      </c>
      <c r="F15" t="b">
        <v>0</v>
      </c>
    </row>
    <row r="16" spans="1:6">
      <c r="A16" t="s">
        <v>171</v>
      </c>
      <c r="B16">
        <v>15</v>
      </c>
      <c r="C16">
        <v>2025</v>
      </c>
      <c r="D16">
        <v>1</v>
      </c>
      <c r="E16">
        <v>15</v>
      </c>
      <c r="F16" t="b">
        <v>0</v>
      </c>
    </row>
    <row r="17" spans="1:6">
      <c r="A17" t="s">
        <v>172</v>
      </c>
      <c r="B17">
        <v>16</v>
      </c>
      <c r="C17">
        <v>2025</v>
      </c>
      <c r="D17">
        <v>1</v>
      </c>
      <c r="E17">
        <v>16</v>
      </c>
      <c r="F17" t="b">
        <v>0</v>
      </c>
    </row>
    <row r="18" spans="1:6">
      <c r="A18" t="s">
        <v>173</v>
      </c>
      <c r="B18">
        <v>17</v>
      </c>
      <c r="C18">
        <v>2025</v>
      </c>
      <c r="D18">
        <v>1</v>
      </c>
      <c r="E18">
        <v>17</v>
      </c>
      <c r="F18" t="b">
        <v>0</v>
      </c>
    </row>
    <row r="19" spans="1:6">
      <c r="A19" t="s">
        <v>174</v>
      </c>
      <c r="B19">
        <v>18</v>
      </c>
      <c r="C19">
        <v>2025</v>
      </c>
      <c r="D19">
        <v>1</v>
      </c>
      <c r="E19">
        <v>18</v>
      </c>
      <c r="F19" t="b">
        <v>0</v>
      </c>
    </row>
    <row r="20" spans="1:6">
      <c r="A20" t="s">
        <v>175</v>
      </c>
      <c r="B20">
        <v>19</v>
      </c>
      <c r="C20">
        <v>2025</v>
      </c>
      <c r="D20">
        <v>1</v>
      </c>
      <c r="E20">
        <v>19</v>
      </c>
      <c r="F20" t="b">
        <v>0</v>
      </c>
    </row>
    <row r="21" spans="1:6">
      <c r="A21" t="s">
        <v>176</v>
      </c>
      <c r="B21">
        <v>20</v>
      </c>
      <c r="C21">
        <v>2025</v>
      </c>
      <c r="D21">
        <v>1</v>
      </c>
      <c r="E21">
        <v>20</v>
      </c>
      <c r="F21" t="b">
        <v>0</v>
      </c>
    </row>
    <row r="22" spans="1:6">
      <c r="A22" t="s">
        <v>177</v>
      </c>
      <c r="B22">
        <v>21</v>
      </c>
      <c r="C22">
        <v>2025</v>
      </c>
      <c r="D22">
        <v>1</v>
      </c>
      <c r="E22">
        <v>21</v>
      </c>
      <c r="F22" t="b">
        <v>0</v>
      </c>
    </row>
    <row r="23" spans="1:6">
      <c r="A23" t="s">
        <v>178</v>
      </c>
      <c r="B23">
        <v>22</v>
      </c>
      <c r="C23">
        <v>2025</v>
      </c>
      <c r="D23">
        <v>1</v>
      </c>
      <c r="E23">
        <v>22</v>
      </c>
      <c r="F23" t="b">
        <v>0</v>
      </c>
    </row>
    <row r="24" spans="1:6">
      <c r="A24" t="s">
        <v>179</v>
      </c>
      <c r="B24">
        <v>23</v>
      </c>
      <c r="C24">
        <v>2025</v>
      </c>
      <c r="D24">
        <v>1</v>
      </c>
      <c r="E24">
        <v>23</v>
      </c>
      <c r="F24" t="b">
        <v>0</v>
      </c>
    </row>
    <row r="25" spans="1:6">
      <c r="A25" t="s">
        <v>180</v>
      </c>
      <c r="B25">
        <v>24</v>
      </c>
      <c r="C25">
        <v>2025</v>
      </c>
      <c r="D25">
        <v>1</v>
      </c>
      <c r="E25">
        <v>24</v>
      </c>
      <c r="F25" t="b">
        <v>0</v>
      </c>
    </row>
    <row r="26" spans="1:6">
      <c r="A26" t="s">
        <v>181</v>
      </c>
      <c r="B26">
        <v>25</v>
      </c>
      <c r="C26">
        <v>2025</v>
      </c>
      <c r="D26">
        <v>1</v>
      </c>
      <c r="E26">
        <v>25</v>
      </c>
      <c r="F26" t="b">
        <v>0</v>
      </c>
    </row>
    <row r="27" spans="1:6">
      <c r="A27" t="s">
        <v>182</v>
      </c>
      <c r="B27">
        <v>26</v>
      </c>
      <c r="C27">
        <v>2025</v>
      </c>
      <c r="D27">
        <v>1</v>
      </c>
      <c r="E27">
        <v>26</v>
      </c>
      <c r="F27" t="b">
        <v>0</v>
      </c>
    </row>
    <row r="28" spans="1:6">
      <c r="A28" t="s">
        <v>183</v>
      </c>
      <c r="B28">
        <v>27</v>
      </c>
      <c r="C28">
        <v>2025</v>
      </c>
      <c r="D28">
        <v>1</v>
      </c>
      <c r="E28">
        <v>27</v>
      </c>
      <c r="F28" t="b">
        <v>0</v>
      </c>
    </row>
    <row r="29" spans="1:6">
      <c r="A29" t="s">
        <v>184</v>
      </c>
      <c r="B29">
        <v>28</v>
      </c>
      <c r="C29">
        <v>2025</v>
      </c>
      <c r="D29">
        <v>1</v>
      </c>
      <c r="E29">
        <v>28</v>
      </c>
      <c r="F29" t="b">
        <v>0</v>
      </c>
    </row>
    <row r="30" spans="1:6">
      <c r="A30" t="s">
        <v>185</v>
      </c>
      <c r="B30">
        <v>29</v>
      </c>
      <c r="C30">
        <v>2025</v>
      </c>
      <c r="D30">
        <v>1</v>
      </c>
      <c r="E30">
        <v>29</v>
      </c>
      <c r="F30" t="b">
        <v>0</v>
      </c>
    </row>
    <row r="31" spans="1:6">
      <c r="A31" t="s">
        <v>186</v>
      </c>
      <c r="B31">
        <v>30</v>
      </c>
      <c r="C31">
        <v>2025</v>
      </c>
      <c r="D31">
        <v>1</v>
      </c>
      <c r="E31">
        <v>30</v>
      </c>
      <c r="F31" t="b">
        <v>0</v>
      </c>
    </row>
    <row r="32" spans="1:6">
      <c r="A32" t="s">
        <v>187</v>
      </c>
      <c r="B32">
        <v>31</v>
      </c>
      <c r="C32">
        <v>2025</v>
      </c>
      <c r="D32">
        <v>1</v>
      </c>
      <c r="E32">
        <v>31</v>
      </c>
      <c r="F32" t="b">
        <v>0</v>
      </c>
    </row>
    <row r="33" spans="1:6">
      <c r="A33" t="s">
        <v>188</v>
      </c>
      <c r="B33">
        <v>32</v>
      </c>
      <c r="C33">
        <v>2025</v>
      </c>
      <c r="D33">
        <v>2</v>
      </c>
      <c r="E33">
        <v>1</v>
      </c>
      <c r="F33" t="b">
        <v>1</v>
      </c>
    </row>
    <row r="34" spans="1:6">
      <c r="A34" t="s">
        <v>189</v>
      </c>
      <c r="B34">
        <v>33</v>
      </c>
      <c r="C34">
        <v>2025</v>
      </c>
      <c r="D34">
        <v>2</v>
      </c>
      <c r="E34">
        <v>2</v>
      </c>
      <c r="F34" t="b">
        <v>0</v>
      </c>
    </row>
    <row r="35" spans="1:6">
      <c r="A35" t="s">
        <v>190</v>
      </c>
      <c r="B35">
        <v>34</v>
      </c>
      <c r="C35">
        <v>2025</v>
      </c>
      <c r="D35">
        <v>2</v>
      </c>
      <c r="E35">
        <v>3</v>
      </c>
      <c r="F35" t="b">
        <v>0</v>
      </c>
    </row>
    <row r="36" spans="1:6">
      <c r="A36" t="s">
        <v>191</v>
      </c>
      <c r="B36">
        <v>35</v>
      </c>
      <c r="C36">
        <v>2025</v>
      </c>
      <c r="D36">
        <v>2</v>
      </c>
      <c r="E36">
        <v>4</v>
      </c>
      <c r="F36" t="b">
        <v>0</v>
      </c>
    </row>
    <row r="37" spans="1:6">
      <c r="A37" t="s">
        <v>192</v>
      </c>
      <c r="B37">
        <v>36</v>
      </c>
      <c r="C37">
        <v>2025</v>
      </c>
      <c r="D37">
        <v>2</v>
      </c>
      <c r="E37">
        <v>5</v>
      </c>
      <c r="F37" t="b">
        <v>0</v>
      </c>
    </row>
    <row r="38" spans="1:6">
      <c r="A38" t="s">
        <v>193</v>
      </c>
      <c r="B38">
        <v>37</v>
      </c>
      <c r="C38">
        <v>2025</v>
      </c>
      <c r="D38">
        <v>2</v>
      </c>
      <c r="E38">
        <v>6</v>
      </c>
      <c r="F38" t="b">
        <v>0</v>
      </c>
    </row>
    <row r="39" spans="1:6">
      <c r="A39" t="s">
        <v>194</v>
      </c>
      <c r="B39">
        <v>38</v>
      </c>
      <c r="C39">
        <v>2025</v>
      </c>
      <c r="D39">
        <v>2</v>
      </c>
      <c r="E39">
        <v>7</v>
      </c>
      <c r="F39" t="b">
        <v>0</v>
      </c>
    </row>
    <row r="40" spans="1:6">
      <c r="A40" t="s">
        <v>195</v>
      </c>
      <c r="B40">
        <v>39</v>
      </c>
      <c r="C40">
        <v>2025</v>
      </c>
      <c r="D40">
        <v>2</v>
      </c>
      <c r="E40">
        <v>8</v>
      </c>
      <c r="F40" t="b">
        <v>0</v>
      </c>
    </row>
    <row r="41" spans="1:6">
      <c r="A41" t="s">
        <v>196</v>
      </c>
      <c r="B41">
        <v>40</v>
      </c>
      <c r="C41">
        <v>2025</v>
      </c>
      <c r="D41">
        <v>2</v>
      </c>
      <c r="E41">
        <v>9</v>
      </c>
      <c r="F41" t="b">
        <v>0</v>
      </c>
    </row>
    <row r="42" spans="1:6">
      <c r="A42" t="s">
        <v>197</v>
      </c>
      <c r="B42">
        <v>41</v>
      </c>
      <c r="C42">
        <v>2025</v>
      </c>
      <c r="D42">
        <v>2</v>
      </c>
      <c r="E42">
        <v>10</v>
      </c>
      <c r="F42" t="b">
        <v>0</v>
      </c>
    </row>
    <row r="43" spans="1:6">
      <c r="A43" t="s">
        <v>198</v>
      </c>
      <c r="B43">
        <v>42</v>
      </c>
      <c r="C43">
        <v>2025</v>
      </c>
      <c r="D43">
        <v>2</v>
      </c>
      <c r="E43">
        <v>11</v>
      </c>
      <c r="F43" t="b">
        <v>0</v>
      </c>
    </row>
    <row r="44" spans="1:6">
      <c r="A44" t="s">
        <v>199</v>
      </c>
      <c r="B44">
        <v>43</v>
      </c>
      <c r="C44">
        <v>2025</v>
      </c>
      <c r="D44">
        <v>2</v>
      </c>
      <c r="E44">
        <v>12</v>
      </c>
      <c r="F44" t="b">
        <v>0</v>
      </c>
    </row>
    <row r="45" spans="1:6">
      <c r="A45" t="s">
        <v>200</v>
      </c>
      <c r="B45">
        <v>44</v>
      </c>
      <c r="C45">
        <v>2025</v>
      </c>
      <c r="D45">
        <v>2</v>
      </c>
      <c r="E45">
        <v>13</v>
      </c>
      <c r="F45" t="b">
        <v>0</v>
      </c>
    </row>
    <row r="46" spans="1:6">
      <c r="A46" t="s">
        <v>201</v>
      </c>
      <c r="B46">
        <v>45</v>
      </c>
      <c r="C46">
        <v>2025</v>
      </c>
      <c r="D46">
        <v>2</v>
      </c>
      <c r="E46">
        <v>14</v>
      </c>
      <c r="F46" t="b">
        <v>0</v>
      </c>
    </row>
    <row r="47" spans="1:6">
      <c r="A47" t="s">
        <v>202</v>
      </c>
      <c r="B47">
        <v>46</v>
      </c>
      <c r="C47">
        <v>2025</v>
      </c>
      <c r="D47">
        <v>2</v>
      </c>
      <c r="E47">
        <v>15</v>
      </c>
      <c r="F47" t="b">
        <v>0</v>
      </c>
    </row>
    <row r="48" spans="1:6">
      <c r="A48" t="s">
        <v>203</v>
      </c>
      <c r="B48">
        <v>47</v>
      </c>
      <c r="C48">
        <v>2025</v>
      </c>
      <c r="D48">
        <v>2</v>
      </c>
      <c r="E48">
        <v>16</v>
      </c>
      <c r="F48" t="b">
        <v>0</v>
      </c>
    </row>
    <row r="49" spans="1:6">
      <c r="A49" t="s">
        <v>204</v>
      </c>
      <c r="B49">
        <v>48</v>
      </c>
      <c r="C49">
        <v>2025</v>
      </c>
      <c r="D49">
        <v>2</v>
      </c>
      <c r="E49">
        <v>17</v>
      </c>
      <c r="F49" t="b">
        <v>0</v>
      </c>
    </row>
    <row r="50" spans="1:6">
      <c r="A50" t="s">
        <v>205</v>
      </c>
      <c r="B50">
        <v>49</v>
      </c>
      <c r="C50">
        <v>2025</v>
      </c>
      <c r="D50">
        <v>2</v>
      </c>
      <c r="E50">
        <v>18</v>
      </c>
      <c r="F50" t="b">
        <v>0</v>
      </c>
    </row>
    <row r="51" spans="1:6">
      <c r="A51" t="s">
        <v>206</v>
      </c>
      <c r="B51">
        <v>50</v>
      </c>
      <c r="C51">
        <v>2025</v>
      </c>
      <c r="D51">
        <v>2</v>
      </c>
      <c r="E51">
        <v>19</v>
      </c>
      <c r="F51" t="b">
        <v>0</v>
      </c>
    </row>
    <row r="52" spans="1:6">
      <c r="A52" t="s">
        <v>207</v>
      </c>
      <c r="B52">
        <v>51</v>
      </c>
      <c r="C52">
        <v>2025</v>
      </c>
      <c r="D52">
        <v>2</v>
      </c>
      <c r="E52">
        <v>20</v>
      </c>
      <c r="F52" t="b">
        <v>0</v>
      </c>
    </row>
    <row r="53" spans="1:6">
      <c r="A53" t="s">
        <v>208</v>
      </c>
      <c r="B53">
        <v>52</v>
      </c>
      <c r="C53">
        <v>2025</v>
      </c>
      <c r="D53">
        <v>2</v>
      </c>
      <c r="E53">
        <v>21</v>
      </c>
      <c r="F53" t="b">
        <v>0</v>
      </c>
    </row>
    <row r="54" spans="1:6">
      <c r="A54" t="s">
        <v>209</v>
      </c>
      <c r="B54">
        <v>53</v>
      </c>
      <c r="C54">
        <v>2025</v>
      </c>
      <c r="D54">
        <v>2</v>
      </c>
      <c r="E54">
        <v>22</v>
      </c>
      <c r="F54" t="b">
        <v>0</v>
      </c>
    </row>
    <row r="55" spans="1:6">
      <c r="A55" t="s">
        <v>210</v>
      </c>
      <c r="B55">
        <v>54</v>
      </c>
      <c r="C55">
        <v>2025</v>
      </c>
      <c r="D55">
        <v>2</v>
      </c>
      <c r="E55">
        <v>23</v>
      </c>
      <c r="F55" t="b">
        <v>0</v>
      </c>
    </row>
    <row r="56" spans="1:6">
      <c r="A56" t="s">
        <v>211</v>
      </c>
      <c r="B56">
        <v>55</v>
      </c>
      <c r="C56">
        <v>2025</v>
      </c>
      <c r="D56">
        <v>2</v>
      </c>
      <c r="E56">
        <v>24</v>
      </c>
      <c r="F56" t="b">
        <v>0</v>
      </c>
    </row>
    <row r="57" spans="1:6">
      <c r="A57" t="s">
        <v>212</v>
      </c>
      <c r="B57">
        <v>56</v>
      </c>
      <c r="C57">
        <v>2025</v>
      </c>
      <c r="D57">
        <v>2</v>
      </c>
      <c r="E57">
        <v>25</v>
      </c>
      <c r="F57" t="b">
        <v>0</v>
      </c>
    </row>
    <row r="58" spans="1:6">
      <c r="A58" t="s">
        <v>213</v>
      </c>
      <c r="B58">
        <v>57</v>
      </c>
      <c r="C58">
        <v>2025</v>
      </c>
      <c r="D58">
        <v>2</v>
      </c>
      <c r="E58">
        <v>26</v>
      </c>
      <c r="F58" t="b">
        <v>0</v>
      </c>
    </row>
    <row r="59" spans="1:6">
      <c r="A59" t="s">
        <v>214</v>
      </c>
      <c r="B59">
        <v>58</v>
      </c>
      <c r="C59">
        <v>2025</v>
      </c>
      <c r="D59">
        <v>2</v>
      </c>
      <c r="E59">
        <v>27</v>
      </c>
      <c r="F59" t="b">
        <v>0</v>
      </c>
    </row>
    <row r="60" spans="1:6">
      <c r="A60" t="s">
        <v>215</v>
      </c>
      <c r="B60">
        <v>59</v>
      </c>
      <c r="C60">
        <v>2025</v>
      </c>
      <c r="D60">
        <v>2</v>
      </c>
      <c r="E60">
        <v>28</v>
      </c>
      <c r="F60" t="b">
        <v>0</v>
      </c>
    </row>
    <row r="61" spans="1:6">
      <c r="A61" t="s">
        <v>216</v>
      </c>
      <c r="B61">
        <v>60</v>
      </c>
      <c r="C61">
        <v>2025</v>
      </c>
      <c r="D61">
        <v>3</v>
      </c>
      <c r="E61">
        <v>1</v>
      </c>
      <c r="F61" t="b">
        <v>1</v>
      </c>
    </row>
    <row r="62" spans="1:6">
      <c r="A62" t="s">
        <v>217</v>
      </c>
      <c r="B62">
        <v>61</v>
      </c>
      <c r="C62">
        <v>2025</v>
      </c>
      <c r="D62">
        <v>3</v>
      </c>
      <c r="E62">
        <v>2</v>
      </c>
      <c r="F62" t="b">
        <v>0</v>
      </c>
    </row>
    <row r="63" spans="1:6">
      <c r="A63" t="s">
        <v>218</v>
      </c>
      <c r="B63">
        <v>62</v>
      </c>
      <c r="C63">
        <v>2025</v>
      </c>
      <c r="D63">
        <v>3</v>
      </c>
      <c r="E63">
        <v>3</v>
      </c>
      <c r="F63" t="b">
        <v>0</v>
      </c>
    </row>
    <row r="64" spans="1:6">
      <c r="A64" t="s">
        <v>219</v>
      </c>
      <c r="B64">
        <v>63</v>
      </c>
      <c r="C64">
        <v>2025</v>
      </c>
      <c r="D64">
        <v>3</v>
      </c>
      <c r="E64">
        <v>4</v>
      </c>
      <c r="F64" t="b">
        <v>0</v>
      </c>
    </row>
    <row r="65" spans="1:6">
      <c r="A65" t="s">
        <v>220</v>
      </c>
      <c r="B65">
        <v>64</v>
      </c>
      <c r="C65">
        <v>2025</v>
      </c>
      <c r="D65">
        <v>3</v>
      </c>
      <c r="E65">
        <v>5</v>
      </c>
      <c r="F65" t="b">
        <v>0</v>
      </c>
    </row>
    <row r="66" spans="1:6">
      <c r="A66" t="s">
        <v>221</v>
      </c>
      <c r="B66">
        <v>65</v>
      </c>
      <c r="C66">
        <v>2025</v>
      </c>
      <c r="D66">
        <v>3</v>
      </c>
      <c r="E66">
        <v>6</v>
      </c>
      <c r="F66" t="b">
        <v>0</v>
      </c>
    </row>
    <row r="67" spans="1:6">
      <c r="A67" t="s">
        <v>222</v>
      </c>
      <c r="B67">
        <v>66</v>
      </c>
      <c r="C67">
        <v>2025</v>
      </c>
      <c r="D67">
        <v>3</v>
      </c>
      <c r="E67">
        <v>7</v>
      </c>
      <c r="F67" t="b">
        <v>0</v>
      </c>
    </row>
    <row r="68" spans="1:6">
      <c r="A68" t="s">
        <v>223</v>
      </c>
      <c r="B68">
        <v>67</v>
      </c>
      <c r="C68">
        <v>2025</v>
      </c>
      <c r="D68">
        <v>3</v>
      </c>
      <c r="E68">
        <v>8</v>
      </c>
      <c r="F68" t="b">
        <v>0</v>
      </c>
    </row>
    <row r="69" spans="1:6">
      <c r="A69" t="s">
        <v>224</v>
      </c>
      <c r="B69">
        <v>68</v>
      </c>
      <c r="C69">
        <v>2025</v>
      </c>
      <c r="D69">
        <v>3</v>
      </c>
      <c r="E69">
        <v>9</v>
      </c>
      <c r="F69" t="b">
        <v>0</v>
      </c>
    </row>
    <row r="70" spans="1:6">
      <c r="A70" t="s">
        <v>225</v>
      </c>
      <c r="B70">
        <v>69</v>
      </c>
      <c r="C70">
        <v>2025</v>
      </c>
      <c r="D70">
        <v>3</v>
      </c>
      <c r="E70">
        <v>10</v>
      </c>
      <c r="F70" t="b">
        <v>0</v>
      </c>
    </row>
    <row r="71" spans="1:6">
      <c r="A71" t="s">
        <v>226</v>
      </c>
      <c r="B71">
        <v>70</v>
      </c>
      <c r="C71">
        <v>2025</v>
      </c>
      <c r="D71">
        <v>3</v>
      </c>
      <c r="E71">
        <v>11</v>
      </c>
      <c r="F71" t="b">
        <v>0</v>
      </c>
    </row>
    <row r="72" spans="1:6">
      <c r="A72" t="s">
        <v>227</v>
      </c>
      <c r="B72">
        <v>71</v>
      </c>
      <c r="C72">
        <v>2025</v>
      </c>
      <c r="D72">
        <v>3</v>
      </c>
      <c r="E72">
        <v>12</v>
      </c>
      <c r="F72" t="b">
        <v>0</v>
      </c>
    </row>
    <row r="73" spans="1:6">
      <c r="A73" t="s">
        <v>228</v>
      </c>
      <c r="B73">
        <v>72</v>
      </c>
      <c r="C73">
        <v>2025</v>
      </c>
      <c r="D73">
        <v>3</v>
      </c>
      <c r="E73">
        <v>13</v>
      </c>
      <c r="F73" t="b">
        <v>0</v>
      </c>
    </row>
    <row r="74" spans="1:6">
      <c r="A74" t="s">
        <v>229</v>
      </c>
      <c r="B74">
        <v>73</v>
      </c>
      <c r="C74">
        <v>2025</v>
      </c>
      <c r="D74">
        <v>3</v>
      </c>
      <c r="E74">
        <v>14</v>
      </c>
      <c r="F74" t="b">
        <v>0</v>
      </c>
    </row>
    <row r="75" spans="1:6">
      <c r="A75" t="s">
        <v>230</v>
      </c>
      <c r="B75">
        <v>74</v>
      </c>
      <c r="C75">
        <v>2025</v>
      </c>
      <c r="D75">
        <v>3</v>
      </c>
      <c r="E75">
        <v>15</v>
      </c>
      <c r="F75" t="b">
        <v>0</v>
      </c>
    </row>
    <row r="76" spans="1:6">
      <c r="A76" t="s">
        <v>231</v>
      </c>
      <c r="B76">
        <v>75</v>
      </c>
      <c r="C76">
        <v>2025</v>
      </c>
      <c r="D76">
        <v>3</v>
      </c>
      <c r="E76">
        <v>16</v>
      </c>
      <c r="F76" t="b">
        <v>0</v>
      </c>
    </row>
    <row r="77" spans="1:6">
      <c r="A77" t="s">
        <v>232</v>
      </c>
      <c r="B77">
        <v>76</v>
      </c>
      <c r="C77">
        <v>2025</v>
      </c>
      <c r="D77">
        <v>3</v>
      </c>
      <c r="E77">
        <v>17</v>
      </c>
      <c r="F77" t="b">
        <v>0</v>
      </c>
    </row>
    <row r="78" spans="1:6">
      <c r="A78" t="s">
        <v>233</v>
      </c>
      <c r="B78">
        <v>77</v>
      </c>
      <c r="C78">
        <v>2025</v>
      </c>
      <c r="D78">
        <v>3</v>
      </c>
      <c r="E78">
        <v>18</v>
      </c>
      <c r="F78" t="b">
        <v>0</v>
      </c>
    </row>
    <row r="79" spans="1:6">
      <c r="A79" t="s">
        <v>234</v>
      </c>
      <c r="B79">
        <v>78</v>
      </c>
      <c r="C79">
        <v>2025</v>
      </c>
      <c r="D79">
        <v>3</v>
      </c>
      <c r="E79">
        <v>19</v>
      </c>
      <c r="F79" t="b">
        <v>0</v>
      </c>
    </row>
    <row r="80" spans="1:6">
      <c r="A80" t="s">
        <v>235</v>
      </c>
      <c r="B80">
        <v>79</v>
      </c>
      <c r="C80">
        <v>2025</v>
      </c>
      <c r="D80">
        <v>3</v>
      </c>
      <c r="E80">
        <v>20</v>
      </c>
      <c r="F80" t="b">
        <v>0</v>
      </c>
    </row>
    <row r="81" spans="1:6">
      <c r="A81" t="s">
        <v>236</v>
      </c>
      <c r="B81">
        <v>80</v>
      </c>
      <c r="C81">
        <v>2025</v>
      </c>
      <c r="D81">
        <v>3</v>
      </c>
      <c r="E81">
        <v>21</v>
      </c>
      <c r="F81" t="b">
        <v>0</v>
      </c>
    </row>
    <row r="82" spans="1:6">
      <c r="A82" t="s">
        <v>237</v>
      </c>
      <c r="B82">
        <v>81</v>
      </c>
      <c r="C82">
        <v>2025</v>
      </c>
      <c r="D82">
        <v>3</v>
      </c>
      <c r="E82">
        <v>22</v>
      </c>
      <c r="F82" t="b">
        <v>0</v>
      </c>
    </row>
    <row r="83" spans="1:6">
      <c r="A83" t="s">
        <v>238</v>
      </c>
      <c r="B83">
        <v>82</v>
      </c>
      <c r="C83">
        <v>2025</v>
      </c>
      <c r="D83">
        <v>3</v>
      </c>
      <c r="E83">
        <v>23</v>
      </c>
      <c r="F83" t="b">
        <v>0</v>
      </c>
    </row>
    <row r="84" spans="1:6">
      <c r="A84" t="s">
        <v>239</v>
      </c>
      <c r="B84">
        <v>83</v>
      </c>
      <c r="C84">
        <v>2025</v>
      </c>
      <c r="D84">
        <v>3</v>
      </c>
      <c r="E84">
        <v>24</v>
      </c>
      <c r="F84" t="b">
        <v>0</v>
      </c>
    </row>
    <row r="85" spans="1:6">
      <c r="A85" t="s">
        <v>240</v>
      </c>
      <c r="B85">
        <v>84</v>
      </c>
      <c r="C85">
        <v>2025</v>
      </c>
      <c r="D85">
        <v>3</v>
      </c>
      <c r="E85">
        <v>25</v>
      </c>
      <c r="F85" t="b">
        <v>0</v>
      </c>
    </row>
    <row r="86" spans="1:6">
      <c r="A86" t="s">
        <v>241</v>
      </c>
      <c r="B86">
        <v>85</v>
      </c>
      <c r="C86">
        <v>2025</v>
      </c>
      <c r="D86">
        <v>3</v>
      </c>
      <c r="E86">
        <v>26</v>
      </c>
      <c r="F86" t="b">
        <v>0</v>
      </c>
    </row>
    <row r="87" spans="1:6">
      <c r="A87" t="s">
        <v>242</v>
      </c>
      <c r="B87">
        <v>86</v>
      </c>
      <c r="C87">
        <v>2025</v>
      </c>
      <c r="D87">
        <v>3</v>
      </c>
      <c r="E87">
        <v>27</v>
      </c>
      <c r="F87" t="b">
        <v>0</v>
      </c>
    </row>
    <row r="88" spans="1:6">
      <c r="A88" t="s">
        <v>243</v>
      </c>
      <c r="B88">
        <v>87</v>
      </c>
      <c r="C88">
        <v>2025</v>
      </c>
      <c r="D88">
        <v>3</v>
      </c>
      <c r="E88">
        <v>28</v>
      </c>
      <c r="F88" t="b">
        <v>0</v>
      </c>
    </row>
    <row r="89" spans="1:6">
      <c r="A89" t="s">
        <v>244</v>
      </c>
      <c r="B89">
        <v>88</v>
      </c>
      <c r="C89">
        <v>2025</v>
      </c>
      <c r="D89">
        <v>3</v>
      </c>
      <c r="E89">
        <v>29</v>
      </c>
      <c r="F89" t="b">
        <v>0</v>
      </c>
    </row>
    <row r="90" spans="1:6">
      <c r="A90" t="s">
        <v>245</v>
      </c>
      <c r="B90">
        <v>89</v>
      </c>
      <c r="C90">
        <v>2025</v>
      </c>
      <c r="D90">
        <v>3</v>
      </c>
      <c r="E90">
        <v>30</v>
      </c>
      <c r="F90" t="b">
        <v>0</v>
      </c>
    </row>
    <row r="91" spans="1:6">
      <c r="A91" t="s">
        <v>246</v>
      </c>
      <c r="B91">
        <v>90</v>
      </c>
      <c r="C91">
        <v>2025</v>
      </c>
      <c r="D91">
        <v>3</v>
      </c>
      <c r="E91">
        <v>31</v>
      </c>
      <c r="F91" t="b">
        <v>0</v>
      </c>
    </row>
    <row r="92" spans="1:6">
      <c r="A92" t="s">
        <v>247</v>
      </c>
      <c r="B92">
        <v>91</v>
      </c>
      <c r="C92">
        <v>2025</v>
      </c>
      <c r="D92">
        <v>4</v>
      </c>
      <c r="E92">
        <v>1</v>
      </c>
      <c r="F92" t="b">
        <v>1</v>
      </c>
    </row>
    <row r="93" spans="1:6">
      <c r="A93" t="s">
        <v>248</v>
      </c>
      <c r="B93">
        <v>92</v>
      </c>
      <c r="C93">
        <v>2025</v>
      </c>
      <c r="D93">
        <v>4</v>
      </c>
      <c r="E93">
        <v>2</v>
      </c>
      <c r="F93" t="b">
        <v>0</v>
      </c>
    </row>
    <row r="94" spans="1:6">
      <c r="A94" t="s">
        <v>249</v>
      </c>
      <c r="B94">
        <v>93</v>
      </c>
      <c r="C94">
        <v>2025</v>
      </c>
      <c r="D94">
        <v>4</v>
      </c>
      <c r="E94">
        <v>3</v>
      </c>
      <c r="F94" t="b">
        <v>0</v>
      </c>
    </row>
    <row r="95" spans="1:6">
      <c r="A95" t="s">
        <v>250</v>
      </c>
      <c r="B95">
        <v>94</v>
      </c>
      <c r="C95">
        <v>2025</v>
      </c>
      <c r="D95">
        <v>4</v>
      </c>
      <c r="E95">
        <v>4</v>
      </c>
      <c r="F95" t="b">
        <v>0</v>
      </c>
    </row>
    <row r="96" spans="1:6">
      <c r="A96" t="s">
        <v>251</v>
      </c>
      <c r="B96">
        <v>95</v>
      </c>
      <c r="C96">
        <v>2025</v>
      </c>
      <c r="D96">
        <v>4</v>
      </c>
      <c r="E96">
        <v>5</v>
      </c>
      <c r="F96" t="b">
        <v>0</v>
      </c>
    </row>
    <row r="97" spans="1:6">
      <c r="A97" t="s">
        <v>252</v>
      </c>
      <c r="B97">
        <v>96</v>
      </c>
      <c r="C97">
        <v>2025</v>
      </c>
      <c r="D97">
        <v>4</v>
      </c>
      <c r="E97">
        <v>6</v>
      </c>
      <c r="F97" t="b">
        <v>0</v>
      </c>
    </row>
    <row r="98" spans="1:6">
      <c r="A98" t="s">
        <v>253</v>
      </c>
      <c r="B98">
        <v>97</v>
      </c>
      <c r="C98">
        <v>2025</v>
      </c>
      <c r="D98">
        <v>4</v>
      </c>
      <c r="E98">
        <v>7</v>
      </c>
      <c r="F98" t="b">
        <v>0</v>
      </c>
    </row>
    <row r="99" spans="1:6">
      <c r="A99" t="s">
        <v>254</v>
      </c>
      <c r="B99">
        <v>98</v>
      </c>
      <c r="C99">
        <v>2025</v>
      </c>
      <c r="D99">
        <v>4</v>
      </c>
      <c r="E99">
        <v>8</v>
      </c>
      <c r="F99" t="b">
        <v>0</v>
      </c>
    </row>
    <row r="100" spans="1:6">
      <c r="A100" t="s">
        <v>255</v>
      </c>
      <c r="B100">
        <v>99</v>
      </c>
      <c r="C100">
        <v>2025</v>
      </c>
      <c r="D100">
        <v>4</v>
      </c>
      <c r="E100">
        <v>9</v>
      </c>
      <c r="F100" t="b">
        <v>0</v>
      </c>
    </row>
    <row r="101" spans="1:6">
      <c r="A101" t="s">
        <v>256</v>
      </c>
      <c r="B101">
        <v>100</v>
      </c>
      <c r="C101">
        <v>2025</v>
      </c>
      <c r="D101">
        <v>4</v>
      </c>
      <c r="E101">
        <v>10</v>
      </c>
      <c r="F101" t="b">
        <v>0</v>
      </c>
    </row>
    <row r="102" spans="1:6">
      <c r="A102" t="s">
        <v>257</v>
      </c>
      <c r="B102">
        <v>101</v>
      </c>
      <c r="C102">
        <v>2025</v>
      </c>
      <c r="D102">
        <v>4</v>
      </c>
      <c r="E102">
        <v>11</v>
      </c>
      <c r="F102" t="b">
        <v>0</v>
      </c>
    </row>
    <row r="103" spans="1:6">
      <c r="A103" t="s">
        <v>258</v>
      </c>
      <c r="B103">
        <v>102</v>
      </c>
      <c r="C103">
        <v>2025</v>
      </c>
      <c r="D103">
        <v>4</v>
      </c>
      <c r="E103">
        <v>12</v>
      </c>
      <c r="F103" t="b">
        <v>0</v>
      </c>
    </row>
    <row r="104" spans="1:6">
      <c r="A104" t="s">
        <v>259</v>
      </c>
      <c r="B104">
        <v>103</v>
      </c>
      <c r="C104">
        <v>2025</v>
      </c>
      <c r="D104">
        <v>4</v>
      </c>
      <c r="E104">
        <v>13</v>
      </c>
      <c r="F104" t="b">
        <v>0</v>
      </c>
    </row>
    <row r="105" spans="1:6">
      <c r="A105" t="s">
        <v>260</v>
      </c>
      <c r="B105">
        <v>104</v>
      </c>
      <c r="C105">
        <v>2025</v>
      </c>
      <c r="D105">
        <v>4</v>
      </c>
      <c r="E105">
        <v>14</v>
      </c>
      <c r="F105" t="b">
        <v>0</v>
      </c>
    </row>
    <row r="106" spans="1:6">
      <c r="A106" t="s">
        <v>261</v>
      </c>
      <c r="B106">
        <v>105</v>
      </c>
      <c r="C106">
        <v>2025</v>
      </c>
      <c r="D106">
        <v>4</v>
      </c>
      <c r="E106">
        <v>15</v>
      </c>
      <c r="F106" t="b">
        <v>0</v>
      </c>
    </row>
    <row r="107" spans="1:6">
      <c r="A107" t="s">
        <v>262</v>
      </c>
      <c r="B107">
        <v>106</v>
      </c>
      <c r="C107">
        <v>2025</v>
      </c>
      <c r="D107">
        <v>4</v>
      </c>
      <c r="E107">
        <v>16</v>
      </c>
      <c r="F107" t="b">
        <v>0</v>
      </c>
    </row>
    <row r="108" spans="1:6">
      <c r="A108" t="s">
        <v>263</v>
      </c>
      <c r="B108">
        <v>107</v>
      </c>
      <c r="C108">
        <v>2025</v>
      </c>
      <c r="D108">
        <v>4</v>
      </c>
      <c r="E108">
        <v>17</v>
      </c>
      <c r="F108" t="b">
        <v>0</v>
      </c>
    </row>
    <row r="109" spans="1:6">
      <c r="A109" t="s">
        <v>264</v>
      </c>
      <c r="B109">
        <v>108</v>
      </c>
      <c r="C109">
        <v>2025</v>
      </c>
      <c r="D109">
        <v>4</v>
      </c>
      <c r="E109">
        <v>18</v>
      </c>
      <c r="F109" t="b">
        <v>0</v>
      </c>
    </row>
    <row r="110" spans="1:6">
      <c r="A110" t="s">
        <v>265</v>
      </c>
      <c r="B110">
        <v>109</v>
      </c>
      <c r="C110">
        <v>2025</v>
      </c>
      <c r="D110">
        <v>4</v>
      </c>
      <c r="E110">
        <v>19</v>
      </c>
      <c r="F110" t="b">
        <v>0</v>
      </c>
    </row>
    <row r="111" spans="1:6">
      <c r="A111" t="s">
        <v>266</v>
      </c>
      <c r="B111">
        <v>110</v>
      </c>
      <c r="C111">
        <v>2025</v>
      </c>
      <c r="D111">
        <v>4</v>
      </c>
      <c r="E111">
        <v>20</v>
      </c>
      <c r="F111" t="b">
        <v>0</v>
      </c>
    </row>
    <row r="112" spans="1:6">
      <c r="A112" t="s">
        <v>267</v>
      </c>
      <c r="B112">
        <v>111</v>
      </c>
      <c r="C112">
        <v>2025</v>
      </c>
      <c r="D112">
        <v>4</v>
      </c>
      <c r="E112">
        <v>21</v>
      </c>
      <c r="F112" t="b">
        <v>0</v>
      </c>
    </row>
    <row r="113" spans="1:6">
      <c r="A113" t="s">
        <v>268</v>
      </c>
      <c r="B113">
        <v>112</v>
      </c>
      <c r="C113">
        <v>2025</v>
      </c>
      <c r="D113">
        <v>4</v>
      </c>
      <c r="E113">
        <v>22</v>
      </c>
      <c r="F113" t="b">
        <v>0</v>
      </c>
    </row>
    <row r="114" spans="1:6">
      <c r="A114" t="s">
        <v>269</v>
      </c>
      <c r="B114">
        <v>113</v>
      </c>
      <c r="C114">
        <v>2025</v>
      </c>
      <c r="D114">
        <v>4</v>
      </c>
      <c r="E114">
        <v>23</v>
      </c>
      <c r="F114" t="b">
        <v>0</v>
      </c>
    </row>
    <row r="115" spans="1:6">
      <c r="A115" t="s">
        <v>270</v>
      </c>
      <c r="B115">
        <v>114</v>
      </c>
      <c r="C115">
        <v>2025</v>
      </c>
      <c r="D115">
        <v>4</v>
      </c>
      <c r="E115">
        <v>24</v>
      </c>
      <c r="F115" t="b">
        <v>0</v>
      </c>
    </row>
    <row r="116" spans="1:6">
      <c r="A116" t="s">
        <v>271</v>
      </c>
      <c r="B116">
        <v>115</v>
      </c>
      <c r="C116">
        <v>2025</v>
      </c>
      <c r="D116">
        <v>4</v>
      </c>
      <c r="E116">
        <v>25</v>
      </c>
      <c r="F116" t="b">
        <v>0</v>
      </c>
    </row>
    <row r="117" spans="1:6">
      <c r="A117" t="s">
        <v>272</v>
      </c>
      <c r="B117">
        <v>116</v>
      </c>
      <c r="C117">
        <v>2025</v>
      </c>
      <c r="D117">
        <v>4</v>
      </c>
      <c r="E117">
        <v>26</v>
      </c>
      <c r="F117" t="b">
        <v>0</v>
      </c>
    </row>
    <row r="118" spans="1:6">
      <c r="A118" t="s">
        <v>273</v>
      </c>
      <c r="B118">
        <v>117</v>
      </c>
      <c r="C118">
        <v>2025</v>
      </c>
      <c r="D118">
        <v>4</v>
      </c>
      <c r="E118">
        <v>27</v>
      </c>
      <c r="F118" t="b">
        <v>0</v>
      </c>
    </row>
    <row r="119" spans="1:6">
      <c r="A119" t="s">
        <v>274</v>
      </c>
      <c r="B119">
        <v>118</v>
      </c>
      <c r="C119">
        <v>2025</v>
      </c>
      <c r="D119">
        <v>4</v>
      </c>
      <c r="E119">
        <v>28</v>
      </c>
      <c r="F119" t="b">
        <v>0</v>
      </c>
    </row>
    <row r="120" spans="1:6">
      <c r="A120" t="s">
        <v>275</v>
      </c>
      <c r="B120">
        <v>119</v>
      </c>
      <c r="C120">
        <v>2025</v>
      </c>
      <c r="D120">
        <v>4</v>
      </c>
      <c r="E120">
        <v>29</v>
      </c>
      <c r="F120" t="b">
        <v>0</v>
      </c>
    </row>
    <row r="121" spans="1:6">
      <c r="A121" t="s">
        <v>276</v>
      </c>
      <c r="B121">
        <v>120</v>
      </c>
      <c r="C121">
        <v>2025</v>
      </c>
      <c r="D121">
        <v>4</v>
      </c>
      <c r="E121">
        <v>30</v>
      </c>
      <c r="F121" t="b">
        <v>0</v>
      </c>
    </row>
    <row r="122" spans="1:6">
      <c r="A122" t="s">
        <v>277</v>
      </c>
      <c r="B122">
        <v>121</v>
      </c>
      <c r="C122">
        <v>2025</v>
      </c>
      <c r="D122">
        <v>5</v>
      </c>
      <c r="E122">
        <v>1</v>
      </c>
      <c r="F122" t="b">
        <v>1</v>
      </c>
    </row>
    <row r="123" spans="1:6">
      <c r="A123" t="s">
        <v>278</v>
      </c>
      <c r="B123">
        <v>122</v>
      </c>
      <c r="C123">
        <v>2025</v>
      </c>
      <c r="D123">
        <v>5</v>
      </c>
      <c r="E123">
        <v>2</v>
      </c>
      <c r="F123" t="b">
        <v>0</v>
      </c>
    </row>
    <row r="124" spans="1:6">
      <c r="A124" t="s">
        <v>279</v>
      </c>
      <c r="B124">
        <v>123</v>
      </c>
      <c r="C124">
        <v>2025</v>
      </c>
      <c r="D124">
        <v>5</v>
      </c>
      <c r="E124">
        <v>3</v>
      </c>
      <c r="F124" t="b">
        <v>0</v>
      </c>
    </row>
    <row r="125" spans="1:6">
      <c r="A125" t="s">
        <v>280</v>
      </c>
      <c r="B125">
        <v>124</v>
      </c>
      <c r="C125">
        <v>2025</v>
      </c>
      <c r="D125">
        <v>5</v>
      </c>
      <c r="E125">
        <v>4</v>
      </c>
      <c r="F125" t="b">
        <v>0</v>
      </c>
    </row>
    <row r="126" spans="1:6">
      <c r="A126" t="s">
        <v>281</v>
      </c>
      <c r="B126">
        <v>125</v>
      </c>
      <c r="C126">
        <v>2025</v>
      </c>
      <c r="D126">
        <v>5</v>
      </c>
      <c r="E126">
        <v>5</v>
      </c>
      <c r="F126" t="b">
        <v>0</v>
      </c>
    </row>
    <row r="127" spans="1:6">
      <c r="A127" t="s">
        <v>282</v>
      </c>
      <c r="B127">
        <v>126</v>
      </c>
      <c r="C127">
        <v>2025</v>
      </c>
      <c r="D127">
        <v>5</v>
      </c>
      <c r="E127">
        <v>6</v>
      </c>
      <c r="F127" t="b">
        <v>0</v>
      </c>
    </row>
    <row r="128" spans="1:6">
      <c r="A128" t="s">
        <v>283</v>
      </c>
      <c r="B128">
        <v>127</v>
      </c>
      <c r="C128">
        <v>2025</v>
      </c>
      <c r="D128">
        <v>5</v>
      </c>
      <c r="E128">
        <v>7</v>
      </c>
      <c r="F128" t="b">
        <v>0</v>
      </c>
    </row>
    <row r="129" spans="1:6">
      <c r="A129" t="s">
        <v>284</v>
      </c>
      <c r="B129">
        <v>128</v>
      </c>
      <c r="C129">
        <v>2025</v>
      </c>
      <c r="D129">
        <v>5</v>
      </c>
      <c r="E129">
        <v>8</v>
      </c>
      <c r="F129" t="b">
        <v>0</v>
      </c>
    </row>
    <row r="130" spans="1:6">
      <c r="A130" t="s">
        <v>285</v>
      </c>
      <c r="B130">
        <v>129</v>
      </c>
      <c r="C130">
        <v>2025</v>
      </c>
      <c r="D130">
        <v>5</v>
      </c>
      <c r="E130">
        <v>9</v>
      </c>
      <c r="F130" t="b">
        <v>0</v>
      </c>
    </row>
    <row r="131" spans="1:6">
      <c r="A131" t="s">
        <v>286</v>
      </c>
      <c r="B131">
        <v>130</v>
      </c>
      <c r="C131">
        <v>2025</v>
      </c>
      <c r="D131">
        <v>5</v>
      </c>
      <c r="E131">
        <v>10</v>
      </c>
      <c r="F131" t="b">
        <v>0</v>
      </c>
    </row>
    <row r="132" spans="1:6">
      <c r="A132" t="s">
        <v>287</v>
      </c>
      <c r="B132">
        <v>131</v>
      </c>
      <c r="C132">
        <v>2025</v>
      </c>
      <c r="D132">
        <v>5</v>
      </c>
      <c r="E132">
        <v>11</v>
      </c>
      <c r="F132" t="b">
        <v>0</v>
      </c>
    </row>
    <row r="133" spans="1:6">
      <c r="A133" t="s">
        <v>288</v>
      </c>
      <c r="B133">
        <v>132</v>
      </c>
      <c r="C133">
        <v>2025</v>
      </c>
      <c r="D133">
        <v>5</v>
      </c>
      <c r="E133">
        <v>12</v>
      </c>
      <c r="F133" t="b">
        <v>0</v>
      </c>
    </row>
    <row r="134" spans="1:6">
      <c r="A134" t="s">
        <v>289</v>
      </c>
      <c r="B134">
        <v>133</v>
      </c>
      <c r="C134">
        <v>2025</v>
      </c>
      <c r="D134">
        <v>5</v>
      </c>
      <c r="E134">
        <v>13</v>
      </c>
      <c r="F134" t="b">
        <v>0</v>
      </c>
    </row>
    <row r="135" spans="1:6">
      <c r="A135" t="s">
        <v>290</v>
      </c>
      <c r="B135">
        <v>134</v>
      </c>
      <c r="C135">
        <v>2025</v>
      </c>
      <c r="D135">
        <v>5</v>
      </c>
      <c r="E135">
        <v>14</v>
      </c>
      <c r="F135" t="b">
        <v>0</v>
      </c>
    </row>
    <row r="136" spans="1:6">
      <c r="A136" t="s">
        <v>291</v>
      </c>
      <c r="B136">
        <v>135</v>
      </c>
      <c r="C136">
        <v>2025</v>
      </c>
      <c r="D136">
        <v>5</v>
      </c>
      <c r="E136">
        <v>15</v>
      </c>
      <c r="F136" t="b">
        <v>0</v>
      </c>
    </row>
    <row r="137" spans="1:6">
      <c r="A137" t="s">
        <v>292</v>
      </c>
      <c r="B137">
        <v>136</v>
      </c>
      <c r="C137">
        <v>2025</v>
      </c>
      <c r="D137">
        <v>5</v>
      </c>
      <c r="E137">
        <v>16</v>
      </c>
      <c r="F137" t="b">
        <v>0</v>
      </c>
    </row>
    <row r="138" spans="1:6">
      <c r="A138" t="s">
        <v>293</v>
      </c>
      <c r="B138">
        <v>137</v>
      </c>
      <c r="C138">
        <v>2025</v>
      </c>
      <c r="D138">
        <v>5</v>
      </c>
      <c r="E138">
        <v>17</v>
      </c>
      <c r="F138" t="b">
        <v>0</v>
      </c>
    </row>
    <row r="139" spans="1:6">
      <c r="A139" t="s">
        <v>294</v>
      </c>
      <c r="B139">
        <v>138</v>
      </c>
      <c r="C139">
        <v>2025</v>
      </c>
      <c r="D139">
        <v>5</v>
      </c>
      <c r="E139">
        <v>18</v>
      </c>
      <c r="F139" t="b">
        <v>0</v>
      </c>
    </row>
    <row r="140" spans="1:6">
      <c r="A140" t="s">
        <v>295</v>
      </c>
      <c r="B140">
        <v>139</v>
      </c>
      <c r="C140">
        <v>2025</v>
      </c>
      <c r="D140">
        <v>5</v>
      </c>
      <c r="E140">
        <v>19</v>
      </c>
      <c r="F140" t="b">
        <v>0</v>
      </c>
    </row>
    <row r="141" spans="1:6">
      <c r="A141" t="s">
        <v>296</v>
      </c>
      <c r="B141">
        <v>140</v>
      </c>
      <c r="C141">
        <v>2025</v>
      </c>
      <c r="D141">
        <v>5</v>
      </c>
      <c r="E141">
        <v>20</v>
      </c>
      <c r="F141" t="b">
        <v>0</v>
      </c>
    </row>
    <row r="142" spans="1:6">
      <c r="A142" t="s">
        <v>297</v>
      </c>
      <c r="B142">
        <v>141</v>
      </c>
      <c r="C142">
        <v>2025</v>
      </c>
      <c r="D142">
        <v>5</v>
      </c>
      <c r="E142">
        <v>21</v>
      </c>
      <c r="F142" t="b">
        <v>0</v>
      </c>
    </row>
    <row r="143" spans="1:6">
      <c r="A143" t="s">
        <v>298</v>
      </c>
      <c r="B143">
        <v>142</v>
      </c>
      <c r="C143">
        <v>2025</v>
      </c>
      <c r="D143">
        <v>5</v>
      </c>
      <c r="E143">
        <v>22</v>
      </c>
      <c r="F143" t="b">
        <v>0</v>
      </c>
    </row>
    <row r="144" spans="1:6">
      <c r="A144" t="s">
        <v>299</v>
      </c>
      <c r="B144">
        <v>143</v>
      </c>
      <c r="C144">
        <v>2025</v>
      </c>
      <c r="D144">
        <v>5</v>
      </c>
      <c r="E144">
        <v>23</v>
      </c>
      <c r="F144" t="b">
        <v>0</v>
      </c>
    </row>
    <row r="145" spans="1:6">
      <c r="A145" t="s">
        <v>300</v>
      </c>
      <c r="B145">
        <v>144</v>
      </c>
      <c r="C145">
        <v>2025</v>
      </c>
      <c r="D145">
        <v>5</v>
      </c>
      <c r="E145">
        <v>24</v>
      </c>
      <c r="F145" t="b">
        <v>0</v>
      </c>
    </row>
    <row r="146" spans="1:6">
      <c r="A146" t="s">
        <v>301</v>
      </c>
      <c r="B146">
        <v>145</v>
      </c>
      <c r="C146">
        <v>2025</v>
      </c>
      <c r="D146">
        <v>5</v>
      </c>
      <c r="E146">
        <v>25</v>
      </c>
      <c r="F146" t="b">
        <v>0</v>
      </c>
    </row>
    <row r="147" spans="1:6">
      <c r="A147" t="s">
        <v>302</v>
      </c>
      <c r="B147">
        <v>146</v>
      </c>
      <c r="C147">
        <v>2025</v>
      </c>
      <c r="D147">
        <v>5</v>
      </c>
      <c r="E147">
        <v>26</v>
      </c>
      <c r="F147" t="b">
        <v>0</v>
      </c>
    </row>
    <row r="148" spans="1:6">
      <c r="A148" t="s">
        <v>303</v>
      </c>
      <c r="B148">
        <v>147</v>
      </c>
      <c r="C148">
        <v>2025</v>
      </c>
      <c r="D148">
        <v>5</v>
      </c>
      <c r="E148">
        <v>27</v>
      </c>
      <c r="F148" t="b">
        <v>0</v>
      </c>
    </row>
    <row r="149" spans="1:6">
      <c r="A149" t="s">
        <v>304</v>
      </c>
      <c r="B149">
        <v>148</v>
      </c>
      <c r="C149">
        <v>2025</v>
      </c>
      <c r="D149">
        <v>5</v>
      </c>
      <c r="E149">
        <v>28</v>
      </c>
      <c r="F149" t="b">
        <v>0</v>
      </c>
    </row>
    <row r="150" spans="1:6">
      <c r="A150" t="s">
        <v>305</v>
      </c>
      <c r="B150">
        <v>149</v>
      </c>
      <c r="C150">
        <v>2025</v>
      </c>
      <c r="D150">
        <v>5</v>
      </c>
      <c r="E150">
        <v>29</v>
      </c>
      <c r="F150" t="b">
        <v>0</v>
      </c>
    </row>
    <row r="151" spans="1:6">
      <c r="A151" t="s">
        <v>306</v>
      </c>
      <c r="B151">
        <v>150</v>
      </c>
      <c r="C151">
        <v>2025</v>
      </c>
      <c r="D151">
        <v>5</v>
      </c>
      <c r="E151">
        <v>30</v>
      </c>
      <c r="F151" t="b">
        <v>0</v>
      </c>
    </row>
    <row r="152" spans="1:6">
      <c r="A152" t="s">
        <v>307</v>
      </c>
      <c r="B152">
        <v>151</v>
      </c>
      <c r="C152">
        <v>2025</v>
      </c>
      <c r="D152">
        <v>5</v>
      </c>
      <c r="E152">
        <v>31</v>
      </c>
      <c r="F152" t="b">
        <v>0</v>
      </c>
    </row>
    <row r="153" spans="1:6">
      <c r="A153" t="s">
        <v>308</v>
      </c>
      <c r="B153">
        <v>152</v>
      </c>
      <c r="C153">
        <v>2025</v>
      </c>
      <c r="D153">
        <v>6</v>
      </c>
      <c r="E153">
        <v>1</v>
      </c>
      <c r="F153" t="b">
        <v>1</v>
      </c>
    </row>
    <row r="154" spans="1:6">
      <c r="A154" t="s">
        <v>309</v>
      </c>
      <c r="B154">
        <v>153</v>
      </c>
      <c r="C154">
        <v>2025</v>
      </c>
      <c r="D154">
        <v>6</v>
      </c>
      <c r="E154">
        <v>2</v>
      </c>
      <c r="F154" t="b">
        <v>0</v>
      </c>
    </row>
    <row r="155" spans="1:6">
      <c r="A155" t="s">
        <v>310</v>
      </c>
      <c r="B155">
        <v>154</v>
      </c>
      <c r="C155">
        <v>2025</v>
      </c>
      <c r="D155">
        <v>6</v>
      </c>
      <c r="E155">
        <v>3</v>
      </c>
      <c r="F155" t="b">
        <v>0</v>
      </c>
    </row>
    <row r="156" spans="1:6">
      <c r="A156" t="s">
        <v>311</v>
      </c>
      <c r="B156">
        <v>155</v>
      </c>
      <c r="C156">
        <v>2025</v>
      </c>
      <c r="D156">
        <v>6</v>
      </c>
      <c r="E156">
        <v>4</v>
      </c>
      <c r="F156" t="b">
        <v>0</v>
      </c>
    </row>
    <row r="157" spans="1:6">
      <c r="A157" t="s">
        <v>312</v>
      </c>
      <c r="B157">
        <v>156</v>
      </c>
      <c r="C157">
        <v>2025</v>
      </c>
      <c r="D157">
        <v>6</v>
      </c>
      <c r="E157">
        <v>5</v>
      </c>
      <c r="F157" t="b">
        <v>0</v>
      </c>
    </row>
    <row r="158" spans="1:6">
      <c r="A158" t="s">
        <v>313</v>
      </c>
      <c r="B158">
        <v>157</v>
      </c>
      <c r="C158">
        <v>2025</v>
      </c>
      <c r="D158">
        <v>6</v>
      </c>
      <c r="E158">
        <v>6</v>
      </c>
      <c r="F158" t="b">
        <v>0</v>
      </c>
    </row>
    <row r="159" spans="1:6">
      <c r="A159" t="s">
        <v>314</v>
      </c>
      <c r="B159">
        <v>158</v>
      </c>
      <c r="C159">
        <v>2025</v>
      </c>
      <c r="D159">
        <v>6</v>
      </c>
      <c r="E159">
        <v>7</v>
      </c>
      <c r="F159" t="b">
        <v>0</v>
      </c>
    </row>
    <row r="160" spans="1:6">
      <c r="A160" t="s">
        <v>315</v>
      </c>
      <c r="B160">
        <v>159</v>
      </c>
      <c r="C160">
        <v>2025</v>
      </c>
      <c r="D160">
        <v>6</v>
      </c>
      <c r="E160">
        <v>8</v>
      </c>
      <c r="F160" t="b">
        <v>0</v>
      </c>
    </row>
    <row r="161" spans="1:6">
      <c r="A161" t="s">
        <v>316</v>
      </c>
      <c r="B161">
        <v>160</v>
      </c>
      <c r="C161">
        <v>2025</v>
      </c>
      <c r="D161">
        <v>6</v>
      </c>
      <c r="E161">
        <v>9</v>
      </c>
      <c r="F161" t="b">
        <v>0</v>
      </c>
    </row>
    <row r="162" spans="1:6">
      <c r="A162" t="s">
        <v>317</v>
      </c>
      <c r="B162">
        <v>161</v>
      </c>
      <c r="C162">
        <v>2025</v>
      </c>
      <c r="D162">
        <v>6</v>
      </c>
      <c r="E162">
        <v>10</v>
      </c>
      <c r="F162" t="b">
        <v>0</v>
      </c>
    </row>
    <row r="163" spans="1:6">
      <c r="A163" t="s">
        <v>318</v>
      </c>
      <c r="B163">
        <v>162</v>
      </c>
      <c r="C163">
        <v>2025</v>
      </c>
      <c r="D163">
        <v>6</v>
      </c>
      <c r="E163">
        <v>11</v>
      </c>
      <c r="F163" t="b">
        <v>0</v>
      </c>
    </row>
    <row r="164" spans="1:6">
      <c r="A164" t="s">
        <v>319</v>
      </c>
      <c r="B164">
        <v>163</v>
      </c>
      <c r="C164">
        <v>2025</v>
      </c>
      <c r="D164">
        <v>6</v>
      </c>
      <c r="E164">
        <v>12</v>
      </c>
      <c r="F164" t="b">
        <v>0</v>
      </c>
    </row>
    <row r="165" spans="1:6">
      <c r="A165" t="s">
        <v>320</v>
      </c>
      <c r="B165">
        <v>164</v>
      </c>
      <c r="C165">
        <v>2025</v>
      </c>
      <c r="D165">
        <v>6</v>
      </c>
      <c r="E165">
        <v>13</v>
      </c>
      <c r="F165" t="b">
        <v>0</v>
      </c>
    </row>
    <row r="166" spans="1:6">
      <c r="A166" t="s">
        <v>321</v>
      </c>
      <c r="B166">
        <v>165</v>
      </c>
      <c r="C166">
        <v>2025</v>
      </c>
      <c r="D166">
        <v>6</v>
      </c>
      <c r="E166">
        <v>14</v>
      </c>
      <c r="F166" t="b">
        <v>0</v>
      </c>
    </row>
    <row r="167" spans="1:6">
      <c r="A167" t="s">
        <v>322</v>
      </c>
      <c r="B167">
        <v>166</v>
      </c>
      <c r="C167">
        <v>2025</v>
      </c>
      <c r="D167">
        <v>6</v>
      </c>
      <c r="E167">
        <v>15</v>
      </c>
      <c r="F167" t="b">
        <v>0</v>
      </c>
    </row>
    <row r="168" spans="1:6">
      <c r="A168" t="s">
        <v>323</v>
      </c>
      <c r="B168">
        <v>167</v>
      </c>
      <c r="C168">
        <v>2025</v>
      </c>
      <c r="D168">
        <v>6</v>
      </c>
      <c r="E168">
        <v>16</v>
      </c>
      <c r="F168" t="b">
        <v>0</v>
      </c>
    </row>
    <row r="169" spans="1:6">
      <c r="A169" t="s">
        <v>324</v>
      </c>
      <c r="B169">
        <v>168</v>
      </c>
      <c r="C169">
        <v>2025</v>
      </c>
      <c r="D169">
        <v>6</v>
      </c>
      <c r="E169">
        <v>17</v>
      </c>
      <c r="F169" t="b">
        <v>0</v>
      </c>
    </row>
    <row r="170" spans="1:6">
      <c r="A170" t="s">
        <v>325</v>
      </c>
      <c r="B170">
        <v>169</v>
      </c>
      <c r="C170">
        <v>2025</v>
      </c>
      <c r="D170">
        <v>6</v>
      </c>
      <c r="E170">
        <v>18</v>
      </c>
      <c r="F170" t="b">
        <v>0</v>
      </c>
    </row>
    <row r="171" spans="1:6">
      <c r="A171" t="s">
        <v>326</v>
      </c>
      <c r="B171">
        <v>170</v>
      </c>
      <c r="C171">
        <v>2025</v>
      </c>
      <c r="D171">
        <v>6</v>
      </c>
      <c r="E171">
        <v>19</v>
      </c>
      <c r="F171" t="b">
        <v>0</v>
      </c>
    </row>
    <row r="172" spans="1:6">
      <c r="A172" t="s">
        <v>327</v>
      </c>
      <c r="B172">
        <v>171</v>
      </c>
      <c r="C172">
        <v>2025</v>
      </c>
      <c r="D172">
        <v>6</v>
      </c>
      <c r="E172">
        <v>20</v>
      </c>
      <c r="F172" t="b">
        <v>0</v>
      </c>
    </row>
    <row r="173" spans="1:6">
      <c r="A173" t="s">
        <v>328</v>
      </c>
      <c r="B173">
        <v>172</v>
      </c>
      <c r="C173">
        <v>2025</v>
      </c>
      <c r="D173">
        <v>6</v>
      </c>
      <c r="E173">
        <v>21</v>
      </c>
      <c r="F173" t="b">
        <v>0</v>
      </c>
    </row>
    <row r="174" spans="1:6">
      <c r="A174" t="s">
        <v>329</v>
      </c>
      <c r="B174">
        <v>173</v>
      </c>
      <c r="C174">
        <v>2025</v>
      </c>
      <c r="D174">
        <v>6</v>
      </c>
      <c r="E174">
        <v>22</v>
      </c>
      <c r="F174" t="b">
        <v>0</v>
      </c>
    </row>
    <row r="175" spans="1:6">
      <c r="A175" t="s">
        <v>330</v>
      </c>
      <c r="B175">
        <v>174</v>
      </c>
      <c r="C175">
        <v>2025</v>
      </c>
      <c r="D175">
        <v>6</v>
      </c>
      <c r="E175">
        <v>23</v>
      </c>
      <c r="F175" t="b">
        <v>0</v>
      </c>
    </row>
    <row r="176" spans="1:6">
      <c r="A176" t="s">
        <v>331</v>
      </c>
      <c r="B176">
        <v>175</v>
      </c>
      <c r="C176">
        <v>2025</v>
      </c>
      <c r="D176">
        <v>6</v>
      </c>
      <c r="E176">
        <v>24</v>
      </c>
      <c r="F176" t="b">
        <v>0</v>
      </c>
    </row>
    <row r="177" spans="1:6">
      <c r="A177" t="s">
        <v>332</v>
      </c>
      <c r="B177">
        <v>176</v>
      </c>
      <c r="C177">
        <v>2025</v>
      </c>
      <c r="D177">
        <v>6</v>
      </c>
      <c r="E177">
        <v>25</v>
      </c>
      <c r="F177" t="b">
        <v>0</v>
      </c>
    </row>
    <row r="178" spans="1:6">
      <c r="A178" t="s">
        <v>333</v>
      </c>
      <c r="B178">
        <v>177</v>
      </c>
      <c r="C178">
        <v>2025</v>
      </c>
      <c r="D178">
        <v>6</v>
      </c>
      <c r="E178">
        <v>26</v>
      </c>
      <c r="F178" t="b">
        <v>0</v>
      </c>
    </row>
    <row r="179" spans="1:6">
      <c r="A179" t="s">
        <v>334</v>
      </c>
      <c r="B179">
        <v>178</v>
      </c>
      <c r="C179">
        <v>2025</v>
      </c>
      <c r="D179">
        <v>6</v>
      </c>
      <c r="E179">
        <v>27</v>
      </c>
      <c r="F179" t="b">
        <v>0</v>
      </c>
    </row>
    <row r="180" spans="1:6">
      <c r="A180" t="s">
        <v>335</v>
      </c>
      <c r="B180">
        <v>179</v>
      </c>
      <c r="C180">
        <v>2025</v>
      </c>
      <c r="D180">
        <v>6</v>
      </c>
      <c r="E180">
        <v>28</v>
      </c>
      <c r="F180" t="b">
        <v>0</v>
      </c>
    </row>
    <row r="181" spans="1:6">
      <c r="A181" t="s">
        <v>336</v>
      </c>
      <c r="B181">
        <v>180</v>
      </c>
      <c r="C181">
        <v>2025</v>
      </c>
      <c r="D181">
        <v>6</v>
      </c>
      <c r="E181">
        <v>29</v>
      </c>
      <c r="F181" t="b">
        <v>0</v>
      </c>
    </row>
    <row r="182" spans="1:6">
      <c r="A182" t="s">
        <v>337</v>
      </c>
      <c r="B182">
        <v>181</v>
      </c>
      <c r="C182">
        <v>2025</v>
      </c>
      <c r="D182">
        <v>6</v>
      </c>
      <c r="E182">
        <v>30</v>
      </c>
      <c r="F182" t="b">
        <v>0</v>
      </c>
    </row>
  </sheetData>
  <autoFilter ref="A1:F182"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33"/>
  <sheetViews>
    <sheetView topLeftCell="I1" workbookViewId="0">
      <selection activeCell="N3" sqref="N3"/>
    </sheetView>
  </sheetViews>
  <sheetFormatPr defaultRowHeight="14.4"/>
  <cols>
    <col min="1" max="1" width="13" customWidth="1"/>
    <col min="2" max="2" width="15.21875" customWidth="1"/>
    <col min="3" max="3" width="10.5546875" customWidth="1"/>
    <col min="4" max="4" width="11.77734375" customWidth="1"/>
    <col min="5" max="5" width="11.33203125" customWidth="1"/>
    <col min="6" max="6" width="11.88671875" customWidth="1"/>
    <col min="7" max="7" width="10.6640625" customWidth="1"/>
    <col min="8" max="8" width="17.6640625" customWidth="1"/>
    <col min="9" max="9" width="21.109375" customWidth="1"/>
    <col min="10" max="10" width="21.6640625" customWidth="1"/>
    <col min="11" max="11" width="22.6640625" customWidth="1"/>
    <col min="12" max="12" width="19.33203125" customWidth="1"/>
    <col min="13" max="13" width="12" customWidth="1"/>
    <col min="14" max="14" width="20.88671875" customWidth="1"/>
  </cols>
  <sheetData>
    <row r="1" spans="1:14">
      <c r="A1" s="1" t="s">
        <v>151</v>
      </c>
      <c r="B1" s="1" t="s">
        <v>24</v>
      </c>
      <c r="C1" s="1" t="s">
        <v>338</v>
      </c>
      <c r="D1" s="1" t="s">
        <v>339</v>
      </c>
      <c r="E1" s="1" t="s">
        <v>340</v>
      </c>
      <c r="F1" s="1" t="s">
        <v>341</v>
      </c>
      <c r="G1" s="1" t="s">
        <v>342</v>
      </c>
      <c r="H1" s="1" t="s">
        <v>152</v>
      </c>
      <c r="I1" s="1" t="s">
        <v>343</v>
      </c>
      <c r="J1" s="1" t="s">
        <v>344</v>
      </c>
      <c r="K1" s="1" t="s">
        <v>345</v>
      </c>
      <c r="L1" s="1" t="s">
        <v>346</v>
      </c>
      <c r="M1" s="2" t="s">
        <v>1972</v>
      </c>
      <c r="N1" s="2" t="s">
        <v>1971</v>
      </c>
    </row>
    <row r="2" spans="1:14">
      <c r="A2" t="s">
        <v>157</v>
      </c>
      <c r="B2" t="s">
        <v>27</v>
      </c>
      <c r="C2">
        <v>796.56</v>
      </c>
      <c r="D2">
        <v>800.79</v>
      </c>
      <c r="E2">
        <v>792.33</v>
      </c>
      <c r="F2">
        <v>800.53</v>
      </c>
      <c r="G2">
        <v>42106</v>
      </c>
      <c r="H2">
        <v>1</v>
      </c>
      <c r="I2">
        <v>1.5</v>
      </c>
      <c r="J2">
        <v>533.68666666666661</v>
      </c>
      <c r="K2">
        <v>25295.844961240309</v>
      </c>
      <c r="L2" t="b">
        <v>0</v>
      </c>
      <c r="M2">
        <f ca="1">IF(Table1[company_id]=OFFSET(Table1[company_id],-1,0),
   OFFSET(Table1[adjusted_close],-1,0),
   "")</f>
        <v>533.68666666666661</v>
      </c>
      <c r="N2">
        <f t="shared" ref="N2:N65" ca="1" si="0">(J:J- M:M) / M:M</f>
        <v>0</v>
      </c>
    </row>
    <row r="3" spans="1:14">
      <c r="A3" t="s">
        <v>158</v>
      </c>
      <c r="B3" t="s">
        <v>27</v>
      </c>
      <c r="C3">
        <v>805.97</v>
      </c>
      <c r="D3">
        <v>809.55</v>
      </c>
      <c r="E3">
        <v>802.39</v>
      </c>
      <c r="F3">
        <v>803.94</v>
      </c>
      <c r="G3">
        <v>9680</v>
      </c>
      <c r="H3">
        <v>2</v>
      </c>
      <c r="I3">
        <v>1.5</v>
      </c>
      <c r="J3">
        <v>535.96</v>
      </c>
      <c r="K3">
        <v>25295.844961240309</v>
      </c>
      <c r="L3" t="b">
        <v>0</v>
      </c>
      <c r="M3">
        <f ca="1">IF(Table1[company_id]=OFFSET(Table1[company_id],-1,0),
   OFFSET(Table1[adjusted_close],-1,0),
   "")</f>
        <v>535.96</v>
      </c>
      <c r="N3">
        <f t="shared" ca="1" si="0"/>
        <v>0</v>
      </c>
    </row>
    <row r="4" spans="1:14">
      <c r="A4" t="s">
        <v>159</v>
      </c>
      <c r="B4" t="s">
        <v>27</v>
      </c>
      <c r="C4">
        <v>809.42</v>
      </c>
      <c r="D4">
        <v>818.12</v>
      </c>
      <c r="E4">
        <v>800.72</v>
      </c>
      <c r="F4">
        <v>806.96</v>
      </c>
      <c r="G4">
        <v>36153</v>
      </c>
      <c r="H4">
        <v>3</v>
      </c>
      <c r="I4">
        <v>1.5</v>
      </c>
      <c r="J4">
        <v>537.97333333333336</v>
      </c>
      <c r="K4">
        <v>25295.844961240309</v>
      </c>
      <c r="L4" t="b">
        <v>0</v>
      </c>
      <c r="M4">
        <f ca="1">IF(Table1[company_id]=OFFSET(Table1[company_id],-1,0),
   OFFSET(Table1[adjusted_close],-1,0),
   "")</f>
        <v>537.97333333333336</v>
      </c>
      <c r="N4">
        <f t="shared" ca="1" si="0"/>
        <v>0</v>
      </c>
    </row>
    <row r="5" spans="1:14">
      <c r="A5" t="s">
        <v>162</v>
      </c>
      <c r="B5" t="s">
        <v>27</v>
      </c>
      <c r="C5">
        <v>818.82</v>
      </c>
      <c r="D5">
        <v>831.19</v>
      </c>
      <c r="E5">
        <v>806.45</v>
      </c>
      <c r="F5">
        <v>817.5</v>
      </c>
      <c r="G5">
        <v>9120</v>
      </c>
      <c r="H5">
        <v>6</v>
      </c>
      <c r="I5">
        <v>1.5</v>
      </c>
      <c r="J5">
        <v>545</v>
      </c>
      <c r="K5">
        <v>25295.844961240309</v>
      </c>
      <c r="L5" t="b">
        <v>0</v>
      </c>
      <c r="M5">
        <f ca="1">IF(Table1[company_id]=OFFSET(Table1[company_id],-1,0),
   OFFSET(Table1[adjusted_close],-1,0),
   "")</f>
        <v>545</v>
      </c>
      <c r="N5">
        <f t="shared" ca="1" si="0"/>
        <v>0</v>
      </c>
    </row>
    <row r="6" spans="1:14">
      <c r="A6" t="s">
        <v>163</v>
      </c>
      <c r="B6" t="s">
        <v>27</v>
      </c>
      <c r="C6">
        <v>805.15</v>
      </c>
      <c r="D6">
        <v>813.57</v>
      </c>
      <c r="E6">
        <v>796.72</v>
      </c>
      <c r="F6">
        <v>811.73</v>
      </c>
      <c r="G6">
        <v>21445</v>
      </c>
      <c r="H6">
        <v>7</v>
      </c>
      <c r="I6">
        <v>1.5</v>
      </c>
      <c r="J6">
        <v>541.15333333333331</v>
      </c>
      <c r="K6">
        <v>25295.844961240309</v>
      </c>
      <c r="L6" t="b">
        <v>0</v>
      </c>
      <c r="M6">
        <f ca="1">IF(Table1[company_id]=OFFSET(Table1[company_id],-1,0),
   OFFSET(Table1[adjusted_close],-1,0),
   "")</f>
        <v>541.15333333333331</v>
      </c>
      <c r="N6">
        <f t="shared" ca="1" si="0"/>
        <v>0</v>
      </c>
    </row>
    <row r="7" spans="1:14">
      <c r="A7" t="s">
        <v>164</v>
      </c>
      <c r="B7" t="s">
        <v>27</v>
      </c>
      <c r="C7">
        <v>810.34</v>
      </c>
      <c r="D7">
        <v>817.79</v>
      </c>
      <c r="E7">
        <v>802.88</v>
      </c>
      <c r="F7">
        <v>806.57</v>
      </c>
      <c r="G7">
        <v>32065</v>
      </c>
      <c r="H7">
        <v>8</v>
      </c>
      <c r="I7">
        <v>1.5</v>
      </c>
      <c r="J7">
        <v>537.71333333333337</v>
      </c>
      <c r="K7">
        <v>25295.844961240309</v>
      </c>
      <c r="L7" t="b">
        <v>0</v>
      </c>
      <c r="M7">
        <f ca="1">IF(Table1[company_id]=OFFSET(Table1[company_id],-1,0),
   OFFSET(Table1[adjusted_close],-1,0),
   "")</f>
        <v>537.71333333333337</v>
      </c>
      <c r="N7">
        <f t="shared" ca="1" si="0"/>
        <v>0</v>
      </c>
    </row>
    <row r="8" spans="1:14">
      <c r="A8" t="s">
        <v>165</v>
      </c>
      <c r="B8" t="s">
        <v>27</v>
      </c>
      <c r="C8">
        <v>804.7</v>
      </c>
      <c r="D8">
        <v>816.71</v>
      </c>
      <c r="E8">
        <v>792.7</v>
      </c>
      <c r="F8">
        <v>800.97</v>
      </c>
      <c r="G8">
        <v>46936</v>
      </c>
      <c r="H8">
        <v>9</v>
      </c>
      <c r="I8">
        <v>1.5</v>
      </c>
      <c r="J8">
        <v>533.98</v>
      </c>
      <c r="K8">
        <v>25295.844961240309</v>
      </c>
      <c r="L8" t="b">
        <v>0</v>
      </c>
      <c r="M8">
        <f ca="1">IF(Table1[company_id]=OFFSET(Table1[company_id],-1,0),
   OFFSET(Table1[adjusted_close],-1,0),
   "")</f>
        <v>533.98</v>
      </c>
      <c r="N8">
        <f t="shared" ca="1" si="0"/>
        <v>0</v>
      </c>
    </row>
    <row r="9" spans="1:14">
      <c r="A9" t="s">
        <v>166</v>
      </c>
      <c r="B9" t="s">
        <v>27</v>
      </c>
      <c r="C9">
        <v>793.07</v>
      </c>
      <c r="D9">
        <v>795.72</v>
      </c>
      <c r="E9">
        <v>790.42</v>
      </c>
      <c r="F9">
        <v>791.89</v>
      </c>
      <c r="G9">
        <v>21932</v>
      </c>
      <c r="H9">
        <v>10</v>
      </c>
      <c r="I9">
        <v>1.5</v>
      </c>
      <c r="J9">
        <v>527.92666666666662</v>
      </c>
      <c r="K9">
        <v>25295.844961240309</v>
      </c>
      <c r="L9" t="b">
        <v>0</v>
      </c>
      <c r="M9">
        <f ca="1">IF(Table1[company_id]=OFFSET(Table1[company_id],-1,0),
   OFFSET(Table1[adjusted_close],-1,0),
   "")</f>
        <v>527.92666666666662</v>
      </c>
      <c r="N9">
        <f t="shared" ca="1" si="0"/>
        <v>0</v>
      </c>
    </row>
    <row r="10" spans="1:14">
      <c r="A10" t="s">
        <v>169</v>
      </c>
      <c r="B10" t="s">
        <v>27</v>
      </c>
      <c r="C10">
        <v>768.48</v>
      </c>
      <c r="D10">
        <v>780.24</v>
      </c>
      <c r="E10">
        <v>756.73</v>
      </c>
      <c r="F10">
        <v>766.43</v>
      </c>
      <c r="G10">
        <v>44016</v>
      </c>
      <c r="H10">
        <v>13</v>
      </c>
      <c r="I10">
        <v>1.5</v>
      </c>
      <c r="J10">
        <v>510.95333333333332</v>
      </c>
      <c r="K10">
        <v>25295.844961240309</v>
      </c>
      <c r="L10" t="b">
        <v>0</v>
      </c>
      <c r="M10">
        <f ca="1">IF(Table1[company_id]=OFFSET(Table1[company_id],-1,0),
   OFFSET(Table1[adjusted_close],-1,0),
   "")</f>
        <v>510.95333333333332</v>
      </c>
      <c r="N10">
        <f t="shared" ca="1" si="0"/>
        <v>0</v>
      </c>
    </row>
    <row r="11" spans="1:14">
      <c r="A11" t="s">
        <v>170</v>
      </c>
      <c r="B11" t="s">
        <v>27</v>
      </c>
      <c r="C11">
        <v>772.58</v>
      </c>
      <c r="D11">
        <v>780.18</v>
      </c>
      <c r="E11">
        <v>764.98</v>
      </c>
      <c r="F11">
        <v>775.85</v>
      </c>
      <c r="G11">
        <v>2154</v>
      </c>
      <c r="H11">
        <v>14</v>
      </c>
      <c r="I11">
        <v>1.5</v>
      </c>
      <c r="J11">
        <v>517.23333333333335</v>
      </c>
      <c r="K11">
        <v>25295.844961240309</v>
      </c>
      <c r="L11" t="b">
        <v>1</v>
      </c>
      <c r="M11">
        <f ca="1">IF(Table1[company_id]=OFFSET(Table1[company_id],-1,0),
   OFFSET(Table1[adjusted_close],-1,0),
   "")</f>
        <v>517.23333333333335</v>
      </c>
      <c r="N11">
        <f t="shared" ca="1" si="0"/>
        <v>0</v>
      </c>
    </row>
    <row r="12" spans="1:14">
      <c r="A12" t="s">
        <v>171</v>
      </c>
      <c r="B12" t="s">
        <v>27</v>
      </c>
      <c r="C12">
        <v>787.6</v>
      </c>
      <c r="D12">
        <v>797.49</v>
      </c>
      <c r="E12">
        <v>777.72</v>
      </c>
      <c r="F12">
        <v>784.06</v>
      </c>
      <c r="G12">
        <v>13183</v>
      </c>
      <c r="H12">
        <v>15</v>
      </c>
      <c r="I12">
        <v>1.5</v>
      </c>
      <c r="J12">
        <v>522.70666666666659</v>
      </c>
      <c r="K12">
        <v>25295.844961240309</v>
      </c>
      <c r="L12" t="b">
        <v>0</v>
      </c>
      <c r="M12">
        <f ca="1">IF(Table1[company_id]=OFFSET(Table1[company_id],-1,0),
   OFFSET(Table1[adjusted_close],-1,0),
   "")</f>
        <v>522.70666666666659</v>
      </c>
      <c r="N12">
        <f t="shared" ca="1" si="0"/>
        <v>0</v>
      </c>
    </row>
    <row r="13" spans="1:14">
      <c r="A13" t="s">
        <v>172</v>
      </c>
      <c r="B13" t="s">
        <v>27</v>
      </c>
      <c r="C13">
        <v>768.68</v>
      </c>
      <c r="D13">
        <v>782.43</v>
      </c>
      <c r="E13">
        <v>754.94</v>
      </c>
      <c r="F13">
        <v>769.33</v>
      </c>
      <c r="G13">
        <v>6539</v>
      </c>
      <c r="H13">
        <v>16</v>
      </c>
      <c r="I13">
        <v>1.5</v>
      </c>
      <c r="J13">
        <v>512.88666666666666</v>
      </c>
      <c r="K13">
        <v>25295.844961240309</v>
      </c>
      <c r="L13" t="b">
        <v>0</v>
      </c>
      <c r="M13">
        <f ca="1">IF(Table1[company_id]=OFFSET(Table1[company_id],-1,0),
   OFFSET(Table1[adjusted_close],-1,0),
   "")</f>
        <v>512.88666666666666</v>
      </c>
      <c r="N13">
        <f t="shared" ca="1" si="0"/>
        <v>0</v>
      </c>
    </row>
    <row r="14" spans="1:14">
      <c r="A14" t="s">
        <v>173</v>
      </c>
      <c r="B14" t="s">
        <v>27</v>
      </c>
      <c r="C14">
        <v>767.61</v>
      </c>
      <c r="D14">
        <v>779.13</v>
      </c>
      <c r="E14">
        <v>756.09</v>
      </c>
      <c r="F14">
        <v>765.38</v>
      </c>
      <c r="G14">
        <v>49354</v>
      </c>
      <c r="H14">
        <v>17</v>
      </c>
      <c r="I14">
        <v>1.5</v>
      </c>
      <c r="J14">
        <v>510.25333333333327</v>
      </c>
      <c r="K14">
        <v>25295.844961240309</v>
      </c>
      <c r="L14" t="b">
        <v>0</v>
      </c>
      <c r="M14">
        <f ca="1">IF(Table1[company_id]=OFFSET(Table1[company_id],-1,0),
   OFFSET(Table1[adjusted_close],-1,0),
   "")</f>
        <v>510.25333333333327</v>
      </c>
      <c r="N14">
        <f t="shared" ca="1" si="0"/>
        <v>0</v>
      </c>
    </row>
    <row r="15" spans="1:14">
      <c r="A15" t="s">
        <v>176</v>
      </c>
      <c r="B15" t="s">
        <v>27</v>
      </c>
      <c r="C15">
        <v>754.13</v>
      </c>
      <c r="D15">
        <v>764.08</v>
      </c>
      <c r="E15">
        <v>744.17</v>
      </c>
      <c r="F15">
        <v>758.43</v>
      </c>
      <c r="G15">
        <v>3200</v>
      </c>
      <c r="H15">
        <v>20</v>
      </c>
      <c r="I15">
        <v>1.5</v>
      </c>
      <c r="J15">
        <v>505.62</v>
      </c>
      <c r="K15">
        <v>25295.844961240309</v>
      </c>
      <c r="L15" t="b">
        <v>0</v>
      </c>
      <c r="M15">
        <f ca="1">IF(Table1[company_id]=OFFSET(Table1[company_id],-1,0),
   OFFSET(Table1[adjusted_close],-1,0),
   "")</f>
        <v>505.62</v>
      </c>
      <c r="N15">
        <f t="shared" ca="1" si="0"/>
        <v>0</v>
      </c>
    </row>
    <row r="16" spans="1:14">
      <c r="A16" t="s">
        <v>177</v>
      </c>
      <c r="B16" t="s">
        <v>27</v>
      </c>
      <c r="C16">
        <v>750.75</v>
      </c>
      <c r="D16">
        <v>752</v>
      </c>
      <c r="E16">
        <v>749.5</v>
      </c>
      <c r="F16">
        <v>751.92</v>
      </c>
      <c r="G16">
        <v>12969</v>
      </c>
      <c r="H16">
        <v>21</v>
      </c>
      <c r="I16">
        <v>1.5</v>
      </c>
      <c r="J16">
        <v>501.28</v>
      </c>
      <c r="K16">
        <v>25295.844961240309</v>
      </c>
      <c r="L16" t="b">
        <v>0</v>
      </c>
      <c r="M16">
        <f ca="1">IF(Table1[company_id]=OFFSET(Table1[company_id],-1,0),
   OFFSET(Table1[adjusted_close],-1,0),
   "")</f>
        <v>501.28</v>
      </c>
      <c r="N16">
        <f t="shared" ca="1" si="0"/>
        <v>0</v>
      </c>
    </row>
    <row r="17" spans="1:14">
      <c r="A17" t="s">
        <v>178</v>
      </c>
      <c r="B17" t="s">
        <v>27</v>
      </c>
      <c r="C17">
        <v>732.39</v>
      </c>
      <c r="D17">
        <v>742.23</v>
      </c>
      <c r="E17">
        <v>722.55</v>
      </c>
      <c r="F17">
        <v>732.1</v>
      </c>
      <c r="G17">
        <v>47760</v>
      </c>
      <c r="H17">
        <v>22</v>
      </c>
      <c r="I17">
        <v>1.5</v>
      </c>
      <c r="J17">
        <v>488.06666666666672</v>
      </c>
      <c r="K17">
        <v>25295.844961240309</v>
      </c>
      <c r="L17" t="b">
        <v>0</v>
      </c>
      <c r="M17">
        <f ca="1">IF(Table1[company_id]=OFFSET(Table1[company_id],-1,0),
   OFFSET(Table1[adjusted_close],-1,0),
   "")</f>
        <v>488.06666666666672</v>
      </c>
      <c r="N17">
        <f t="shared" ca="1" si="0"/>
        <v>0</v>
      </c>
    </row>
    <row r="18" spans="1:14">
      <c r="A18" t="s">
        <v>179</v>
      </c>
      <c r="B18" t="s">
        <v>27</v>
      </c>
      <c r="C18">
        <v>727.63</v>
      </c>
      <c r="D18">
        <v>729.04</v>
      </c>
      <c r="E18">
        <v>726.22</v>
      </c>
      <c r="F18">
        <v>726.49</v>
      </c>
      <c r="G18">
        <v>26876</v>
      </c>
      <c r="H18">
        <v>23</v>
      </c>
      <c r="I18">
        <v>1.5</v>
      </c>
      <c r="J18">
        <v>484.32666666666671</v>
      </c>
      <c r="K18">
        <v>25295.844961240309</v>
      </c>
      <c r="L18" t="b">
        <v>0</v>
      </c>
      <c r="M18">
        <f ca="1">IF(Table1[company_id]=OFFSET(Table1[company_id],-1,0),
   OFFSET(Table1[adjusted_close],-1,0),
   "")</f>
        <v>484.32666666666671</v>
      </c>
      <c r="N18">
        <f t="shared" ca="1" si="0"/>
        <v>0</v>
      </c>
    </row>
    <row r="19" spans="1:14">
      <c r="A19" t="s">
        <v>180</v>
      </c>
      <c r="B19" t="s">
        <v>27</v>
      </c>
      <c r="C19">
        <v>730.78</v>
      </c>
      <c r="D19">
        <v>734.77</v>
      </c>
      <c r="E19">
        <v>726.79</v>
      </c>
      <c r="F19">
        <v>732.15</v>
      </c>
      <c r="G19">
        <v>47214</v>
      </c>
      <c r="H19">
        <v>24</v>
      </c>
      <c r="I19">
        <v>1.5</v>
      </c>
      <c r="J19">
        <v>488.1</v>
      </c>
      <c r="K19">
        <v>25295.844961240309</v>
      </c>
      <c r="L19" t="b">
        <v>0</v>
      </c>
      <c r="M19">
        <f ca="1">IF(Table1[company_id]=OFFSET(Table1[company_id],-1,0),
   OFFSET(Table1[adjusted_close],-1,0),
   "")</f>
        <v>488.1</v>
      </c>
      <c r="N19">
        <f t="shared" ca="1" si="0"/>
        <v>0</v>
      </c>
    </row>
    <row r="20" spans="1:14">
      <c r="A20" t="s">
        <v>183</v>
      </c>
      <c r="B20" t="s">
        <v>27</v>
      </c>
      <c r="C20">
        <v>759.45</v>
      </c>
      <c r="D20">
        <v>767.23</v>
      </c>
      <c r="E20">
        <v>751.67</v>
      </c>
      <c r="F20">
        <v>756.33</v>
      </c>
      <c r="G20">
        <v>5555</v>
      </c>
      <c r="H20">
        <v>27</v>
      </c>
      <c r="I20">
        <v>1.5</v>
      </c>
      <c r="J20">
        <v>504.22</v>
      </c>
      <c r="K20">
        <v>25295.844961240309</v>
      </c>
      <c r="L20" t="b">
        <v>0</v>
      </c>
      <c r="M20">
        <f ca="1">IF(Table1[company_id]=OFFSET(Table1[company_id],-1,0),
   OFFSET(Table1[adjusted_close],-1,0),
   "")</f>
        <v>504.22</v>
      </c>
      <c r="N20">
        <f t="shared" ca="1" si="0"/>
        <v>0</v>
      </c>
    </row>
    <row r="21" spans="1:14">
      <c r="A21" t="s">
        <v>184</v>
      </c>
      <c r="B21" t="s">
        <v>27</v>
      </c>
      <c r="C21">
        <v>759.3</v>
      </c>
      <c r="D21">
        <v>768.01</v>
      </c>
      <c r="E21">
        <v>750.6</v>
      </c>
      <c r="F21">
        <v>760.27</v>
      </c>
      <c r="G21">
        <v>18429</v>
      </c>
      <c r="H21">
        <v>28</v>
      </c>
      <c r="I21">
        <v>1.5</v>
      </c>
      <c r="J21">
        <v>506.84666666666658</v>
      </c>
      <c r="K21">
        <v>25295.844961240309</v>
      </c>
      <c r="L21" t="b">
        <v>0</v>
      </c>
      <c r="M21">
        <f ca="1">IF(Table1[company_id]=OFFSET(Table1[company_id],-1,0),
   OFFSET(Table1[adjusted_close],-1,0),
   "")</f>
        <v>506.84666666666658</v>
      </c>
      <c r="N21">
        <f t="shared" ca="1" si="0"/>
        <v>0</v>
      </c>
    </row>
    <row r="22" spans="1:14">
      <c r="A22" t="s">
        <v>185</v>
      </c>
      <c r="B22" t="s">
        <v>27</v>
      </c>
      <c r="C22">
        <v>756.07</v>
      </c>
      <c r="D22">
        <v>765.34</v>
      </c>
      <c r="E22">
        <v>746.8</v>
      </c>
      <c r="F22">
        <v>761.63</v>
      </c>
      <c r="G22">
        <v>4436</v>
      </c>
      <c r="H22">
        <v>29</v>
      </c>
      <c r="I22">
        <v>1.5</v>
      </c>
      <c r="J22">
        <v>507.75333333333327</v>
      </c>
      <c r="K22">
        <v>25295.844961240309</v>
      </c>
      <c r="L22" t="b">
        <v>0</v>
      </c>
      <c r="M22">
        <f ca="1">IF(Table1[company_id]=OFFSET(Table1[company_id],-1,0),
   OFFSET(Table1[adjusted_close],-1,0),
   "")</f>
        <v>507.75333333333327</v>
      </c>
      <c r="N22">
        <f t="shared" ca="1" si="0"/>
        <v>0</v>
      </c>
    </row>
    <row r="23" spans="1:14">
      <c r="A23" t="s">
        <v>186</v>
      </c>
      <c r="B23" t="s">
        <v>27</v>
      </c>
      <c r="C23">
        <v>753.7</v>
      </c>
      <c r="D23">
        <v>764.24</v>
      </c>
      <c r="E23">
        <v>743.16</v>
      </c>
      <c r="F23">
        <v>756.88</v>
      </c>
      <c r="G23">
        <v>31746</v>
      </c>
      <c r="H23">
        <v>30</v>
      </c>
      <c r="I23">
        <v>1.5</v>
      </c>
      <c r="J23">
        <v>504.58666666666659</v>
      </c>
      <c r="K23">
        <v>25295.844961240309</v>
      </c>
      <c r="L23" t="b">
        <v>0</v>
      </c>
      <c r="M23">
        <f ca="1">IF(Table1[company_id]=OFFSET(Table1[company_id],-1,0),
   OFFSET(Table1[adjusted_close],-1,0),
   "")</f>
        <v>504.58666666666659</v>
      </c>
      <c r="N23">
        <f t="shared" ca="1" si="0"/>
        <v>0</v>
      </c>
    </row>
    <row r="24" spans="1:14">
      <c r="A24" t="s">
        <v>187</v>
      </c>
      <c r="B24" t="s">
        <v>27</v>
      </c>
      <c r="C24">
        <v>753.55</v>
      </c>
      <c r="D24">
        <v>763.3</v>
      </c>
      <c r="E24">
        <v>743.8</v>
      </c>
      <c r="F24">
        <v>751.35</v>
      </c>
      <c r="G24">
        <v>40790</v>
      </c>
      <c r="H24">
        <v>31</v>
      </c>
      <c r="I24">
        <v>1.5</v>
      </c>
      <c r="J24">
        <v>500.9</v>
      </c>
      <c r="K24">
        <v>25295.844961240309</v>
      </c>
      <c r="L24" t="b">
        <v>0</v>
      </c>
      <c r="M24">
        <f ca="1">IF(Table1[company_id]=OFFSET(Table1[company_id],-1,0),
   OFFSET(Table1[adjusted_close],-1,0),
   "")</f>
        <v>500.9</v>
      </c>
      <c r="N24">
        <f t="shared" ca="1" si="0"/>
        <v>0</v>
      </c>
    </row>
    <row r="25" spans="1:14">
      <c r="A25" t="s">
        <v>190</v>
      </c>
      <c r="B25" t="s">
        <v>27</v>
      </c>
      <c r="C25">
        <v>762.82</v>
      </c>
      <c r="D25">
        <v>768.05</v>
      </c>
      <c r="E25">
        <v>757.59</v>
      </c>
      <c r="F25">
        <v>760.56</v>
      </c>
      <c r="G25">
        <v>41764</v>
      </c>
      <c r="H25">
        <v>34</v>
      </c>
      <c r="I25">
        <v>1.5</v>
      </c>
      <c r="J25">
        <v>507.04</v>
      </c>
      <c r="K25">
        <v>25295.844961240309</v>
      </c>
      <c r="L25" t="b">
        <v>0</v>
      </c>
      <c r="M25">
        <f ca="1">IF(Table1[company_id]=OFFSET(Table1[company_id],-1,0),
   OFFSET(Table1[adjusted_close],-1,0),
   "")</f>
        <v>507.04</v>
      </c>
      <c r="N25">
        <f t="shared" ca="1" si="0"/>
        <v>0</v>
      </c>
    </row>
    <row r="26" spans="1:14">
      <c r="A26" t="s">
        <v>191</v>
      </c>
      <c r="B26" t="s">
        <v>27</v>
      </c>
      <c r="C26">
        <v>762.98</v>
      </c>
      <c r="D26">
        <v>771.15</v>
      </c>
      <c r="E26">
        <v>754.8</v>
      </c>
      <c r="F26">
        <v>763.53</v>
      </c>
      <c r="G26">
        <v>45080</v>
      </c>
      <c r="H26">
        <v>35</v>
      </c>
      <c r="I26">
        <v>1.5</v>
      </c>
      <c r="J26">
        <v>509.02</v>
      </c>
      <c r="K26">
        <v>25295.844961240309</v>
      </c>
      <c r="L26" t="b">
        <v>0</v>
      </c>
      <c r="M26">
        <f ca="1">IF(Table1[company_id]=OFFSET(Table1[company_id],-1,0),
   OFFSET(Table1[adjusted_close],-1,0),
   "")</f>
        <v>509.02</v>
      </c>
      <c r="N26">
        <f t="shared" ca="1" si="0"/>
        <v>0</v>
      </c>
    </row>
    <row r="27" spans="1:14">
      <c r="A27" t="s">
        <v>192</v>
      </c>
      <c r="B27" t="s">
        <v>27</v>
      </c>
      <c r="C27">
        <v>750.42</v>
      </c>
      <c r="D27">
        <v>758.28</v>
      </c>
      <c r="E27">
        <v>742.55</v>
      </c>
      <c r="F27">
        <v>757.62</v>
      </c>
      <c r="G27">
        <v>19589</v>
      </c>
      <c r="H27">
        <v>36</v>
      </c>
      <c r="I27">
        <v>1.5</v>
      </c>
      <c r="J27">
        <v>505.08</v>
      </c>
      <c r="K27">
        <v>25295.844961240309</v>
      </c>
      <c r="L27" t="b">
        <v>0</v>
      </c>
      <c r="M27">
        <f ca="1">IF(Table1[company_id]=OFFSET(Table1[company_id],-1,0),
   OFFSET(Table1[adjusted_close],-1,0),
   "")</f>
        <v>505.08</v>
      </c>
      <c r="N27">
        <f t="shared" ca="1" si="0"/>
        <v>0</v>
      </c>
    </row>
    <row r="28" spans="1:14">
      <c r="A28" t="s">
        <v>193</v>
      </c>
      <c r="B28" t="s">
        <v>27</v>
      </c>
      <c r="C28">
        <v>748.4</v>
      </c>
      <c r="D28">
        <v>762.38</v>
      </c>
      <c r="E28">
        <v>734.42</v>
      </c>
      <c r="F28">
        <v>748.11</v>
      </c>
      <c r="G28">
        <v>48202</v>
      </c>
      <c r="H28">
        <v>37</v>
      </c>
      <c r="I28">
        <v>1.5</v>
      </c>
      <c r="J28">
        <v>498.74</v>
      </c>
      <c r="K28">
        <v>25295.844961240309</v>
      </c>
      <c r="L28" t="b">
        <v>0</v>
      </c>
      <c r="M28">
        <f ca="1">IF(Table1[company_id]=OFFSET(Table1[company_id],-1,0),
   OFFSET(Table1[adjusted_close],-1,0),
   "")</f>
        <v>498.74</v>
      </c>
      <c r="N28">
        <f t="shared" ca="1" si="0"/>
        <v>0</v>
      </c>
    </row>
    <row r="29" spans="1:14">
      <c r="A29" t="s">
        <v>194</v>
      </c>
      <c r="B29" t="s">
        <v>27</v>
      </c>
      <c r="C29">
        <v>745.23</v>
      </c>
      <c r="D29">
        <v>757.93</v>
      </c>
      <c r="E29">
        <v>732.53</v>
      </c>
      <c r="F29">
        <v>746.77</v>
      </c>
      <c r="G29">
        <v>4420</v>
      </c>
      <c r="H29">
        <v>38</v>
      </c>
      <c r="I29">
        <v>1.5</v>
      </c>
      <c r="J29">
        <v>497.84666666666658</v>
      </c>
      <c r="K29">
        <v>25295.844961240309</v>
      </c>
      <c r="L29" t="b">
        <v>0</v>
      </c>
      <c r="M29">
        <f ca="1">IF(Table1[company_id]=OFFSET(Table1[company_id],-1,0),
   OFFSET(Table1[adjusted_close],-1,0),
   "")</f>
        <v>497.84666666666658</v>
      </c>
      <c r="N29">
        <f t="shared" ca="1" si="0"/>
        <v>0</v>
      </c>
    </row>
    <row r="30" spans="1:14">
      <c r="A30" t="s">
        <v>197</v>
      </c>
      <c r="B30" t="s">
        <v>27</v>
      </c>
      <c r="C30">
        <v>737.94</v>
      </c>
      <c r="D30">
        <v>748.29</v>
      </c>
      <c r="E30">
        <v>727.6</v>
      </c>
      <c r="F30">
        <v>741.94</v>
      </c>
      <c r="G30">
        <v>1699</v>
      </c>
      <c r="H30">
        <v>41</v>
      </c>
      <c r="I30">
        <v>1.5</v>
      </c>
      <c r="J30">
        <v>494.62666666666672</v>
      </c>
      <c r="K30">
        <v>25295.844961240309</v>
      </c>
      <c r="L30" t="b">
        <v>1</v>
      </c>
      <c r="M30">
        <f ca="1">IF(Table1[company_id]=OFFSET(Table1[company_id],-1,0),
   OFFSET(Table1[adjusted_close],-1,0),
   "")</f>
        <v>494.62666666666672</v>
      </c>
      <c r="N30">
        <f t="shared" ca="1" si="0"/>
        <v>0</v>
      </c>
    </row>
    <row r="31" spans="1:14">
      <c r="A31" t="s">
        <v>198</v>
      </c>
      <c r="B31" t="s">
        <v>27</v>
      </c>
      <c r="C31">
        <v>746.21</v>
      </c>
      <c r="D31">
        <v>754.72</v>
      </c>
      <c r="E31">
        <v>737.69</v>
      </c>
      <c r="F31">
        <v>742.06</v>
      </c>
      <c r="G31">
        <v>36743</v>
      </c>
      <c r="H31">
        <v>42</v>
      </c>
      <c r="I31">
        <v>1.5</v>
      </c>
      <c r="J31">
        <v>494.70666666666659</v>
      </c>
      <c r="K31">
        <v>25295.844961240309</v>
      </c>
      <c r="L31" t="b">
        <v>0</v>
      </c>
      <c r="M31">
        <f ca="1">IF(Table1[company_id]=OFFSET(Table1[company_id],-1,0),
   OFFSET(Table1[adjusted_close],-1,0),
   "")</f>
        <v>494.70666666666659</v>
      </c>
      <c r="N31">
        <f t="shared" ca="1" si="0"/>
        <v>0</v>
      </c>
    </row>
    <row r="32" spans="1:14">
      <c r="A32" t="s">
        <v>199</v>
      </c>
      <c r="B32" t="s">
        <v>27</v>
      </c>
      <c r="C32">
        <v>744.05</v>
      </c>
      <c r="D32">
        <v>752.7</v>
      </c>
      <c r="E32">
        <v>735.41</v>
      </c>
      <c r="F32">
        <v>740.1</v>
      </c>
      <c r="G32">
        <v>27641</v>
      </c>
      <c r="H32">
        <v>43</v>
      </c>
      <c r="I32">
        <v>1.5</v>
      </c>
      <c r="J32">
        <v>493.4</v>
      </c>
      <c r="K32">
        <v>25295.844961240309</v>
      </c>
      <c r="L32" t="b">
        <v>0</v>
      </c>
      <c r="M32">
        <f ca="1">IF(Table1[company_id]=OFFSET(Table1[company_id],-1,0),
   OFFSET(Table1[adjusted_close],-1,0),
   "")</f>
        <v>493.4</v>
      </c>
      <c r="N32">
        <f t="shared" ca="1" si="0"/>
        <v>0</v>
      </c>
    </row>
    <row r="33" spans="1:14">
      <c r="A33" t="s">
        <v>200</v>
      </c>
      <c r="B33" t="s">
        <v>27</v>
      </c>
      <c r="C33">
        <v>741.09</v>
      </c>
      <c r="D33">
        <v>752.2</v>
      </c>
      <c r="E33">
        <v>729.99</v>
      </c>
      <c r="F33">
        <v>743.91</v>
      </c>
      <c r="G33">
        <v>1569</v>
      </c>
      <c r="H33">
        <v>44</v>
      </c>
      <c r="I33">
        <v>1.5</v>
      </c>
      <c r="J33">
        <v>495.94</v>
      </c>
      <c r="K33">
        <v>25295.844961240309</v>
      </c>
      <c r="L33" t="b">
        <v>1</v>
      </c>
      <c r="M33">
        <f ca="1">IF(Table1[company_id]=OFFSET(Table1[company_id],-1,0),
   OFFSET(Table1[adjusted_close],-1,0),
   "")</f>
        <v>495.94</v>
      </c>
      <c r="N33">
        <f t="shared" ca="1" si="0"/>
        <v>0</v>
      </c>
    </row>
    <row r="34" spans="1:14">
      <c r="A34" t="s">
        <v>201</v>
      </c>
      <c r="B34" t="s">
        <v>27</v>
      </c>
      <c r="C34">
        <v>738.62</v>
      </c>
      <c r="D34">
        <v>745.95</v>
      </c>
      <c r="E34">
        <v>731.29</v>
      </c>
      <c r="F34">
        <v>732.33</v>
      </c>
      <c r="G34">
        <v>46681</v>
      </c>
      <c r="H34">
        <v>45</v>
      </c>
      <c r="I34">
        <v>1.5</v>
      </c>
      <c r="J34">
        <v>488.22</v>
      </c>
      <c r="K34">
        <v>25295.844961240309</v>
      </c>
      <c r="L34" t="b">
        <v>0</v>
      </c>
      <c r="M34">
        <f ca="1">IF(Table1[company_id]=OFFSET(Table1[company_id],-1,0),
   OFFSET(Table1[adjusted_close],-1,0),
   "")</f>
        <v>488.22</v>
      </c>
      <c r="N34">
        <f t="shared" ca="1" si="0"/>
        <v>0</v>
      </c>
    </row>
    <row r="35" spans="1:14">
      <c r="A35" t="s">
        <v>204</v>
      </c>
      <c r="B35" t="s">
        <v>27</v>
      </c>
      <c r="C35">
        <v>739.86</v>
      </c>
      <c r="D35">
        <v>751.78</v>
      </c>
      <c r="E35">
        <v>727.94</v>
      </c>
      <c r="F35">
        <v>742.65</v>
      </c>
      <c r="G35">
        <v>36777</v>
      </c>
      <c r="H35">
        <v>48</v>
      </c>
      <c r="I35">
        <v>1.5</v>
      </c>
      <c r="J35">
        <v>495.1</v>
      </c>
      <c r="K35">
        <v>25295.844961240309</v>
      </c>
      <c r="L35" t="b">
        <v>0</v>
      </c>
      <c r="M35">
        <f ca="1">IF(Table1[company_id]=OFFSET(Table1[company_id],-1,0),
   OFFSET(Table1[adjusted_close],-1,0),
   "")</f>
        <v>495.1</v>
      </c>
      <c r="N35">
        <f t="shared" ca="1" si="0"/>
        <v>0</v>
      </c>
    </row>
    <row r="36" spans="1:14">
      <c r="A36" t="s">
        <v>205</v>
      </c>
      <c r="B36" t="s">
        <v>27</v>
      </c>
      <c r="C36">
        <v>768.97</v>
      </c>
      <c r="D36">
        <v>773.2</v>
      </c>
      <c r="E36">
        <v>764.74</v>
      </c>
      <c r="F36">
        <v>769.29</v>
      </c>
      <c r="G36">
        <v>46017</v>
      </c>
      <c r="H36">
        <v>49</v>
      </c>
      <c r="I36">
        <v>1.5</v>
      </c>
      <c r="J36">
        <v>512.86</v>
      </c>
      <c r="K36">
        <v>25295.844961240309</v>
      </c>
      <c r="L36" t="b">
        <v>0</v>
      </c>
      <c r="M36">
        <f ca="1">IF(Table1[company_id]=OFFSET(Table1[company_id],-1,0),
   OFFSET(Table1[adjusted_close],-1,0),
   "")</f>
        <v>512.86</v>
      </c>
      <c r="N36">
        <f t="shared" ca="1" si="0"/>
        <v>0</v>
      </c>
    </row>
    <row r="37" spans="1:14">
      <c r="A37" t="s">
        <v>206</v>
      </c>
      <c r="B37" t="s">
        <v>27</v>
      </c>
      <c r="C37">
        <v>781.47</v>
      </c>
      <c r="D37">
        <v>792.7</v>
      </c>
      <c r="E37">
        <v>770.24</v>
      </c>
      <c r="F37">
        <v>781.13</v>
      </c>
      <c r="G37">
        <v>13533</v>
      </c>
      <c r="H37">
        <v>50</v>
      </c>
      <c r="I37">
        <v>1.5</v>
      </c>
      <c r="J37">
        <v>520.75333333333333</v>
      </c>
      <c r="K37">
        <v>25295.844961240309</v>
      </c>
      <c r="L37" t="b">
        <v>0</v>
      </c>
      <c r="M37">
        <f ca="1">IF(Table1[company_id]=OFFSET(Table1[company_id],-1,0),
   OFFSET(Table1[adjusted_close],-1,0),
   "")</f>
        <v>520.75333333333333</v>
      </c>
      <c r="N37">
        <f t="shared" ca="1" si="0"/>
        <v>0</v>
      </c>
    </row>
    <row r="38" spans="1:14">
      <c r="A38" t="s">
        <v>207</v>
      </c>
      <c r="B38" t="s">
        <v>27</v>
      </c>
      <c r="C38">
        <v>783.99</v>
      </c>
      <c r="D38">
        <v>789.1</v>
      </c>
      <c r="E38">
        <v>778.87</v>
      </c>
      <c r="F38">
        <v>783.47</v>
      </c>
      <c r="G38">
        <v>20190</v>
      </c>
      <c r="H38">
        <v>51</v>
      </c>
      <c r="I38">
        <v>1.5</v>
      </c>
      <c r="J38">
        <v>522.31333333333339</v>
      </c>
      <c r="K38">
        <v>25295.844961240309</v>
      </c>
      <c r="L38" t="b">
        <v>0</v>
      </c>
      <c r="M38">
        <f ca="1">IF(Table1[company_id]=OFFSET(Table1[company_id],-1,0),
   OFFSET(Table1[adjusted_close],-1,0),
   "")</f>
        <v>522.31333333333339</v>
      </c>
      <c r="N38">
        <f t="shared" ca="1" si="0"/>
        <v>0</v>
      </c>
    </row>
    <row r="39" spans="1:14">
      <c r="A39" t="s">
        <v>208</v>
      </c>
      <c r="B39" t="s">
        <v>27</v>
      </c>
      <c r="C39">
        <v>793.71</v>
      </c>
      <c r="D39">
        <v>799.06</v>
      </c>
      <c r="E39">
        <v>788.35</v>
      </c>
      <c r="F39">
        <v>792.41</v>
      </c>
      <c r="G39">
        <v>11647</v>
      </c>
      <c r="H39">
        <v>52</v>
      </c>
      <c r="I39">
        <v>1.5</v>
      </c>
      <c r="J39">
        <v>528.27333333333331</v>
      </c>
      <c r="K39">
        <v>25295.844961240309</v>
      </c>
      <c r="L39" t="b">
        <v>0</v>
      </c>
      <c r="M39">
        <f ca="1">IF(Table1[company_id]=OFFSET(Table1[company_id],-1,0),
   OFFSET(Table1[adjusted_close],-1,0),
   "")</f>
        <v>528.27333333333331</v>
      </c>
      <c r="N39">
        <f t="shared" ca="1" si="0"/>
        <v>0</v>
      </c>
    </row>
    <row r="40" spans="1:14">
      <c r="A40" t="s">
        <v>211</v>
      </c>
      <c r="B40" t="s">
        <v>27</v>
      </c>
      <c r="C40">
        <v>785.73</v>
      </c>
      <c r="D40">
        <v>796.88</v>
      </c>
      <c r="E40">
        <v>774.58</v>
      </c>
      <c r="F40">
        <v>782.59</v>
      </c>
      <c r="G40">
        <v>25376</v>
      </c>
      <c r="H40">
        <v>55</v>
      </c>
      <c r="I40">
        <v>1.5</v>
      </c>
      <c r="J40">
        <v>521.72666666666669</v>
      </c>
      <c r="K40">
        <v>25295.844961240309</v>
      </c>
      <c r="L40" t="b">
        <v>0</v>
      </c>
      <c r="M40">
        <f ca="1">IF(Table1[company_id]=OFFSET(Table1[company_id],-1,0),
   OFFSET(Table1[adjusted_close],-1,0),
   "")</f>
        <v>521.72666666666669</v>
      </c>
      <c r="N40">
        <f t="shared" ca="1" si="0"/>
        <v>0</v>
      </c>
    </row>
    <row r="41" spans="1:14">
      <c r="A41" t="s">
        <v>212</v>
      </c>
      <c r="B41" t="s">
        <v>27</v>
      </c>
      <c r="C41">
        <v>770.64</v>
      </c>
      <c r="D41">
        <v>776.95</v>
      </c>
      <c r="E41">
        <v>764.33</v>
      </c>
      <c r="F41">
        <v>767.31</v>
      </c>
      <c r="G41">
        <v>13039</v>
      </c>
      <c r="H41">
        <v>56</v>
      </c>
      <c r="I41">
        <v>1.5</v>
      </c>
      <c r="J41">
        <v>511.54</v>
      </c>
      <c r="K41">
        <v>25295.844961240309</v>
      </c>
      <c r="L41" t="b">
        <v>0</v>
      </c>
      <c r="M41">
        <f ca="1">IF(Table1[company_id]=OFFSET(Table1[company_id],-1,0),
   OFFSET(Table1[adjusted_close],-1,0),
   "")</f>
        <v>511.54</v>
      </c>
      <c r="N41">
        <f t="shared" ca="1" si="0"/>
        <v>0</v>
      </c>
    </row>
    <row r="42" spans="1:14">
      <c r="A42" t="s">
        <v>213</v>
      </c>
      <c r="B42" t="s">
        <v>27</v>
      </c>
      <c r="C42">
        <v>774.29</v>
      </c>
      <c r="D42">
        <v>785.89</v>
      </c>
      <c r="E42">
        <v>762.68</v>
      </c>
      <c r="F42">
        <v>775.01</v>
      </c>
      <c r="G42">
        <v>26547</v>
      </c>
      <c r="H42">
        <v>57</v>
      </c>
      <c r="I42">
        <v>1.5</v>
      </c>
      <c r="J42">
        <v>516.67333333333329</v>
      </c>
      <c r="K42">
        <v>25295.844961240309</v>
      </c>
      <c r="L42" t="b">
        <v>0</v>
      </c>
      <c r="M42">
        <f ca="1">IF(Table1[company_id]=OFFSET(Table1[company_id],-1,0),
   OFFSET(Table1[adjusted_close],-1,0),
   "")</f>
        <v>516.67333333333329</v>
      </c>
      <c r="N42">
        <f t="shared" ca="1" si="0"/>
        <v>0</v>
      </c>
    </row>
    <row r="43" spans="1:14">
      <c r="A43" t="s">
        <v>214</v>
      </c>
      <c r="B43" t="s">
        <v>27</v>
      </c>
      <c r="C43">
        <v>776.57</v>
      </c>
      <c r="D43">
        <v>783.61</v>
      </c>
      <c r="E43">
        <v>769.54</v>
      </c>
      <c r="F43">
        <v>769.96</v>
      </c>
      <c r="G43">
        <v>33097</v>
      </c>
      <c r="H43">
        <v>58</v>
      </c>
      <c r="I43">
        <v>1.5</v>
      </c>
      <c r="J43">
        <v>513.30666666666673</v>
      </c>
      <c r="K43">
        <v>25295.844961240309</v>
      </c>
      <c r="L43" t="b">
        <v>0</v>
      </c>
      <c r="M43">
        <f ca="1">IF(Table1[company_id]=OFFSET(Table1[company_id],-1,0),
   OFFSET(Table1[adjusted_close],-1,0),
   "")</f>
        <v>513.30666666666673</v>
      </c>
      <c r="N43">
        <f t="shared" ca="1" si="0"/>
        <v>0</v>
      </c>
    </row>
    <row r="44" spans="1:14">
      <c r="A44" t="s">
        <v>215</v>
      </c>
      <c r="B44" t="s">
        <v>27</v>
      </c>
      <c r="C44">
        <v>753.52</v>
      </c>
      <c r="D44">
        <v>758.61</v>
      </c>
      <c r="E44">
        <v>748.43</v>
      </c>
      <c r="F44">
        <v>757.19</v>
      </c>
      <c r="G44">
        <v>34621</v>
      </c>
      <c r="H44">
        <v>59</v>
      </c>
      <c r="I44">
        <v>1.5</v>
      </c>
      <c r="J44">
        <v>504.79333333333341</v>
      </c>
      <c r="K44">
        <v>25295.844961240309</v>
      </c>
      <c r="L44" t="b">
        <v>0</v>
      </c>
      <c r="M44">
        <f ca="1">IF(Table1[company_id]=OFFSET(Table1[company_id],-1,0),
   OFFSET(Table1[adjusted_close],-1,0),
   "")</f>
        <v>504.79333333333341</v>
      </c>
      <c r="N44">
        <f t="shared" ca="1" si="0"/>
        <v>0</v>
      </c>
    </row>
    <row r="45" spans="1:14">
      <c r="A45" t="s">
        <v>218</v>
      </c>
      <c r="B45" t="s">
        <v>27</v>
      </c>
      <c r="C45">
        <v>750.31</v>
      </c>
      <c r="D45">
        <v>753.93</v>
      </c>
      <c r="E45">
        <v>746.69</v>
      </c>
      <c r="F45">
        <v>749.01</v>
      </c>
      <c r="G45">
        <v>23677</v>
      </c>
      <c r="H45">
        <v>62</v>
      </c>
      <c r="I45">
        <v>1.5</v>
      </c>
      <c r="J45">
        <v>499.34</v>
      </c>
      <c r="K45">
        <v>25295.844961240309</v>
      </c>
      <c r="L45" t="b">
        <v>0</v>
      </c>
      <c r="M45">
        <f ca="1">IF(Table1[company_id]=OFFSET(Table1[company_id],-1,0),
   OFFSET(Table1[adjusted_close],-1,0),
   "")</f>
        <v>499.34</v>
      </c>
      <c r="N45">
        <f t="shared" ca="1" si="0"/>
        <v>0</v>
      </c>
    </row>
    <row r="46" spans="1:14">
      <c r="A46" t="s">
        <v>219</v>
      </c>
      <c r="B46" t="s">
        <v>27</v>
      </c>
      <c r="C46">
        <v>742.73</v>
      </c>
      <c r="D46">
        <v>747.32</v>
      </c>
      <c r="E46">
        <v>738.14</v>
      </c>
      <c r="F46">
        <v>738.59</v>
      </c>
      <c r="G46">
        <v>43675</v>
      </c>
      <c r="H46">
        <v>63</v>
      </c>
      <c r="I46">
        <v>1.5</v>
      </c>
      <c r="J46">
        <v>492.39333333333337</v>
      </c>
      <c r="K46">
        <v>25295.844961240309</v>
      </c>
      <c r="L46" t="b">
        <v>0</v>
      </c>
      <c r="M46">
        <f ca="1">IF(Table1[company_id]=OFFSET(Table1[company_id],-1,0),
   OFFSET(Table1[adjusted_close],-1,0),
   "")</f>
        <v>492.39333333333337</v>
      </c>
      <c r="N46">
        <f t="shared" ca="1" si="0"/>
        <v>0</v>
      </c>
    </row>
    <row r="47" spans="1:14">
      <c r="A47" t="s">
        <v>220</v>
      </c>
      <c r="B47" t="s">
        <v>27</v>
      </c>
      <c r="C47">
        <v>738.07</v>
      </c>
      <c r="D47">
        <v>740.6</v>
      </c>
      <c r="E47">
        <v>735.53</v>
      </c>
      <c r="F47">
        <v>740.02</v>
      </c>
      <c r="G47">
        <v>16338</v>
      </c>
      <c r="H47">
        <v>64</v>
      </c>
      <c r="I47">
        <v>1.5</v>
      </c>
      <c r="J47">
        <v>493.34666666666658</v>
      </c>
      <c r="K47">
        <v>25295.844961240309</v>
      </c>
      <c r="L47" t="b">
        <v>0</v>
      </c>
      <c r="M47">
        <f ca="1">IF(Table1[company_id]=OFFSET(Table1[company_id],-1,0),
   OFFSET(Table1[adjusted_close],-1,0),
   "")</f>
        <v>493.34666666666658</v>
      </c>
      <c r="N47">
        <f t="shared" ca="1" si="0"/>
        <v>0</v>
      </c>
    </row>
    <row r="48" spans="1:14">
      <c r="A48" t="s">
        <v>221</v>
      </c>
      <c r="B48" t="s">
        <v>27</v>
      </c>
      <c r="C48">
        <v>742.7</v>
      </c>
      <c r="D48">
        <v>747.54</v>
      </c>
      <c r="E48">
        <v>737.86</v>
      </c>
      <c r="F48">
        <v>745.65</v>
      </c>
      <c r="G48">
        <v>20508</v>
      </c>
      <c r="H48">
        <v>65</v>
      </c>
      <c r="I48">
        <v>1.5</v>
      </c>
      <c r="J48">
        <v>497.1</v>
      </c>
      <c r="K48">
        <v>25295.844961240309</v>
      </c>
      <c r="L48" t="b">
        <v>0</v>
      </c>
      <c r="M48">
        <f ca="1">IF(Table1[company_id]=OFFSET(Table1[company_id],-1,0),
   OFFSET(Table1[adjusted_close],-1,0),
   "")</f>
        <v>497.1</v>
      </c>
      <c r="N48">
        <f t="shared" ca="1" si="0"/>
        <v>0</v>
      </c>
    </row>
    <row r="49" spans="1:14">
      <c r="A49" t="s">
        <v>222</v>
      </c>
      <c r="B49" t="s">
        <v>27</v>
      </c>
      <c r="C49">
        <v>748.98</v>
      </c>
      <c r="D49">
        <v>758.31</v>
      </c>
      <c r="E49">
        <v>739.65</v>
      </c>
      <c r="F49">
        <v>754.21</v>
      </c>
      <c r="G49">
        <v>22606</v>
      </c>
      <c r="H49">
        <v>66</v>
      </c>
      <c r="I49">
        <v>1.5</v>
      </c>
      <c r="J49">
        <v>502.80666666666667</v>
      </c>
      <c r="K49">
        <v>25295.844961240309</v>
      </c>
      <c r="L49" t="b">
        <v>0</v>
      </c>
      <c r="M49">
        <f ca="1">IF(Table1[company_id]=OFFSET(Table1[company_id],-1,0),
   OFFSET(Table1[adjusted_close],-1,0),
   "")</f>
        <v>502.80666666666667</v>
      </c>
      <c r="N49">
        <f t="shared" ca="1" si="0"/>
        <v>0</v>
      </c>
    </row>
    <row r="50" spans="1:14">
      <c r="A50" t="s">
        <v>225</v>
      </c>
      <c r="B50" t="s">
        <v>27</v>
      </c>
      <c r="C50">
        <v>763.2</v>
      </c>
      <c r="D50">
        <v>764.24</v>
      </c>
      <c r="E50">
        <v>762.15</v>
      </c>
      <c r="F50">
        <v>762.94</v>
      </c>
      <c r="G50">
        <v>33093</v>
      </c>
      <c r="H50">
        <v>69</v>
      </c>
      <c r="I50">
        <v>1.5</v>
      </c>
      <c r="J50">
        <v>508.62666666666672</v>
      </c>
      <c r="K50">
        <v>25295.844961240309</v>
      </c>
      <c r="L50" t="b">
        <v>0</v>
      </c>
      <c r="M50">
        <f ca="1">IF(Table1[company_id]=OFFSET(Table1[company_id],-1,0),
   OFFSET(Table1[adjusted_close],-1,0),
   "")</f>
        <v>508.62666666666672</v>
      </c>
      <c r="N50">
        <f t="shared" ca="1" si="0"/>
        <v>0</v>
      </c>
    </row>
    <row r="51" spans="1:14">
      <c r="A51" t="s">
        <v>226</v>
      </c>
      <c r="B51" t="s">
        <v>27</v>
      </c>
      <c r="C51">
        <v>769.67</v>
      </c>
      <c r="D51">
        <v>778.75</v>
      </c>
      <c r="E51">
        <v>760.59</v>
      </c>
      <c r="F51">
        <v>770.42</v>
      </c>
      <c r="G51">
        <v>8987</v>
      </c>
      <c r="H51">
        <v>70</v>
      </c>
      <c r="I51">
        <v>1.5</v>
      </c>
      <c r="J51">
        <v>513.61333333333334</v>
      </c>
      <c r="K51">
        <v>25295.844961240309</v>
      </c>
      <c r="L51" t="b">
        <v>0</v>
      </c>
      <c r="M51">
        <f ca="1">IF(Table1[company_id]=OFFSET(Table1[company_id],-1,0),
   OFFSET(Table1[adjusted_close],-1,0),
   "")</f>
        <v>513.61333333333334</v>
      </c>
      <c r="N51">
        <f t="shared" ca="1" si="0"/>
        <v>0</v>
      </c>
    </row>
    <row r="52" spans="1:14">
      <c r="A52" t="s">
        <v>227</v>
      </c>
      <c r="B52" t="s">
        <v>27</v>
      </c>
      <c r="C52">
        <v>762.16</v>
      </c>
      <c r="D52">
        <v>770.63</v>
      </c>
      <c r="E52">
        <v>753.69</v>
      </c>
      <c r="F52">
        <v>768.59</v>
      </c>
      <c r="G52">
        <v>47185</v>
      </c>
      <c r="H52">
        <v>71</v>
      </c>
      <c r="I52">
        <v>1.5</v>
      </c>
      <c r="J52">
        <v>512.39333333333332</v>
      </c>
      <c r="K52">
        <v>25295.844961240309</v>
      </c>
      <c r="L52" t="b">
        <v>0</v>
      </c>
      <c r="M52">
        <f ca="1">IF(Table1[company_id]=OFFSET(Table1[company_id],-1,0),
   OFFSET(Table1[adjusted_close],-1,0),
   "")</f>
        <v>512.39333333333332</v>
      </c>
      <c r="N52">
        <f t="shared" ca="1" si="0"/>
        <v>0</v>
      </c>
    </row>
    <row r="53" spans="1:14">
      <c r="A53" t="s">
        <v>228</v>
      </c>
      <c r="B53" t="s">
        <v>27</v>
      </c>
      <c r="C53">
        <v>759.16</v>
      </c>
      <c r="D53">
        <v>767.69</v>
      </c>
      <c r="E53">
        <v>750.63</v>
      </c>
      <c r="F53">
        <v>762.76</v>
      </c>
      <c r="G53">
        <v>18214</v>
      </c>
      <c r="H53">
        <v>72</v>
      </c>
      <c r="I53">
        <v>1.5</v>
      </c>
      <c r="J53">
        <v>508.50666666666672</v>
      </c>
      <c r="K53">
        <v>25295.844961240309</v>
      </c>
      <c r="L53" t="b">
        <v>0</v>
      </c>
      <c r="M53">
        <f ca="1">IF(Table1[company_id]=OFFSET(Table1[company_id],-1,0),
   OFFSET(Table1[adjusted_close],-1,0),
   "")</f>
        <v>508.50666666666672</v>
      </c>
      <c r="N53">
        <f t="shared" ca="1" si="0"/>
        <v>0</v>
      </c>
    </row>
    <row r="54" spans="1:14">
      <c r="A54" t="s">
        <v>229</v>
      </c>
      <c r="B54" t="s">
        <v>27</v>
      </c>
      <c r="C54">
        <v>746.26</v>
      </c>
      <c r="D54">
        <v>755.07</v>
      </c>
      <c r="E54">
        <v>737.44</v>
      </c>
      <c r="F54">
        <v>748.58</v>
      </c>
      <c r="G54">
        <v>26945</v>
      </c>
      <c r="H54">
        <v>73</v>
      </c>
      <c r="I54">
        <v>1.5</v>
      </c>
      <c r="J54">
        <v>499.05333333333328</v>
      </c>
      <c r="K54">
        <v>25295.844961240309</v>
      </c>
      <c r="L54" t="b">
        <v>0</v>
      </c>
      <c r="M54">
        <f ca="1">IF(Table1[company_id]=OFFSET(Table1[company_id],-1,0),
   OFFSET(Table1[adjusted_close],-1,0),
   "")</f>
        <v>499.05333333333328</v>
      </c>
      <c r="N54">
        <f t="shared" ca="1" si="0"/>
        <v>0</v>
      </c>
    </row>
    <row r="55" spans="1:14">
      <c r="A55" t="s">
        <v>232</v>
      </c>
      <c r="B55" t="s">
        <v>27</v>
      </c>
      <c r="C55">
        <v>752.09</v>
      </c>
      <c r="D55">
        <v>759.59</v>
      </c>
      <c r="E55">
        <v>744.59</v>
      </c>
      <c r="F55">
        <v>759.2</v>
      </c>
      <c r="G55">
        <v>2150</v>
      </c>
      <c r="H55">
        <v>76</v>
      </c>
      <c r="I55">
        <v>1.5</v>
      </c>
      <c r="J55">
        <v>506.13333333333338</v>
      </c>
      <c r="K55">
        <v>25295.844961240309</v>
      </c>
      <c r="L55" t="b">
        <v>1</v>
      </c>
      <c r="M55">
        <f ca="1">IF(Table1[company_id]=OFFSET(Table1[company_id],-1,0),
   OFFSET(Table1[adjusted_close],-1,0),
   "")</f>
        <v>506.13333333333338</v>
      </c>
      <c r="N55">
        <f t="shared" ca="1" si="0"/>
        <v>0</v>
      </c>
    </row>
    <row r="56" spans="1:14">
      <c r="A56" t="s">
        <v>233</v>
      </c>
      <c r="B56" t="s">
        <v>27</v>
      </c>
      <c r="C56">
        <v>759.86</v>
      </c>
      <c r="D56">
        <v>768.23</v>
      </c>
      <c r="E56">
        <v>751.49</v>
      </c>
      <c r="F56">
        <v>757.69</v>
      </c>
      <c r="G56">
        <v>2081</v>
      </c>
      <c r="H56">
        <v>77</v>
      </c>
      <c r="I56">
        <v>1.5</v>
      </c>
      <c r="J56">
        <v>505.12666666666672</v>
      </c>
      <c r="K56">
        <v>25295.844961240309</v>
      </c>
      <c r="L56" t="b">
        <v>1</v>
      </c>
      <c r="M56">
        <f ca="1">IF(Table1[company_id]=OFFSET(Table1[company_id],-1,0),
   OFFSET(Table1[adjusted_close],-1,0),
   "")</f>
        <v>505.12666666666672</v>
      </c>
      <c r="N56">
        <f t="shared" ca="1" si="0"/>
        <v>0</v>
      </c>
    </row>
    <row r="57" spans="1:14">
      <c r="A57" t="s">
        <v>234</v>
      </c>
      <c r="B57" t="s">
        <v>27</v>
      </c>
      <c r="C57">
        <v>757.52</v>
      </c>
      <c r="D57">
        <v>767.76</v>
      </c>
      <c r="E57">
        <v>747.29</v>
      </c>
      <c r="F57">
        <v>753.96</v>
      </c>
      <c r="G57">
        <v>47175</v>
      </c>
      <c r="H57">
        <v>78</v>
      </c>
      <c r="I57">
        <v>1.5</v>
      </c>
      <c r="J57">
        <v>502.64</v>
      </c>
      <c r="K57">
        <v>25295.844961240309</v>
      </c>
      <c r="L57" t="b">
        <v>0</v>
      </c>
      <c r="M57">
        <f ca="1">IF(Table1[company_id]=OFFSET(Table1[company_id],-1,0),
   OFFSET(Table1[adjusted_close],-1,0),
   "")</f>
        <v>502.64</v>
      </c>
      <c r="N57">
        <f t="shared" ca="1" si="0"/>
        <v>0</v>
      </c>
    </row>
    <row r="58" spans="1:14">
      <c r="A58" t="s">
        <v>235</v>
      </c>
      <c r="B58" t="s">
        <v>27</v>
      </c>
      <c r="C58">
        <v>764.17</v>
      </c>
      <c r="D58">
        <v>773.84</v>
      </c>
      <c r="E58">
        <v>754.49</v>
      </c>
      <c r="F58">
        <v>765.43</v>
      </c>
      <c r="G58">
        <v>46543</v>
      </c>
      <c r="H58">
        <v>79</v>
      </c>
      <c r="I58">
        <v>1.5</v>
      </c>
      <c r="J58">
        <v>510.28666666666658</v>
      </c>
      <c r="K58">
        <v>25295.844961240309</v>
      </c>
      <c r="L58" t="b">
        <v>0</v>
      </c>
      <c r="M58">
        <f ca="1">IF(Table1[company_id]=OFFSET(Table1[company_id],-1,0),
   OFFSET(Table1[adjusted_close],-1,0),
   "")</f>
        <v>510.28666666666658</v>
      </c>
      <c r="N58">
        <f t="shared" ca="1" si="0"/>
        <v>0</v>
      </c>
    </row>
    <row r="59" spans="1:14">
      <c r="A59" t="s">
        <v>236</v>
      </c>
      <c r="B59" t="s">
        <v>27</v>
      </c>
      <c r="C59">
        <v>759.24</v>
      </c>
      <c r="D59">
        <v>771.15</v>
      </c>
      <c r="E59">
        <v>747.34</v>
      </c>
      <c r="F59">
        <v>757</v>
      </c>
      <c r="G59">
        <v>14500</v>
      </c>
      <c r="H59">
        <v>80</v>
      </c>
      <c r="I59">
        <v>1.5</v>
      </c>
      <c r="J59">
        <v>504.66666666666669</v>
      </c>
      <c r="K59">
        <v>25295.844961240309</v>
      </c>
      <c r="L59" t="b">
        <v>0</v>
      </c>
      <c r="M59">
        <f ca="1">IF(Table1[company_id]=OFFSET(Table1[company_id],-1,0),
   OFFSET(Table1[adjusted_close],-1,0),
   "")</f>
        <v>504.66666666666669</v>
      </c>
      <c r="N59">
        <f t="shared" ca="1" si="0"/>
        <v>0</v>
      </c>
    </row>
    <row r="60" spans="1:14">
      <c r="A60" t="s">
        <v>239</v>
      </c>
      <c r="B60" t="s">
        <v>27</v>
      </c>
      <c r="C60">
        <v>766.59</v>
      </c>
      <c r="D60">
        <v>776.48</v>
      </c>
      <c r="E60">
        <v>756.7</v>
      </c>
      <c r="F60">
        <v>765.18</v>
      </c>
      <c r="G60">
        <v>48893</v>
      </c>
      <c r="H60">
        <v>83</v>
      </c>
      <c r="I60">
        <v>1.5</v>
      </c>
      <c r="J60">
        <v>510.12</v>
      </c>
      <c r="K60">
        <v>25295.844961240309</v>
      </c>
      <c r="L60" t="b">
        <v>0</v>
      </c>
      <c r="M60">
        <f ca="1">IF(Table1[company_id]=OFFSET(Table1[company_id],-1,0),
   OFFSET(Table1[adjusted_close],-1,0),
   "")</f>
        <v>510.12</v>
      </c>
      <c r="N60">
        <f t="shared" ca="1" si="0"/>
        <v>0</v>
      </c>
    </row>
    <row r="61" spans="1:14">
      <c r="A61" t="s">
        <v>240</v>
      </c>
      <c r="B61" t="s">
        <v>27</v>
      </c>
      <c r="C61">
        <v>773.47</v>
      </c>
      <c r="D61">
        <v>779.45</v>
      </c>
      <c r="E61">
        <v>767.5</v>
      </c>
      <c r="F61">
        <v>768.23</v>
      </c>
      <c r="G61">
        <v>2679</v>
      </c>
      <c r="H61">
        <v>84</v>
      </c>
      <c r="I61">
        <v>1.5</v>
      </c>
      <c r="J61">
        <v>512.15333333333331</v>
      </c>
      <c r="K61">
        <v>25295.844961240309</v>
      </c>
      <c r="L61" t="b">
        <v>0</v>
      </c>
      <c r="M61">
        <f ca="1">IF(Table1[company_id]=OFFSET(Table1[company_id],-1,0),
   OFFSET(Table1[adjusted_close],-1,0),
   "")</f>
        <v>512.15333333333331</v>
      </c>
      <c r="N61">
        <f t="shared" ca="1" si="0"/>
        <v>0</v>
      </c>
    </row>
    <row r="62" spans="1:14">
      <c r="A62" t="s">
        <v>241</v>
      </c>
      <c r="B62" t="s">
        <v>27</v>
      </c>
      <c r="C62">
        <v>758.72</v>
      </c>
      <c r="D62">
        <v>760.84</v>
      </c>
      <c r="E62">
        <v>756.61</v>
      </c>
      <c r="F62">
        <v>758.43</v>
      </c>
      <c r="G62">
        <v>28932</v>
      </c>
      <c r="H62">
        <v>85</v>
      </c>
      <c r="I62">
        <v>1.5</v>
      </c>
      <c r="J62">
        <v>505.62</v>
      </c>
      <c r="K62">
        <v>25295.844961240309</v>
      </c>
      <c r="L62" t="b">
        <v>0</v>
      </c>
      <c r="M62">
        <f ca="1">IF(Table1[company_id]=OFFSET(Table1[company_id],-1,0),
   OFFSET(Table1[adjusted_close],-1,0),
   "")</f>
        <v>505.62</v>
      </c>
      <c r="N62">
        <f t="shared" ca="1" si="0"/>
        <v>0</v>
      </c>
    </row>
    <row r="63" spans="1:14">
      <c r="A63" t="s">
        <v>242</v>
      </c>
      <c r="B63" t="s">
        <v>27</v>
      </c>
      <c r="C63">
        <v>758.42</v>
      </c>
      <c r="D63">
        <v>759.65</v>
      </c>
      <c r="E63">
        <v>757.19</v>
      </c>
      <c r="F63">
        <v>757.89</v>
      </c>
      <c r="G63">
        <v>14296</v>
      </c>
      <c r="H63">
        <v>86</v>
      </c>
      <c r="I63">
        <v>1.5</v>
      </c>
      <c r="J63">
        <v>505.26</v>
      </c>
      <c r="K63">
        <v>25295.844961240309</v>
      </c>
      <c r="L63" t="b">
        <v>0</v>
      </c>
      <c r="M63">
        <f ca="1">IF(Table1[company_id]=OFFSET(Table1[company_id],-1,0),
   OFFSET(Table1[adjusted_close],-1,0),
   "")</f>
        <v>505.26</v>
      </c>
      <c r="N63">
        <f t="shared" ca="1" si="0"/>
        <v>0</v>
      </c>
    </row>
    <row r="64" spans="1:14">
      <c r="A64" t="s">
        <v>243</v>
      </c>
      <c r="B64" t="s">
        <v>27</v>
      </c>
      <c r="C64">
        <v>762.29</v>
      </c>
      <c r="D64">
        <v>772.2</v>
      </c>
      <c r="E64">
        <v>752.39</v>
      </c>
      <c r="F64">
        <v>767.42</v>
      </c>
      <c r="G64">
        <v>30124</v>
      </c>
      <c r="H64">
        <v>87</v>
      </c>
      <c r="I64">
        <v>1.5</v>
      </c>
      <c r="J64">
        <v>511.61333333333329</v>
      </c>
      <c r="K64">
        <v>25295.844961240309</v>
      </c>
      <c r="L64" t="b">
        <v>0</v>
      </c>
      <c r="M64">
        <f ca="1">IF(Table1[company_id]=OFFSET(Table1[company_id],-1,0),
   OFFSET(Table1[adjusted_close],-1,0),
   "")</f>
        <v>511.61333333333329</v>
      </c>
      <c r="N64">
        <f t="shared" ca="1" si="0"/>
        <v>0</v>
      </c>
    </row>
    <row r="65" spans="1:14">
      <c r="A65" t="s">
        <v>246</v>
      </c>
      <c r="B65" t="s">
        <v>27</v>
      </c>
      <c r="C65">
        <v>778.25</v>
      </c>
      <c r="D65">
        <v>782.69</v>
      </c>
      <c r="E65">
        <v>773.82</v>
      </c>
      <c r="F65">
        <v>775.33</v>
      </c>
      <c r="G65">
        <v>36247</v>
      </c>
      <c r="H65">
        <v>90</v>
      </c>
      <c r="I65">
        <v>1.5</v>
      </c>
      <c r="J65">
        <v>516.88666666666666</v>
      </c>
      <c r="K65">
        <v>25295.844961240309</v>
      </c>
      <c r="L65" t="b">
        <v>0</v>
      </c>
      <c r="M65">
        <f ca="1">IF(Table1[company_id]=OFFSET(Table1[company_id],-1,0),
   OFFSET(Table1[adjusted_close],-1,0),
   "")</f>
        <v>516.88666666666666</v>
      </c>
      <c r="N65">
        <f t="shared" ca="1" si="0"/>
        <v>0</v>
      </c>
    </row>
    <row r="66" spans="1:14">
      <c r="A66" t="s">
        <v>247</v>
      </c>
      <c r="B66" t="s">
        <v>27</v>
      </c>
      <c r="C66">
        <v>793.91</v>
      </c>
      <c r="D66">
        <v>803.02</v>
      </c>
      <c r="E66">
        <v>784.8</v>
      </c>
      <c r="F66">
        <v>790.27</v>
      </c>
      <c r="G66">
        <v>38220</v>
      </c>
      <c r="H66">
        <v>91</v>
      </c>
      <c r="I66">
        <v>1.5</v>
      </c>
      <c r="J66">
        <v>526.84666666666669</v>
      </c>
      <c r="K66">
        <v>25295.844961240309</v>
      </c>
      <c r="L66" t="b">
        <v>0</v>
      </c>
      <c r="M66">
        <f ca="1">IF(Table1[company_id]=OFFSET(Table1[company_id],-1,0),
   OFFSET(Table1[adjusted_close],-1,0),
   "")</f>
        <v>526.84666666666669</v>
      </c>
      <c r="N66">
        <f t="shared" ref="N66:N129" ca="1" si="1">(J:J- M:M) / M:M</f>
        <v>0</v>
      </c>
    </row>
    <row r="67" spans="1:14">
      <c r="A67" t="s">
        <v>248</v>
      </c>
      <c r="B67" t="s">
        <v>27</v>
      </c>
      <c r="C67">
        <v>792.11</v>
      </c>
      <c r="D67">
        <v>800.16</v>
      </c>
      <c r="E67">
        <v>784.05</v>
      </c>
      <c r="F67">
        <v>793.83</v>
      </c>
      <c r="G67">
        <v>33580</v>
      </c>
      <c r="H67">
        <v>92</v>
      </c>
      <c r="I67">
        <v>1.5</v>
      </c>
      <c r="J67">
        <v>529.22</v>
      </c>
      <c r="K67">
        <v>25295.844961240309</v>
      </c>
      <c r="L67" t="b">
        <v>0</v>
      </c>
      <c r="M67">
        <f ca="1">IF(Table1[company_id]=OFFSET(Table1[company_id],-1,0),
   OFFSET(Table1[adjusted_close],-1,0),
   "")</f>
        <v>529.22</v>
      </c>
      <c r="N67">
        <f t="shared" ca="1" si="1"/>
        <v>0</v>
      </c>
    </row>
    <row r="68" spans="1:14">
      <c r="A68" t="s">
        <v>249</v>
      </c>
      <c r="B68" t="s">
        <v>27</v>
      </c>
      <c r="C68">
        <v>833.67</v>
      </c>
      <c r="D68">
        <v>843.18</v>
      </c>
      <c r="E68">
        <v>824.16</v>
      </c>
      <c r="F68">
        <v>828.48</v>
      </c>
      <c r="G68">
        <v>24289</v>
      </c>
      <c r="H68">
        <v>93</v>
      </c>
      <c r="I68">
        <v>1.5</v>
      </c>
      <c r="J68">
        <v>552.32000000000005</v>
      </c>
      <c r="K68">
        <v>25295.844961240309</v>
      </c>
      <c r="L68" t="b">
        <v>0</v>
      </c>
      <c r="M68">
        <f ca="1">IF(Table1[company_id]=OFFSET(Table1[company_id],-1,0),
   OFFSET(Table1[adjusted_close],-1,0),
   "")</f>
        <v>552.32000000000005</v>
      </c>
      <c r="N68">
        <f t="shared" ca="1" si="1"/>
        <v>0</v>
      </c>
    </row>
    <row r="69" spans="1:14">
      <c r="A69" t="s">
        <v>250</v>
      </c>
      <c r="B69" t="s">
        <v>27</v>
      </c>
      <c r="C69">
        <v>822.67</v>
      </c>
      <c r="D69">
        <v>834.42</v>
      </c>
      <c r="E69">
        <v>810.92</v>
      </c>
      <c r="F69">
        <v>819.13</v>
      </c>
      <c r="G69">
        <v>42975</v>
      </c>
      <c r="H69">
        <v>94</v>
      </c>
      <c r="I69">
        <v>1.5</v>
      </c>
      <c r="J69">
        <v>546.0866666666667</v>
      </c>
      <c r="K69">
        <v>25295.844961240309</v>
      </c>
      <c r="L69" t="b">
        <v>0</v>
      </c>
      <c r="M69">
        <f ca="1">IF(Table1[company_id]=OFFSET(Table1[company_id],-1,0),
   OFFSET(Table1[adjusted_close],-1,0),
   "")</f>
        <v>546.0866666666667</v>
      </c>
      <c r="N69">
        <f t="shared" ca="1" si="1"/>
        <v>0</v>
      </c>
    </row>
    <row r="70" spans="1:14">
      <c r="A70" t="s">
        <v>253</v>
      </c>
      <c r="B70" t="s">
        <v>27</v>
      </c>
      <c r="C70">
        <v>819.26</v>
      </c>
      <c r="D70">
        <v>825.96</v>
      </c>
      <c r="E70">
        <v>812.56</v>
      </c>
      <c r="F70">
        <v>815.22</v>
      </c>
      <c r="G70">
        <v>39646</v>
      </c>
      <c r="H70">
        <v>97</v>
      </c>
      <c r="I70">
        <v>1.5</v>
      </c>
      <c r="J70">
        <v>543.48</v>
      </c>
      <c r="K70">
        <v>25295.844961240309</v>
      </c>
      <c r="L70" t="b">
        <v>0</v>
      </c>
      <c r="M70">
        <f ca="1">IF(Table1[company_id]=OFFSET(Table1[company_id],-1,0),
   OFFSET(Table1[adjusted_close],-1,0),
   "")</f>
        <v>543.48</v>
      </c>
      <c r="N70">
        <f t="shared" ca="1" si="1"/>
        <v>0</v>
      </c>
    </row>
    <row r="71" spans="1:14">
      <c r="A71" t="s">
        <v>254</v>
      </c>
      <c r="B71" t="s">
        <v>27</v>
      </c>
      <c r="C71">
        <v>815.41</v>
      </c>
      <c r="D71">
        <v>830.17</v>
      </c>
      <c r="E71">
        <v>800.66</v>
      </c>
      <c r="F71">
        <v>814.79</v>
      </c>
      <c r="G71">
        <v>23687</v>
      </c>
      <c r="H71">
        <v>98</v>
      </c>
      <c r="I71">
        <v>1.5</v>
      </c>
      <c r="J71">
        <v>543.19333333333327</v>
      </c>
      <c r="K71">
        <v>25295.844961240309</v>
      </c>
      <c r="L71" t="b">
        <v>0</v>
      </c>
      <c r="M71">
        <f ca="1">IF(Table1[company_id]=OFFSET(Table1[company_id],-1,0),
   OFFSET(Table1[adjusted_close],-1,0),
   "")</f>
        <v>543.19333333333327</v>
      </c>
      <c r="N71">
        <f t="shared" ca="1" si="1"/>
        <v>0</v>
      </c>
    </row>
    <row r="72" spans="1:14">
      <c r="A72" t="s">
        <v>255</v>
      </c>
      <c r="B72" t="s">
        <v>27</v>
      </c>
      <c r="C72">
        <v>803.46</v>
      </c>
      <c r="D72">
        <v>815.6</v>
      </c>
      <c r="E72">
        <v>791.33</v>
      </c>
      <c r="F72">
        <v>800.54</v>
      </c>
      <c r="G72">
        <v>7833</v>
      </c>
      <c r="H72">
        <v>99</v>
      </c>
      <c r="I72">
        <v>1.5</v>
      </c>
      <c r="J72">
        <v>533.69333333333327</v>
      </c>
      <c r="K72">
        <v>25295.844961240309</v>
      </c>
      <c r="L72" t="b">
        <v>0</v>
      </c>
      <c r="M72">
        <f ca="1">IF(Table1[company_id]=OFFSET(Table1[company_id],-1,0),
   OFFSET(Table1[adjusted_close],-1,0),
   "")</f>
        <v>533.69333333333327</v>
      </c>
      <c r="N72">
        <f t="shared" ca="1" si="1"/>
        <v>0</v>
      </c>
    </row>
    <row r="73" spans="1:14">
      <c r="A73" t="s">
        <v>256</v>
      </c>
      <c r="B73" t="s">
        <v>27</v>
      </c>
      <c r="C73">
        <v>814.93</v>
      </c>
      <c r="D73">
        <v>820.62</v>
      </c>
      <c r="E73">
        <v>809.23</v>
      </c>
      <c r="F73">
        <v>811.32</v>
      </c>
      <c r="G73">
        <v>6052</v>
      </c>
      <c r="H73">
        <v>100</v>
      </c>
      <c r="I73">
        <v>1.5</v>
      </c>
      <c r="J73">
        <v>540.88</v>
      </c>
      <c r="K73">
        <v>25295.844961240309</v>
      </c>
      <c r="L73" t="b">
        <v>0</v>
      </c>
      <c r="M73">
        <f ca="1">IF(Table1[company_id]=OFFSET(Table1[company_id],-1,0),
   OFFSET(Table1[adjusted_close],-1,0),
   "")</f>
        <v>540.88</v>
      </c>
      <c r="N73">
        <f t="shared" ca="1" si="1"/>
        <v>0</v>
      </c>
    </row>
    <row r="74" spans="1:14">
      <c r="A74" t="s">
        <v>257</v>
      </c>
      <c r="B74" t="s">
        <v>27</v>
      </c>
      <c r="C74">
        <v>817.55</v>
      </c>
      <c r="D74">
        <v>829.76</v>
      </c>
      <c r="E74">
        <v>805.35</v>
      </c>
      <c r="F74">
        <v>820.8</v>
      </c>
      <c r="G74">
        <v>41770</v>
      </c>
      <c r="H74">
        <v>101</v>
      </c>
      <c r="I74">
        <v>1.5</v>
      </c>
      <c r="J74">
        <v>547.19999999999993</v>
      </c>
      <c r="K74">
        <v>25295.844961240309</v>
      </c>
      <c r="L74" t="b">
        <v>0</v>
      </c>
      <c r="M74">
        <f ca="1">IF(Table1[company_id]=OFFSET(Table1[company_id],-1,0),
   OFFSET(Table1[adjusted_close],-1,0),
   "")</f>
        <v>547.19999999999993</v>
      </c>
      <c r="N74">
        <f t="shared" ca="1" si="1"/>
        <v>0</v>
      </c>
    </row>
    <row r="75" spans="1:14">
      <c r="A75" t="s">
        <v>260</v>
      </c>
      <c r="B75" t="s">
        <v>27</v>
      </c>
      <c r="C75">
        <v>822.58</v>
      </c>
      <c r="D75">
        <v>834.67</v>
      </c>
      <c r="E75">
        <v>810.5</v>
      </c>
      <c r="F75">
        <v>821.2</v>
      </c>
      <c r="G75">
        <v>18450</v>
      </c>
      <c r="H75">
        <v>104</v>
      </c>
      <c r="I75">
        <v>1.5</v>
      </c>
      <c r="J75">
        <v>547.4666666666667</v>
      </c>
      <c r="K75">
        <v>25295.844961240309</v>
      </c>
      <c r="L75" t="b">
        <v>0</v>
      </c>
      <c r="M75">
        <f ca="1">IF(Table1[company_id]=OFFSET(Table1[company_id],-1,0),
   OFFSET(Table1[adjusted_close],-1,0),
   "")</f>
        <v>547.4666666666667</v>
      </c>
      <c r="N75">
        <f t="shared" ca="1" si="1"/>
        <v>0</v>
      </c>
    </row>
    <row r="76" spans="1:14">
      <c r="A76" t="s">
        <v>261</v>
      </c>
      <c r="B76" t="s">
        <v>27</v>
      </c>
      <c r="C76">
        <v>816.91</v>
      </c>
      <c r="D76">
        <v>819.07</v>
      </c>
      <c r="E76">
        <v>814.75</v>
      </c>
      <c r="F76">
        <v>815.88</v>
      </c>
      <c r="G76">
        <v>39494</v>
      </c>
      <c r="H76">
        <v>105</v>
      </c>
      <c r="I76">
        <v>1.5</v>
      </c>
      <c r="J76">
        <v>543.91999999999996</v>
      </c>
      <c r="K76">
        <v>25295.844961240309</v>
      </c>
      <c r="L76" t="b">
        <v>0</v>
      </c>
      <c r="M76">
        <f ca="1">IF(Table1[company_id]=OFFSET(Table1[company_id],-1,0),
   OFFSET(Table1[adjusted_close],-1,0),
   "")</f>
        <v>543.91999999999996</v>
      </c>
      <c r="N76">
        <f t="shared" ca="1" si="1"/>
        <v>0</v>
      </c>
    </row>
    <row r="77" spans="1:14">
      <c r="A77" t="s">
        <v>262</v>
      </c>
      <c r="B77" t="s">
        <v>27</v>
      </c>
      <c r="C77">
        <v>803.56</v>
      </c>
      <c r="D77">
        <v>806.89</v>
      </c>
      <c r="E77">
        <v>800.22</v>
      </c>
      <c r="F77">
        <v>800.85</v>
      </c>
      <c r="G77">
        <v>35850</v>
      </c>
      <c r="H77">
        <v>106</v>
      </c>
      <c r="I77">
        <v>1.5</v>
      </c>
      <c r="J77">
        <v>533.9</v>
      </c>
      <c r="K77">
        <v>25295.844961240309</v>
      </c>
      <c r="L77" t="b">
        <v>0</v>
      </c>
      <c r="M77">
        <f ca="1">IF(Table1[company_id]=OFFSET(Table1[company_id],-1,0),
   OFFSET(Table1[adjusted_close],-1,0),
   "")</f>
        <v>533.9</v>
      </c>
      <c r="N77">
        <f t="shared" ca="1" si="1"/>
        <v>0</v>
      </c>
    </row>
    <row r="78" spans="1:14">
      <c r="A78" t="s">
        <v>263</v>
      </c>
      <c r="B78" t="s">
        <v>27</v>
      </c>
      <c r="C78">
        <v>790.58</v>
      </c>
      <c r="D78">
        <v>798.45</v>
      </c>
      <c r="E78">
        <v>782.71</v>
      </c>
      <c r="F78">
        <v>793.11</v>
      </c>
      <c r="G78">
        <v>24132</v>
      </c>
      <c r="H78">
        <v>107</v>
      </c>
      <c r="I78">
        <v>1.5</v>
      </c>
      <c r="J78">
        <v>528.74</v>
      </c>
      <c r="K78">
        <v>25295.844961240309</v>
      </c>
      <c r="L78" t="b">
        <v>0</v>
      </c>
      <c r="M78">
        <f ca="1">IF(Table1[company_id]=OFFSET(Table1[company_id],-1,0),
   OFFSET(Table1[adjusted_close],-1,0),
   "")</f>
        <v>528.74</v>
      </c>
      <c r="N78">
        <f t="shared" ca="1" si="1"/>
        <v>0</v>
      </c>
    </row>
    <row r="79" spans="1:14">
      <c r="A79" t="s">
        <v>264</v>
      </c>
      <c r="B79" t="s">
        <v>27</v>
      </c>
      <c r="C79">
        <v>807.35</v>
      </c>
      <c r="D79">
        <v>814.3</v>
      </c>
      <c r="E79">
        <v>800.4</v>
      </c>
      <c r="F79">
        <v>800.77</v>
      </c>
      <c r="G79">
        <v>1417</v>
      </c>
      <c r="H79">
        <v>108</v>
      </c>
      <c r="I79">
        <v>1.5</v>
      </c>
      <c r="J79">
        <v>533.84666666666669</v>
      </c>
      <c r="K79">
        <v>25295.844961240309</v>
      </c>
      <c r="L79" t="b">
        <v>1</v>
      </c>
      <c r="M79">
        <f ca="1">IF(Table1[company_id]=OFFSET(Table1[company_id],-1,0),
   OFFSET(Table1[adjusted_close],-1,0),
   "")</f>
        <v>533.84666666666669</v>
      </c>
      <c r="N79">
        <f t="shared" ca="1" si="1"/>
        <v>0</v>
      </c>
    </row>
    <row r="80" spans="1:14">
      <c r="A80" t="s">
        <v>267</v>
      </c>
      <c r="B80" t="s">
        <v>27</v>
      </c>
      <c r="C80">
        <v>796.94</v>
      </c>
      <c r="D80">
        <v>802.99</v>
      </c>
      <c r="E80">
        <v>790.9</v>
      </c>
      <c r="F80">
        <v>798.82</v>
      </c>
      <c r="G80">
        <v>18209</v>
      </c>
      <c r="H80">
        <v>111</v>
      </c>
      <c r="I80">
        <v>1.5</v>
      </c>
      <c r="J80">
        <v>532.54666666666674</v>
      </c>
      <c r="K80">
        <v>25295.844961240309</v>
      </c>
      <c r="L80" t="b">
        <v>0</v>
      </c>
      <c r="M80">
        <f ca="1">IF(Table1[company_id]=OFFSET(Table1[company_id],-1,0),
   OFFSET(Table1[adjusted_close],-1,0),
   "")</f>
        <v>532.54666666666674</v>
      </c>
      <c r="N80">
        <f t="shared" ca="1" si="1"/>
        <v>0</v>
      </c>
    </row>
    <row r="81" spans="1:14">
      <c r="A81" t="s">
        <v>268</v>
      </c>
      <c r="B81" t="s">
        <v>27</v>
      </c>
      <c r="C81">
        <v>795.26</v>
      </c>
      <c r="D81">
        <v>805.8</v>
      </c>
      <c r="E81">
        <v>784.73</v>
      </c>
      <c r="F81">
        <v>794.73</v>
      </c>
      <c r="G81">
        <v>1412</v>
      </c>
      <c r="H81">
        <v>112</v>
      </c>
      <c r="I81">
        <v>1.5</v>
      </c>
      <c r="J81">
        <v>529.82000000000005</v>
      </c>
      <c r="K81">
        <v>25295.844961240309</v>
      </c>
      <c r="L81" t="b">
        <v>1</v>
      </c>
      <c r="M81">
        <f ca="1">IF(Table1[company_id]=OFFSET(Table1[company_id],-1,0),
   OFFSET(Table1[adjusted_close],-1,0),
   "")</f>
        <v>529.82000000000005</v>
      </c>
      <c r="N81">
        <f t="shared" ca="1" si="1"/>
        <v>0</v>
      </c>
    </row>
    <row r="82" spans="1:14">
      <c r="A82" t="s">
        <v>269</v>
      </c>
      <c r="B82" t="s">
        <v>27</v>
      </c>
      <c r="C82">
        <v>796.92</v>
      </c>
      <c r="D82">
        <v>800.58</v>
      </c>
      <c r="E82">
        <v>793.27</v>
      </c>
      <c r="F82">
        <v>799.95</v>
      </c>
      <c r="G82">
        <v>24548</v>
      </c>
      <c r="H82">
        <v>113</v>
      </c>
      <c r="I82">
        <v>1.5</v>
      </c>
      <c r="J82">
        <v>533.30000000000007</v>
      </c>
      <c r="K82">
        <v>25295.844961240309</v>
      </c>
      <c r="L82" t="b">
        <v>0</v>
      </c>
      <c r="M82">
        <f ca="1">IF(Table1[company_id]=OFFSET(Table1[company_id],-1,0),
   OFFSET(Table1[adjusted_close],-1,0),
   "")</f>
        <v>533.30000000000007</v>
      </c>
      <c r="N82">
        <f t="shared" ca="1" si="1"/>
        <v>0</v>
      </c>
    </row>
    <row r="83" spans="1:14">
      <c r="A83" t="s">
        <v>270</v>
      </c>
      <c r="B83" t="s">
        <v>27</v>
      </c>
      <c r="C83">
        <v>812.75</v>
      </c>
      <c r="D83">
        <v>816.48</v>
      </c>
      <c r="E83">
        <v>809.02</v>
      </c>
      <c r="F83">
        <v>811.9</v>
      </c>
      <c r="G83">
        <v>19888</v>
      </c>
      <c r="H83">
        <v>114</v>
      </c>
      <c r="I83">
        <v>1.5</v>
      </c>
      <c r="J83">
        <v>541.26666666666665</v>
      </c>
      <c r="K83">
        <v>25295.844961240309</v>
      </c>
      <c r="L83" t="b">
        <v>0</v>
      </c>
      <c r="M83">
        <f ca="1">IF(Table1[company_id]=OFFSET(Table1[company_id],-1,0),
   OFFSET(Table1[adjusted_close],-1,0),
   "")</f>
        <v>541.26666666666665</v>
      </c>
      <c r="N83">
        <f t="shared" ca="1" si="1"/>
        <v>0</v>
      </c>
    </row>
    <row r="84" spans="1:14">
      <c r="A84" t="s">
        <v>271</v>
      </c>
      <c r="B84" t="s">
        <v>27</v>
      </c>
      <c r="C84">
        <v>814.67</v>
      </c>
      <c r="D84">
        <v>824</v>
      </c>
      <c r="E84">
        <v>805.35</v>
      </c>
      <c r="F84">
        <v>814.73</v>
      </c>
      <c r="G84">
        <v>18506</v>
      </c>
      <c r="H84">
        <v>115</v>
      </c>
      <c r="I84">
        <v>1.5</v>
      </c>
      <c r="J84">
        <v>543.15333333333331</v>
      </c>
      <c r="K84">
        <v>25295.844961240309</v>
      </c>
      <c r="L84" t="b">
        <v>0</v>
      </c>
      <c r="M84">
        <f ca="1">IF(Table1[company_id]=OFFSET(Table1[company_id],-1,0),
   OFFSET(Table1[adjusted_close],-1,0),
   "")</f>
        <v>543.15333333333331</v>
      </c>
      <c r="N84">
        <f t="shared" ca="1" si="1"/>
        <v>0</v>
      </c>
    </row>
    <row r="85" spans="1:14">
      <c r="A85" t="s">
        <v>274</v>
      </c>
      <c r="B85" t="s">
        <v>27</v>
      </c>
      <c r="C85">
        <v>818.49</v>
      </c>
      <c r="D85">
        <v>824.91</v>
      </c>
      <c r="E85">
        <v>812.07</v>
      </c>
      <c r="F85">
        <v>818.16</v>
      </c>
      <c r="G85">
        <v>35911</v>
      </c>
      <c r="H85">
        <v>118</v>
      </c>
      <c r="I85">
        <v>1.5</v>
      </c>
      <c r="J85">
        <v>545.43999999999994</v>
      </c>
      <c r="K85">
        <v>25295.844961240309</v>
      </c>
      <c r="L85" t="b">
        <v>0</v>
      </c>
      <c r="M85">
        <f ca="1">IF(Table1[company_id]=OFFSET(Table1[company_id],-1,0),
   OFFSET(Table1[adjusted_close],-1,0),
   "")</f>
        <v>545.43999999999994</v>
      </c>
      <c r="N85">
        <f t="shared" ca="1" si="1"/>
        <v>0</v>
      </c>
    </row>
    <row r="86" spans="1:14">
      <c r="A86" t="s">
        <v>275</v>
      </c>
      <c r="B86" t="s">
        <v>27</v>
      </c>
      <c r="C86">
        <v>827.71</v>
      </c>
      <c r="D86">
        <v>838.3</v>
      </c>
      <c r="E86">
        <v>817.12</v>
      </c>
      <c r="F86">
        <v>832.62</v>
      </c>
      <c r="G86">
        <v>45811</v>
      </c>
      <c r="H86">
        <v>119</v>
      </c>
      <c r="I86">
        <v>1.5</v>
      </c>
      <c r="J86">
        <v>555.08000000000004</v>
      </c>
      <c r="K86">
        <v>25295.844961240309</v>
      </c>
      <c r="L86" t="b">
        <v>0</v>
      </c>
      <c r="M86">
        <f ca="1">IF(Table1[company_id]=OFFSET(Table1[company_id],-1,0),
   OFFSET(Table1[adjusted_close],-1,0),
   "")</f>
        <v>555.08000000000004</v>
      </c>
      <c r="N86">
        <f t="shared" ca="1" si="1"/>
        <v>0</v>
      </c>
    </row>
    <row r="87" spans="1:14">
      <c r="A87" t="s">
        <v>276</v>
      </c>
      <c r="B87" t="s">
        <v>27</v>
      </c>
      <c r="C87">
        <v>831.98</v>
      </c>
      <c r="D87">
        <v>841.83</v>
      </c>
      <c r="E87">
        <v>822.13</v>
      </c>
      <c r="F87">
        <v>834.67</v>
      </c>
      <c r="G87">
        <v>48320</v>
      </c>
      <c r="H87">
        <v>120</v>
      </c>
      <c r="I87">
        <v>1.5</v>
      </c>
      <c r="J87">
        <v>556.4466666666666</v>
      </c>
      <c r="K87">
        <v>25295.844961240309</v>
      </c>
      <c r="L87" t="b">
        <v>0</v>
      </c>
      <c r="M87">
        <f ca="1">IF(Table1[company_id]=OFFSET(Table1[company_id],-1,0),
   OFFSET(Table1[adjusted_close],-1,0),
   "")</f>
        <v>556.4466666666666</v>
      </c>
      <c r="N87">
        <f t="shared" ca="1" si="1"/>
        <v>0</v>
      </c>
    </row>
    <row r="88" spans="1:14">
      <c r="A88" t="s">
        <v>277</v>
      </c>
      <c r="B88" t="s">
        <v>27</v>
      </c>
      <c r="C88">
        <v>830.46</v>
      </c>
      <c r="D88">
        <v>835.58</v>
      </c>
      <c r="E88">
        <v>825.34</v>
      </c>
      <c r="F88">
        <v>831.62</v>
      </c>
      <c r="G88">
        <v>45912</v>
      </c>
      <c r="H88">
        <v>121</v>
      </c>
      <c r="I88">
        <v>1.5</v>
      </c>
      <c r="J88">
        <v>554.4133333333333</v>
      </c>
      <c r="K88">
        <v>25295.844961240309</v>
      </c>
      <c r="L88" t="b">
        <v>0</v>
      </c>
      <c r="M88">
        <f ca="1">IF(Table1[company_id]=OFFSET(Table1[company_id],-1,0),
   OFFSET(Table1[adjusted_close],-1,0),
   "")</f>
        <v>554.4133333333333</v>
      </c>
      <c r="N88">
        <f t="shared" ca="1" si="1"/>
        <v>0</v>
      </c>
    </row>
    <row r="89" spans="1:14">
      <c r="A89" t="s">
        <v>278</v>
      </c>
      <c r="B89" t="s">
        <v>27</v>
      </c>
      <c r="C89">
        <v>836.21</v>
      </c>
      <c r="D89">
        <v>847.38</v>
      </c>
      <c r="E89">
        <v>825.03</v>
      </c>
      <c r="F89">
        <v>838.9</v>
      </c>
      <c r="G89">
        <v>1698</v>
      </c>
      <c r="H89">
        <v>122</v>
      </c>
      <c r="I89">
        <v>1.5</v>
      </c>
      <c r="J89">
        <v>559.26666666666665</v>
      </c>
      <c r="K89">
        <v>25295.844961240309</v>
      </c>
      <c r="L89" t="b">
        <v>1</v>
      </c>
      <c r="M89">
        <f ca="1">IF(Table1[company_id]=OFFSET(Table1[company_id],-1,0),
   OFFSET(Table1[adjusted_close],-1,0),
   "")</f>
        <v>559.26666666666665</v>
      </c>
      <c r="N89">
        <f t="shared" ca="1" si="1"/>
        <v>0</v>
      </c>
    </row>
    <row r="90" spans="1:14">
      <c r="A90" t="s">
        <v>281</v>
      </c>
      <c r="B90" t="s">
        <v>27</v>
      </c>
      <c r="C90">
        <v>836.78</v>
      </c>
      <c r="D90">
        <v>838.06</v>
      </c>
      <c r="E90">
        <v>835.5</v>
      </c>
      <c r="F90">
        <v>836.39</v>
      </c>
      <c r="G90">
        <v>8400</v>
      </c>
      <c r="H90">
        <v>125</v>
      </c>
      <c r="I90">
        <v>1.5</v>
      </c>
      <c r="J90">
        <v>557.59333333333336</v>
      </c>
      <c r="K90">
        <v>25295.844961240309</v>
      </c>
      <c r="L90" t="b">
        <v>0</v>
      </c>
      <c r="M90">
        <f ca="1">IF(Table1[company_id]=OFFSET(Table1[company_id],-1,0),
   OFFSET(Table1[adjusted_close],-1,0),
   "")</f>
        <v>557.59333333333336</v>
      </c>
      <c r="N90">
        <f t="shared" ca="1" si="1"/>
        <v>0</v>
      </c>
    </row>
    <row r="91" spans="1:14">
      <c r="A91" t="s">
        <v>282</v>
      </c>
      <c r="B91" t="s">
        <v>27</v>
      </c>
      <c r="C91">
        <v>836.82</v>
      </c>
      <c r="D91">
        <v>846.83</v>
      </c>
      <c r="E91">
        <v>826.81</v>
      </c>
      <c r="F91">
        <v>832.72</v>
      </c>
      <c r="G91">
        <v>18101</v>
      </c>
      <c r="H91">
        <v>126</v>
      </c>
      <c r="I91">
        <v>1.5</v>
      </c>
      <c r="J91">
        <v>555.14666666666665</v>
      </c>
      <c r="K91">
        <v>25295.844961240309</v>
      </c>
      <c r="L91" t="b">
        <v>0</v>
      </c>
      <c r="M91">
        <f ca="1">IF(Table1[company_id]=OFFSET(Table1[company_id],-1,0),
   OFFSET(Table1[adjusted_close],-1,0),
   "")</f>
        <v>555.14666666666665</v>
      </c>
      <c r="N91">
        <f t="shared" ca="1" si="1"/>
        <v>0</v>
      </c>
    </row>
    <row r="92" spans="1:14">
      <c r="A92" t="s">
        <v>283</v>
      </c>
      <c r="B92" t="s">
        <v>27</v>
      </c>
      <c r="C92">
        <v>848.04</v>
      </c>
      <c r="D92">
        <v>857.85</v>
      </c>
      <c r="E92">
        <v>838.23</v>
      </c>
      <c r="F92">
        <v>846.4</v>
      </c>
      <c r="G92">
        <v>6486</v>
      </c>
      <c r="H92">
        <v>127</v>
      </c>
      <c r="I92">
        <v>1.5</v>
      </c>
      <c r="J92">
        <v>564.26666666666665</v>
      </c>
      <c r="K92">
        <v>25295.844961240309</v>
      </c>
      <c r="L92" t="b">
        <v>0</v>
      </c>
      <c r="M92">
        <f ca="1">IF(Table1[company_id]=OFFSET(Table1[company_id],-1,0),
   OFFSET(Table1[adjusted_close],-1,0),
   "")</f>
        <v>564.26666666666665</v>
      </c>
      <c r="N92">
        <f t="shared" ca="1" si="1"/>
        <v>0</v>
      </c>
    </row>
    <row r="93" spans="1:14">
      <c r="A93" t="s">
        <v>284</v>
      </c>
      <c r="B93" t="s">
        <v>27</v>
      </c>
      <c r="C93">
        <v>843.42</v>
      </c>
      <c r="D93">
        <v>844.89</v>
      </c>
      <c r="E93">
        <v>841.94</v>
      </c>
      <c r="F93">
        <v>843.49</v>
      </c>
      <c r="G93">
        <v>38259</v>
      </c>
      <c r="H93">
        <v>128</v>
      </c>
      <c r="I93">
        <v>1.5</v>
      </c>
      <c r="J93">
        <v>562.32666666666671</v>
      </c>
      <c r="K93">
        <v>25295.844961240309</v>
      </c>
      <c r="L93" t="b">
        <v>0</v>
      </c>
      <c r="M93">
        <f ca="1">IF(Table1[company_id]=OFFSET(Table1[company_id],-1,0),
   OFFSET(Table1[adjusted_close],-1,0),
   "")</f>
        <v>562.32666666666671</v>
      </c>
      <c r="N93">
        <f t="shared" ca="1" si="1"/>
        <v>0</v>
      </c>
    </row>
    <row r="94" spans="1:14">
      <c r="A94" t="s">
        <v>285</v>
      </c>
      <c r="B94" t="s">
        <v>27</v>
      </c>
      <c r="C94">
        <v>813.13</v>
      </c>
      <c r="D94">
        <v>821.3</v>
      </c>
      <c r="E94">
        <v>804.96</v>
      </c>
      <c r="F94">
        <v>815.93</v>
      </c>
      <c r="G94">
        <v>41419</v>
      </c>
      <c r="H94">
        <v>129</v>
      </c>
      <c r="I94">
        <v>1.5</v>
      </c>
      <c r="J94">
        <v>543.95333333333326</v>
      </c>
      <c r="K94">
        <v>25295.844961240309</v>
      </c>
      <c r="L94" t="b">
        <v>0</v>
      </c>
      <c r="M94">
        <f ca="1">IF(Table1[company_id]=OFFSET(Table1[company_id],-1,0),
   OFFSET(Table1[adjusted_close],-1,0),
   "")</f>
        <v>543.95333333333326</v>
      </c>
      <c r="N94">
        <f t="shared" ca="1" si="1"/>
        <v>0</v>
      </c>
    </row>
    <row r="95" spans="1:14">
      <c r="A95" t="s">
        <v>288</v>
      </c>
      <c r="B95" t="s">
        <v>27</v>
      </c>
      <c r="C95">
        <v>821.04</v>
      </c>
      <c r="D95">
        <v>835.2</v>
      </c>
      <c r="E95">
        <v>806.88</v>
      </c>
      <c r="F95">
        <v>819.69</v>
      </c>
      <c r="G95">
        <v>2062</v>
      </c>
      <c r="H95">
        <v>132</v>
      </c>
      <c r="I95">
        <v>1.5</v>
      </c>
      <c r="J95">
        <v>546.46</v>
      </c>
      <c r="K95">
        <v>25295.844961240309</v>
      </c>
      <c r="L95" t="b">
        <v>1</v>
      </c>
      <c r="M95">
        <f ca="1">IF(Table1[company_id]=OFFSET(Table1[company_id],-1,0),
   OFFSET(Table1[adjusted_close],-1,0),
   "")</f>
        <v>546.46</v>
      </c>
      <c r="N95">
        <f t="shared" ca="1" si="1"/>
        <v>0</v>
      </c>
    </row>
    <row r="96" spans="1:14">
      <c r="A96" t="s">
        <v>289</v>
      </c>
      <c r="B96" t="s">
        <v>27</v>
      </c>
      <c r="C96">
        <v>812.52</v>
      </c>
      <c r="D96">
        <v>817.3</v>
      </c>
      <c r="E96">
        <v>807.74</v>
      </c>
      <c r="F96">
        <v>815.81</v>
      </c>
      <c r="G96">
        <v>12174</v>
      </c>
      <c r="H96">
        <v>133</v>
      </c>
      <c r="I96">
        <v>1.5</v>
      </c>
      <c r="J96">
        <v>543.87333333333333</v>
      </c>
      <c r="K96">
        <v>25295.844961240309</v>
      </c>
      <c r="L96" t="b">
        <v>0</v>
      </c>
      <c r="M96">
        <f ca="1">IF(Table1[company_id]=OFFSET(Table1[company_id],-1,0),
   OFFSET(Table1[adjusted_close],-1,0),
   "")</f>
        <v>543.87333333333333</v>
      </c>
      <c r="N96">
        <f t="shared" ca="1" si="1"/>
        <v>0</v>
      </c>
    </row>
    <row r="97" spans="1:14">
      <c r="A97" t="s">
        <v>290</v>
      </c>
      <c r="B97" t="s">
        <v>27</v>
      </c>
      <c r="C97">
        <v>820.68</v>
      </c>
      <c r="D97">
        <v>829.23</v>
      </c>
      <c r="E97">
        <v>812.13</v>
      </c>
      <c r="F97">
        <v>813.03</v>
      </c>
      <c r="G97">
        <v>24714</v>
      </c>
      <c r="H97">
        <v>134</v>
      </c>
      <c r="I97">
        <v>1.5</v>
      </c>
      <c r="J97">
        <v>542.02</v>
      </c>
      <c r="K97">
        <v>25295.844961240309</v>
      </c>
      <c r="L97" t="b">
        <v>0</v>
      </c>
      <c r="M97">
        <f ca="1">IF(Table1[company_id]=OFFSET(Table1[company_id],-1,0),
   OFFSET(Table1[adjusted_close],-1,0),
   "")</f>
        <v>542.02</v>
      </c>
      <c r="N97">
        <f t="shared" ca="1" si="1"/>
        <v>0</v>
      </c>
    </row>
    <row r="98" spans="1:14">
      <c r="A98" t="s">
        <v>291</v>
      </c>
      <c r="B98" t="s">
        <v>27</v>
      </c>
      <c r="C98">
        <v>822.27</v>
      </c>
      <c r="D98">
        <v>832.4</v>
      </c>
      <c r="E98">
        <v>812.14</v>
      </c>
      <c r="F98">
        <v>817.88</v>
      </c>
      <c r="G98">
        <v>7801</v>
      </c>
      <c r="H98">
        <v>135</v>
      </c>
      <c r="I98">
        <v>1.5</v>
      </c>
      <c r="J98">
        <v>545.25333333333333</v>
      </c>
      <c r="K98">
        <v>25295.844961240309</v>
      </c>
      <c r="L98" t="b">
        <v>0</v>
      </c>
      <c r="M98">
        <f ca="1">IF(Table1[company_id]=OFFSET(Table1[company_id],-1,0),
   OFFSET(Table1[adjusted_close],-1,0),
   "")</f>
        <v>545.25333333333333</v>
      </c>
      <c r="N98">
        <f t="shared" ca="1" si="1"/>
        <v>0</v>
      </c>
    </row>
    <row r="99" spans="1:14">
      <c r="A99" t="s">
        <v>292</v>
      </c>
      <c r="B99" t="s">
        <v>27</v>
      </c>
      <c r="C99">
        <v>818.66</v>
      </c>
      <c r="D99">
        <v>832.18</v>
      </c>
      <c r="E99">
        <v>805.13</v>
      </c>
      <c r="F99">
        <v>816.37</v>
      </c>
      <c r="G99">
        <v>18337</v>
      </c>
      <c r="H99">
        <v>136</v>
      </c>
      <c r="I99">
        <v>1.5</v>
      </c>
      <c r="J99">
        <v>544.24666666666667</v>
      </c>
      <c r="K99">
        <v>25295.844961240309</v>
      </c>
      <c r="L99" t="b">
        <v>0</v>
      </c>
      <c r="M99">
        <f ca="1">IF(Table1[company_id]=OFFSET(Table1[company_id],-1,0),
   OFFSET(Table1[adjusted_close],-1,0),
   "")</f>
        <v>544.24666666666667</v>
      </c>
      <c r="N99">
        <f t="shared" ca="1" si="1"/>
        <v>0</v>
      </c>
    </row>
    <row r="100" spans="1:14">
      <c r="A100" t="s">
        <v>295</v>
      </c>
      <c r="B100" t="s">
        <v>27</v>
      </c>
      <c r="C100">
        <v>823.01</v>
      </c>
      <c r="D100">
        <v>828.9</v>
      </c>
      <c r="E100">
        <v>817.12</v>
      </c>
      <c r="F100">
        <v>818.78</v>
      </c>
      <c r="G100">
        <v>2542</v>
      </c>
      <c r="H100">
        <v>139</v>
      </c>
      <c r="I100">
        <v>1.5</v>
      </c>
      <c r="J100">
        <v>545.85333333333335</v>
      </c>
      <c r="K100">
        <v>25295.844961240309</v>
      </c>
      <c r="L100" t="b">
        <v>0</v>
      </c>
      <c r="M100">
        <f ca="1">IF(Table1[company_id]=OFFSET(Table1[company_id],-1,0),
   OFFSET(Table1[adjusted_close],-1,0),
   "")</f>
        <v>545.85333333333335</v>
      </c>
      <c r="N100">
        <f t="shared" ca="1" si="1"/>
        <v>0</v>
      </c>
    </row>
    <row r="101" spans="1:14">
      <c r="A101" t="s">
        <v>296</v>
      </c>
      <c r="B101" t="s">
        <v>27</v>
      </c>
      <c r="C101">
        <v>799.99</v>
      </c>
      <c r="D101">
        <v>805.17</v>
      </c>
      <c r="E101">
        <v>794.81</v>
      </c>
      <c r="F101">
        <v>798.37</v>
      </c>
      <c r="G101">
        <v>28569</v>
      </c>
      <c r="H101">
        <v>140</v>
      </c>
      <c r="I101">
        <v>1</v>
      </c>
      <c r="J101">
        <v>798.37</v>
      </c>
      <c r="K101">
        <v>25295.844961240309</v>
      </c>
      <c r="L101" t="b">
        <v>0</v>
      </c>
      <c r="M101">
        <f ca="1">IF(Table1[company_id]=OFFSET(Table1[company_id],-1,0),
   OFFSET(Table1[adjusted_close],-1,0),
   "")</f>
        <v>798.37</v>
      </c>
      <c r="N101">
        <f t="shared" ca="1" si="1"/>
        <v>0</v>
      </c>
    </row>
    <row r="102" spans="1:14">
      <c r="A102" t="s">
        <v>297</v>
      </c>
      <c r="B102" t="s">
        <v>27</v>
      </c>
      <c r="C102">
        <v>795.01</v>
      </c>
      <c r="D102">
        <v>803.2</v>
      </c>
      <c r="E102">
        <v>786.81</v>
      </c>
      <c r="F102">
        <v>789.13</v>
      </c>
      <c r="G102">
        <v>23556</v>
      </c>
      <c r="H102">
        <v>141</v>
      </c>
      <c r="I102">
        <v>1</v>
      </c>
      <c r="J102">
        <v>789.13</v>
      </c>
      <c r="K102">
        <v>25295.844961240309</v>
      </c>
      <c r="L102" t="b">
        <v>0</v>
      </c>
      <c r="M102">
        <f ca="1">IF(Table1[company_id]=OFFSET(Table1[company_id],-1,0),
   OFFSET(Table1[adjusted_close],-1,0),
   "")</f>
        <v>789.13</v>
      </c>
      <c r="N102">
        <f t="shared" ca="1" si="1"/>
        <v>0</v>
      </c>
    </row>
    <row r="103" spans="1:14">
      <c r="A103" t="s">
        <v>298</v>
      </c>
      <c r="B103" t="s">
        <v>27</v>
      </c>
      <c r="C103">
        <v>796.15</v>
      </c>
      <c r="D103">
        <v>804.76</v>
      </c>
      <c r="E103">
        <v>787.55</v>
      </c>
      <c r="F103">
        <v>803.4</v>
      </c>
      <c r="G103">
        <v>14807</v>
      </c>
      <c r="H103">
        <v>142</v>
      </c>
      <c r="I103">
        <v>1</v>
      </c>
      <c r="J103">
        <v>803.4</v>
      </c>
      <c r="K103">
        <v>25295.844961240309</v>
      </c>
      <c r="L103" t="b">
        <v>0</v>
      </c>
      <c r="M103">
        <f ca="1">IF(Table1[company_id]=OFFSET(Table1[company_id],-1,0),
   OFFSET(Table1[adjusted_close],-1,0),
   "")</f>
        <v>803.4</v>
      </c>
      <c r="N103">
        <f t="shared" ca="1" si="1"/>
        <v>0</v>
      </c>
    </row>
    <row r="104" spans="1:14">
      <c r="A104" t="s">
        <v>299</v>
      </c>
      <c r="B104" t="s">
        <v>27</v>
      </c>
      <c r="C104">
        <v>803.26</v>
      </c>
      <c r="D104">
        <v>817.27</v>
      </c>
      <c r="E104">
        <v>789.26</v>
      </c>
      <c r="F104">
        <v>803.4</v>
      </c>
      <c r="G104">
        <v>27256</v>
      </c>
      <c r="H104">
        <v>143</v>
      </c>
      <c r="I104">
        <v>1</v>
      </c>
      <c r="J104">
        <v>803.4</v>
      </c>
      <c r="K104">
        <v>25295.844961240309</v>
      </c>
      <c r="L104" t="b">
        <v>0</v>
      </c>
      <c r="M104">
        <f ca="1">IF(Table1[company_id]=OFFSET(Table1[company_id],-1,0),
   OFFSET(Table1[adjusted_close],-1,0),
   "")</f>
        <v>803.4</v>
      </c>
      <c r="N104">
        <f t="shared" ca="1" si="1"/>
        <v>0</v>
      </c>
    </row>
    <row r="105" spans="1:14">
      <c r="A105" t="s">
        <v>302</v>
      </c>
      <c r="B105" t="s">
        <v>27</v>
      </c>
      <c r="C105">
        <v>786.52</v>
      </c>
      <c r="D105">
        <v>801.74</v>
      </c>
      <c r="E105">
        <v>771.31</v>
      </c>
      <c r="F105">
        <v>786.83</v>
      </c>
      <c r="G105">
        <v>26731</v>
      </c>
      <c r="H105">
        <v>146</v>
      </c>
      <c r="I105">
        <v>1</v>
      </c>
      <c r="J105">
        <v>786.83</v>
      </c>
      <c r="K105">
        <v>25295.844961240309</v>
      </c>
      <c r="L105" t="b">
        <v>0</v>
      </c>
      <c r="M105">
        <f ca="1">IF(Table1[company_id]=OFFSET(Table1[company_id],-1,0),
   OFFSET(Table1[adjusted_close],-1,0),
   "")</f>
        <v>786.83</v>
      </c>
      <c r="N105">
        <f t="shared" ca="1" si="1"/>
        <v>0</v>
      </c>
    </row>
    <row r="106" spans="1:14">
      <c r="A106" t="s">
        <v>303</v>
      </c>
      <c r="B106" t="s">
        <v>27</v>
      </c>
      <c r="C106">
        <v>773.67</v>
      </c>
      <c r="D106">
        <v>781.89</v>
      </c>
      <c r="E106">
        <v>765.46</v>
      </c>
      <c r="F106">
        <v>776.45</v>
      </c>
      <c r="G106">
        <v>35578</v>
      </c>
      <c r="H106">
        <v>147</v>
      </c>
      <c r="I106">
        <v>1</v>
      </c>
      <c r="J106">
        <v>776.45</v>
      </c>
      <c r="K106">
        <v>25295.844961240309</v>
      </c>
      <c r="L106" t="b">
        <v>0</v>
      </c>
      <c r="M106">
        <f ca="1">IF(Table1[company_id]=OFFSET(Table1[company_id],-1,0),
   OFFSET(Table1[adjusted_close],-1,0),
   "")</f>
        <v>776.45</v>
      </c>
      <c r="N106">
        <f t="shared" ca="1" si="1"/>
        <v>0</v>
      </c>
    </row>
    <row r="107" spans="1:14">
      <c r="A107" t="s">
        <v>304</v>
      </c>
      <c r="B107" t="s">
        <v>27</v>
      </c>
      <c r="C107">
        <v>768.66</v>
      </c>
      <c r="D107">
        <v>778.91</v>
      </c>
      <c r="E107">
        <v>758.42</v>
      </c>
      <c r="F107">
        <v>766.99</v>
      </c>
      <c r="G107">
        <v>26289</v>
      </c>
      <c r="H107">
        <v>148</v>
      </c>
      <c r="I107">
        <v>1</v>
      </c>
      <c r="J107">
        <v>766.99</v>
      </c>
      <c r="K107">
        <v>25295.844961240309</v>
      </c>
      <c r="L107" t="b">
        <v>0</v>
      </c>
      <c r="M107">
        <f ca="1">IF(Table1[company_id]=OFFSET(Table1[company_id],-1,0),
   OFFSET(Table1[adjusted_close],-1,0),
   "")</f>
        <v>766.99</v>
      </c>
      <c r="N107">
        <f t="shared" ca="1" si="1"/>
        <v>0</v>
      </c>
    </row>
    <row r="108" spans="1:14">
      <c r="A108" t="s">
        <v>305</v>
      </c>
      <c r="B108" t="s">
        <v>27</v>
      </c>
      <c r="C108">
        <v>774.27</v>
      </c>
      <c r="D108">
        <v>782.08</v>
      </c>
      <c r="E108">
        <v>766.45</v>
      </c>
      <c r="F108">
        <v>768.16</v>
      </c>
      <c r="G108">
        <v>45482</v>
      </c>
      <c r="H108">
        <v>149</v>
      </c>
      <c r="I108">
        <v>1</v>
      </c>
      <c r="J108">
        <v>768.16</v>
      </c>
      <c r="K108">
        <v>25295.844961240309</v>
      </c>
      <c r="L108" t="b">
        <v>0</v>
      </c>
      <c r="M108">
        <f ca="1">IF(Table1[company_id]=OFFSET(Table1[company_id],-1,0),
   OFFSET(Table1[adjusted_close],-1,0),
   "")</f>
        <v>768.16</v>
      </c>
      <c r="N108">
        <f t="shared" ca="1" si="1"/>
        <v>0</v>
      </c>
    </row>
    <row r="109" spans="1:14">
      <c r="A109" t="s">
        <v>306</v>
      </c>
      <c r="B109" t="s">
        <v>27</v>
      </c>
      <c r="C109">
        <v>763.01</v>
      </c>
      <c r="D109">
        <v>768.04</v>
      </c>
      <c r="E109">
        <v>757.97</v>
      </c>
      <c r="F109">
        <v>764.17</v>
      </c>
      <c r="G109">
        <v>4709</v>
      </c>
      <c r="H109">
        <v>150</v>
      </c>
      <c r="I109">
        <v>1</v>
      </c>
      <c r="J109">
        <v>764.17</v>
      </c>
      <c r="K109">
        <v>25295.844961240309</v>
      </c>
      <c r="L109" t="b">
        <v>0</v>
      </c>
      <c r="M109">
        <f ca="1">IF(Table1[company_id]=OFFSET(Table1[company_id],-1,0),
   OFFSET(Table1[adjusted_close],-1,0),
   "")</f>
        <v>764.17</v>
      </c>
      <c r="N109">
        <f t="shared" ca="1" si="1"/>
        <v>0</v>
      </c>
    </row>
    <row r="110" spans="1:14">
      <c r="A110" t="s">
        <v>309</v>
      </c>
      <c r="B110" t="s">
        <v>27</v>
      </c>
      <c r="C110">
        <v>757.55</v>
      </c>
      <c r="D110">
        <v>758.88</v>
      </c>
      <c r="E110">
        <v>756.22</v>
      </c>
      <c r="F110">
        <v>758.03</v>
      </c>
      <c r="G110">
        <v>14116</v>
      </c>
      <c r="H110">
        <v>153</v>
      </c>
      <c r="I110">
        <v>1</v>
      </c>
      <c r="J110">
        <v>758.03</v>
      </c>
      <c r="K110">
        <v>25295.844961240309</v>
      </c>
      <c r="L110" t="b">
        <v>0</v>
      </c>
      <c r="M110">
        <f ca="1">IF(Table1[company_id]=OFFSET(Table1[company_id],-1,0),
   OFFSET(Table1[adjusted_close],-1,0),
   "")</f>
        <v>758.03</v>
      </c>
      <c r="N110">
        <f t="shared" ca="1" si="1"/>
        <v>0</v>
      </c>
    </row>
    <row r="111" spans="1:14">
      <c r="A111" t="s">
        <v>310</v>
      </c>
      <c r="B111" t="s">
        <v>27</v>
      </c>
      <c r="C111">
        <v>758.84</v>
      </c>
      <c r="D111">
        <v>770.72</v>
      </c>
      <c r="E111">
        <v>746.96</v>
      </c>
      <c r="F111">
        <v>758.24</v>
      </c>
      <c r="G111">
        <v>40298</v>
      </c>
      <c r="H111">
        <v>154</v>
      </c>
      <c r="I111">
        <v>1</v>
      </c>
      <c r="J111">
        <v>758.24</v>
      </c>
      <c r="K111">
        <v>25295.844961240309</v>
      </c>
      <c r="L111" t="b">
        <v>0</v>
      </c>
      <c r="M111">
        <f ca="1">IF(Table1[company_id]=OFFSET(Table1[company_id],-1,0),
   OFFSET(Table1[adjusted_close],-1,0),
   "")</f>
        <v>758.24</v>
      </c>
      <c r="N111">
        <f t="shared" ca="1" si="1"/>
        <v>0</v>
      </c>
    </row>
    <row r="112" spans="1:14">
      <c r="A112" t="s">
        <v>311</v>
      </c>
      <c r="B112" t="s">
        <v>27</v>
      </c>
      <c r="C112">
        <v>760.11</v>
      </c>
      <c r="D112">
        <v>771.91</v>
      </c>
      <c r="E112">
        <v>748.32</v>
      </c>
      <c r="F112">
        <v>763</v>
      </c>
      <c r="G112">
        <v>34982</v>
      </c>
      <c r="H112">
        <v>155</v>
      </c>
      <c r="I112">
        <v>1</v>
      </c>
      <c r="J112">
        <v>763</v>
      </c>
      <c r="K112">
        <v>25295.844961240309</v>
      </c>
      <c r="L112" t="b">
        <v>0</v>
      </c>
      <c r="M112">
        <f ca="1">IF(Table1[company_id]=OFFSET(Table1[company_id],-1,0),
   OFFSET(Table1[adjusted_close],-1,0),
   "")</f>
        <v>763</v>
      </c>
      <c r="N112">
        <f t="shared" ca="1" si="1"/>
        <v>0</v>
      </c>
    </row>
    <row r="113" spans="1:14">
      <c r="A113" t="s">
        <v>312</v>
      </c>
      <c r="B113" t="s">
        <v>27</v>
      </c>
      <c r="C113">
        <v>763.7</v>
      </c>
      <c r="D113">
        <v>767.97</v>
      </c>
      <c r="E113">
        <v>759.44</v>
      </c>
      <c r="F113">
        <v>760.7</v>
      </c>
      <c r="G113">
        <v>18312</v>
      </c>
      <c r="H113">
        <v>156</v>
      </c>
      <c r="I113">
        <v>1</v>
      </c>
      <c r="J113">
        <v>760.7</v>
      </c>
      <c r="K113">
        <v>25295.844961240309</v>
      </c>
      <c r="L113" t="b">
        <v>0</v>
      </c>
      <c r="M113">
        <f ca="1">IF(Table1[company_id]=OFFSET(Table1[company_id],-1,0),
   OFFSET(Table1[adjusted_close],-1,0),
   "")</f>
        <v>760.7</v>
      </c>
      <c r="N113">
        <f t="shared" ca="1" si="1"/>
        <v>0</v>
      </c>
    </row>
    <row r="114" spans="1:14">
      <c r="A114" t="s">
        <v>313</v>
      </c>
      <c r="B114" t="s">
        <v>27</v>
      </c>
      <c r="C114">
        <v>749.8</v>
      </c>
      <c r="D114">
        <v>758.77</v>
      </c>
      <c r="E114">
        <v>740.84</v>
      </c>
      <c r="F114">
        <v>755.39</v>
      </c>
      <c r="G114">
        <v>37395</v>
      </c>
      <c r="H114">
        <v>157</v>
      </c>
      <c r="I114">
        <v>1</v>
      </c>
      <c r="J114">
        <v>755.39</v>
      </c>
      <c r="K114">
        <v>25295.844961240309</v>
      </c>
      <c r="L114" t="b">
        <v>0</v>
      </c>
      <c r="M114">
        <f ca="1">IF(Table1[company_id]=OFFSET(Table1[company_id],-1,0),
   OFFSET(Table1[adjusted_close],-1,0),
   "")</f>
        <v>755.39</v>
      </c>
      <c r="N114">
        <f t="shared" ca="1" si="1"/>
        <v>0</v>
      </c>
    </row>
    <row r="115" spans="1:14">
      <c r="A115" t="s">
        <v>316</v>
      </c>
      <c r="B115" t="s">
        <v>27</v>
      </c>
      <c r="C115">
        <v>754.74</v>
      </c>
      <c r="D115">
        <v>766.27</v>
      </c>
      <c r="E115">
        <v>743.21</v>
      </c>
      <c r="F115">
        <v>751.57</v>
      </c>
      <c r="G115">
        <v>38678</v>
      </c>
      <c r="H115">
        <v>160</v>
      </c>
      <c r="I115">
        <v>1</v>
      </c>
      <c r="J115">
        <v>751.57</v>
      </c>
      <c r="K115">
        <v>25295.844961240309</v>
      </c>
      <c r="L115" t="b">
        <v>0</v>
      </c>
      <c r="M115">
        <f ca="1">IF(Table1[company_id]=OFFSET(Table1[company_id],-1,0),
   OFFSET(Table1[adjusted_close],-1,0),
   "")</f>
        <v>751.57</v>
      </c>
      <c r="N115">
        <f t="shared" ca="1" si="1"/>
        <v>0</v>
      </c>
    </row>
    <row r="116" spans="1:14">
      <c r="A116" t="s">
        <v>317</v>
      </c>
      <c r="B116" t="s">
        <v>27</v>
      </c>
      <c r="C116">
        <v>757.72</v>
      </c>
      <c r="D116">
        <v>768.43</v>
      </c>
      <c r="E116">
        <v>747</v>
      </c>
      <c r="F116">
        <v>754.97</v>
      </c>
      <c r="G116">
        <v>12003</v>
      </c>
      <c r="H116">
        <v>161</v>
      </c>
      <c r="I116">
        <v>1</v>
      </c>
      <c r="J116">
        <v>754.97</v>
      </c>
      <c r="K116">
        <v>25295.844961240309</v>
      </c>
      <c r="L116" t="b">
        <v>0</v>
      </c>
      <c r="M116">
        <f ca="1">IF(Table1[company_id]=OFFSET(Table1[company_id],-1,0),
   OFFSET(Table1[adjusted_close],-1,0),
   "")</f>
        <v>754.97</v>
      </c>
      <c r="N116">
        <f t="shared" ca="1" si="1"/>
        <v>0</v>
      </c>
    </row>
    <row r="117" spans="1:14">
      <c r="A117" t="s">
        <v>318</v>
      </c>
      <c r="B117" t="s">
        <v>27</v>
      </c>
      <c r="C117">
        <v>751.46</v>
      </c>
      <c r="D117">
        <v>756.2</v>
      </c>
      <c r="E117">
        <v>746.72</v>
      </c>
      <c r="F117">
        <v>755.08</v>
      </c>
      <c r="G117">
        <v>14843</v>
      </c>
      <c r="H117">
        <v>162</v>
      </c>
      <c r="I117">
        <v>1</v>
      </c>
      <c r="J117">
        <v>755.08</v>
      </c>
      <c r="K117">
        <v>25295.844961240309</v>
      </c>
      <c r="L117" t="b">
        <v>0</v>
      </c>
      <c r="M117">
        <f ca="1">IF(Table1[company_id]=OFFSET(Table1[company_id],-1,0),
   OFFSET(Table1[adjusted_close],-1,0),
   "")</f>
        <v>755.08</v>
      </c>
      <c r="N117">
        <f t="shared" ca="1" si="1"/>
        <v>0</v>
      </c>
    </row>
    <row r="118" spans="1:14">
      <c r="A118" t="s">
        <v>319</v>
      </c>
      <c r="B118" t="s">
        <v>27</v>
      </c>
      <c r="C118">
        <v>761.91</v>
      </c>
      <c r="D118">
        <v>763.75</v>
      </c>
      <c r="E118">
        <v>760.06</v>
      </c>
      <c r="F118">
        <v>762.6</v>
      </c>
      <c r="G118">
        <v>39413</v>
      </c>
      <c r="H118">
        <v>163</v>
      </c>
      <c r="I118">
        <v>1</v>
      </c>
      <c r="J118">
        <v>762.6</v>
      </c>
      <c r="K118">
        <v>25295.844961240309</v>
      </c>
      <c r="L118" t="b">
        <v>0</v>
      </c>
      <c r="M118">
        <f ca="1">IF(Table1[company_id]=OFFSET(Table1[company_id],-1,0),
   OFFSET(Table1[adjusted_close],-1,0),
   "")</f>
        <v>762.6</v>
      </c>
      <c r="N118">
        <f t="shared" ca="1" si="1"/>
        <v>0</v>
      </c>
    </row>
    <row r="119" spans="1:14">
      <c r="A119" t="s">
        <v>320</v>
      </c>
      <c r="B119" t="s">
        <v>27</v>
      </c>
      <c r="C119">
        <v>746.54</v>
      </c>
      <c r="D119">
        <v>756.24</v>
      </c>
      <c r="E119">
        <v>736.84</v>
      </c>
      <c r="F119">
        <v>751.81</v>
      </c>
      <c r="G119">
        <v>45597</v>
      </c>
      <c r="H119">
        <v>164</v>
      </c>
      <c r="I119">
        <v>1</v>
      </c>
      <c r="J119">
        <v>751.81</v>
      </c>
      <c r="K119">
        <v>25295.844961240309</v>
      </c>
      <c r="L119" t="b">
        <v>0</v>
      </c>
      <c r="M119">
        <f ca="1">IF(Table1[company_id]=OFFSET(Table1[company_id],-1,0),
   OFFSET(Table1[adjusted_close],-1,0),
   "")</f>
        <v>751.81</v>
      </c>
      <c r="N119">
        <f t="shared" ca="1" si="1"/>
        <v>0</v>
      </c>
    </row>
    <row r="120" spans="1:14">
      <c r="A120" t="s">
        <v>323</v>
      </c>
      <c r="B120" t="s">
        <v>27</v>
      </c>
      <c r="C120">
        <v>742.32</v>
      </c>
      <c r="D120">
        <v>753.38</v>
      </c>
      <c r="E120">
        <v>731.26</v>
      </c>
      <c r="F120">
        <v>744.68</v>
      </c>
      <c r="G120">
        <v>25504</v>
      </c>
      <c r="H120">
        <v>167</v>
      </c>
      <c r="I120">
        <v>1</v>
      </c>
      <c r="J120">
        <v>744.68</v>
      </c>
      <c r="K120">
        <v>25295.844961240309</v>
      </c>
      <c r="L120" t="b">
        <v>0</v>
      </c>
      <c r="M120">
        <f ca="1">IF(Table1[company_id]=OFFSET(Table1[company_id],-1,0),
   OFFSET(Table1[adjusted_close],-1,0),
   "")</f>
        <v>744.68</v>
      </c>
      <c r="N120">
        <f t="shared" ca="1" si="1"/>
        <v>0</v>
      </c>
    </row>
    <row r="121" spans="1:14">
      <c r="A121" t="s">
        <v>324</v>
      </c>
      <c r="B121" t="s">
        <v>27</v>
      </c>
      <c r="C121">
        <v>751.82</v>
      </c>
      <c r="D121">
        <v>765.92</v>
      </c>
      <c r="E121">
        <v>737.73</v>
      </c>
      <c r="F121">
        <v>752.15</v>
      </c>
      <c r="G121">
        <v>12023</v>
      </c>
      <c r="H121">
        <v>168</v>
      </c>
      <c r="I121">
        <v>1</v>
      </c>
      <c r="J121">
        <v>752.15</v>
      </c>
      <c r="K121">
        <v>25295.844961240309</v>
      </c>
      <c r="L121" t="b">
        <v>0</v>
      </c>
      <c r="M121">
        <f ca="1">IF(Table1[company_id]=OFFSET(Table1[company_id],-1,0),
   OFFSET(Table1[adjusted_close],-1,0),
   "")</f>
        <v>752.15</v>
      </c>
      <c r="N121">
        <f t="shared" ca="1" si="1"/>
        <v>0</v>
      </c>
    </row>
    <row r="122" spans="1:14">
      <c r="A122" t="s">
        <v>325</v>
      </c>
      <c r="B122" t="s">
        <v>27</v>
      </c>
      <c r="C122">
        <v>748</v>
      </c>
      <c r="D122">
        <v>758.03</v>
      </c>
      <c r="E122">
        <v>737.98</v>
      </c>
      <c r="F122">
        <v>744.76</v>
      </c>
      <c r="G122">
        <v>1667</v>
      </c>
      <c r="H122">
        <v>169</v>
      </c>
      <c r="I122">
        <v>1</v>
      </c>
      <c r="J122">
        <v>744.76</v>
      </c>
      <c r="K122">
        <v>25295.844961240309</v>
      </c>
      <c r="L122" t="b">
        <v>1</v>
      </c>
      <c r="M122">
        <f ca="1">IF(Table1[company_id]=OFFSET(Table1[company_id],-1,0),
   OFFSET(Table1[adjusted_close],-1,0),
   "")</f>
        <v>744.76</v>
      </c>
      <c r="N122">
        <f t="shared" ca="1" si="1"/>
        <v>0</v>
      </c>
    </row>
    <row r="123" spans="1:14">
      <c r="A123" t="s">
        <v>326</v>
      </c>
      <c r="B123" t="s">
        <v>27</v>
      </c>
      <c r="C123">
        <v>759.3</v>
      </c>
      <c r="D123">
        <v>763.13</v>
      </c>
      <c r="E123">
        <v>755.47</v>
      </c>
      <c r="F123">
        <v>758.05</v>
      </c>
      <c r="G123">
        <v>37487</v>
      </c>
      <c r="H123">
        <v>170</v>
      </c>
      <c r="I123">
        <v>1</v>
      </c>
      <c r="J123">
        <v>758.05</v>
      </c>
      <c r="K123">
        <v>25295.844961240309</v>
      </c>
      <c r="L123" t="b">
        <v>0</v>
      </c>
      <c r="M123">
        <f ca="1">IF(Table1[company_id]=OFFSET(Table1[company_id],-1,0),
   OFFSET(Table1[adjusted_close],-1,0),
   "")</f>
        <v>758.05</v>
      </c>
      <c r="N123">
        <f t="shared" ca="1" si="1"/>
        <v>0</v>
      </c>
    </row>
    <row r="124" spans="1:14">
      <c r="A124" t="s">
        <v>327</v>
      </c>
      <c r="B124" t="s">
        <v>27</v>
      </c>
      <c r="C124">
        <v>769.99</v>
      </c>
      <c r="D124">
        <v>777.22</v>
      </c>
      <c r="E124">
        <v>762.76</v>
      </c>
      <c r="F124">
        <v>771.77</v>
      </c>
      <c r="G124">
        <v>28355</v>
      </c>
      <c r="H124">
        <v>171</v>
      </c>
      <c r="I124">
        <v>1</v>
      </c>
      <c r="J124">
        <v>771.77</v>
      </c>
      <c r="K124">
        <v>25295.844961240309</v>
      </c>
      <c r="L124" t="b">
        <v>0</v>
      </c>
      <c r="M124">
        <f ca="1">IF(Table1[company_id]=OFFSET(Table1[company_id],-1,0),
   OFFSET(Table1[adjusted_close],-1,0),
   "")</f>
        <v>771.77</v>
      </c>
      <c r="N124">
        <f t="shared" ca="1" si="1"/>
        <v>0</v>
      </c>
    </row>
    <row r="125" spans="1:14">
      <c r="A125" t="s">
        <v>330</v>
      </c>
      <c r="B125" t="s">
        <v>27</v>
      </c>
      <c r="C125">
        <v>786.4</v>
      </c>
      <c r="D125">
        <v>791.28</v>
      </c>
      <c r="E125">
        <v>781.53</v>
      </c>
      <c r="F125">
        <v>785.61</v>
      </c>
      <c r="G125">
        <v>39810</v>
      </c>
      <c r="H125">
        <v>174</v>
      </c>
      <c r="I125">
        <v>1</v>
      </c>
      <c r="J125">
        <v>785.61</v>
      </c>
      <c r="K125">
        <v>25295.844961240309</v>
      </c>
      <c r="L125" t="b">
        <v>0</v>
      </c>
      <c r="M125">
        <f ca="1">IF(Table1[company_id]=OFFSET(Table1[company_id],-1,0),
   OFFSET(Table1[adjusted_close],-1,0),
   "")</f>
        <v>785.61</v>
      </c>
      <c r="N125">
        <f t="shared" ca="1" si="1"/>
        <v>0</v>
      </c>
    </row>
    <row r="126" spans="1:14">
      <c r="A126" t="s">
        <v>331</v>
      </c>
      <c r="B126" t="s">
        <v>27</v>
      </c>
      <c r="C126">
        <v>778.39</v>
      </c>
      <c r="D126">
        <v>787.98</v>
      </c>
      <c r="E126">
        <v>768.8</v>
      </c>
      <c r="F126">
        <v>777.13</v>
      </c>
      <c r="G126">
        <v>14216</v>
      </c>
      <c r="H126">
        <v>175</v>
      </c>
      <c r="I126">
        <v>1</v>
      </c>
      <c r="J126">
        <v>777.13</v>
      </c>
      <c r="K126">
        <v>25295.844961240309</v>
      </c>
      <c r="L126" t="b">
        <v>0</v>
      </c>
      <c r="M126">
        <f ca="1">IF(Table1[company_id]=OFFSET(Table1[company_id],-1,0),
   OFFSET(Table1[adjusted_close],-1,0),
   "")</f>
        <v>777.13</v>
      </c>
      <c r="N126">
        <f t="shared" ca="1" si="1"/>
        <v>0</v>
      </c>
    </row>
    <row r="127" spans="1:14">
      <c r="A127" t="s">
        <v>332</v>
      </c>
      <c r="B127" t="s">
        <v>27</v>
      </c>
      <c r="C127">
        <v>776.58</v>
      </c>
      <c r="D127">
        <v>784.47</v>
      </c>
      <c r="E127">
        <v>768.69</v>
      </c>
      <c r="F127">
        <v>778.07</v>
      </c>
      <c r="G127">
        <v>32471</v>
      </c>
      <c r="H127">
        <v>176</v>
      </c>
      <c r="I127">
        <v>1</v>
      </c>
      <c r="J127">
        <v>778.07</v>
      </c>
      <c r="K127">
        <v>25295.844961240309</v>
      </c>
      <c r="L127" t="b">
        <v>0</v>
      </c>
      <c r="M127">
        <f ca="1">IF(Table1[company_id]=OFFSET(Table1[company_id],-1,0),
   OFFSET(Table1[adjusted_close],-1,0),
   "")</f>
        <v>778.07</v>
      </c>
      <c r="N127">
        <f t="shared" ca="1" si="1"/>
        <v>0</v>
      </c>
    </row>
    <row r="128" spans="1:14">
      <c r="A128" t="s">
        <v>333</v>
      </c>
      <c r="B128" t="s">
        <v>27</v>
      </c>
      <c r="C128">
        <v>767.64</v>
      </c>
      <c r="D128">
        <v>775.95</v>
      </c>
      <c r="E128">
        <v>759.34</v>
      </c>
      <c r="F128">
        <v>773.43</v>
      </c>
      <c r="G128">
        <v>46445</v>
      </c>
      <c r="H128">
        <v>177</v>
      </c>
      <c r="I128">
        <v>1</v>
      </c>
      <c r="J128">
        <v>773.43</v>
      </c>
      <c r="K128">
        <v>25295.844961240309</v>
      </c>
      <c r="L128" t="b">
        <v>0</v>
      </c>
      <c r="M128">
        <f ca="1">IF(Table1[company_id]=OFFSET(Table1[company_id],-1,0),
   OFFSET(Table1[adjusted_close],-1,0),
   "")</f>
        <v>773.43</v>
      </c>
      <c r="N128">
        <f t="shared" ca="1" si="1"/>
        <v>0</v>
      </c>
    </row>
    <row r="129" spans="1:14">
      <c r="A129" t="s">
        <v>334</v>
      </c>
      <c r="B129" t="s">
        <v>27</v>
      </c>
      <c r="C129">
        <v>784.42</v>
      </c>
      <c r="D129">
        <v>797.53</v>
      </c>
      <c r="E129">
        <v>771.31</v>
      </c>
      <c r="F129">
        <v>782.67</v>
      </c>
      <c r="G129">
        <v>11136</v>
      </c>
      <c r="H129">
        <v>178</v>
      </c>
      <c r="I129">
        <v>1</v>
      </c>
      <c r="J129">
        <v>782.67</v>
      </c>
      <c r="K129">
        <v>25295.844961240309</v>
      </c>
      <c r="L129" t="b">
        <v>0</v>
      </c>
      <c r="M129">
        <f ca="1">IF(Table1[company_id]=OFFSET(Table1[company_id],-1,0),
   OFFSET(Table1[adjusted_close],-1,0),
   "")</f>
        <v>782.67</v>
      </c>
      <c r="N129">
        <f t="shared" ca="1" si="1"/>
        <v>0</v>
      </c>
    </row>
    <row r="130" spans="1:14">
      <c r="A130" t="s">
        <v>337</v>
      </c>
      <c r="B130" t="s">
        <v>27</v>
      </c>
      <c r="C130">
        <v>795.75</v>
      </c>
      <c r="D130">
        <v>806.56</v>
      </c>
      <c r="E130">
        <v>784.95</v>
      </c>
      <c r="F130">
        <v>799.87</v>
      </c>
      <c r="G130">
        <v>24793</v>
      </c>
      <c r="H130">
        <v>181</v>
      </c>
      <c r="I130">
        <v>1</v>
      </c>
      <c r="J130">
        <v>799.87</v>
      </c>
      <c r="K130">
        <v>25295.844961240309</v>
      </c>
      <c r="L130" t="b">
        <v>0</v>
      </c>
      <c r="M130">
        <f ca="1">IF(Table1[company_id]=OFFSET(Table1[company_id],-1,0),
   OFFSET(Table1[adjusted_close],-1,0),
   "")</f>
        <v>799.87</v>
      </c>
      <c r="N130">
        <f t="shared" ref="N130:N193" ca="1" si="2">(J:J- M:M) / M:M</f>
        <v>0</v>
      </c>
    </row>
    <row r="131" spans="1:14">
      <c r="A131" t="s">
        <v>157</v>
      </c>
      <c r="B131" t="s">
        <v>30</v>
      </c>
      <c r="C131">
        <v>1156.78</v>
      </c>
      <c r="D131">
        <v>1172.33</v>
      </c>
      <c r="E131">
        <v>1141.24</v>
      </c>
      <c r="F131">
        <v>1161</v>
      </c>
      <c r="G131">
        <v>11589</v>
      </c>
      <c r="H131">
        <v>1</v>
      </c>
      <c r="I131">
        <v>1</v>
      </c>
      <c r="J131">
        <v>1161</v>
      </c>
      <c r="K131">
        <v>24653.92248062016</v>
      </c>
      <c r="L131" t="b">
        <v>0</v>
      </c>
      <c r="M131">
        <f ca="1">IF(Table1[company_id]=OFFSET(Table1[company_id],-1,0),
   OFFSET(Table1[adjusted_close],-1,0),
   "")</f>
        <v>1161</v>
      </c>
      <c r="N131">
        <f t="shared" ca="1" si="2"/>
        <v>0</v>
      </c>
    </row>
    <row r="132" spans="1:14">
      <c r="A132" t="s">
        <v>158</v>
      </c>
      <c r="B132" t="s">
        <v>30</v>
      </c>
      <c r="C132">
        <v>1148.3800000000001</v>
      </c>
      <c r="D132">
        <v>1160.76</v>
      </c>
      <c r="E132">
        <v>1136.01</v>
      </c>
      <c r="F132">
        <v>1156.75</v>
      </c>
      <c r="G132">
        <v>14046</v>
      </c>
      <c r="H132">
        <v>2</v>
      </c>
      <c r="I132">
        <v>1</v>
      </c>
      <c r="J132">
        <v>1156.75</v>
      </c>
      <c r="K132">
        <v>24653.92248062016</v>
      </c>
      <c r="L132" t="b">
        <v>0</v>
      </c>
      <c r="M132">
        <f ca="1">IF(Table1[company_id]=OFFSET(Table1[company_id],-1,0),
   OFFSET(Table1[adjusted_close],-1,0),
   "")</f>
        <v>1156.75</v>
      </c>
      <c r="N132">
        <f t="shared" ca="1" si="2"/>
        <v>0</v>
      </c>
    </row>
    <row r="133" spans="1:14">
      <c r="A133" t="s">
        <v>159</v>
      </c>
      <c r="B133" t="s">
        <v>30</v>
      </c>
      <c r="C133">
        <v>1140.48</v>
      </c>
      <c r="D133">
        <v>1141.28</v>
      </c>
      <c r="E133">
        <v>1139.68</v>
      </c>
      <c r="F133">
        <v>1140.0999999999999</v>
      </c>
      <c r="G133">
        <v>5324</v>
      </c>
      <c r="H133">
        <v>3</v>
      </c>
      <c r="I133">
        <v>1</v>
      </c>
      <c r="J133">
        <v>1140.0999999999999</v>
      </c>
      <c r="K133">
        <v>24653.92248062016</v>
      </c>
      <c r="L133" t="b">
        <v>0</v>
      </c>
      <c r="M133">
        <f ca="1">IF(Table1[company_id]=OFFSET(Table1[company_id],-1,0),
   OFFSET(Table1[adjusted_close],-1,0),
   "")</f>
        <v>1140.0999999999999</v>
      </c>
      <c r="N133">
        <f t="shared" ca="1" si="2"/>
        <v>0</v>
      </c>
    </row>
    <row r="134" spans="1:14">
      <c r="A134" t="s">
        <v>162</v>
      </c>
      <c r="B134" t="s">
        <v>30</v>
      </c>
      <c r="C134">
        <v>1148.73</v>
      </c>
      <c r="D134">
        <v>1161.2</v>
      </c>
      <c r="E134">
        <v>1136.27</v>
      </c>
      <c r="F134">
        <v>1138.82</v>
      </c>
      <c r="G134">
        <v>42427</v>
      </c>
      <c r="H134">
        <v>6</v>
      </c>
      <c r="I134">
        <v>1</v>
      </c>
      <c r="J134">
        <v>1138.82</v>
      </c>
      <c r="K134">
        <v>24653.92248062016</v>
      </c>
      <c r="L134" t="b">
        <v>0</v>
      </c>
      <c r="M134">
        <f ca="1">IF(Table1[company_id]=OFFSET(Table1[company_id],-1,0),
   OFFSET(Table1[adjusted_close],-1,0),
   "")</f>
        <v>1138.82</v>
      </c>
      <c r="N134">
        <f t="shared" ca="1" si="2"/>
        <v>0</v>
      </c>
    </row>
    <row r="135" spans="1:14">
      <c r="A135" t="s">
        <v>163</v>
      </c>
      <c r="B135" t="s">
        <v>30</v>
      </c>
      <c r="C135">
        <v>1162.43</v>
      </c>
      <c r="D135">
        <v>1183.74</v>
      </c>
      <c r="E135">
        <v>1141.1199999999999</v>
      </c>
      <c r="F135">
        <v>1161.22</v>
      </c>
      <c r="G135">
        <v>42605</v>
      </c>
      <c r="H135">
        <v>7</v>
      </c>
      <c r="I135">
        <v>1</v>
      </c>
      <c r="J135">
        <v>1161.22</v>
      </c>
      <c r="K135">
        <v>24653.92248062016</v>
      </c>
      <c r="L135" t="b">
        <v>0</v>
      </c>
      <c r="M135">
        <f ca="1">IF(Table1[company_id]=OFFSET(Table1[company_id],-1,0),
   OFFSET(Table1[adjusted_close],-1,0),
   "")</f>
        <v>1161.22</v>
      </c>
      <c r="N135">
        <f t="shared" ca="1" si="2"/>
        <v>0</v>
      </c>
    </row>
    <row r="136" spans="1:14">
      <c r="A136" t="s">
        <v>164</v>
      </c>
      <c r="B136" t="s">
        <v>30</v>
      </c>
      <c r="C136">
        <v>1158.0999999999999</v>
      </c>
      <c r="D136">
        <v>1175</v>
      </c>
      <c r="E136">
        <v>1141.21</v>
      </c>
      <c r="F136">
        <v>1152.52</v>
      </c>
      <c r="G136">
        <v>48077</v>
      </c>
      <c r="H136">
        <v>8</v>
      </c>
      <c r="I136">
        <v>1</v>
      </c>
      <c r="J136">
        <v>1152.52</v>
      </c>
      <c r="K136">
        <v>24653.92248062016</v>
      </c>
      <c r="L136" t="b">
        <v>0</v>
      </c>
      <c r="M136">
        <f ca="1">IF(Table1[company_id]=OFFSET(Table1[company_id],-1,0),
   OFFSET(Table1[adjusted_close],-1,0),
   "")</f>
        <v>1152.52</v>
      </c>
      <c r="N136">
        <f t="shared" ca="1" si="2"/>
        <v>0</v>
      </c>
    </row>
    <row r="137" spans="1:14">
      <c r="A137" t="s">
        <v>165</v>
      </c>
      <c r="B137" t="s">
        <v>30</v>
      </c>
      <c r="C137">
        <v>1170.78</v>
      </c>
      <c r="D137">
        <v>1189.54</v>
      </c>
      <c r="E137">
        <v>1152.02</v>
      </c>
      <c r="F137">
        <v>1173.8399999999999</v>
      </c>
      <c r="G137">
        <v>1846</v>
      </c>
      <c r="H137">
        <v>9</v>
      </c>
      <c r="I137">
        <v>1</v>
      </c>
      <c r="J137">
        <v>1173.8399999999999</v>
      </c>
      <c r="K137">
        <v>24653.92248062016</v>
      </c>
      <c r="L137" t="b">
        <v>1</v>
      </c>
      <c r="M137">
        <f ca="1">IF(Table1[company_id]=OFFSET(Table1[company_id],-1,0),
   OFFSET(Table1[adjusted_close],-1,0),
   "")</f>
        <v>1173.8399999999999</v>
      </c>
      <c r="N137">
        <f t="shared" ca="1" si="2"/>
        <v>0</v>
      </c>
    </row>
    <row r="138" spans="1:14">
      <c r="A138" t="s">
        <v>166</v>
      </c>
      <c r="B138" t="s">
        <v>30</v>
      </c>
      <c r="C138">
        <v>1178.6400000000001</v>
      </c>
      <c r="D138">
        <v>1190.56</v>
      </c>
      <c r="E138">
        <v>1166.73</v>
      </c>
      <c r="F138">
        <v>1177.96</v>
      </c>
      <c r="G138">
        <v>23700</v>
      </c>
      <c r="H138">
        <v>10</v>
      </c>
      <c r="I138">
        <v>1</v>
      </c>
      <c r="J138">
        <v>1177.96</v>
      </c>
      <c r="K138">
        <v>24653.92248062016</v>
      </c>
      <c r="L138" t="b">
        <v>0</v>
      </c>
      <c r="M138">
        <f ca="1">IF(Table1[company_id]=OFFSET(Table1[company_id],-1,0),
   OFFSET(Table1[adjusted_close],-1,0),
   "")</f>
        <v>1177.96</v>
      </c>
      <c r="N138">
        <f t="shared" ca="1" si="2"/>
        <v>0</v>
      </c>
    </row>
    <row r="139" spans="1:14">
      <c r="A139" t="s">
        <v>169</v>
      </c>
      <c r="B139" t="s">
        <v>30</v>
      </c>
      <c r="C139">
        <v>1203.6400000000001</v>
      </c>
      <c r="D139">
        <v>1215.0899999999999</v>
      </c>
      <c r="E139">
        <v>1192.2</v>
      </c>
      <c r="F139">
        <v>1196.67</v>
      </c>
      <c r="G139">
        <v>43101</v>
      </c>
      <c r="H139">
        <v>13</v>
      </c>
      <c r="I139">
        <v>1</v>
      </c>
      <c r="J139">
        <v>1196.67</v>
      </c>
      <c r="K139">
        <v>24653.92248062016</v>
      </c>
      <c r="L139" t="b">
        <v>0</v>
      </c>
      <c r="M139">
        <f ca="1">IF(Table1[company_id]=OFFSET(Table1[company_id],-1,0),
   OFFSET(Table1[adjusted_close],-1,0),
   "")</f>
        <v>1196.67</v>
      </c>
      <c r="N139">
        <f t="shared" ca="1" si="2"/>
        <v>0</v>
      </c>
    </row>
    <row r="140" spans="1:14">
      <c r="A140" t="s">
        <v>170</v>
      </c>
      <c r="B140" t="s">
        <v>30</v>
      </c>
      <c r="C140">
        <v>1206.4000000000001</v>
      </c>
      <c r="D140">
        <v>1217.33</v>
      </c>
      <c r="E140">
        <v>1195.47</v>
      </c>
      <c r="F140">
        <v>1200.26</v>
      </c>
      <c r="G140">
        <v>46587</v>
      </c>
      <c r="H140">
        <v>14</v>
      </c>
      <c r="I140">
        <v>1</v>
      </c>
      <c r="J140">
        <v>1200.26</v>
      </c>
      <c r="K140">
        <v>24653.92248062016</v>
      </c>
      <c r="L140" t="b">
        <v>0</v>
      </c>
      <c r="M140">
        <f ca="1">IF(Table1[company_id]=OFFSET(Table1[company_id],-1,0),
   OFFSET(Table1[adjusted_close],-1,0),
   "")</f>
        <v>1200.26</v>
      </c>
      <c r="N140">
        <f t="shared" ca="1" si="2"/>
        <v>0</v>
      </c>
    </row>
    <row r="141" spans="1:14">
      <c r="A141" t="s">
        <v>171</v>
      </c>
      <c r="B141" t="s">
        <v>30</v>
      </c>
      <c r="C141">
        <v>1194.77</v>
      </c>
      <c r="D141">
        <v>1199.03</v>
      </c>
      <c r="E141">
        <v>1190.5</v>
      </c>
      <c r="F141">
        <v>1193.24</v>
      </c>
      <c r="G141">
        <v>40001</v>
      </c>
      <c r="H141">
        <v>15</v>
      </c>
      <c r="I141">
        <v>1</v>
      </c>
      <c r="J141">
        <v>1193.24</v>
      </c>
      <c r="K141">
        <v>24653.92248062016</v>
      </c>
      <c r="L141" t="b">
        <v>0</v>
      </c>
      <c r="M141">
        <f ca="1">IF(Table1[company_id]=OFFSET(Table1[company_id],-1,0),
   OFFSET(Table1[adjusted_close],-1,0),
   "")</f>
        <v>1193.24</v>
      </c>
      <c r="N141">
        <f t="shared" ca="1" si="2"/>
        <v>0</v>
      </c>
    </row>
    <row r="142" spans="1:14">
      <c r="A142" t="s">
        <v>172</v>
      </c>
      <c r="B142" t="s">
        <v>30</v>
      </c>
      <c r="C142">
        <v>1226.72</v>
      </c>
      <c r="D142">
        <v>1237.1400000000001</v>
      </c>
      <c r="E142">
        <v>1216.3</v>
      </c>
      <c r="F142">
        <v>1218.43</v>
      </c>
      <c r="G142">
        <v>2917</v>
      </c>
      <c r="H142">
        <v>16</v>
      </c>
      <c r="I142">
        <v>1</v>
      </c>
      <c r="J142">
        <v>1218.43</v>
      </c>
      <c r="K142">
        <v>24653.92248062016</v>
      </c>
      <c r="L142" t="b">
        <v>0</v>
      </c>
      <c r="M142">
        <f ca="1">IF(Table1[company_id]=OFFSET(Table1[company_id],-1,0),
   OFFSET(Table1[adjusted_close],-1,0),
   "")</f>
        <v>1218.43</v>
      </c>
      <c r="N142">
        <f t="shared" ca="1" si="2"/>
        <v>0</v>
      </c>
    </row>
    <row r="143" spans="1:14">
      <c r="A143" t="s">
        <v>173</v>
      </c>
      <c r="B143" t="s">
        <v>30</v>
      </c>
      <c r="C143">
        <v>1218.19</v>
      </c>
      <c r="D143">
        <v>1225.95</v>
      </c>
      <c r="E143">
        <v>1210.42</v>
      </c>
      <c r="F143">
        <v>1222.18</v>
      </c>
      <c r="G143">
        <v>48362</v>
      </c>
      <c r="H143">
        <v>17</v>
      </c>
      <c r="I143">
        <v>1</v>
      </c>
      <c r="J143">
        <v>1222.18</v>
      </c>
      <c r="K143">
        <v>24653.92248062016</v>
      </c>
      <c r="L143" t="b">
        <v>0</v>
      </c>
      <c r="M143">
        <f ca="1">IF(Table1[company_id]=OFFSET(Table1[company_id],-1,0),
   OFFSET(Table1[adjusted_close],-1,0),
   "")</f>
        <v>1222.18</v>
      </c>
      <c r="N143">
        <f t="shared" ca="1" si="2"/>
        <v>0</v>
      </c>
    </row>
    <row r="144" spans="1:14">
      <c r="A144" t="s">
        <v>176</v>
      </c>
      <c r="B144" t="s">
        <v>30</v>
      </c>
      <c r="C144">
        <v>1221.55</v>
      </c>
      <c r="D144">
        <v>1226.31</v>
      </c>
      <c r="E144">
        <v>1216.79</v>
      </c>
      <c r="F144">
        <v>1225.04</v>
      </c>
      <c r="G144">
        <v>1009</v>
      </c>
      <c r="H144">
        <v>20</v>
      </c>
      <c r="I144">
        <v>1</v>
      </c>
      <c r="J144">
        <v>1225.04</v>
      </c>
      <c r="K144">
        <v>24653.92248062016</v>
      </c>
      <c r="L144" t="b">
        <v>1</v>
      </c>
      <c r="M144">
        <f ca="1">IF(Table1[company_id]=OFFSET(Table1[company_id],-1,0),
   OFFSET(Table1[adjusted_close],-1,0),
   "")</f>
        <v>1225.04</v>
      </c>
      <c r="N144">
        <f t="shared" ca="1" si="2"/>
        <v>0</v>
      </c>
    </row>
    <row r="145" spans="1:14">
      <c r="A145" t="s">
        <v>177</v>
      </c>
      <c r="B145" t="s">
        <v>30</v>
      </c>
      <c r="C145">
        <v>1237.8599999999999</v>
      </c>
      <c r="D145">
        <v>1251.44</v>
      </c>
      <c r="E145">
        <v>1224.27</v>
      </c>
      <c r="F145">
        <v>1237.8599999999999</v>
      </c>
      <c r="G145">
        <v>40809</v>
      </c>
      <c r="H145">
        <v>21</v>
      </c>
      <c r="I145">
        <v>1</v>
      </c>
      <c r="J145">
        <v>1237.8599999999999</v>
      </c>
      <c r="K145">
        <v>24653.92248062016</v>
      </c>
      <c r="L145" t="b">
        <v>0</v>
      </c>
      <c r="M145">
        <f ca="1">IF(Table1[company_id]=OFFSET(Table1[company_id],-1,0),
   OFFSET(Table1[adjusted_close],-1,0),
   "")</f>
        <v>1237.8599999999999</v>
      </c>
      <c r="N145">
        <f t="shared" ca="1" si="2"/>
        <v>0</v>
      </c>
    </row>
    <row r="146" spans="1:14">
      <c r="A146" t="s">
        <v>178</v>
      </c>
      <c r="B146" t="s">
        <v>30</v>
      </c>
      <c r="C146">
        <v>1246.55</v>
      </c>
      <c r="D146">
        <v>1260.73</v>
      </c>
      <c r="E146">
        <v>1232.3699999999999</v>
      </c>
      <c r="F146">
        <v>1252.6600000000001</v>
      </c>
      <c r="G146">
        <v>9512</v>
      </c>
      <c r="H146">
        <v>22</v>
      </c>
      <c r="I146">
        <v>1</v>
      </c>
      <c r="J146">
        <v>1252.6600000000001</v>
      </c>
      <c r="K146">
        <v>24653.92248062016</v>
      </c>
      <c r="L146" t="b">
        <v>0</v>
      </c>
      <c r="M146">
        <f ca="1">IF(Table1[company_id]=OFFSET(Table1[company_id],-1,0),
   OFFSET(Table1[adjusted_close],-1,0),
   "")</f>
        <v>1252.6600000000001</v>
      </c>
      <c r="N146">
        <f t="shared" ca="1" si="2"/>
        <v>0</v>
      </c>
    </row>
    <row r="147" spans="1:14">
      <c r="A147" t="s">
        <v>179</v>
      </c>
      <c r="B147" t="s">
        <v>30</v>
      </c>
      <c r="C147">
        <v>1267.57</v>
      </c>
      <c r="D147">
        <v>1269.3699999999999</v>
      </c>
      <c r="E147">
        <v>1265.78</v>
      </c>
      <c r="F147">
        <v>1265.8499999999999</v>
      </c>
      <c r="G147">
        <v>28534</v>
      </c>
      <c r="H147">
        <v>23</v>
      </c>
      <c r="I147">
        <v>1</v>
      </c>
      <c r="J147">
        <v>1265.8499999999999</v>
      </c>
      <c r="K147">
        <v>24653.92248062016</v>
      </c>
      <c r="L147" t="b">
        <v>0</v>
      </c>
      <c r="M147">
        <f ca="1">IF(Table1[company_id]=OFFSET(Table1[company_id],-1,0),
   OFFSET(Table1[adjusted_close],-1,0),
   "")</f>
        <v>1265.8499999999999</v>
      </c>
      <c r="N147">
        <f t="shared" ca="1" si="2"/>
        <v>0</v>
      </c>
    </row>
    <row r="148" spans="1:14">
      <c r="A148" t="s">
        <v>180</v>
      </c>
      <c r="B148" t="s">
        <v>30</v>
      </c>
      <c r="C148">
        <v>1245.53</v>
      </c>
      <c r="D148">
        <v>1256.53</v>
      </c>
      <c r="E148">
        <v>1234.54</v>
      </c>
      <c r="F148">
        <v>1244.79</v>
      </c>
      <c r="G148">
        <v>29253</v>
      </c>
      <c r="H148">
        <v>24</v>
      </c>
      <c r="I148">
        <v>1</v>
      </c>
      <c r="J148">
        <v>1244.79</v>
      </c>
      <c r="K148">
        <v>24653.92248062016</v>
      </c>
      <c r="L148" t="b">
        <v>0</v>
      </c>
      <c r="M148">
        <f ca="1">IF(Table1[company_id]=OFFSET(Table1[company_id],-1,0),
   OFFSET(Table1[adjusted_close],-1,0),
   "")</f>
        <v>1244.79</v>
      </c>
      <c r="N148">
        <f t="shared" ca="1" si="2"/>
        <v>0</v>
      </c>
    </row>
    <row r="149" spans="1:14">
      <c r="A149" t="s">
        <v>183</v>
      </c>
      <c r="B149" t="s">
        <v>30</v>
      </c>
      <c r="C149">
        <v>1225.94</v>
      </c>
      <c r="D149">
        <v>1237.76</v>
      </c>
      <c r="E149">
        <v>1214.1099999999999</v>
      </c>
      <c r="F149">
        <v>1235.1300000000001</v>
      </c>
      <c r="G149">
        <v>13219</v>
      </c>
      <c r="H149">
        <v>27</v>
      </c>
      <c r="I149">
        <v>1</v>
      </c>
      <c r="J149">
        <v>1235.1300000000001</v>
      </c>
      <c r="K149">
        <v>24653.92248062016</v>
      </c>
      <c r="L149" t="b">
        <v>0</v>
      </c>
      <c r="M149">
        <f ca="1">IF(Table1[company_id]=OFFSET(Table1[company_id],-1,0),
   OFFSET(Table1[adjusted_close],-1,0),
   "")</f>
        <v>1235.1300000000001</v>
      </c>
      <c r="N149">
        <f t="shared" ca="1" si="2"/>
        <v>0</v>
      </c>
    </row>
    <row r="150" spans="1:14">
      <c r="A150" t="s">
        <v>184</v>
      </c>
      <c r="B150" t="s">
        <v>30</v>
      </c>
      <c r="C150">
        <v>1235.55</v>
      </c>
      <c r="D150">
        <v>1248.8900000000001</v>
      </c>
      <c r="E150">
        <v>1222.2</v>
      </c>
      <c r="F150">
        <v>1225.25</v>
      </c>
      <c r="G150">
        <v>9567</v>
      </c>
      <c r="H150">
        <v>28</v>
      </c>
      <c r="I150">
        <v>1</v>
      </c>
      <c r="J150">
        <v>1225.25</v>
      </c>
      <c r="K150">
        <v>24653.92248062016</v>
      </c>
      <c r="L150" t="b">
        <v>0</v>
      </c>
      <c r="M150">
        <f ca="1">IF(Table1[company_id]=OFFSET(Table1[company_id],-1,0),
   OFFSET(Table1[adjusted_close],-1,0),
   "")</f>
        <v>1225.25</v>
      </c>
      <c r="N150">
        <f t="shared" ca="1" si="2"/>
        <v>0</v>
      </c>
    </row>
    <row r="151" spans="1:14">
      <c r="A151" t="s">
        <v>185</v>
      </c>
      <c r="B151" t="s">
        <v>30</v>
      </c>
      <c r="C151">
        <v>1223.1099999999999</v>
      </c>
      <c r="D151">
        <v>1237.6199999999999</v>
      </c>
      <c r="E151">
        <v>1208.5899999999999</v>
      </c>
      <c r="F151">
        <v>1213.57</v>
      </c>
      <c r="G151">
        <v>9162</v>
      </c>
      <c r="H151">
        <v>29</v>
      </c>
      <c r="I151">
        <v>1</v>
      </c>
      <c r="J151">
        <v>1213.57</v>
      </c>
      <c r="K151">
        <v>24653.92248062016</v>
      </c>
      <c r="L151" t="b">
        <v>0</v>
      </c>
      <c r="M151">
        <f ca="1">IF(Table1[company_id]=OFFSET(Table1[company_id],-1,0),
   OFFSET(Table1[adjusted_close],-1,0),
   "")</f>
        <v>1213.57</v>
      </c>
      <c r="N151">
        <f t="shared" ca="1" si="2"/>
        <v>0</v>
      </c>
    </row>
    <row r="152" spans="1:14">
      <c r="A152" t="s">
        <v>186</v>
      </c>
      <c r="B152" t="s">
        <v>30</v>
      </c>
      <c r="C152">
        <v>1192.49</v>
      </c>
      <c r="D152">
        <v>1202.19</v>
      </c>
      <c r="E152">
        <v>1182.8</v>
      </c>
      <c r="F152">
        <v>1200.5899999999999</v>
      </c>
      <c r="G152">
        <v>44925</v>
      </c>
      <c r="H152">
        <v>30</v>
      </c>
      <c r="I152">
        <v>1</v>
      </c>
      <c r="J152">
        <v>1200.5899999999999</v>
      </c>
      <c r="K152">
        <v>24653.92248062016</v>
      </c>
      <c r="L152" t="b">
        <v>0</v>
      </c>
      <c r="M152">
        <f ca="1">IF(Table1[company_id]=OFFSET(Table1[company_id],-1,0),
   OFFSET(Table1[adjusted_close],-1,0),
   "")</f>
        <v>1200.5899999999999</v>
      </c>
      <c r="N152">
        <f t="shared" ca="1" si="2"/>
        <v>0</v>
      </c>
    </row>
    <row r="153" spans="1:14">
      <c r="A153" t="s">
        <v>187</v>
      </c>
      <c r="B153" t="s">
        <v>30</v>
      </c>
      <c r="C153">
        <v>1182.04</v>
      </c>
      <c r="D153">
        <v>1191.9100000000001</v>
      </c>
      <c r="E153">
        <v>1172.1600000000001</v>
      </c>
      <c r="F153">
        <v>1190.77</v>
      </c>
      <c r="G153">
        <v>42832</v>
      </c>
      <c r="H153">
        <v>31</v>
      </c>
      <c r="I153">
        <v>1</v>
      </c>
      <c r="J153">
        <v>1190.77</v>
      </c>
      <c r="K153">
        <v>24653.92248062016</v>
      </c>
      <c r="L153" t="b">
        <v>0</v>
      </c>
      <c r="M153">
        <f ca="1">IF(Table1[company_id]=OFFSET(Table1[company_id],-1,0),
   OFFSET(Table1[adjusted_close],-1,0),
   "")</f>
        <v>1190.77</v>
      </c>
      <c r="N153">
        <f t="shared" ca="1" si="2"/>
        <v>0</v>
      </c>
    </row>
    <row r="154" spans="1:14">
      <c r="A154" t="s">
        <v>190</v>
      </c>
      <c r="B154" t="s">
        <v>30</v>
      </c>
      <c r="C154">
        <v>1195.52</v>
      </c>
      <c r="D154">
        <v>1214.06</v>
      </c>
      <c r="E154">
        <v>1176.98</v>
      </c>
      <c r="F154">
        <v>1196.0999999999999</v>
      </c>
      <c r="G154">
        <v>22204</v>
      </c>
      <c r="H154">
        <v>34</v>
      </c>
      <c r="I154">
        <v>1</v>
      </c>
      <c r="J154">
        <v>1196.0999999999999</v>
      </c>
      <c r="K154">
        <v>24653.92248062016</v>
      </c>
      <c r="L154" t="b">
        <v>0</v>
      </c>
      <c r="M154">
        <f ca="1">IF(Table1[company_id]=OFFSET(Table1[company_id],-1,0),
   OFFSET(Table1[adjusted_close],-1,0),
   "")</f>
        <v>1196.0999999999999</v>
      </c>
      <c r="N154">
        <f t="shared" ca="1" si="2"/>
        <v>0</v>
      </c>
    </row>
    <row r="155" spans="1:14">
      <c r="A155" t="s">
        <v>191</v>
      </c>
      <c r="B155" t="s">
        <v>30</v>
      </c>
      <c r="C155">
        <v>1203.27</v>
      </c>
      <c r="D155">
        <v>1208.3499999999999</v>
      </c>
      <c r="E155">
        <v>1198.19</v>
      </c>
      <c r="F155">
        <v>1203.8599999999999</v>
      </c>
      <c r="G155">
        <v>1077</v>
      </c>
      <c r="H155">
        <v>35</v>
      </c>
      <c r="I155">
        <v>1</v>
      </c>
      <c r="J155">
        <v>1203.8599999999999</v>
      </c>
      <c r="K155">
        <v>24653.92248062016</v>
      </c>
      <c r="L155" t="b">
        <v>1</v>
      </c>
      <c r="M155">
        <f ca="1">IF(Table1[company_id]=OFFSET(Table1[company_id],-1,0),
   OFFSET(Table1[adjusted_close],-1,0),
   "")</f>
        <v>1203.8599999999999</v>
      </c>
      <c r="N155">
        <f t="shared" ca="1" si="2"/>
        <v>0</v>
      </c>
    </row>
    <row r="156" spans="1:14">
      <c r="A156" t="s">
        <v>192</v>
      </c>
      <c r="B156" t="s">
        <v>30</v>
      </c>
      <c r="C156">
        <v>1206.0999999999999</v>
      </c>
      <c r="D156">
        <v>1216.72</v>
      </c>
      <c r="E156">
        <v>1195.48</v>
      </c>
      <c r="F156">
        <v>1204.1300000000001</v>
      </c>
      <c r="G156">
        <v>15060</v>
      </c>
      <c r="H156">
        <v>36</v>
      </c>
      <c r="I156">
        <v>1</v>
      </c>
      <c r="J156">
        <v>1204.1300000000001</v>
      </c>
      <c r="K156">
        <v>24653.92248062016</v>
      </c>
      <c r="L156" t="b">
        <v>0</v>
      </c>
      <c r="M156">
        <f ca="1">IF(Table1[company_id]=OFFSET(Table1[company_id],-1,0),
   OFFSET(Table1[adjusted_close],-1,0),
   "")</f>
        <v>1204.1300000000001</v>
      </c>
      <c r="N156">
        <f t="shared" ca="1" si="2"/>
        <v>0</v>
      </c>
    </row>
    <row r="157" spans="1:14">
      <c r="A157" t="s">
        <v>193</v>
      </c>
      <c r="B157" t="s">
        <v>30</v>
      </c>
      <c r="C157">
        <v>1196.83</v>
      </c>
      <c r="D157">
        <v>1212.06</v>
      </c>
      <c r="E157">
        <v>1181.5999999999999</v>
      </c>
      <c r="F157">
        <v>1197.97</v>
      </c>
      <c r="G157">
        <v>10510</v>
      </c>
      <c r="H157">
        <v>37</v>
      </c>
      <c r="I157">
        <v>1</v>
      </c>
      <c r="J157">
        <v>1197.97</v>
      </c>
      <c r="K157">
        <v>24653.92248062016</v>
      </c>
      <c r="L157" t="b">
        <v>0</v>
      </c>
      <c r="M157">
        <f ca="1">IF(Table1[company_id]=OFFSET(Table1[company_id],-1,0),
   OFFSET(Table1[adjusted_close],-1,0),
   "")</f>
        <v>1197.97</v>
      </c>
      <c r="N157">
        <f t="shared" ca="1" si="2"/>
        <v>0</v>
      </c>
    </row>
    <row r="158" spans="1:14">
      <c r="A158" t="s">
        <v>194</v>
      </c>
      <c r="B158" t="s">
        <v>30</v>
      </c>
      <c r="C158">
        <v>1215.4000000000001</v>
      </c>
      <c r="D158">
        <v>1235.04</v>
      </c>
      <c r="E158">
        <v>1195.75</v>
      </c>
      <c r="F158">
        <v>1217.6600000000001</v>
      </c>
      <c r="G158">
        <v>8804</v>
      </c>
      <c r="H158">
        <v>38</v>
      </c>
      <c r="I158">
        <v>1</v>
      </c>
      <c r="J158">
        <v>1217.6600000000001</v>
      </c>
      <c r="K158">
        <v>24653.92248062016</v>
      </c>
      <c r="L158" t="b">
        <v>0</v>
      </c>
      <c r="M158">
        <f ca="1">IF(Table1[company_id]=OFFSET(Table1[company_id],-1,0),
   OFFSET(Table1[adjusted_close],-1,0),
   "")</f>
        <v>1217.6600000000001</v>
      </c>
      <c r="N158">
        <f t="shared" ca="1" si="2"/>
        <v>0</v>
      </c>
    </row>
    <row r="159" spans="1:14">
      <c r="A159" t="s">
        <v>197</v>
      </c>
      <c r="B159" t="s">
        <v>30</v>
      </c>
      <c r="C159">
        <v>1211.1199999999999</v>
      </c>
      <c r="D159">
        <v>1223.8800000000001</v>
      </c>
      <c r="E159">
        <v>1198.3599999999999</v>
      </c>
      <c r="F159">
        <v>1216.55</v>
      </c>
      <c r="G159">
        <v>19574</v>
      </c>
      <c r="H159">
        <v>41</v>
      </c>
      <c r="I159">
        <v>1</v>
      </c>
      <c r="J159">
        <v>1216.55</v>
      </c>
      <c r="K159">
        <v>24653.92248062016</v>
      </c>
      <c r="L159" t="b">
        <v>0</v>
      </c>
      <c r="M159">
        <f ca="1">IF(Table1[company_id]=OFFSET(Table1[company_id],-1,0),
   OFFSET(Table1[adjusted_close],-1,0),
   "")</f>
        <v>1216.55</v>
      </c>
      <c r="N159">
        <f t="shared" ca="1" si="2"/>
        <v>0</v>
      </c>
    </row>
    <row r="160" spans="1:14">
      <c r="A160" t="s">
        <v>198</v>
      </c>
      <c r="B160" t="s">
        <v>30</v>
      </c>
      <c r="C160">
        <v>1234.02</v>
      </c>
      <c r="D160">
        <v>1245.51</v>
      </c>
      <c r="E160">
        <v>1222.54</v>
      </c>
      <c r="F160">
        <v>1231.29</v>
      </c>
      <c r="G160">
        <v>12246</v>
      </c>
      <c r="H160">
        <v>42</v>
      </c>
      <c r="I160">
        <v>1</v>
      </c>
      <c r="J160">
        <v>1231.29</v>
      </c>
      <c r="K160">
        <v>24653.92248062016</v>
      </c>
      <c r="L160" t="b">
        <v>0</v>
      </c>
      <c r="M160">
        <f ca="1">IF(Table1[company_id]=OFFSET(Table1[company_id],-1,0),
   OFFSET(Table1[adjusted_close],-1,0),
   "")</f>
        <v>1231.29</v>
      </c>
      <c r="N160">
        <f t="shared" ca="1" si="2"/>
        <v>0</v>
      </c>
    </row>
    <row r="161" spans="1:14">
      <c r="A161" t="s">
        <v>199</v>
      </c>
      <c r="B161" t="s">
        <v>30</v>
      </c>
      <c r="C161">
        <v>1220.83</v>
      </c>
      <c r="D161">
        <v>1232.17</v>
      </c>
      <c r="E161">
        <v>1209.49</v>
      </c>
      <c r="F161">
        <v>1222.78</v>
      </c>
      <c r="G161">
        <v>37455</v>
      </c>
      <c r="H161">
        <v>43</v>
      </c>
      <c r="I161">
        <v>1</v>
      </c>
      <c r="J161">
        <v>1222.78</v>
      </c>
      <c r="K161">
        <v>24653.92248062016</v>
      </c>
      <c r="L161" t="b">
        <v>0</v>
      </c>
      <c r="M161">
        <f ca="1">IF(Table1[company_id]=OFFSET(Table1[company_id],-1,0),
   OFFSET(Table1[adjusted_close],-1,0),
   "")</f>
        <v>1222.78</v>
      </c>
      <c r="N161">
        <f t="shared" ca="1" si="2"/>
        <v>0</v>
      </c>
    </row>
    <row r="162" spans="1:14">
      <c r="A162" t="s">
        <v>200</v>
      </c>
      <c r="B162" t="s">
        <v>30</v>
      </c>
      <c r="C162">
        <v>1225.5999999999999</v>
      </c>
      <c r="D162">
        <v>1235.0899999999999</v>
      </c>
      <c r="E162">
        <v>1216.1099999999999</v>
      </c>
      <c r="F162">
        <v>1229.46</v>
      </c>
      <c r="G162">
        <v>42157</v>
      </c>
      <c r="H162">
        <v>44</v>
      </c>
      <c r="I162">
        <v>1</v>
      </c>
      <c r="J162">
        <v>1229.46</v>
      </c>
      <c r="K162">
        <v>24653.92248062016</v>
      </c>
      <c r="L162" t="b">
        <v>0</v>
      </c>
      <c r="M162">
        <f ca="1">IF(Table1[company_id]=OFFSET(Table1[company_id],-1,0),
   OFFSET(Table1[adjusted_close],-1,0),
   "")</f>
        <v>1229.46</v>
      </c>
      <c r="N162">
        <f t="shared" ca="1" si="2"/>
        <v>0</v>
      </c>
    </row>
    <row r="163" spans="1:14">
      <c r="A163" t="s">
        <v>201</v>
      </c>
      <c r="B163" t="s">
        <v>30</v>
      </c>
      <c r="C163">
        <v>1254.6300000000001</v>
      </c>
      <c r="D163">
        <v>1274.23</v>
      </c>
      <c r="E163">
        <v>1235.02</v>
      </c>
      <c r="F163">
        <v>1250.72</v>
      </c>
      <c r="G163">
        <v>25519</v>
      </c>
      <c r="H163">
        <v>45</v>
      </c>
      <c r="I163">
        <v>1</v>
      </c>
      <c r="J163">
        <v>1250.72</v>
      </c>
      <c r="K163">
        <v>24653.92248062016</v>
      </c>
      <c r="L163" t="b">
        <v>0</v>
      </c>
      <c r="M163">
        <f ca="1">IF(Table1[company_id]=OFFSET(Table1[company_id],-1,0),
   OFFSET(Table1[adjusted_close],-1,0),
   "")</f>
        <v>1250.72</v>
      </c>
      <c r="N163">
        <f t="shared" ca="1" si="2"/>
        <v>0</v>
      </c>
    </row>
    <row r="164" spans="1:14">
      <c r="A164" t="s">
        <v>204</v>
      </c>
      <c r="B164" t="s">
        <v>30</v>
      </c>
      <c r="C164">
        <v>1216.95</v>
      </c>
      <c r="D164">
        <v>1227.3699999999999</v>
      </c>
      <c r="E164">
        <v>1206.54</v>
      </c>
      <c r="F164">
        <v>1210.57</v>
      </c>
      <c r="G164">
        <v>6788</v>
      </c>
      <c r="H164">
        <v>48</v>
      </c>
      <c r="I164">
        <v>1</v>
      </c>
      <c r="J164">
        <v>1210.57</v>
      </c>
      <c r="K164">
        <v>24653.92248062016</v>
      </c>
      <c r="L164" t="b">
        <v>0</v>
      </c>
      <c r="M164">
        <f ca="1">IF(Table1[company_id]=OFFSET(Table1[company_id],-1,0),
   OFFSET(Table1[adjusted_close],-1,0),
   "")</f>
        <v>1210.57</v>
      </c>
      <c r="N164">
        <f t="shared" ca="1" si="2"/>
        <v>0</v>
      </c>
    </row>
    <row r="165" spans="1:14">
      <c r="A165" t="s">
        <v>205</v>
      </c>
      <c r="B165" t="s">
        <v>30</v>
      </c>
      <c r="C165">
        <v>1197.95</v>
      </c>
      <c r="D165">
        <v>1212.81</v>
      </c>
      <c r="E165">
        <v>1183.0999999999999</v>
      </c>
      <c r="F165">
        <v>1200.9100000000001</v>
      </c>
      <c r="G165">
        <v>1922</v>
      </c>
      <c r="H165">
        <v>49</v>
      </c>
      <c r="I165">
        <v>1</v>
      </c>
      <c r="J165">
        <v>1200.9100000000001</v>
      </c>
      <c r="K165">
        <v>24653.92248062016</v>
      </c>
      <c r="L165" t="b">
        <v>1</v>
      </c>
      <c r="M165">
        <f ca="1">IF(Table1[company_id]=OFFSET(Table1[company_id],-1,0),
   OFFSET(Table1[adjusted_close],-1,0),
   "")</f>
        <v>1200.9100000000001</v>
      </c>
      <c r="N165">
        <f t="shared" ca="1" si="2"/>
        <v>0</v>
      </c>
    </row>
    <row r="166" spans="1:14">
      <c r="A166" t="s">
        <v>206</v>
      </c>
      <c r="B166" t="s">
        <v>30</v>
      </c>
      <c r="C166">
        <v>1217.92</v>
      </c>
      <c r="D166">
        <v>1229.3</v>
      </c>
      <c r="E166">
        <v>1206.54</v>
      </c>
      <c r="F166">
        <v>1210.21</v>
      </c>
      <c r="G166">
        <v>2120</v>
      </c>
      <c r="H166">
        <v>50</v>
      </c>
      <c r="I166">
        <v>1</v>
      </c>
      <c r="J166">
        <v>1210.21</v>
      </c>
      <c r="K166">
        <v>24653.92248062016</v>
      </c>
      <c r="L166" t="b">
        <v>1</v>
      </c>
      <c r="M166">
        <f ca="1">IF(Table1[company_id]=OFFSET(Table1[company_id],-1,0),
   OFFSET(Table1[adjusted_close],-1,0),
   "")</f>
        <v>1210.21</v>
      </c>
      <c r="N166">
        <f t="shared" ca="1" si="2"/>
        <v>0</v>
      </c>
    </row>
    <row r="167" spans="1:14">
      <c r="A167" t="s">
        <v>207</v>
      </c>
      <c r="B167" t="s">
        <v>30</v>
      </c>
      <c r="C167">
        <v>1228.26</v>
      </c>
      <c r="D167">
        <v>1246.52</v>
      </c>
      <c r="E167">
        <v>1210</v>
      </c>
      <c r="F167">
        <v>1229.1400000000001</v>
      </c>
      <c r="G167">
        <v>3336</v>
      </c>
      <c r="H167">
        <v>51</v>
      </c>
      <c r="I167">
        <v>1</v>
      </c>
      <c r="J167">
        <v>1229.1400000000001</v>
      </c>
      <c r="K167">
        <v>24653.92248062016</v>
      </c>
      <c r="L167" t="b">
        <v>0</v>
      </c>
      <c r="M167">
        <f ca="1">IF(Table1[company_id]=OFFSET(Table1[company_id],-1,0),
   OFFSET(Table1[adjusted_close],-1,0),
   "")</f>
        <v>1229.1400000000001</v>
      </c>
      <c r="N167">
        <f t="shared" ca="1" si="2"/>
        <v>0</v>
      </c>
    </row>
    <row r="168" spans="1:14">
      <c r="A168" t="s">
        <v>208</v>
      </c>
      <c r="B168" t="s">
        <v>30</v>
      </c>
      <c r="C168">
        <v>1225.97</v>
      </c>
      <c r="D168">
        <v>1233.4100000000001</v>
      </c>
      <c r="E168">
        <v>1218.53</v>
      </c>
      <c r="F168">
        <v>1232.58</v>
      </c>
      <c r="G168">
        <v>33265</v>
      </c>
      <c r="H168">
        <v>52</v>
      </c>
      <c r="I168">
        <v>1</v>
      </c>
      <c r="J168">
        <v>1232.58</v>
      </c>
      <c r="K168">
        <v>24653.92248062016</v>
      </c>
      <c r="L168" t="b">
        <v>0</v>
      </c>
      <c r="M168">
        <f ca="1">IF(Table1[company_id]=OFFSET(Table1[company_id],-1,0),
   OFFSET(Table1[adjusted_close],-1,0),
   "")</f>
        <v>1232.58</v>
      </c>
      <c r="N168">
        <f t="shared" ca="1" si="2"/>
        <v>0</v>
      </c>
    </row>
    <row r="169" spans="1:14">
      <c r="A169" t="s">
        <v>211</v>
      </c>
      <c r="B169" t="s">
        <v>30</v>
      </c>
      <c r="C169">
        <v>1230.43</v>
      </c>
      <c r="D169">
        <v>1245.83</v>
      </c>
      <c r="E169">
        <v>1215.03</v>
      </c>
      <c r="F169">
        <v>1233.6500000000001</v>
      </c>
      <c r="G169">
        <v>47197</v>
      </c>
      <c r="H169">
        <v>55</v>
      </c>
      <c r="I169">
        <v>1</v>
      </c>
      <c r="J169">
        <v>1233.6500000000001</v>
      </c>
      <c r="K169">
        <v>24653.92248062016</v>
      </c>
      <c r="L169" t="b">
        <v>0</v>
      </c>
      <c r="M169">
        <f ca="1">IF(Table1[company_id]=OFFSET(Table1[company_id],-1,0),
   OFFSET(Table1[adjusted_close],-1,0),
   "")</f>
        <v>1233.6500000000001</v>
      </c>
      <c r="N169">
        <f t="shared" ca="1" si="2"/>
        <v>0</v>
      </c>
    </row>
    <row r="170" spans="1:14">
      <c r="A170" t="s">
        <v>212</v>
      </c>
      <c r="B170" t="s">
        <v>30</v>
      </c>
      <c r="C170">
        <v>1268.18</v>
      </c>
      <c r="D170">
        <v>1279.92</v>
      </c>
      <c r="E170">
        <v>1256.45</v>
      </c>
      <c r="F170">
        <v>1259.23</v>
      </c>
      <c r="G170">
        <v>7371</v>
      </c>
      <c r="H170">
        <v>56</v>
      </c>
      <c r="I170">
        <v>1</v>
      </c>
      <c r="J170">
        <v>1259.23</v>
      </c>
      <c r="K170">
        <v>24653.92248062016</v>
      </c>
      <c r="L170" t="b">
        <v>0</v>
      </c>
      <c r="M170">
        <f ca="1">IF(Table1[company_id]=OFFSET(Table1[company_id],-1,0),
   OFFSET(Table1[adjusted_close],-1,0),
   "")</f>
        <v>1259.23</v>
      </c>
      <c r="N170">
        <f t="shared" ca="1" si="2"/>
        <v>0</v>
      </c>
    </row>
    <row r="171" spans="1:14">
      <c r="A171" t="s">
        <v>213</v>
      </c>
      <c r="B171" t="s">
        <v>30</v>
      </c>
      <c r="C171">
        <v>1278.03</v>
      </c>
      <c r="D171">
        <v>1291.6099999999999</v>
      </c>
      <c r="E171">
        <v>1264.45</v>
      </c>
      <c r="F171">
        <v>1279.9100000000001</v>
      </c>
      <c r="G171">
        <v>36996</v>
      </c>
      <c r="H171">
        <v>57</v>
      </c>
      <c r="I171">
        <v>1</v>
      </c>
      <c r="J171">
        <v>1279.9100000000001</v>
      </c>
      <c r="K171">
        <v>24653.92248062016</v>
      </c>
      <c r="L171" t="b">
        <v>0</v>
      </c>
      <c r="M171">
        <f ca="1">IF(Table1[company_id]=OFFSET(Table1[company_id],-1,0),
   OFFSET(Table1[adjusted_close],-1,0),
   "")</f>
        <v>1279.9100000000001</v>
      </c>
      <c r="N171">
        <f t="shared" ca="1" si="2"/>
        <v>0</v>
      </c>
    </row>
    <row r="172" spans="1:14">
      <c r="A172" t="s">
        <v>214</v>
      </c>
      <c r="B172" t="s">
        <v>30</v>
      </c>
      <c r="C172">
        <v>1266.96</v>
      </c>
      <c r="D172">
        <v>1279.96</v>
      </c>
      <c r="E172">
        <v>1253.97</v>
      </c>
      <c r="F172">
        <v>1266.29</v>
      </c>
      <c r="G172">
        <v>19755</v>
      </c>
      <c r="H172">
        <v>58</v>
      </c>
      <c r="I172">
        <v>1</v>
      </c>
      <c r="J172">
        <v>1266.29</v>
      </c>
      <c r="K172">
        <v>24653.92248062016</v>
      </c>
      <c r="L172" t="b">
        <v>0</v>
      </c>
      <c r="M172">
        <f ca="1">IF(Table1[company_id]=OFFSET(Table1[company_id],-1,0),
   OFFSET(Table1[adjusted_close],-1,0),
   "")</f>
        <v>1266.29</v>
      </c>
      <c r="N172">
        <f t="shared" ca="1" si="2"/>
        <v>0</v>
      </c>
    </row>
    <row r="173" spans="1:14">
      <c r="A173" t="s">
        <v>215</v>
      </c>
      <c r="B173" t="s">
        <v>30</v>
      </c>
      <c r="C173">
        <v>1268.47</v>
      </c>
      <c r="D173">
        <v>1286.77</v>
      </c>
      <c r="E173">
        <v>1250.18</v>
      </c>
      <c r="F173">
        <v>1268.45</v>
      </c>
      <c r="G173">
        <v>17478</v>
      </c>
      <c r="H173">
        <v>59</v>
      </c>
      <c r="I173">
        <v>1</v>
      </c>
      <c r="J173">
        <v>1268.45</v>
      </c>
      <c r="K173">
        <v>24653.92248062016</v>
      </c>
      <c r="L173" t="b">
        <v>0</v>
      </c>
      <c r="M173">
        <f ca="1">IF(Table1[company_id]=OFFSET(Table1[company_id],-1,0),
   OFFSET(Table1[adjusted_close],-1,0),
   "")</f>
        <v>1268.45</v>
      </c>
      <c r="N173">
        <f t="shared" ca="1" si="2"/>
        <v>0</v>
      </c>
    </row>
    <row r="174" spans="1:14">
      <c r="A174" t="s">
        <v>218</v>
      </c>
      <c r="B174" t="s">
        <v>30</v>
      </c>
      <c r="C174">
        <v>1274.94</v>
      </c>
      <c r="D174">
        <v>1289.77</v>
      </c>
      <c r="E174">
        <v>1260.0999999999999</v>
      </c>
      <c r="F174">
        <v>1274.52</v>
      </c>
      <c r="G174">
        <v>34561</v>
      </c>
      <c r="H174">
        <v>62</v>
      </c>
      <c r="I174">
        <v>1</v>
      </c>
      <c r="J174">
        <v>1274.52</v>
      </c>
      <c r="K174">
        <v>24653.92248062016</v>
      </c>
      <c r="L174" t="b">
        <v>0</v>
      </c>
      <c r="M174">
        <f ca="1">IF(Table1[company_id]=OFFSET(Table1[company_id],-1,0),
   OFFSET(Table1[adjusted_close],-1,0),
   "")</f>
        <v>1274.52</v>
      </c>
      <c r="N174">
        <f t="shared" ca="1" si="2"/>
        <v>0</v>
      </c>
    </row>
    <row r="175" spans="1:14">
      <c r="A175" t="s">
        <v>219</v>
      </c>
      <c r="B175" t="s">
        <v>30</v>
      </c>
      <c r="C175">
        <v>1301.5</v>
      </c>
      <c r="D175">
        <v>1309.29</v>
      </c>
      <c r="E175">
        <v>1293.72</v>
      </c>
      <c r="F175">
        <v>1302.73</v>
      </c>
      <c r="G175">
        <v>13298</v>
      </c>
      <c r="H175">
        <v>63</v>
      </c>
      <c r="I175">
        <v>1</v>
      </c>
      <c r="J175">
        <v>1302.73</v>
      </c>
      <c r="K175">
        <v>24653.92248062016</v>
      </c>
      <c r="L175" t="b">
        <v>0</v>
      </c>
      <c r="M175">
        <f ca="1">IF(Table1[company_id]=OFFSET(Table1[company_id],-1,0),
   OFFSET(Table1[adjusted_close],-1,0),
   "")</f>
        <v>1302.73</v>
      </c>
      <c r="N175">
        <f t="shared" ca="1" si="2"/>
        <v>0</v>
      </c>
    </row>
    <row r="176" spans="1:14">
      <c r="A176" t="s">
        <v>220</v>
      </c>
      <c r="B176" t="s">
        <v>30</v>
      </c>
      <c r="C176">
        <v>1325.45</v>
      </c>
      <c r="D176">
        <v>1342.6</v>
      </c>
      <c r="E176">
        <v>1308.31</v>
      </c>
      <c r="F176">
        <v>1317.33</v>
      </c>
      <c r="G176">
        <v>45165</v>
      </c>
      <c r="H176">
        <v>64</v>
      </c>
      <c r="I176">
        <v>1</v>
      </c>
      <c r="J176">
        <v>1317.33</v>
      </c>
      <c r="K176">
        <v>24653.92248062016</v>
      </c>
      <c r="L176" t="b">
        <v>0</v>
      </c>
      <c r="M176">
        <f ca="1">IF(Table1[company_id]=OFFSET(Table1[company_id],-1,0),
   OFFSET(Table1[adjusted_close],-1,0),
   "")</f>
        <v>1317.33</v>
      </c>
      <c r="N176">
        <f t="shared" ca="1" si="2"/>
        <v>0</v>
      </c>
    </row>
    <row r="177" spans="1:14">
      <c r="A177" t="s">
        <v>221</v>
      </c>
      <c r="B177" t="s">
        <v>30</v>
      </c>
      <c r="C177">
        <v>1315.12</v>
      </c>
      <c r="D177">
        <v>1326.48</v>
      </c>
      <c r="E177">
        <v>1303.77</v>
      </c>
      <c r="F177">
        <v>1315.93</v>
      </c>
      <c r="G177">
        <v>11541</v>
      </c>
      <c r="H177">
        <v>65</v>
      </c>
      <c r="I177">
        <v>1</v>
      </c>
      <c r="J177">
        <v>1315.93</v>
      </c>
      <c r="K177">
        <v>24653.92248062016</v>
      </c>
      <c r="L177" t="b">
        <v>0</v>
      </c>
      <c r="M177">
        <f ca="1">IF(Table1[company_id]=OFFSET(Table1[company_id],-1,0),
   OFFSET(Table1[adjusted_close],-1,0),
   "")</f>
        <v>1315.93</v>
      </c>
      <c r="N177">
        <f t="shared" ca="1" si="2"/>
        <v>0</v>
      </c>
    </row>
    <row r="178" spans="1:14">
      <c r="A178" t="s">
        <v>222</v>
      </c>
      <c r="B178" t="s">
        <v>30</v>
      </c>
      <c r="C178">
        <v>1315.98</v>
      </c>
      <c r="D178">
        <v>1336.13</v>
      </c>
      <c r="E178">
        <v>1295.82</v>
      </c>
      <c r="F178">
        <v>1319.9</v>
      </c>
      <c r="G178">
        <v>8783</v>
      </c>
      <c r="H178">
        <v>66</v>
      </c>
      <c r="I178">
        <v>1</v>
      </c>
      <c r="J178">
        <v>1319.9</v>
      </c>
      <c r="K178">
        <v>24653.92248062016</v>
      </c>
      <c r="L178" t="b">
        <v>0</v>
      </c>
      <c r="M178">
        <f ca="1">IF(Table1[company_id]=OFFSET(Table1[company_id],-1,0),
   OFFSET(Table1[adjusted_close],-1,0),
   "")</f>
        <v>1319.9</v>
      </c>
      <c r="N178">
        <f t="shared" ca="1" si="2"/>
        <v>0</v>
      </c>
    </row>
    <row r="179" spans="1:14">
      <c r="A179" t="s">
        <v>225</v>
      </c>
      <c r="B179" t="s">
        <v>30</v>
      </c>
      <c r="C179">
        <v>1287.8800000000001</v>
      </c>
      <c r="D179">
        <v>1302.29</v>
      </c>
      <c r="E179">
        <v>1273.48</v>
      </c>
      <c r="F179">
        <v>1289.24</v>
      </c>
      <c r="G179">
        <v>27215</v>
      </c>
      <c r="H179">
        <v>69</v>
      </c>
      <c r="I179">
        <v>1</v>
      </c>
      <c r="J179">
        <v>1289.24</v>
      </c>
      <c r="K179">
        <v>24653.92248062016</v>
      </c>
      <c r="L179" t="b">
        <v>0</v>
      </c>
      <c r="M179">
        <f ca="1">IF(Table1[company_id]=OFFSET(Table1[company_id],-1,0),
   OFFSET(Table1[adjusted_close],-1,0),
   "")</f>
        <v>1289.24</v>
      </c>
      <c r="N179">
        <f t="shared" ca="1" si="2"/>
        <v>0</v>
      </c>
    </row>
    <row r="180" spans="1:14">
      <c r="A180" t="s">
        <v>226</v>
      </c>
      <c r="B180" t="s">
        <v>30</v>
      </c>
      <c r="C180">
        <v>1304.5999999999999</v>
      </c>
      <c r="D180">
        <v>1328.15</v>
      </c>
      <c r="E180">
        <v>1281.05</v>
      </c>
      <c r="F180">
        <v>1305.3800000000001</v>
      </c>
      <c r="G180">
        <v>38219</v>
      </c>
      <c r="H180">
        <v>70</v>
      </c>
      <c r="I180">
        <v>1</v>
      </c>
      <c r="J180">
        <v>1305.3800000000001</v>
      </c>
      <c r="K180">
        <v>24653.92248062016</v>
      </c>
      <c r="L180" t="b">
        <v>0</v>
      </c>
      <c r="M180">
        <f ca="1">IF(Table1[company_id]=OFFSET(Table1[company_id],-1,0),
   OFFSET(Table1[adjusted_close],-1,0),
   "")</f>
        <v>1305.3800000000001</v>
      </c>
      <c r="N180">
        <f t="shared" ca="1" si="2"/>
        <v>0</v>
      </c>
    </row>
    <row r="181" spans="1:14">
      <c r="A181" t="s">
        <v>227</v>
      </c>
      <c r="B181" t="s">
        <v>30</v>
      </c>
      <c r="C181">
        <v>1318.05</v>
      </c>
      <c r="D181">
        <v>1340.55</v>
      </c>
      <c r="E181">
        <v>1295.56</v>
      </c>
      <c r="F181">
        <v>1316.36</v>
      </c>
      <c r="G181">
        <v>39727</v>
      </c>
      <c r="H181">
        <v>71</v>
      </c>
      <c r="I181">
        <v>1</v>
      </c>
      <c r="J181">
        <v>1316.36</v>
      </c>
      <c r="K181">
        <v>24653.92248062016</v>
      </c>
      <c r="L181" t="b">
        <v>0</v>
      </c>
      <c r="M181">
        <f ca="1">IF(Table1[company_id]=OFFSET(Table1[company_id],-1,0),
   OFFSET(Table1[adjusted_close],-1,0),
   "")</f>
        <v>1316.36</v>
      </c>
      <c r="N181">
        <f t="shared" ca="1" si="2"/>
        <v>0</v>
      </c>
    </row>
    <row r="182" spans="1:14">
      <c r="A182" t="s">
        <v>228</v>
      </c>
      <c r="B182" t="s">
        <v>30</v>
      </c>
      <c r="C182">
        <v>1335.33</v>
      </c>
      <c r="D182">
        <v>1354.35</v>
      </c>
      <c r="E182">
        <v>1316.31</v>
      </c>
      <c r="F182">
        <v>1336.94</v>
      </c>
      <c r="G182">
        <v>45409</v>
      </c>
      <c r="H182">
        <v>72</v>
      </c>
      <c r="I182">
        <v>1</v>
      </c>
      <c r="J182">
        <v>1336.94</v>
      </c>
      <c r="K182">
        <v>24653.92248062016</v>
      </c>
      <c r="L182" t="b">
        <v>0</v>
      </c>
      <c r="M182">
        <f ca="1">IF(Table1[company_id]=OFFSET(Table1[company_id],-1,0),
   OFFSET(Table1[adjusted_close],-1,0),
   "")</f>
        <v>1336.94</v>
      </c>
      <c r="N182">
        <f t="shared" ca="1" si="2"/>
        <v>0</v>
      </c>
    </row>
    <row r="183" spans="1:14">
      <c r="A183" t="s">
        <v>229</v>
      </c>
      <c r="B183" t="s">
        <v>30</v>
      </c>
      <c r="C183">
        <v>1334.72</v>
      </c>
      <c r="D183">
        <v>1336.67</v>
      </c>
      <c r="E183">
        <v>1332.77</v>
      </c>
      <c r="F183">
        <v>1334.83</v>
      </c>
      <c r="G183">
        <v>45327</v>
      </c>
      <c r="H183">
        <v>73</v>
      </c>
      <c r="I183">
        <v>1</v>
      </c>
      <c r="J183">
        <v>1334.83</v>
      </c>
      <c r="K183">
        <v>24653.92248062016</v>
      </c>
      <c r="L183" t="b">
        <v>0</v>
      </c>
      <c r="M183">
        <f ca="1">IF(Table1[company_id]=OFFSET(Table1[company_id],-1,0),
   OFFSET(Table1[adjusted_close],-1,0),
   "")</f>
        <v>1334.83</v>
      </c>
      <c r="N183">
        <f t="shared" ca="1" si="2"/>
        <v>0</v>
      </c>
    </row>
    <row r="184" spans="1:14">
      <c r="A184" t="s">
        <v>232</v>
      </c>
      <c r="B184" t="s">
        <v>30</v>
      </c>
      <c r="C184">
        <v>1336.36</v>
      </c>
      <c r="D184">
        <v>1359.78</v>
      </c>
      <c r="E184">
        <v>1312.95</v>
      </c>
      <c r="F184">
        <v>1337.3</v>
      </c>
      <c r="G184">
        <v>35560</v>
      </c>
      <c r="H184">
        <v>76</v>
      </c>
      <c r="I184">
        <v>1</v>
      </c>
      <c r="J184">
        <v>1337.3</v>
      </c>
      <c r="K184">
        <v>24653.92248062016</v>
      </c>
      <c r="L184" t="b">
        <v>0</v>
      </c>
      <c r="M184">
        <f ca="1">IF(Table1[company_id]=OFFSET(Table1[company_id],-1,0),
   OFFSET(Table1[adjusted_close],-1,0),
   "")</f>
        <v>1337.3</v>
      </c>
      <c r="N184">
        <f t="shared" ca="1" si="2"/>
        <v>0</v>
      </c>
    </row>
    <row r="185" spans="1:14">
      <c r="A185" t="s">
        <v>233</v>
      </c>
      <c r="B185" t="s">
        <v>30</v>
      </c>
      <c r="C185">
        <v>1317.95</v>
      </c>
      <c r="D185">
        <v>1332.55</v>
      </c>
      <c r="E185">
        <v>1303.3499999999999</v>
      </c>
      <c r="F185">
        <v>1329.54</v>
      </c>
      <c r="G185">
        <v>2645</v>
      </c>
      <c r="H185">
        <v>77</v>
      </c>
      <c r="I185">
        <v>1</v>
      </c>
      <c r="J185">
        <v>1329.54</v>
      </c>
      <c r="K185">
        <v>24653.92248062016</v>
      </c>
      <c r="L185" t="b">
        <v>0</v>
      </c>
      <c r="M185">
        <f ca="1">IF(Table1[company_id]=OFFSET(Table1[company_id],-1,0),
   OFFSET(Table1[adjusted_close],-1,0),
   "")</f>
        <v>1329.54</v>
      </c>
      <c r="N185">
        <f t="shared" ca="1" si="2"/>
        <v>0</v>
      </c>
    </row>
    <row r="186" spans="1:14">
      <c r="A186" t="s">
        <v>234</v>
      </c>
      <c r="B186" t="s">
        <v>30</v>
      </c>
      <c r="C186">
        <v>1302.22</v>
      </c>
      <c r="D186">
        <v>1315.64</v>
      </c>
      <c r="E186">
        <v>1288.8</v>
      </c>
      <c r="F186">
        <v>1310.76</v>
      </c>
      <c r="G186">
        <v>36840</v>
      </c>
      <c r="H186">
        <v>78</v>
      </c>
      <c r="I186">
        <v>1</v>
      </c>
      <c r="J186">
        <v>1310.76</v>
      </c>
      <c r="K186">
        <v>24653.92248062016</v>
      </c>
      <c r="L186" t="b">
        <v>0</v>
      </c>
      <c r="M186">
        <f ca="1">IF(Table1[company_id]=OFFSET(Table1[company_id],-1,0),
   OFFSET(Table1[adjusted_close],-1,0),
   "")</f>
        <v>1310.76</v>
      </c>
      <c r="N186">
        <f t="shared" ca="1" si="2"/>
        <v>0</v>
      </c>
    </row>
    <row r="187" spans="1:14">
      <c r="A187" t="s">
        <v>235</v>
      </c>
      <c r="B187" t="s">
        <v>30</v>
      </c>
      <c r="C187">
        <v>1305.72</v>
      </c>
      <c r="D187">
        <v>1323.79</v>
      </c>
      <c r="E187">
        <v>1287.6600000000001</v>
      </c>
      <c r="F187">
        <v>1301.1600000000001</v>
      </c>
      <c r="G187">
        <v>3708</v>
      </c>
      <c r="H187">
        <v>79</v>
      </c>
      <c r="I187">
        <v>1</v>
      </c>
      <c r="J187">
        <v>1301.1600000000001</v>
      </c>
      <c r="K187">
        <v>24653.92248062016</v>
      </c>
      <c r="L187" t="b">
        <v>0</v>
      </c>
      <c r="M187">
        <f ca="1">IF(Table1[company_id]=OFFSET(Table1[company_id],-1,0),
   OFFSET(Table1[adjusted_close],-1,0),
   "")</f>
        <v>1301.1600000000001</v>
      </c>
      <c r="N187">
        <f t="shared" ca="1" si="2"/>
        <v>0</v>
      </c>
    </row>
    <row r="188" spans="1:14">
      <c r="A188" t="s">
        <v>236</v>
      </c>
      <c r="B188" t="s">
        <v>30</v>
      </c>
      <c r="C188">
        <v>1267.33</v>
      </c>
      <c r="D188">
        <v>1281.6199999999999</v>
      </c>
      <c r="E188">
        <v>1253.04</v>
      </c>
      <c r="F188">
        <v>1271.97</v>
      </c>
      <c r="G188">
        <v>40224</v>
      </c>
      <c r="H188">
        <v>80</v>
      </c>
      <c r="I188">
        <v>1</v>
      </c>
      <c r="J188">
        <v>1271.97</v>
      </c>
      <c r="K188">
        <v>24653.92248062016</v>
      </c>
      <c r="L188" t="b">
        <v>0</v>
      </c>
      <c r="M188">
        <f ca="1">IF(Table1[company_id]=OFFSET(Table1[company_id],-1,0),
   OFFSET(Table1[adjusted_close],-1,0),
   "")</f>
        <v>1271.97</v>
      </c>
      <c r="N188">
        <f t="shared" ca="1" si="2"/>
        <v>0</v>
      </c>
    </row>
    <row r="189" spans="1:14">
      <c r="A189" t="s">
        <v>239</v>
      </c>
      <c r="B189" t="s">
        <v>30</v>
      </c>
      <c r="C189">
        <v>1282.79</v>
      </c>
      <c r="D189">
        <v>1287.1400000000001</v>
      </c>
      <c r="E189">
        <v>1278.44</v>
      </c>
      <c r="F189">
        <v>1287.02</v>
      </c>
      <c r="G189">
        <v>26150</v>
      </c>
      <c r="H189">
        <v>83</v>
      </c>
      <c r="I189">
        <v>1</v>
      </c>
      <c r="J189">
        <v>1287.02</v>
      </c>
      <c r="K189">
        <v>24653.92248062016</v>
      </c>
      <c r="L189" t="b">
        <v>0</v>
      </c>
      <c r="M189">
        <f ca="1">IF(Table1[company_id]=OFFSET(Table1[company_id],-1,0),
   OFFSET(Table1[adjusted_close],-1,0),
   "")</f>
        <v>1287.02</v>
      </c>
      <c r="N189">
        <f t="shared" ca="1" si="2"/>
        <v>0</v>
      </c>
    </row>
    <row r="190" spans="1:14">
      <c r="A190" t="s">
        <v>240</v>
      </c>
      <c r="B190" t="s">
        <v>30</v>
      </c>
      <c r="C190">
        <v>1246.9100000000001</v>
      </c>
      <c r="D190">
        <v>1262.92</v>
      </c>
      <c r="E190">
        <v>1230.9000000000001</v>
      </c>
      <c r="F190">
        <v>1252.53</v>
      </c>
      <c r="G190">
        <v>8973</v>
      </c>
      <c r="H190">
        <v>84</v>
      </c>
      <c r="I190">
        <v>1</v>
      </c>
      <c r="J190">
        <v>1252.53</v>
      </c>
      <c r="K190">
        <v>24653.92248062016</v>
      </c>
      <c r="L190" t="b">
        <v>0</v>
      </c>
      <c r="M190">
        <f ca="1">IF(Table1[company_id]=OFFSET(Table1[company_id],-1,0),
   OFFSET(Table1[adjusted_close],-1,0),
   "")</f>
        <v>1252.53</v>
      </c>
      <c r="N190">
        <f t="shared" ca="1" si="2"/>
        <v>0</v>
      </c>
    </row>
    <row r="191" spans="1:14">
      <c r="A191" t="s">
        <v>241</v>
      </c>
      <c r="B191" t="s">
        <v>30</v>
      </c>
      <c r="C191">
        <v>1285.31</v>
      </c>
      <c r="D191">
        <v>1294.23</v>
      </c>
      <c r="E191">
        <v>1276.4000000000001</v>
      </c>
      <c r="F191">
        <v>1285.32</v>
      </c>
      <c r="G191">
        <v>37368</v>
      </c>
      <c r="H191">
        <v>85</v>
      </c>
      <c r="I191">
        <v>1</v>
      </c>
      <c r="J191">
        <v>1285.32</v>
      </c>
      <c r="K191">
        <v>24653.92248062016</v>
      </c>
      <c r="L191" t="b">
        <v>0</v>
      </c>
      <c r="M191">
        <f ca="1">IF(Table1[company_id]=OFFSET(Table1[company_id],-1,0),
   OFFSET(Table1[adjusted_close],-1,0),
   "")</f>
        <v>1285.32</v>
      </c>
      <c r="N191">
        <f t="shared" ca="1" si="2"/>
        <v>0</v>
      </c>
    </row>
    <row r="192" spans="1:14">
      <c r="A192" t="s">
        <v>242</v>
      </c>
      <c r="B192" t="s">
        <v>30</v>
      </c>
      <c r="C192">
        <v>1264.3399999999999</v>
      </c>
      <c r="D192">
        <v>1272.1300000000001</v>
      </c>
      <c r="E192">
        <v>1256.54</v>
      </c>
      <c r="F192">
        <v>1257.3699999999999</v>
      </c>
      <c r="G192">
        <v>14490</v>
      </c>
      <c r="H192">
        <v>86</v>
      </c>
      <c r="I192">
        <v>1</v>
      </c>
      <c r="J192">
        <v>1257.3699999999999</v>
      </c>
      <c r="K192">
        <v>24653.92248062016</v>
      </c>
      <c r="L192" t="b">
        <v>0</v>
      </c>
      <c r="M192">
        <f ca="1">IF(Table1[company_id]=OFFSET(Table1[company_id],-1,0),
   OFFSET(Table1[adjusted_close],-1,0),
   "")</f>
        <v>1257.3699999999999</v>
      </c>
      <c r="N192">
        <f t="shared" ca="1" si="2"/>
        <v>0</v>
      </c>
    </row>
    <row r="193" spans="1:14">
      <c r="A193" t="s">
        <v>243</v>
      </c>
      <c r="B193" t="s">
        <v>30</v>
      </c>
      <c r="C193">
        <v>1277.44</v>
      </c>
      <c r="D193">
        <v>1288.02</v>
      </c>
      <c r="E193">
        <v>1266.8499999999999</v>
      </c>
      <c r="F193">
        <v>1281.6600000000001</v>
      </c>
      <c r="G193">
        <v>6299</v>
      </c>
      <c r="H193">
        <v>87</v>
      </c>
      <c r="I193">
        <v>1</v>
      </c>
      <c r="J193">
        <v>1281.6600000000001</v>
      </c>
      <c r="K193">
        <v>24653.92248062016</v>
      </c>
      <c r="L193" t="b">
        <v>0</v>
      </c>
      <c r="M193">
        <f ca="1">IF(Table1[company_id]=OFFSET(Table1[company_id],-1,0),
   OFFSET(Table1[adjusted_close],-1,0),
   "")</f>
        <v>1281.6600000000001</v>
      </c>
      <c r="N193">
        <f t="shared" ca="1" si="2"/>
        <v>0</v>
      </c>
    </row>
    <row r="194" spans="1:14">
      <c r="A194" t="s">
        <v>246</v>
      </c>
      <c r="B194" t="s">
        <v>30</v>
      </c>
      <c r="C194">
        <v>1261.0999999999999</v>
      </c>
      <c r="D194">
        <v>1278</v>
      </c>
      <c r="E194">
        <v>1244.19</v>
      </c>
      <c r="F194">
        <v>1267.3800000000001</v>
      </c>
      <c r="G194">
        <v>38148</v>
      </c>
      <c r="H194">
        <v>90</v>
      </c>
      <c r="I194">
        <v>1</v>
      </c>
      <c r="J194">
        <v>1267.3800000000001</v>
      </c>
      <c r="K194">
        <v>24653.92248062016</v>
      </c>
      <c r="L194" t="b">
        <v>0</v>
      </c>
      <c r="M194">
        <f ca="1">IF(Table1[company_id]=OFFSET(Table1[company_id],-1,0),
   OFFSET(Table1[adjusted_close],-1,0),
   "")</f>
        <v>1267.3800000000001</v>
      </c>
      <c r="N194">
        <f t="shared" ref="N194:N257" ca="1" si="3">(J:J- M:M) / M:M</f>
        <v>0</v>
      </c>
    </row>
    <row r="195" spans="1:14">
      <c r="A195" t="s">
        <v>247</v>
      </c>
      <c r="B195" t="s">
        <v>30</v>
      </c>
      <c r="C195">
        <v>1276.02</v>
      </c>
      <c r="D195">
        <v>1291.5</v>
      </c>
      <c r="E195">
        <v>1260.53</v>
      </c>
      <c r="F195">
        <v>1276.68</v>
      </c>
      <c r="G195">
        <v>11395</v>
      </c>
      <c r="H195">
        <v>91</v>
      </c>
      <c r="I195">
        <v>1</v>
      </c>
      <c r="J195">
        <v>1276.68</v>
      </c>
      <c r="K195">
        <v>24653.92248062016</v>
      </c>
      <c r="L195" t="b">
        <v>0</v>
      </c>
      <c r="M195">
        <f ca="1">IF(Table1[company_id]=OFFSET(Table1[company_id],-1,0),
   OFFSET(Table1[adjusted_close],-1,0),
   "")</f>
        <v>1276.68</v>
      </c>
      <c r="N195">
        <f t="shared" ca="1" si="3"/>
        <v>0</v>
      </c>
    </row>
    <row r="196" spans="1:14">
      <c r="A196" t="s">
        <v>248</v>
      </c>
      <c r="B196" t="s">
        <v>30</v>
      </c>
      <c r="C196">
        <v>1261.1099999999999</v>
      </c>
      <c r="D196">
        <v>1270.31</v>
      </c>
      <c r="E196">
        <v>1251.9000000000001</v>
      </c>
      <c r="F196">
        <v>1264.93</v>
      </c>
      <c r="G196">
        <v>5944</v>
      </c>
      <c r="H196">
        <v>92</v>
      </c>
      <c r="I196">
        <v>1</v>
      </c>
      <c r="J196">
        <v>1264.93</v>
      </c>
      <c r="K196">
        <v>24653.92248062016</v>
      </c>
      <c r="L196" t="b">
        <v>0</v>
      </c>
      <c r="M196">
        <f ca="1">IF(Table1[company_id]=OFFSET(Table1[company_id],-1,0),
   OFFSET(Table1[adjusted_close],-1,0),
   "")</f>
        <v>1264.93</v>
      </c>
      <c r="N196">
        <f t="shared" ca="1" si="3"/>
        <v>0</v>
      </c>
    </row>
    <row r="197" spans="1:14">
      <c r="A197" t="s">
        <v>249</v>
      </c>
      <c r="B197" t="s">
        <v>30</v>
      </c>
      <c r="C197">
        <v>1302.7</v>
      </c>
      <c r="D197">
        <v>1317.04</v>
      </c>
      <c r="E197">
        <v>1288.3599999999999</v>
      </c>
      <c r="F197">
        <v>1292.2</v>
      </c>
      <c r="G197">
        <v>25917</v>
      </c>
      <c r="H197">
        <v>93</v>
      </c>
      <c r="I197">
        <v>1</v>
      </c>
      <c r="J197">
        <v>1292.2</v>
      </c>
      <c r="K197">
        <v>24653.92248062016</v>
      </c>
      <c r="L197" t="b">
        <v>0</v>
      </c>
      <c r="M197">
        <f ca="1">IF(Table1[company_id]=OFFSET(Table1[company_id],-1,0),
   OFFSET(Table1[adjusted_close],-1,0),
   "")</f>
        <v>1292.2</v>
      </c>
      <c r="N197">
        <f t="shared" ca="1" si="3"/>
        <v>0</v>
      </c>
    </row>
    <row r="198" spans="1:14">
      <c r="A198" t="s">
        <v>250</v>
      </c>
      <c r="B198" t="s">
        <v>30</v>
      </c>
      <c r="C198">
        <v>1281.43</v>
      </c>
      <c r="D198">
        <v>1295.42</v>
      </c>
      <c r="E198">
        <v>1267.43</v>
      </c>
      <c r="F198">
        <v>1293.22</v>
      </c>
      <c r="G198">
        <v>21806</v>
      </c>
      <c r="H198">
        <v>94</v>
      </c>
      <c r="I198">
        <v>1</v>
      </c>
      <c r="J198">
        <v>1293.22</v>
      </c>
      <c r="K198">
        <v>24653.92248062016</v>
      </c>
      <c r="L198" t="b">
        <v>0</v>
      </c>
      <c r="M198">
        <f ca="1">IF(Table1[company_id]=OFFSET(Table1[company_id],-1,0),
   OFFSET(Table1[adjusted_close],-1,0),
   "")</f>
        <v>1293.22</v>
      </c>
      <c r="N198">
        <f t="shared" ca="1" si="3"/>
        <v>0</v>
      </c>
    </row>
    <row r="199" spans="1:14">
      <c r="A199" t="s">
        <v>253</v>
      </c>
      <c r="B199" t="s">
        <v>30</v>
      </c>
      <c r="C199">
        <v>1318.07</v>
      </c>
      <c r="D199">
        <v>1326.75</v>
      </c>
      <c r="E199">
        <v>1309.3800000000001</v>
      </c>
      <c r="F199">
        <v>1311.14</v>
      </c>
      <c r="G199">
        <v>27838</v>
      </c>
      <c r="H199">
        <v>97</v>
      </c>
      <c r="I199">
        <v>1</v>
      </c>
      <c r="J199">
        <v>1311.14</v>
      </c>
      <c r="K199">
        <v>24653.92248062016</v>
      </c>
      <c r="L199" t="b">
        <v>0</v>
      </c>
      <c r="M199">
        <f ca="1">IF(Table1[company_id]=OFFSET(Table1[company_id],-1,0),
   OFFSET(Table1[adjusted_close],-1,0),
   "")</f>
        <v>1311.14</v>
      </c>
      <c r="N199">
        <f t="shared" ca="1" si="3"/>
        <v>0</v>
      </c>
    </row>
    <row r="200" spans="1:14">
      <c r="A200" t="s">
        <v>254</v>
      </c>
      <c r="B200" t="s">
        <v>30</v>
      </c>
      <c r="C200">
        <v>1307.81</v>
      </c>
      <c r="D200">
        <v>1323.92</v>
      </c>
      <c r="E200">
        <v>1291.71</v>
      </c>
      <c r="F200">
        <v>1312.71</v>
      </c>
      <c r="G200">
        <v>28965</v>
      </c>
      <c r="H200">
        <v>98</v>
      </c>
      <c r="I200">
        <v>1</v>
      </c>
      <c r="J200">
        <v>1312.71</v>
      </c>
      <c r="K200">
        <v>24653.92248062016</v>
      </c>
      <c r="L200" t="b">
        <v>0</v>
      </c>
      <c r="M200">
        <f ca="1">IF(Table1[company_id]=OFFSET(Table1[company_id],-1,0),
   OFFSET(Table1[adjusted_close],-1,0),
   "")</f>
        <v>1312.71</v>
      </c>
      <c r="N200">
        <f t="shared" ca="1" si="3"/>
        <v>0</v>
      </c>
    </row>
    <row r="201" spans="1:14">
      <c r="A201" t="s">
        <v>255</v>
      </c>
      <c r="B201" t="s">
        <v>30</v>
      </c>
      <c r="C201">
        <v>1319.07</v>
      </c>
      <c r="D201">
        <v>1324.29</v>
      </c>
      <c r="E201">
        <v>1313.85</v>
      </c>
      <c r="F201">
        <v>1318.88</v>
      </c>
      <c r="G201">
        <v>21908</v>
      </c>
      <c r="H201">
        <v>99</v>
      </c>
      <c r="I201">
        <v>1</v>
      </c>
      <c r="J201">
        <v>1318.88</v>
      </c>
      <c r="K201">
        <v>24653.92248062016</v>
      </c>
      <c r="L201" t="b">
        <v>0</v>
      </c>
      <c r="M201">
        <f ca="1">IF(Table1[company_id]=OFFSET(Table1[company_id],-1,0),
   OFFSET(Table1[adjusted_close],-1,0),
   "")</f>
        <v>1318.88</v>
      </c>
      <c r="N201">
        <f t="shared" ca="1" si="3"/>
        <v>0</v>
      </c>
    </row>
    <row r="202" spans="1:14">
      <c r="A202" t="s">
        <v>256</v>
      </c>
      <c r="B202" t="s">
        <v>30</v>
      </c>
      <c r="C202">
        <v>1323.37</v>
      </c>
      <c r="D202">
        <v>1339.51</v>
      </c>
      <c r="E202">
        <v>1307.23</v>
      </c>
      <c r="F202">
        <v>1329.47</v>
      </c>
      <c r="G202">
        <v>24570</v>
      </c>
      <c r="H202">
        <v>100</v>
      </c>
      <c r="I202">
        <v>1</v>
      </c>
      <c r="J202">
        <v>1329.47</v>
      </c>
      <c r="K202">
        <v>24653.92248062016</v>
      </c>
      <c r="L202" t="b">
        <v>0</v>
      </c>
      <c r="M202">
        <f ca="1">IF(Table1[company_id]=OFFSET(Table1[company_id],-1,0),
   OFFSET(Table1[adjusted_close],-1,0),
   "")</f>
        <v>1329.47</v>
      </c>
      <c r="N202">
        <f t="shared" ca="1" si="3"/>
        <v>0</v>
      </c>
    </row>
    <row r="203" spans="1:14">
      <c r="A203" t="s">
        <v>257</v>
      </c>
      <c r="B203" t="s">
        <v>30</v>
      </c>
      <c r="C203">
        <v>1311.58</v>
      </c>
      <c r="D203">
        <v>1322.69</v>
      </c>
      <c r="E203">
        <v>1300.47</v>
      </c>
      <c r="F203">
        <v>1320.96</v>
      </c>
      <c r="G203">
        <v>49302</v>
      </c>
      <c r="H203">
        <v>101</v>
      </c>
      <c r="I203">
        <v>1</v>
      </c>
      <c r="J203">
        <v>1320.96</v>
      </c>
      <c r="K203">
        <v>24653.92248062016</v>
      </c>
      <c r="L203" t="b">
        <v>0</v>
      </c>
      <c r="M203">
        <f ca="1">IF(Table1[company_id]=OFFSET(Table1[company_id],-1,0),
   OFFSET(Table1[adjusted_close],-1,0),
   "")</f>
        <v>1320.96</v>
      </c>
      <c r="N203">
        <f t="shared" ca="1" si="3"/>
        <v>0</v>
      </c>
    </row>
    <row r="204" spans="1:14">
      <c r="A204" t="s">
        <v>260</v>
      </c>
      <c r="B204" t="s">
        <v>30</v>
      </c>
      <c r="C204">
        <v>1300.04</v>
      </c>
      <c r="D204">
        <v>1313.85</v>
      </c>
      <c r="E204">
        <v>1286.23</v>
      </c>
      <c r="F204">
        <v>1300.1300000000001</v>
      </c>
      <c r="G204">
        <v>39000</v>
      </c>
      <c r="H204">
        <v>104</v>
      </c>
      <c r="I204">
        <v>1</v>
      </c>
      <c r="J204">
        <v>1300.1300000000001</v>
      </c>
      <c r="K204">
        <v>24653.92248062016</v>
      </c>
      <c r="L204" t="b">
        <v>0</v>
      </c>
      <c r="M204">
        <f ca="1">IF(Table1[company_id]=OFFSET(Table1[company_id],-1,0),
   OFFSET(Table1[adjusted_close],-1,0),
   "")</f>
        <v>1300.1300000000001</v>
      </c>
      <c r="N204">
        <f t="shared" ca="1" si="3"/>
        <v>0</v>
      </c>
    </row>
    <row r="205" spans="1:14">
      <c r="A205" t="s">
        <v>261</v>
      </c>
      <c r="B205" t="s">
        <v>30</v>
      </c>
      <c r="C205">
        <v>1277.26</v>
      </c>
      <c r="D205">
        <v>1289.54</v>
      </c>
      <c r="E205">
        <v>1264.97</v>
      </c>
      <c r="F205">
        <v>1279.29</v>
      </c>
      <c r="G205">
        <v>13342</v>
      </c>
      <c r="H205">
        <v>105</v>
      </c>
      <c r="I205">
        <v>1</v>
      </c>
      <c r="J205">
        <v>1279.29</v>
      </c>
      <c r="K205">
        <v>24653.92248062016</v>
      </c>
      <c r="L205" t="b">
        <v>0</v>
      </c>
      <c r="M205">
        <f ca="1">IF(Table1[company_id]=OFFSET(Table1[company_id],-1,0),
   OFFSET(Table1[adjusted_close],-1,0),
   "")</f>
        <v>1279.29</v>
      </c>
      <c r="N205">
        <f t="shared" ca="1" si="3"/>
        <v>0</v>
      </c>
    </row>
    <row r="206" spans="1:14">
      <c r="A206" t="s">
        <v>262</v>
      </c>
      <c r="B206" t="s">
        <v>30</v>
      </c>
      <c r="C206">
        <v>1287.75</v>
      </c>
      <c r="D206">
        <v>1304.6400000000001</v>
      </c>
      <c r="E206">
        <v>1270.8499999999999</v>
      </c>
      <c r="F206">
        <v>1280.4100000000001</v>
      </c>
      <c r="G206">
        <v>35249</v>
      </c>
      <c r="H206">
        <v>106</v>
      </c>
      <c r="I206">
        <v>1</v>
      </c>
      <c r="J206">
        <v>1280.4100000000001</v>
      </c>
      <c r="K206">
        <v>24653.92248062016</v>
      </c>
      <c r="L206" t="b">
        <v>0</v>
      </c>
      <c r="M206">
        <f ca="1">IF(Table1[company_id]=OFFSET(Table1[company_id],-1,0),
   OFFSET(Table1[adjusted_close],-1,0),
   "")</f>
        <v>1280.4100000000001</v>
      </c>
      <c r="N206">
        <f t="shared" ca="1" si="3"/>
        <v>0</v>
      </c>
    </row>
    <row r="207" spans="1:14">
      <c r="A207" t="s">
        <v>263</v>
      </c>
      <c r="B207" t="s">
        <v>30</v>
      </c>
      <c r="C207">
        <v>1277.58</v>
      </c>
      <c r="D207">
        <v>1295.7</v>
      </c>
      <c r="E207">
        <v>1259.45</v>
      </c>
      <c r="F207">
        <v>1272.8599999999999</v>
      </c>
      <c r="G207">
        <v>48190</v>
      </c>
      <c r="H207">
        <v>107</v>
      </c>
      <c r="I207">
        <v>1</v>
      </c>
      <c r="J207">
        <v>1272.8599999999999</v>
      </c>
      <c r="K207">
        <v>24653.92248062016</v>
      </c>
      <c r="L207" t="b">
        <v>0</v>
      </c>
      <c r="M207">
        <f ca="1">IF(Table1[company_id]=OFFSET(Table1[company_id],-1,0),
   OFFSET(Table1[adjusted_close],-1,0),
   "")</f>
        <v>1272.8599999999999</v>
      </c>
      <c r="N207">
        <f t="shared" ca="1" si="3"/>
        <v>0</v>
      </c>
    </row>
    <row r="208" spans="1:14">
      <c r="A208" t="s">
        <v>264</v>
      </c>
      <c r="B208" t="s">
        <v>30</v>
      </c>
      <c r="C208">
        <v>1240.93</v>
      </c>
      <c r="D208">
        <v>1263.46</v>
      </c>
      <c r="E208">
        <v>1218.3900000000001</v>
      </c>
      <c r="F208">
        <v>1239.2</v>
      </c>
      <c r="G208">
        <v>20846</v>
      </c>
      <c r="H208">
        <v>108</v>
      </c>
      <c r="I208">
        <v>1</v>
      </c>
      <c r="J208">
        <v>1239.2</v>
      </c>
      <c r="K208">
        <v>24653.92248062016</v>
      </c>
      <c r="L208" t="b">
        <v>0</v>
      </c>
      <c r="M208">
        <f ca="1">IF(Table1[company_id]=OFFSET(Table1[company_id],-1,0),
   OFFSET(Table1[adjusted_close],-1,0),
   "")</f>
        <v>1239.2</v>
      </c>
      <c r="N208">
        <f t="shared" ca="1" si="3"/>
        <v>0</v>
      </c>
    </row>
    <row r="209" spans="1:14">
      <c r="A209" t="s">
        <v>267</v>
      </c>
      <c r="B209" t="s">
        <v>30</v>
      </c>
      <c r="C209">
        <v>1255.42</v>
      </c>
      <c r="D209">
        <v>1263.97</v>
      </c>
      <c r="E209">
        <v>1246.8599999999999</v>
      </c>
      <c r="F209">
        <v>1247.53</v>
      </c>
      <c r="G209">
        <v>11998</v>
      </c>
      <c r="H209">
        <v>111</v>
      </c>
      <c r="I209">
        <v>1</v>
      </c>
      <c r="J209">
        <v>1247.53</v>
      </c>
      <c r="K209">
        <v>24653.92248062016</v>
      </c>
      <c r="L209" t="b">
        <v>0</v>
      </c>
      <c r="M209">
        <f ca="1">IF(Table1[company_id]=OFFSET(Table1[company_id],-1,0),
   OFFSET(Table1[adjusted_close],-1,0),
   "")</f>
        <v>1247.53</v>
      </c>
      <c r="N209">
        <f t="shared" ca="1" si="3"/>
        <v>0</v>
      </c>
    </row>
    <row r="210" spans="1:14">
      <c r="A210" t="s">
        <v>268</v>
      </c>
      <c r="B210" t="s">
        <v>30</v>
      </c>
      <c r="C210">
        <v>1229.53</v>
      </c>
      <c r="D210">
        <v>1235.06</v>
      </c>
      <c r="E210">
        <v>1224</v>
      </c>
      <c r="F210">
        <v>1228.82</v>
      </c>
      <c r="G210">
        <v>9519</v>
      </c>
      <c r="H210">
        <v>112</v>
      </c>
      <c r="I210">
        <v>1</v>
      </c>
      <c r="J210">
        <v>1228.82</v>
      </c>
      <c r="K210">
        <v>24653.92248062016</v>
      </c>
      <c r="L210" t="b">
        <v>0</v>
      </c>
      <c r="M210">
        <f ca="1">IF(Table1[company_id]=OFFSET(Table1[company_id],-1,0),
   OFFSET(Table1[adjusted_close],-1,0),
   "")</f>
        <v>1228.82</v>
      </c>
      <c r="N210">
        <f t="shared" ca="1" si="3"/>
        <v>0</v>
      </c>
    </row>
    <row r="211" spans="1:14">
      <c r="A211" t="s">
        <v>269</v>
      </c>
      <c r="B211" t="s">
        <v>30</v>
      </c>
      <c r="C211">
        <v>1202.8499999999999</v>
      </c>
      <c r="D211">
        <v>1213.8</v>
      </c>
      <c r="E211">
        <v>1191.9000000000001</v>
      </c>
      <c r="F211">
        <v>1211.28</v>
      </c>
      <c r="G211">
        <v>7722</v>
      </c>
      <c r="H211">
        <v>113</v>
      </c>
      <c r="I211">
        <v>1</v>
      </c>
      <c r="J211">
        <v>1211.28</v>
      </c>
      <c r="K211">
        <v>24653.92248062016</v>
      </c>
      <c r="L211" t="b">
        <v>0</v>
      </c>
      <c r="M211">
        <f ca="1">IF(Table1[company_id]=OFFSET(Table1[company_id],-1,0),
   OFFSET(Table1[adjusted_close],-1,0),
   "")</f>
        <v>1211.28</v>
      </c>
      <c r="N211">
        <f t="shared" ca="1" si="3"/>
        <v>0</v>
      </c>
    </row>
    <row r="212" spans="1:14">
      <c r="A212" t="s">
        <v>270</v>
      </c>
      <c r="B212" t="s">
        <v>30</v>
      </c>
      <c r="C212">
        <v>1214.93</v>
      </c>
      <c r="D212">
        <v>1232.42</v>
      </c>
      <c r="E212">
        <v>1197.45</v>
      </c>
      <c r="F212">
        <v>1210.93</v>
      </c>
      <c r="G212">
        <v>14575</v>
      </c>
      <c r="H212">
        <v>114</v>
      </c>
      <c r="I212">
        <v>1</v>
      </c>
      <c r="J212">
        <v>1210.93</v>
      </c>
      <c r="K212">
        <v>24653.92248062016</v>
      </c>
      <c r="L212" t="b">
        <v>0</v>
      </c>
      <c r="M212">
        <f ca="1">IF(Table1[company_id]=OFFSET(Table1[company_id],-1,0),
   OFFSET(Table1[adjusted_close],-1,0),
   "")</f>
        <v>1210.93</v>
      </c>
      <c r="N212">
        <f t="shared" ca="1" si="3"/>
        <v>0</v>
      </c>
    </row>
    <row r="213" spans="1:14">
      <c r="A213" t="s">
        <v>271</v>
      </c>
      <c r="B213" t="s">
        <v>30</v>
      </c>
      <c r="C213">
        <v>1195.8399999999999</v>
      </c>
      <c r="D213">
        <v>1199.94</v>
      </c>
      <c r="E213">
        <v>1191.73</v>
      </c>
      <c r="F213">
        <v>1197.56</v>
      </c>
      <c r="G213">
        <v>32821</v>
      </c>
      <c r="H213">
        <v>115</v>
      </c>
      <c r="I213">
        <v>1</v>
      </c>
      <c r="J213">
        <v>1197.56</v>
      </c>
      <c r="K213">
        <v>24653.92248062016</v>
      </c>
      <c r="L213" t="b">
        <v>0</v>
      </c>
      <c r="M213">
        <f ca="1">IF(Table1[company_id]=OFFSET(Table1[company_id],-1,0),
   OFFSET(Table1[adjusted_close],-1,0),
   "")</f>
        <v>1197.56</v>
      </c>
      <c r="N213">
        <f t="shared" ca="1" si="3"/>
        <v>0</v>
      </c>
    </row>
    <row r="214" spans="1:14">
      <c r="A214" t="s">
        <v>274</v>
      </c>
      <c r="B214" t="s">
        <v>30</v>
      </c>
      <c r="C214">
        <v>1197.25</v>
      </c>
      <c r="D214">
        <v>1214.17</v>
      </c>
      <c r="E214">
        <v>1180.33</v>
      </c>
      <c r="F214">
        <v>1199.69</v>
      </c>
      <c r="G214">
        <v>13175</v>
      </c>
      <c r="H214">
        <v>118</v>
      </c>
      <c r="I214">
        <v>1</v>
      </c>
      <c r="J214">
        <v>1199.69</v>
      </c>
      <c r="K214">
        <v>24653.92248062016</v>
      </c>
      <c r="L214" t="b">
        <v>0</v>
      </c>
      <c r="M214">
        <f ca="1">IF(Table1[company_id]=OFFSET(Table1[company_id],-1,0),
   OFFSET(Table1[adjusted_close],-1,0),
   "")</f>
        <v>1199.69</v>
      </c>
      <c r="N214">
        <f t="shared" ca="1" si="3"/>
        <v>0</v>
      </c>
    </row>
    <row r="215" spans="1:14">
      <c r="A215" t="s">
        <v>275</v>
      </c>
      <c r="B215" t="s">
        <v>30</v>
      </c>
      <c r="C215">
        <v>1226.8599999999999</v>
      </c>
      <c r="D215">
        <v>1239.96</v>
      </c>
      <c r="E215">
        <v>1213.75</v>
      </c>
      <c r="F215">
        <v>1230.19</v>
      </c>
      <c r="G215">
        <v>22389</v>
      </c>
      <c r="H215">
        <v>119</v>
      </c>
      <c r="I215">
        <v>1</v>
      </c>
      <c r="J215">
        <v>1230.19</v>
      </c>
      <c r="K215">
        <v>24653.92248062016</v>
      </c>
      <c r="L215" t="b">
        <v>0</v>
      </c>
      <c r="M215">
        <f ca="1">IF(Table1[company_id]=OFFSET(Table1[company_id],-1,0),
   OFFSET(Table1[adjusted_close],-1,0),
   "")</f>
        <v>1230.19</v>
      </c>
      <c r="N215">
        <f t="shared" ca="1" si="3"/>
        <v>0</v>
      </c>
    </row>
    <row r="216" spans="1:14">
      <c r="A216" t="s">
        <v>276</v>
      </c>
      <c r="B216" t="s">
        <v>30</v>
      </c>
      <c r="C216">
        <v>1217.23</v>
      </c>
      <c r="D216">
        <v>1231.8</v>
      </c>
      <c r="E216">
        <v>1202.67</v>
      </c>
      <c r="F216">
        <v>1224.6199999999999</v>
      </c>
      <c r="G216">
        <v>7150</v>
      </c>
      <c r="H216">
        <v>120</v>
      </c>
      <c r="I216">
        <v>1</v>
      </c>
      <c r="J216">
        <v>1224.6199999999999</v>
      </c>
      <c r="K216">
        <v>24653.92248062016</v>
      </c>
      <c r="L216" t="b">
        <v>0</v>
      </c>
      <c r="M216">
        <f ca="1">IF(Table1[company_id]=OFFSET(Table1[company_id],-1,0),
   OFFSET(Table1[adjusted_close],-1,0),
   "")</f>
        <v>1224.6199999999999</v>
      </c>
      <c r="N216">
        <f t="shared" ca="1" si="3"/>
        <v>0</v>
      </c>
    </row>
    <row r="217" spans="1:14">
      <c r="A217" t="s">
        <v>277</v>
      </c>
      <c r="B217" t="s">
        <v>30</v>
      </c>
      <c r="C217">
        <v>1207.43</v>
      </c>
      <c r="D217">
        <v>1223.98</v>
      </c>
      <c r="E217">
        <v>1190.8800000000001</v>
      </c>
      <c r="F217">
        <v>1208.67</v>
      </c>
      <c r="G217">
        <v>21079</v>
      </c>
      <c r="H217">
        <v>121</v>
      </c>
      <c r="I217">
        <v>1</v>
      </c>
      <c r="J217">
        <v>1208.67</v>
      </c>
      <c r="K217">
        <v>24653.92248062016</v>
      </c>
      <c r="L217" t="b">
        <v>0</v>
      </c>
      <c r="M217">
        <f ca="1">IF(Table1[company_id]=OFFSET(Table1[company_id],-1,0),
   OFFSET(Table1[adjusted_close],-1,0),
   "")</f>
        <v>1208.67</v>
      </c>
      <c r="N217">
        <f t="shared" ca="1" si="3"/>
        <v>0</v>
      </c>
    </row>
    <row r="218" spans="1:14">
      <c r="A218" t="s">
        <v>278</v>
      </c>
      <c r="B218" t="s">
        <v>30</v>
      </c>
      <c r="C218">
        <v>1206.8599999999999</v>
      </c>
      <c r="D218">
        <v>1216.1199999999999</v>
      </c>
      <c r="E218">
        <v>1197.5899999999999</v>
      </c>
      <c r="F218">
        <v>1211.72</v>
      </c>
      <c r="G218">
        <v>32419</v>
      </c>
      <c r="H218">
        <v>122</v>
      </c>
      <c r="I218">
        <v>1</v>
      </c>
      <c r="J218">
        <v>1211.72</v>
      </c>
      <c r="K218">
        <v>24653.92248062016</v>
      </c>
      <c r="L218" t="b">
        <v>0</v>
      </c>
      <c r="M218">
        <f ca="1">IF(Table1[company_id]=OFFSET(Table1[company_id],-1,0),
   OFFSET(Table1[adjusted_close],-1,0),
   "")</f>
        <v>1211.72</v>
      </c>
      <c r="N218">
        <f t="shared" ca="1" si="3"/>
        <v>0</v>
      </c>
    </row>
    <row r="219" spans="1:14">
      <c r="A219" t="s">
        <v>281</v>
      </c>
      <c r="B219" t="s">
        <v>30</v>
      </c>
      <c r="C219">
        <v>1197.75</v>
      </c>
      <c r="D219">
        <v>1217.1300000000001</v>
      </c>
      <c r="E219">
        <v>1178.3699999999999</v>
      </c>
      <c r="F219">
        <v>1200.23</v>
      </c>
      <c r="G219">
        <v>24236</v>
      </c>
      <c r="H219">
        <v>125</v>
      </c>
      <c r="I219">
        <v>1</v>
      </c>
      <c r="J219">
        <v>1200.23</v>
      </c>
      <c r="K219">
        <v>24653.92248062016</v>
      </c>
      <c r="L219" t="b">
        <v>0</v>
      </c>
      <c r="M219">
        <f ca="1">IF(Table1[company_id]=OFFSET(Table1[company_id],-1,0),
   OFFSET(Table1[adjusted_close],-1,0),
   "")</f>
        <v>1200.23</v>
      </c>
      <c r="N219">
        <f t="shared" ca="1" si="3"/>
        <v>0</v>
      </c>
    </row>
    <row r="220" spans="1:14">
      <c r="A220" t="s">
        <v>282</v>
      </c>
      <c r="B220" t="s">
        <v>30</v>
      </c>
      <c r="C220">
        <v>1201.8699999999999</v>
      </c>
      <c r="D220">
        <v>1209.0899999999999</v>
      </c>
      <c r="E220">
        <v>1194.6500000000001</v>
      </c>
      <c r="F220">
        <v>1200.8800000000001</v>
      </c>
      <c r="G220">
        <v>35177</v>
      </c>
      <c r="H220">
        <v>126</v>
      </c>
      <c r="I220">
        <v>1</v>
      </c>
      <c r="J220">
        <v>1200.8800000000001</v>
      </c>
      <c r="K220">
        <v>24653.92248062016</v>
      </c>
      <c r="L220" t="b">
        <v>0</v>
      </c>
      <c r="M220">
        <f ca="1">IF(Table1[company_id]=OFFSET(Table1[company_id],-1,0),
   OFFSET(Table1[adjusted_close],-1,0),
   "")</f>
        <v>1200.8800000000001</v>
      </c>
      <c r="N220">
        <f t="shared" ca="1" si="3"/>
        <v>0</v>
      </c>
    </row>
    <row r="221" spans="1:14">
      <c r="A221" t="s">
        <v>283</v>
      </c>
      <c r="B221" t="s">
        <v>30</v>
      </c>
      <c r="C221">
        <v>1209.9100000000001</v>
      </c>
      <c r="D221">
        <v>1214.71</v>
      </c>
      <c r="E221">
        <v>1205.1199999999999</v>
      </c>
      <c r="F221">
        <v>1205.95</v>
      </c>
      <c r="G221">
        <v>15596</v>
      </c>
      <c r="H221">
        <v>127</v>
      </c>
      <c r="I221">
        <v>1</v>
      </c>
      <c r="J221">
        <v>1205.95</v>
      </c>
      <c r="K221">
        <v>24653.92248062016</v>
      </c>
      <c r="L221" t="b">
        <v>0</v>
      </c>
      <c r="M221">
        <f ca="1">IF(Table1[company_id]=OFFSET(Table1[company_id],-1,0),
   OFFSET(Table1[adjusted_close],-1,0),
   "")</f>
        <v>1205.95</v>
      </c>
      <c r="N221">
        <f t="shared" ca="1" si="3"/>
        <v>0</v>
      </c>
    </row>
    <row r="222" spans="1:14">
      <c r="A222" t="s">
        <v>284</v>
      </c>
      <c r="B222" t="s">
        <v>30</v>
      </c>
      <c r="C222">
        <v>1200.53</v>
      </c>
      <c r="D222">
        <v>1214.03</v>
      </c>
      <c r="E222">
        <v>1187.04</v>
      </c>
      <c r="F222">
        <v>1205.7</v>
      </c>
      <c r="G222">
        <v>46960</v>
      </c>
      <c r="H222">
        <v>128</v>
      </c>
      <c r="I222">
        <v>1</v>
      </c>
      <c r="J222">
        <v>1205.7</v>
      </c>
      <c r="K222">
        <v>24653.92248062016</v>
      </c>
      <c r="L222" t="b">
        <v>0</v>
      </c>
      <c r="M222">
        <f ca="1">IF(Table1[company_id]=OFFSET(Table1[company_id],-1,0),
   OFFSET(Table1[adjusted_close],-1,0),
   "")</f>
        <v>1205.7</v>
      </c>
      <c r="N222">
        <f t="shared" ca="1" si="3"/>
        <v>0</v>
      </c>
    </row>
    <row r="223" spans="1:14">
      <c r="A223" t="s">
        <v>285</v>
      </c>
      <c r="B223" t="s">
        <v>30</v>
      </c>
      <c r="C223">
        <v>1208.56</v>
      </c>
      <c r="D223">
        <v>1217.3800000000001</v>
      </c>
      <c r="E223">
        <v>1199.74</v>
      </c>
      <c r="F223">
        <v>1206.8499999999999</v>
      </c>
      <c r="G223">
        <v>44861</v>
      </c>
      <c r="H223">
        <v>129</v>
      </c>
      <c r="I223">
        <v>1</v>
      </c>
      <c r="J223">
        <v>1206.8499999999999</v>
      </c>
      <c r="K223">
        <v>24653.92248062016</v>
      </c>
      <c r="L223" t="b">
        <v>0</v>
      </c>
      <c r="M223">
        <f ca="1">IF(Table1[company_id]=OFFSET(Table1[company_id],-1,0),
   OFFSET(Table1[adjusted_close],-1,0),
   "")</f>
        <v>1206.8499999999999</v>
      </c>
      <c r="N223">
        <f t="shared" ca="1" si="3"/>
        <v>0</v>
      </c>
    </row>
    <row r="224" spans="1:14">
      <c r="A224" t="s">
        <v>288</v>
      </c>
      <c r="B224" t="s">
        <v>30</v>
      </c>
      <c r="C224">
        <v>1218.1099999999999</v>
      </c>
      <c r="D224">
        <v>1228.93</v>
      </c>
      <c r="E224">
        <v>1207.3</v>
      </c>
      <c r="F224">
        <v>1210.06</v>
      </c>
      <c r="G224">
        <v>49285</v>
      </c>
      <c r="H224">
        <v>132</v>
      </c>
      <c r="I224">
        <v>1</v>
      </c>
      <c r="J224">
        <v>1210.06</v>
      </c>
      <c r="K224">
        <v>24653.92248062016</v>
      </c>
      <c r="L224" t="b">
        <v>0</v>
      </c>
      <c r="M224">
        <f ca="1">IF(Table1[company_id]=OFFSET(Table1[company_id],-1,0),
   OFFSET(Table1[adjusted_close],-1,0),
   "")</f>
        <v>1210.06</v>
      </c>
      <c r="N224">
        <f t="shared" ca="1" si="3"/>
        <v>0</v>
      </c>
    </row>
    <row r="225" spans="1:14">
      <c r="A225" t="s">
        <v>289</v>
      </c>
      <c r="B225" t="s">
        <v>30</v>
      </c>
      <c r="C225">
        <v>1229.92</v>
      </c>
      <c r="D225">
        <v>1246.99</v>
      </c>
      <c r="E225">
        <v>1212.8599999999999</v>
      </c>
      <c r="F225">
        <v>1234.95</v>
      </c>
      <c r="G225">
        <v>21607</v>
      </c>
      <c r="H225">
        <v>133</v>
      </c>
      <c r="I225">
        <v>1</v>
      </c>
      <c r="J225">
        <v>1234.95</v>
      </c>
      <c r="K225">
        <v>24653.92248062016</v>
      </c>
      <c r="L225" t="b">
        <v>0</v>
      </c>
      <c r="M225">
        <f ca="1">IF(Table1[company_id]=OFFSET(Table1[company_id],-1,0),
   OFFSET(Table1[adjusted_close],-1,0),
   "")</f>
        <v>1234.95</v>
      </c>
      <c r="N225">
        <f t="shared" ca="1" si="3"/>
        <v>0</v>
      </c>
    </row>
    <row r="226" spans="1:14">
      <c r="A226" t="s">
        <v>290</v>
      </c>
      <c r="B226" t="s">
        <v>30</v>
      </c>
      <c r="C226">
        <v>1227.5899999999999</v>
      </c>
      <c r="D226">
        <v>1235.8</v>
      </c>
      <c r="E226">
        <v>1219.3800000000001</v>
      </c>
      <c r="F226">
        <v>1231.31</v>
      </c>
      <c r="G226">
        <v>28856</v>
      </c>
      <c r="H226">
        <v>134</v>
      </c>
      <c r="I226">
        <v>1</v>
      </c>
      <c r="J226">
        <v>1231.31</v>
      </c>
      <c r="K226">
        <v>24653.92248062016</v>
      </c>
      <c r="L226" t="b">
        <v>0</v>
      </c>
      <c r="M226">
        <f ca="1">IF(Table1[company_id]=OFFSET(Table1[company_id],-1,0),
   OFFSET(Table1[adjusted_close],-1,0),
   "")</f>
        <v>1231.31</v>
      </c>
      <c r="N226">
        <f t="shared" ca="1" si="3"/>
        <v>0</v>
      </c>
    </row>
    <row r="227" spans="1:14">
      <c r="A227" t="s">
        <v>291</v>
      </c>
      <c r="B227" t="s">
        <v>30</v>
      </c>
      <c r="C227">
        <v>1230.22</v>
      </c>
      <c r="D227">
        <v>1240.22</v>
      </c>
      <c r="E227">
        <v>1220.22</v>
      </c>
      <c r="F227">
        <v>1233.5899999999999</v>
      </c>
      <c r="G227">
        <v>42196</v>
      </c>
      <c r="H227">
        <v>135</v>
      </c>
      <c r="I227">
        <v>1</v>
      </c>
      <c r="J227">
        <v>1233.5899999999999</v>
      </c>
      <c r="K227">
        <v>24653.92248062016</v>
      </c>
      <c r="L227" t="b">
        <v>0</v>
      </c>
      <c r="M227">
        <f ca="1">IF(Table1[company_id]=OFFSET(Table1[company_id],-1,0),
   OFFSET(Table1[adjusted_close],-1,0),
   "")</f>
        <v>1233.5899999999999</v>
      </c>
      <c r="N227">
        <f t="shared" ca="1" si="3"/>
        <v>0</v>
      </c>
    </row>
    <row r="228" spans="1:14">
      <c r="A228" t="s">
        <v>292</v>
      </c>
      <c r="B228" t="s">
        <v>30</v>
      </c>
      <c r="C228">
        <v>1249.73</v>
      </c>
      <c r="D228">
        <v>1257.47</v>
      </c>
      <c r="E228">
        <v>1241.99</v>
      </c>
      <c r="F228">
        <v>1247.43</v>
      </c>
      <c r="G228">
        <v>18685</v>
      </c>
      <c r="H228">
        <v>136</v>
      </c>
      <c r="I228">
        <v>1</v>
      </c>
      <c r="J228">
        <v>1247.43</v>
      </c>
      <c r="K228">
        <v>24653.92248062016</v>
      </c>
      <c r="L228" t="b">
        <v>0</v>
      </c>
      <c r="M228">
        <f ca="1">IF(Table1[company_id]=OFFSET(Table1[company_id],-1,0),
   OFFSET(Table1[adjusted_close],-1,0),
   "")</f>
        <v>1247.43</v>
      </c>
      <c r="N228">
        <f t="shared" ca="1" si="3"/>
        <v>0</v>
      </c>
    </row>
    <row r="229" spans="1:14">
      <c r="A229" t="s">
        <v>295</v>
      </c>
      <c r="B229" t="s">
        <v>30</v>
      </c>
      <c r="C229">
        <v>1253.28</v>
      </c>
      <c r="D229">
        <v>1276.1099999999999</v>
      </c>
      <c r="E229">
        <v>1230.44</v>
      </c>
      <c r="F229">
        <v>1255.1500000000001</v>
      </c>
      <c r="G229">
        <v>42401</v>
      </c>
      <c r="H229">
        <v>139</v>
      </c>
      <c r="I229">
        <v>1</v>
      </c>
      <c r="J229">
        <v>1255.1500000000001</v>
      </c>
      <c r="K229">
        <v>24653.92248062016</v>
      </c>
      <c r="L229" t="b">
        <v>0</v>
      </c>
      <c r="M229">
        <f ca="1">IF(Table1[company_id]=OFFSET(Table1[company_id],-1,0),
   OFFSET(Table1[adjusted_close],-1,0),
   "")</f>
        <v>1255.1500000000001</v>
      </c>
      <c r="N229">
        <f t="shared" ca="1" si="3"/>
        <v>0</v>
      </c>
    </row>
    <row r="230" spans="1:14">
      <c r="A230" t="s">
        <v>296</v>
      </c>
      <c r="B230" t="s">
        <v>30</v>
      </c>
      <c r="C230">
        <v>1252.42</v>
      </c>
      <c r="D230">
        <v>1272.31</v>
      </c>
      <c r="E230">
        <v>1232.52</v>
      </c>
      <c r="F230">
        <v>1249.8</v>
      </c>
      <c r="G230">
        <v>9996</v>
      </c>
      <c r="H230">
        <v>140</v>
      </c>
      <c r="I230">
        <v>1</v>
      </c>
      <c r="J230">
        <v>1249.8</v>
      </c>
      <c r="K230">
        <v>24653.92248062016</v>
      </c>
      <c r="L230" t="b">
        <v>0</v>
      </c>
      <c r="M230">
        <f ca="1">IF(Table1[company_id]=OFFSET(Table1[company_id],-1,0),
   OFFSET(Table1[adjusted_close],-1,0),
   "")</f>
        <v>1249.8</v>
      </c>
      <c r="N230">
        <f t="shared" ca="1" si="3"/>
        <v>0</v>
      </c>
    </row>
    <row r="231" spans="1:14">
      <c r="A231" t="s">
        <v>297</v>
      </c>
      <c r="B231" t="s">
        <v>30</v>
      </c>
      <c r="C231">
        <v>1253.05</v>
      </c>
      <c r="D231">
        <v>1264.8499999999999</v>
      </c>
      <c r="E231">
        <v>1241.26</v>
      </c>
      <c r="F231">
        <v>1264.3800000000001</v>
      </c>
      <c r="G231">
        <v>27665</v>
      </c>
      <c r="H231">
        <v>141</v>
      </c>
      <c r="I231">
        <v>1</v>
      </c>
      <c r="J231">
        <v>1264.3800000000001</v>
      </c>
      <c r="K231">
        <v>24653.92248062016</v>
      </c>
      <c r="L231" t="b">
        <v>0</v>
      </c>
      <c r="M231">
        <f ca="1">IF(Table1[company_id]=OFFSET(Table1[company_id],-1,0),
   OFFSET(Table1[adjusted_close],-1,0),
   "")</f>
        <v>1264.3800000000001</v>
      </c>
      <c r="N231">
        <f t="shared" ca="1" si="3"/>
        <v>0</v>
      </c>
    </row>
    <row r="232" spans="1:14">
      <c r="A232" t="s">
        <v>298</v>
      </c>
      <c r="B232" t="s">
        <v>30</v>
      </c>
      <c r="C232">
        <v>1254.6600000000001</v>
      </c>
      <c r="D232">
        <v>1265.3</v>
      </c>
      <c r="E232">
        <v>1244.02</v>
      </c>
      <c r="F232">
        <v>1250.8800000000001</v>
      </c>
      <c r="G232">
        <v>40952</v>
      </c>
      <c r="H232">
        <v>142</v>
      </c>
      <c r="I232">
        <v>1</v>
      </c>
      <c r="J232">
        <v>1250.8800000000001</v>
      </c>
      <c r="K232">
        <v>24653.92248062016</v>
      </c>
      <c r="L232" t="b">
        <v>0</v>
      </c>
      <c r="M232">
        <f ca="1">IF(Table1[company_id]=OFFSET(Table1[company_id],-1,0),
   OFFSET(Table1[adjusted_close],-1,0),
   "")</f>
        <v>1250.8800000000001</v>
      </c>
      <c r="N232">
        <f t="shared" ca="1" si="3"/>
        <v>0</v>
      </c>
    </row>
    <row r="233" spans="1:14">
      <c r="A233" t="s">
        <v>299</v>
      </c>
      <c r="B233" t="s">
        <v>30</v>
      </c>
      <c r="C233">
        <v>1246.45</v>
      </c>
      <c r="D233">
        <v>1257.72</v>
      </c>
      <c r="E233">
        <v>1235.19</v>
      </c>
      <c r="F233">
        <v>1247.6099999999999</v>
      </c>
      <c r="G233">
        <v>13875</v>
      </c>
      <c r="H233">
        <v>143</v>
      </c>
      <c r="I233">
        <v>1</v>
      </c>
      <c r="J233">
        <v>1247.6099999999999</v>
      </c>
      <c r="K233">
        <v>24653.92248062016</v>
      </c>
      <c r="L233" t="b">
        <v>0</v>
      </c>
      <c r="M233">
        <f ca="1">IF(Table1[company_id]=OFFSET(Table1[company_id],-1,0),
   OFFSET(Table1[adjusted_close],-1,0),
   "")</f>
        <v>1247.6099999999999</v>
      </c>
      <c r="N233">
        <f t="shared" ca="1" si="3"/>
        <v>0</v>
      </c>
    </row>
    <row r="234" spans="1:14">
      <c r="A234" t="s">
        <v>302</v>
      </c>
      <c r="B234" t="s">
        <v>30</v>
      </c>
      <c r="C234">
        <v>1238.25</v>
      </c>
      <c r="D234">
        <v>1240.94</v>
      </c>
      <c r="E234">
        <v>1235.57</v>
      </c>
      <c r="F234">
        <v>1235.8399999999999</v>
      </c>
      <c r="G234">
        <v>41760</v>
      </c>
      <c r="H234">
        <v>146</v>
      </c>
      <c r="I234">
        <v>1</v>
      </c>
      <c r="J234">
        <v>1235.8399999999999</v>
      </c>
      <c r="K234">
        <v>24653.92248062016</v>
      </c>
      <c r="L234" t="b">
        <v>0</v>
      </c>
      <c r="M234">
        <f ca="1">IF(Table1[company_id]=OFFSET(Table1[company_id],-1,0),
   OFFSET(Table1[adjusted_close],-1,0),
   "")</f>
        <v>1235.8399999999999</v>
      </c>
      <c r="N234">
        <f t="shared" ca="1" si="3"/>
        <v>0</v>
      </c>
    </row>
    <row r="235" spans="1:14">
      <c r="A235" t="s">
        <v>303</v>
      </c>
      <c r="B235" t="s">
        <v>30</v>
      </c>
      <c r="C235">
        <v>1239.3399999999999</v>
      </c>
      <c r="D235">
        <v>1251.77</v>
      </c>
      <c r="E235">
        <v>1226.9000000000001</v>
      </c>
      <c r="F235">
        <v>1245.1400000000001</v>
      </c>
      <c r="G235">
        <v>31987</v>
      </c>
      <c r="H235">
        <v>147</v>
      </c>
      <c r="I235">
        <v>1</v>
      </c>
      <c r="J235">
        <v>1245.1400000000001</v>
      </c>
      <c r="K235">
        <v>24653.92248062016</v>
      </c>
      <c r="L235" t="b">
        <v>0</v>
      </c>
      <c r="M235">
        <f ca="1">IF(Table1[company_id]=OFFSET(Table1[company_id],-1,0),
   OFFSET(Table1[adjusted_close],-1,0),
   "")</f>
        <v>1245.1400000000001</v>
      </c>
      <c r="N235">
        <f t="shared" ca="1" si="3"/>
        <v>0</v>
      </c>
    </row>
    <row r="236" spans="1:14">
      <c r="A236" t="s">
        <v>304</v>
      </c>
      <c r="B236" t="s">
        <v>30</v>
      </c>
      <c r="C236">
        <v>1266</v>
      </c>
      <c r="D236">
        <v>1280.25</v>
      </c>
      <c r="E236">
        <v>1251.74</v>
      </c>
      <c r="F236">
        <v>1264.24</v>
      </c>
      <c r="G236">
        <v>28529</v>
      </c>
      <c r="H236">
        <v>148</v>
      </c>
      <c r="I236">
        <v>1</v>
      </c>
      <c r="J236">
        <v>1264.24</v>
      </c>
      <c r="K236">
        <v>24653.92248062016</v>
      </c>
      <c r="L236" t="b">
        <v>0</v>
      </c>
      <c r="M236">
        <f ca="1">IF(Table1[company_id]=OFFSET(Table1[company_id],-1,0),
   OFFSET(Table1[adjusted_close],-1,0),
   "")</f>
        <v>1264.24</v>
      </c>
      <c r="N236">
        <f t="shared" ca="1" si="3"/>
        <v>0</v>
      </c>
    </row>
    <row r="237" spans="1:14">
      <c r="A237" t="s">
        <v>305</v>
      </c>
      <c r="B237" t="s">
        <v>30</v>
      </c>
      <c r="C237">
        <v>1274.3900000000001</v>
      </c>
      <c r="D237">
        <v>1291.3</v>
      </c>
      <c r="E237">
        <v>1257.48</v>
      </c>
      <c r="F237">
        <v>1268.1099999999999</v>
      </c>
      <c r="G237">
        <v>25027</v>
      </c>
      <c r="H237">
        <v>149</v>
      </c>
      <c r="I237">
        <v>1</v>
      </c>
      <c r="J237">
        <v>1268.1099999999999</v>
      </c>
      <c r="K237">
        <v>24653.92248062016</v>
      </c>
      <c r="L237" t="b">
        <v>0</v>
      </c>
      <c r="M237">
        <f ca="1">IF(Table1[company_id]=OFFSET(Table1[company_id],-1,0),
   OFFSET(Table1[adjusted_close],-1,0),
   "")</f>
        <v>1268.1099999999999</v>
      </c>
      <c r="N237">
        <f t="shared" ca="1" si="3"/>
        <v>0</v>
      </c>
    </row>
    <row r="238" spans="1:14">
      <c r="A238" t="s">
        <v>306</v>
      </c>
      <c r="B238" t="s">
        <v>30</v>
      </c>
      <c r="C238">
        <v>1274.04</v>
      </c>
      <c r="D238">
        <v>1289.19</v>
      </c>
      <c r="E238">
        <v>1258.8900000000001</v>
      </c>
      <c r="F238">
        <v>1269.6099999999999</v>
      </c>
      <c r="G238">
        <v>21609</v>
      </c>
      <c r="H238">
        <v>150</v>
      </c>
      <c r="I238">
        <v>1</v>
      </c>
      <c r="J238">
        <v>1269.6099999999999</v>
      </c>
      <c r="K238">
        <v>24653.92248062016</v>
      </c>
      <c r="L238" t="b">
        <v>0</v>
      </c>
      <c r="M238">
        <f ca="1">IF(Table1[company_id]=OFFSET(Table1[company_id],-1,0),
   OFFSET(Table1[adjusted_close],-1,0),
   "")</f>
        <v>1269.6099999999999</v>
      </c>
      <c r="N238">
        <f t="shared" ca="1" si="3"/>
        <v>0</v>
      </c>
    </row>
    <row r="239" spans="1:14">
      <c r="A239" t="s">
        <v>309</v>
      </c>
      <c r="B239" t="s">
        <v>30</v>
      </c>
      <c r="C239">
        <v>1248.81</v>
      </c>
      <c r="D239">
        <v>1260.17</v>
      </c>
      <c r="E239">
        <v>1237.45</v>
      </c>
      <c r="F239">
        <v>1255.99</v>
      </c>
      <c r="G239">
        <v>20250</v>
      </c>
      <c r="H239">
        <v>153</v>
      </c>
      <c r="I239">
        <v>1</v>
      </c>
      <c r="J239">
        <v>1255.99</v>
      </c>
      <c r="K239">
        <v>24653.92248062016</v>
      </c>
      <c r="L239" t="b">
        <v>0</v>
      </c>
      <c r="M239">
        <f ca="1">IF(Table1[company_id]=OFFSET(Table1[company_id],-1,0),
   OFFSET(Table1[adjusted_close],-1,0),
   "")</f>
        <v>1255.99</v>
      </c>
      <c r="N239">
        <f t="shared" ca="1" si="3"/>
        <v>0</v>
      </c>
    </row>
    <row r="240" spans="1:14">
      <c r="A240" t="s">
        <v>310</v>
      </c>
      <c r="B240" t="s">
        <v>30</v>
      </c>
      <c r="C240">
        <v>1236.74</v>
      </c>
      <c r="D240">
        <v>1247.47</v>
      </c>
      <c r="E240">
        <v>1226.02</v>
      </c>
      <c r="F240">
        <v>1245.22</v>
      </c>
      <c r="G240">
        <v>25063</v>
      </c>
      <c r="H240">
        <v>154</v>
      </c>
      <c r="I240">
        <v>1</v>
      </c>
      <c r="J240">
        <v>1245.22</v>
      </c>
      <c r="K240">
        <v>24653.92248062016</v>
      </c>
      <c r="L240" t="b">
        <v>0</v>
      </c>
      <c r="M240">
        <f ca="1">IF(Table1[company_id]=OFFSET(Table1[company_id],-1,0),
   OFFSET(Table1[adjusted_close],-1,0),
   "")</f>
        <v>1245.22</v>
      </c>
      <c r="N240">
        <f t="shared" ca="1" si="3"/>
        <v>0</v>
      </c>
    </row>
    <row r="241" spans="1:14">
      <c r="A241" t="s">
        <v>311</v>
      </c>
      <c r="B241" t="s">
        <v>30</v>
      </c>
      <c r="C241">
        <v>1229.31</v>
      </c>
      <c r="D241">
        <v>1249.4000000000001</v>
      </c>
      <c r="E241">
        <v>1209.23</v>
      </c>
      <c r="F241">
        <v>1226.93</v>
      </c>
      <c r="G241">
        <v>32463</v>
      </c>
      <c r="H241">
        <v>155</v>
      </c>
      <c r="I241">
        <v>1</v>
      </c>
      <c r="J241">
        <v>1226.93</v>
      </c>
      <c r="K241">
        <v>24653.92248062016</v>
      </c>
      <c r="L241" t="b">
        <v>0</v>
      </c>
      <c r="M241">
        <f ca="1">IF(Table1[company_id]=OFFSET(Table1[company_id],-1,0),
   OFFSET(Table1[adjusted_close],-1,0),
   "")</f>
        <v>1226.93</v>
      </c>
      <c r="N241">
        <f t="shared" ca="1" si="3"/>
        <v>0</v>
      </c>
    </row>
    <row r="242" spans="1:14">
      <c r="A242" t="s">
        <v>312</v>
      </c>
      <c r="B242" t="s">
        <v>30</v>
      </c>
      <c r="C242">
        <v>1195.0999999999999</v>
      </c>
      <c r="D242">
        <v>1207.55</v>
      </c>
      <c r="E242">
        <v>1182.6600000000001</v>
      </c>
      <c r="F242">
        <v>1194.03</v>
      </c>
      <c r="G242">
        <v>24150</v>
      </c>
      <c r="H242">
        <v>156</v>
      </c>
      <c r="I242">
        <v>1</v>
      </c>
      <c r="J242">
        <v>1194.03</v>
      </c>
      <c r="K242">
        <v>24653.92248062016</v>
      </c>
      <c r="L242" t="b">
        <v>0</v>
      </c>
      <c r="M242">
        <f ca="1">IF(Table1[company_id]=OFFSET(Table1[company_id],-1,0),
   OFFSET(Table1[adjusted_close],-1,0),
   "")</f>
        <v>1194.03</v>
      </c>
      <c r="N242">
        <f t="shared" ca="1" si="3"/>
        <v>0</v>
      </c>
    </row>
    <row r="243" spans="1:14">
      <c r="A243" t="s">
        <v>313</v>
      </c>
      <c r="B243" t="s">
        <v>30</v>
      </c>
      <c r="C243">
        <v>1198.17</v>
      </c>
      <c r="D243">
        <v>1211.1199999999999</v>
      </c>
      <c r="E243">
        <v>1185.23</v>
      </c>
      <c r="F243">
        <v>1188.44</v>
      </c>
      <c r="G243">
        <v>24863</v>
      </c>
      <c r="H243">
        <v>157</v>
      </c>
      <c r="I243">
        <v>1</v>
      </c>
      <c r="J243">
        <v>1188.44</v>
      </c>
      <c r="K243">
        <v>24653.92248062016</v>
      </c>
      <c r="L243" t="b">
        <v>0</v>
      </c>
      <c r="M243">
        <f ca="1">IF(Table1[company_id]=OFFSET(Table1[company_id],-1,0),
   OFFSET(Table1[adjusted_close],-1,0),
   "")</f>
        <v>1188.44</v>
      </c>
      <c r="N243">
        <f t="shared" ca="1" si="3"/>
        <v>0</v>
      </c>
    </row>
    <row r="244" spans="1:14">
      <c r="A244" t="s">
        <v>316</v>
      </c>
      <c r="B244" t="s">
        <v>30</v>
      </c>
      <c r="C244">
        <v>1186.44</v>
      </c>
      <c r="D244">
        <v>1189.3599999999999</v>
      </c>
      <c r="E244">
        <v>1183.53</v>
      </c>
      <c r="F244">
        <v>1184.27</v>
      </c>
      <c r="G244">
        <v>49275</v>
      </c>
      <c r="H244">
        <v>160</v>
      </c>
      <c r="I244">
        <v>1</v>
      </c>
      <c r="J244">
        <v>1184.27</v>
      </c>
      <c r="K244">
        <v>24653.92248062016</v>
      </c>
      <c r="L244" t="b">
        <v>0</v>
      </c>
      <c r="M244">
        <f ca="1">IF(Table1[company_id]=OFFSET(Table1[company_id],-1,0),
   OFFSET(Table1[adjusted_close],-1,0),
   "")</f>
        <v>1184.27</v>
      </c>
      <c r="N244">
        <f t="shared" ca="1" si="3"/>
        <v>0</v>
      </c>
    </row>
    <row r="245" spans="1:14">
      <c r="A245" t="s">
        <v>317</v>
      </c>
      <c r="B245" t="s">
        <v>30</v>
      </c>
      <c r="C245">
        <v>1209.1500000000001</v>
      </c>
      <c r="D245">
        <v>1221.3699999999999</v>
      </c>
      <c r="E245">
        <v>1196.93</v>
      </c>
      <c r="F245">
        <v>1217.42</v>
      </c>
      <c r="G245">
        <v>13112</v>
      </c>
      <c r="H245">
        <v>161</v>
      </c>
      <c r="I245">
        <v>1</v>
      </c>
      <c r="J245">
        <v>1217.42</v>
      </c>
      <c r="K245">
        <v>24653.92248062016</v>
      </c>
      <c r="L245" t="b">
        <v>0</v>
      </c>
      <c r="M245">
        <f ca="1">IF(Table1[company_id]=OFFSET(Table1[company_id],-1,0),
   OFFSET(Table1[adjusted_close],-1,0),
   "")</f>
        <v>1217.42</v>
      </c>
      <c r="N245">
        <f t="shared" ca="1" si="3"/>
        <v>0</v>
      </c>
    </row>
    <row r="246" spans="1:14">
      <c r="A246" t="s">
        <v>318</v>
      </c>
      <c r="B246" t="s">
        <v>30</v>
      </c>
      <c r="C246">
        <v>1240.68</v>
      </c>
      <c r="D246">
        <v>1254.26</v>
      </c>
      <c r="E246">
        <v>1227.0999999999999</v>
      </c>
      <c r="F246">
        <v>1241.93</v>
      </c>
      <c r="G246">
        <v>1481</v>
      </c>
      <c r="H246">
        <v>162</v>
      </c>
      <c r="I246">
        <v>1</v>
      </c>
      <c r="J246">
        <v>1241.93</v>
      </c>
      <c r="K246">
        <v>24653.92248062016</v>
      </c>
      <c r="L246" t="b">
        <v>1</v>
      </c>
      <c r="M246">
        <f ca="1">IF(Table1[company_id]=OFFSET(Table1[company_id],-1,0),
   OFFSET(Table1[adjusted_close],-1,0),
   "")</f>
        <v>1241.93</v>
      </c>
      <c r="N246">
        <f t="shared" ca="1" si="3"/>
        <v>0</v>
      </c>
    </row>
    <row r="247" spans="1:14">
      <c r="A247" t="s">
        <v>319</v>
      </c>
      <c r="B247" t="s">
        <v>30</v>
      </c>
      <c r="C247">
        <v>1252.82</v>
      </c>
      <c r="D247">
        <v>1266.55</v>
      </c>
      <c r="E247">
        <v>1239.0899999999999</v>
      </c>
      <c r="F247">
        <v>1250.95</v>
      </c>
      <c r="G247">
        <v>35888</v>
      </c>
      <c r="H247">
        <v>163</v>
      </c>
      <c r="I247">
        <v>1</v>
      </c>
      <c r="J247">
        <v>1250.95</v>
      </c>
      <c r="K247">
        <v>24653.92248062016</v>
      </c>
      <c r="L247" t="b">
        <v>0</v>
      </c>
      <c r="M247">
        <f ca="1">IF(Table1[company_id]=OFFSET(Table1[company_id],-1,0),
   OFFSET(Table1[adjusted_close],-1,0),
   "")</f>
        <v>1250.95</v>
      </c>
      <c r="N247">
        <f t="shared" ca="1" si="3"/>
        <v>0</v>
      </c>
    </row>
    <row r="248" spans="1:14">
      <c r="A248" t="s">
        <v>320</v>
      </c>
      <c r="B248" t="s">
        <v>30</v>
      </c>
      <c r="C248">
        <v>1276.1500000000001</v>
      </c>
      <c r="D248">
        <v>1286.47</v>
      </c>
      <c r="E248">
        <v>1265.8399999999999</v>
      </c>
      <c r="F248">
        <v>1284.54</v>
      </c>
      <c r="G248">
        <v>35008</v>
      </c>
      <c r="H248">
        <v>164</v>
      </c>
      <c r="I248">
        <v>1</v>
      </c>
      <c r="J248">
        <v>1284.54</v>
      </c>
      <c r="K248">
        <v>24653.92248062016</v>
      </c>
      <c r="L248" t="b">
        <v>0</v>
      </c>
      <c r="M248">
        <f ca="1">IF(Table1[company_id]=OFFSET(Table1[company_id],-1,0),
   OFFSET(Table1[adjusted_close],-1,0),
   "")</f>
        <v>1284.54</v>
      </c>
      <c r="N248">
        <f t="shared" ca="1" si="3"/>
        <v>0</v>
      </c>
    </row>
    <row r="249" spans="1:14">
      <c r="A249" t="s">
        <v>323</v>
      </c>
      <c r="B249" t="s">
        <v>30</v>
      </c>
      <c r="C249">
        <v>1308.96</v>
      </c>
      <c r="D249">
        <v>1326</v>
      </c>
      <c r="E249">
        <v>1291.92</v>
      </c>
      <c r="F249">
        <v>1307.56</v>
      </c>
      <c r="G249">
        <v>46080</v>
      </c>
      <c r="H249">
        <v>167</v>
      </c>
      <c r="I249">
        <v>1</v>
      </c>
      <c r="J249">
        <v>1307.56</v>
      </c>
      <c r="K249">
        <v>24653.92248062016</v>
      </c>
      <c r="L249" t="b">
        <v>0</v>
      </c>
      <c r="M249">
        <f ca="1">IF(Table1[company_id]=OFFSET(Table1[company_id],-1,0),
   OFFSET(Table1[adjusted_close],-1,0),
   "")</f>
        <v>1307.56</v>
      </c>
      <c r="N249">
        <f t="shared" ca="1" si="3"/>
        <v>0</v>
      </c>
    </row>
    <row r="250" spans="1:14">
      <c r="A250" t="s">
        <v>324</v>
      </c>
      <c r="B250" t="s">
        <v>30</v>
      </c>
      <c r="C250">
        <v>1267.9100000000001</v>
      </c>
      <c r="D250">
        <v>1281.49</v>
      </c>
      <c r="E250">
        <v>1254.32</v>
      </c>
      <c r="F250">
        <v>1275.21</v>
      </c>
      <c r="G250">
        <v>35020</v>
      </c>
      <c r="H250">
        <v>168</v>
      </c>
      <c r="I250">
        <v>1</v>
      </c>
      <c r="J250">
        <v>1275.21</v>
      </c>
      <c r="K250">
        <v>24653.92248062016</v>
      </c>
      <c r="L250" t="b">
        <v>0</v>
      </c>
      <c r="M250">
        <f ca="1">IF(Table1[company_id]=OFFSET(Table1[company_id],-1,0),
   OFFSET(Table1[adjusted_close],-1,0),
   "")</f>
        <v>1275.21</v>
      </c>
      <c r="N250">
        <f t="shared" ca="1" si="3"/>
        <v>0</v>
      </c>
    </row>
    <row r="251" spans="1:14">
      <c r="A251" t="s">
        <v>325</v>
      </c>
      <c r="B251" t="s">
        <v>30</v>
      </c>
      <c r="C251">
        <v>1280.3</v>
      </c>
      <c r="D251">
        <v>1292.8399999999999</v>
      </c>
      <c r="E251">
        <v>1267.76</v>
      </c>
      <c r="F251">
        <v>1292.78</v>
      </c>
      <c r="G251">
        <v>21581</v>
      </c>
      <c r="H251">
        <v>169</v>
      </c>
      <c r="I251">
        <v>1</v>
      </c>
      <c r="J251">
        <v>1292.78</v>
      </c>
      <c r="K251">
        <v>24653.92248062016</v>
      </c>
      <c r="L251" t="b">
        <v>0</v>
      </c>
      <c r="M251">
        <f ca="1">IF(Table1[company_id]=OFFSET(Table1[company_id],-1,0),
   OFFSET(Table1[adjusted_close],-1,0),
   "")</f>
        <v>1292.78</v>
      </c>
      <c r="N251">
        <f t="shared" ca="1" si="3"/>
        <v>0</v>
      </c>
    </row>
    <row r="252" spans="1:14">
      <c r="A252" t="s">
        <v>326</v>
      </c>
      <c r="B252" t="s">
        <v>30</v>
      </c>
      <c r="C252">
        <v>1307.72</v>
      </c>
      <c r="D252">
        <v>1320.14</v>
      </c>
      <c r="E252">
        <v>1295.31</v>
      </c>
      <c r="F252">
        <v>1304.73</v>
      </c>
      <c r="G252">
        <v>5090</v>
      </c>
      <c r="H252">
        <v>170</v>
      </c>
      <c r="I252">
        <v>1</v>
      </c>
      <c r="J252">
        <v>1304.73</v>
      </c>
      <c r="K252">
        <v>24653.92248062016</v>
      </c>
      <c r="L252" t="b">
        <v>0</v>
      </c>
      <c r="M252">
        <f ca="1">IF(Table1[company_id]=OFFSET(Table1[company_id],-1,0),
   OFFSET(Table1[adjusted_close],-1,0),
   "")</f>
        <v>1304.73</v>
      </c>
      <c r="N252">
        <f t="shared" ca="1" si="3"/>
        <v>0</v>
      </c>
    </row>
    <row r="253" spans="1:14">
      <c r="A253" t="s">
        <v>327</v>
      </c>
      <c r="B253" t="s">
        <v>30</v>
      </c>
      <c r="C253">
        <v>1302.53</v>
      </c>
      <c r="D253">
        <v>1325.32</v>
      </c>
      <c r="E253">
        <v>1279.75</v>
      </c>
      <c r="F253">
        <v>1300.29</v>
      </c>
      <c r="G253">
        <v>37408</v>
      </c>
      <c r="H253">
        <v>171</v>
      </c>
      <c r="I253">
        <v>1</v>
      </c>
      <c r="J253">
        <v>1300.29</v>
      </c>
      <c r="K253">
        <v>24653.92248062016</v>
      </c>
      <c r="L253" t="b">
        <v>0</v>
      </c>
      <c r="M253">
        <f ca="1">IF(Table1[company_id]=OFFSET(Table1[company_id],-1,0),
   OFFSET(Table1[adjusted_close],-1,0),
   "")</f>
        <v>1300.29</v>
      </c>
      <c r="N253">
        <f t="shared" ca="1" si="3"/>
        <v>0</v>
      </c>
    </row>
    <row r="254" spans="1:14">
      <c r="A254" t="s">
        <v>330</v>
      </c>
      <c r="B254" t="s">
        <v>30</v>
      </c>
      <c r="C254">
        <v>1280.95</v>
      </c>
      <c r="D254">
        <v>1289.02</v>
      </c>
      <c r="E254">
        <v>1272.8900000000001</v>
      </c>
      <c r="F254">
        <v>1277.6199999999999</v>
      </c>
      <c r="G254">
        <v>2341</v>
      </c>
      <c r="H254">
        <v>174</v>
      </c>
      <c r="I254">
        <v>1</v>
      </c>
      <c r="J254">
        <v>1277.6199999999999</v>
      </c>
      <c r="K254">
        <v>24653.92248062016</v>
      </c>
      <c r="L254" t="b">
        <v>1</v>
      </c>
      <c r="M254">
        <f ca="1">IF(Table1[company_id]=OFFSET(Table1[company_id],-1,0),
   OFFSET(Table1[adjusted_close],-1,0),
   "")</f>
        <v>1277.6199999999999</v>
      </c>
      <c r="N254">
        <f t="shared" ca="1" si="3"/>
        <v>0</v>
      </c>
    </row>
    <row r="255" spans="1:14">
      <c r="A255" t="s">
        <v>331</v>
      </c>
      <c r="B255" t="s">
        <v>30</v>
      </c>
      <c r="C255">
        <v>1290.1199999999999</v>
      </c>
      <c r="D255">
        <v>1312.22</v>
      </c>
      <c r="E255">
        <v>1268.02</v>
      </c>
      <c r="F255">
        <v>1287.55</v>
      </c>
      <c r="G255">
        <v>13254</v>
      </c>
      <c r="H255">
        <v>175</v>
      </c>
      <c r="I255">
        <v>1</v>
      </c>
      <c r="J255">
        <v>1287.55</v>
      </c>
      <c r="K255">
        <v>24653.92248062016</v>
      </c>
      <c r="L255" t="b">
        <v>0</v>
      </c>
      <c r="M255">
        <f ca="1">IF(Table1[company_id]=OFFSET(Table1[company_id],-1,0),
   OFFSET(Table1[adjusted_close],-1,0),
   "")</f>
        <v>1287.55</v>
      </c>
      <c r="N255">
        <f t="shared" ca="1" si="3"/>
        <v>0</v>
      </c>
    </row>
    <row r="256" spans="1:14">
      <c r="A256" t="s">
        <v>332</v>
      </c>
      <c r="B256" t="s">
        <v>30</v>
      </c>
      <c r="C256">
        <v>1256.4100000000001</v>
      </c>
      <c r="D256">
        <v>1274.79</v>
      </c>
      <c r="E256">
        <v>1238.03</v>
      </c>
      <c r="F256">
        <v>1254.56</v>
      </c>
      <c r="G256">
        <v>3421</v>
      </c>
      <c r="H256">
        <v>176</v>
      </c>
      <c r="I256">
        <v>1</v>
      </c>
      <c r="J256">
        <v>1254.56</v>
      </c>
      <c r="K256">
        <v>24653.92248062016</v>
      </c>
      <c r="L256" t="b">
        <v>0</v>
      </c>
      <c r="M256">
        <f ca="1">IF(Table1[company_id]=OFFSET(Table1[company_id],-1,0),
   OFFSET(Table1[adjusted_close],-1,0),
   "")</f>
        <v>1254.56</v>
      </c>
      <c r="N256">
        <f t="shared" ca="1" si="3"/>
        <v>0</v>
      </c>
    </row>
    <row r="257" spans="1:14">
      <c r="A257" t="s">
        <v>333</v>
      </c>
      <c r="B257" t="s">
        <v>30</v>
      </c>
      <c r="C257">
        <v>1250.21</v>
      </c>
      <c r="D257">
        <v>1270.5</v>
      </c>
      <c r="E257">
        <v>1229.9100000000001</v>
      </c>
      <c r="F257">
        <v>1254.52</v>
      </c>
      <c r="G257">
        <v>12918</v>
      </c>
      <c r="H257">
        <v>177</v>
      </c>
      <c r="I257">
        <v>1</v>
      </c>
      <c r="J257">
        <v>1254.52</v>
      </c>
      <c r="K257">
        <v>24653.92248062016</v>
      </c>
      <c r="L257" t="b">
        <v>0</v>
      </c>
      <c r="M257">
        <f ca="1">IF(Table1[company_id]=OFFSET(Table1[company_id],-1,0),
   OFFSET(Table1[adjusted_close],-1,0),
   "")</f>
        <v>1254.52</v>
      </c>
      <c r="N257">
        <f t="shared" ca="1" si="3"/>
        <v>0</v>
      </c>
    </row>
    <row r="258" spans="1:14">
      <c r="A258" t="s">
        <v>334</v>
      </c>
      <c r="B258" t="s">
        <v>30</v>
      </c>
      <c r="C258">
        <v>1253.0899999999999</v>
      </c>
      <c r="D258">
        <v>1262.3599999999999</v>
      </c>
      <c r="E258">
        <v>1243.81</v>
      </c>
      <c r="F258">
        <v>1245.0999999999999</v>
      </c>
      <c r="G258">
        <v>47617</v>
      </c>
      <c r="H258">
        <v>178</v>
      </c>
      <c r="I258">
        <v>1</v>
      </c>
      <c r="J258">
        <v>1245.0999999999999</v>
      </c>
      <c r="K258">
        <v>24653.92248062016</v>
      </c>
      <c r="L258" t="b">
        <v>0</v>
      </c>
      <c r="M258">
        <f ca="1">IF(Table1[company_id]=OFFSET(Table1[company_id],-1,0),
   OFFSET(Table1[adjusted_close],-1,0),
   "")</f>
        <v>1245.0999999999999</v>
      </c>
      <c r="N258">
        <f t="shared" ref="N258:N321" ca="1" si="4">(J:J- M:M) / M:M</f>
        <v>0</v>
      </c>
    </row>
    <row r="259" spans="1:14">
      <c r="A259" t="s">
        <v>337</v>
      </c>
      <c r="B259" t="s">
        <v>30</v>
      </c>
      <c r="C259">
        <v>1217.6300000000001</v>
      </c>
      <c r="D259">
        <v>1226.76</v>
      </c>
      <c r="E259">
        <v>1208.5</v>
      </c>
      <c r="F259">
        <v>1225.8</v>
      </c>
      <c r="G259">
        <v>5806</v>
      </c>
      <c r="H259">
        <v>181</v>
      </c>
      <c r="I259">
        <v>1</v>
      </c>
      <c r="J259">
        <v>1225.8</v>
      </c>
      <c r="K259">
        <v>24653.92248062016</v>
      </c>
      <c r="L259" t="b">
        <v>0</v>
      </c>
      <c r="M259">
        <f ca="1">IF(Table1[company_id]=OFFSET(Table1[company_id],-1,0),
   OFFSET(Table1[adjusted_close],-1,0),
   "")</f>
        <v>1225.8</v>
      </c>
      <c r="N259">
        <f t="shared" ca="1" si="4"/>
        <v>0</v>
      </c>
    </row>
    <row r="260" spans="1:14">
      <c r="A260" t="s">
        <v>157</v>
      </c>
      <c r="B260" t="s">
        <v>33</v>
      </c>
      <c r="C260">
        <v>1974.24</v>
      </c>
      <c r="D260">
        <v>1983.08</v>
      </c>
      <c r="E260">
        <v>1965.4</v>
      </c>
      <c r="F260">
        <v>1967.98</v>
      </c>
      <c r="G260">
        <v>45064</v>
      </c>
      <c r="H260">
        <v>1</v>
      </c>
      <c r="I260">
        <v>1</v>
      </c>
      <c r="J260">
        <v>1967.98</v>
      </c>
      <c r="K260">
        <v>26012.976744186049</v>
      </c>
      <c r="L260" t="b">
        <v>0</v>
      </c>
      <c r="M260">
        <f ca="1">IF(Table1[company_id]=OFFSET(Table1[company_id],-1,0),
   OFFSET(Table1[adjusted_close],-1,0),
   "")</f>
        <v>1967.98</v>
      </c>
      <c r="N260">
        <f t="shared" ca="1" si="4"/>
        <v>0</v>
      </c>
    </row>
    <row r="261" spans="1:14">
      <c r="A261" t="s">
        <v>158</v>
      </c>
      <c r="B261" t="s">
        <v>33</v>
      </c>
      <c r="C261">
        <v>2030.8</v>
      </c>
      <c r="D261">
        <v>2047.32</v>
      </c>
      <c r="E261">
        <v>2014.27</v>
      </c>
      <c r="F261">
        <v>2034.15</v>
      </c>
      <c r="G261">
        <v>28570</v>
      </c>
      <c r="H261">
        <v>2</v>
      </c>
      <c r="I261">
        <v>1</v>
      </c>
      <c r="J261">
        <v>2034.15</v>
      </c>
      <c r="K261">
        <v>26012.976744186049</v>
      </c>
      <c r="L261" t="b">
        <v>0</v>
      </c>
      <c r="M261">
        <f ca="1">IF(Table1[company_id]=OFFSET(Table1[company_id],-1,0),
   OFFSET(Table1[adjusted_close],-1,0),
   "")</f>
        <v>2034.15</v>
      </c>
      <c r="N261">
        <f t="shared" ca="1" si="4"/>
        <v>0</v>
      </c>
    </row>
    <row r="262" spans="1:14">
      <c r="A262" t="s">
        <v>159</v>
      </c>
      <c r="B262" t="s">
        <v>33</v>
      </c>
      <c r="C262">
        <v>2021.01</v>
      </c>
      <c r="D262">
        <v>2026.12</v>
      </c>
      <c r="E262">
        <v>2015.9</v>
      </c>
      <c r="F262">
        <v>2015.94</v>
      </c>
      <c r="G262">
        <v>12745</v>
      </c>
      <c r="H262">
        <v>3</v>
      </c>
      <c r="I262">
        <v>1</v>
      </c>
      <c r="J262">
        <v>2015.94</v>
      </c>
      <c r="K262">
        <v>26012.976744186049</v>
      </c>
      <c r="L262" t="b">
        <v>0</v>
      </c>
      <c r="M262">
        <f ca="1">IF(Table1[company_id]=OFFSET(Table1[company_id],-1,0),
   OFFSET(Table1[adjusted_close],-1,0),
   "")</f>
        <v>2015.94</v>
      </c>
      <c r="N262">
        <f t="shared" ca="1" si="4"/>
        <v>0</v>
      </c>
    </row>
    <row r="263" spans="1:14">
      <c r="A263" t="s">
        <v>162</v>
      </c>
      <c r="B263" t="s">
        <v>33</v>
      </c>
      <c r="C263">
        <v>1992.73</v>
      </c>
      <c r="D263">
        <v>2018.24</v>
      </c>
      <c r="E263">
        <v>1967.23</v>
      </c>
      <c r="F263">
        <v>2007.26</v>
      </c>
      <c r="G263">
        <v>15288</v>
      </c>
      <c r="H263">
        <v>6</v>
      </c>
      <c r="I263">
        <v>1</v>
      </c>
      <c r="J263">
        <v>2007.26</v>
      </c>
      <c r="K263">
        <v>26012.976744186049</v>
      </c>
      <c r="L263" t="b">
        <v>0</v>
      </c>
      <c r="M263">
        <f ca="1">IF(Table1[company_id]=OFFSET(Table1[company_id],-1,0),
   OFFSET(Table1[adjusted_close],-1,0),
   "")</f>
        <v>2007.26</v>
      </c>
      <c r="N263">
        <f t="shared" ca="1" si="4"/>
        <v>0</v>
      </c>
    </row>
    <row r="264" spans="1:14">
      <c r="A264" t="s">
        <v>163</v>
      </c>
      <c r="B264" t="s">
        <v>33</v>
      </c>
      <c r="C264">
        <v>1972.17</v>
      </c>
      <c r="D264">
        <v>1991.18</v>
      </c>
      <c r="E264">
        <v>1953.17</v>
      </c>
      <c r="F264">
        <v>1987.12</v>
      </c>
      <c r="G264">
        <v>4342</v>
      </c>
      <c r="H264">
        <v>7</v>
      </c>
      <c r="I264">
        <v>1</v>
      </c>
      <c r="J264">
        <v>1987.12</v>
      </c>
      <c r="K264">
        <v>26012.976744186049</v>
      </c>
      <c r="L264" t="b">
        <v>0</v>
      </c>
      <c r="M264">
        <f ca="1">IF(Table1[company_id]=OFFSET(Table1[company_id],-1,0),
   OFFSET(Table1[adjusted_close],-1,0),
   "")</f>
        <v>1987.12</v>
      </c>
      <c r="N264">
        <f t="shared" ca="1" si="4"/>
        <v>0</v>
      </c>
    </row>
    <row r="265" spans="1:14">
      <c r="A265" t="s">
        <v>164</v>
      </c>
      <c r="B265" t="s">
        <v>33</v>
      </c>
      <c r="C265">
        <v>2005.09</v>
      </c>
      <c r="D265">
        <v>2034.91</v>
      </c>
      <c r="E265">
        <v>1975.28</v>
      </c>
      <c r="F265">
        <v>2003.07</v>
      </c>
      <c r="G265">
        <v>24411</v>
      </c>
      <c r="H265">
        <v>8</v>
      </c>
      <c r="I265">
        <v>1</v>
      </c>
      <c r="J265">
        <v>2003.07</v>
      </c>
      <c r="K265">
        <v>26012.976744186049</v>
      </c>
      <c r="L265" t="b">
        <v>0</v>
      </c>
      <c r="M265">
        <f ca="1">IF(Table1[company_id]=OFFSET(Table1[company_id],-1,0),
   OFFSET(Table1[adjusted_close],-1,0),
   "")</f>
        <v>2003.07</v>
      </c>
      <c r="N265">
        <f t="shared" ca="1" si="4"/>
        <v>0</v>
      </c>
    </row>
    <row r="266" spans="1:14">
      <c r="A266" t="s">
        <v>165</v>
      </c>
      <c r="B266" t="s">
        <v>33</v>
      </c>
      <c r="C266">
        <v>1999.94</v>
      </c>
      <c r="D266">
        <v>2032.18</v>
      </c>
      <c r="E266">
        <v>1967.71</v>
      </c>
      <c r="F266">
        <v>1998.6</v>
      </c>
      <c r="G266">
        <v>4093</v>
      </c>
      <c r="H266">
        <v>9</v>
      </c>
      <c r="I266">
        <v>1</v>
      </c>
      <c r="J266">
        <v>1998.6</v>
      </c>
      <c r="K266">
        <v>26012.976744186049</v>
      </c>
      <c r="L266" t="b">
        <v>0</v>
      </c>
      <c r="M266">
        <f ca="1">IF(Table1[company_id]=OFFSET(Table1[company_id],-1,0),
   OFFSET(Table1[adjusted_close],-1,0),
   "")</f>
        <v>1998.6</v>
      </c>
      <c r="N266">
        <f t="shared" ca="1" si="4"/>
        <v>0</v>
      </c>
    </row>
    <row r="267" spans="1:14">
      <c r="A267" t="s">
        <v>166</v>
      </c>
      <c r="B267" t="s">
        <v>33</v>
      </c>
      <c r="C267">
        <v>1960.4</v>
      </c>
      <c r="D267">
        <v>1980.14</v>
      </c>
      <c r="E267">
        <v>1940.66</v>
      </c>
      <c r="F267">
        <v>1974.95</v>
      </c>
      <c r="G267">
        <v>45413</v>
      </c>
      <c r="H267">
        <v>10</v>
      </c>
      <c r="I267">
        <v>1</v>
      </c>
      <c r="J267">
        <v>1974.95</v>
      </c>
      <c r="K267">
        <v>26012.976744186049</v>
      </c>
      <c r="L267" t="b">
        <v>0</v>
      </c>
      <c r="M267">
        <f ca="1">IF(Table1[company_id]=OFFSET(Table1[company_id],-1,0),
   OFFSET(Table1[adjusted_close],-1,0),
   "")</f>
        <v>1974.95</v>
      </c>
      <c r="N267">
        <f t="shared" ca="1" si="4"/>
        <v>0</v>
      </c>
    </row>
    <row r="268" spans="1:14">
      <c r="A268" t="s">
        <v>169</v>
      </c>
      <c r="B268" t="s">
        <v>33</v>
      </c>
      <c r="C268">
        <v>1986.24</v>
      </c>
      <c r="D268">
        <v>1997.86</v>
      </c>
      <c r="E268">
        <v>1974.62</v>
      </c>
      <c r="F268">
        <v>1991.84</v>
      </c>
      <c r="G268">
        <v>40214</v>
      </c>
      <c r="H268">
        <v>13</v>
      </c>
      <c r="I268">
        <v>1</v>
      </c>
      <c r="J268">
        <v>1991.84</v>
      </c>
      <c r="K268">
        <v>26012.976744186049</v>
      </c>
      <c r="L268" t="b">
        <v>0</v>
      </c>
      <c r="M268">
        <f ca="1">IF(Table1[company_id]=OFFSET(Table1[company_id],-1,0),
   OFFSET(Table1[adjusted_close],-1,0),
   "")</f>
        <v>1991.84</v>
      </c>
      <c r="N268">
        <f t="shared" ca="1" si="4"/>
        <v>0</v>
      </c>
    </row>
    <row r="269" spans="1:14">
      <c r="A269" t="s">
        <v>170</v>
      </c>
      <c r="B269" t="s">
        <v>33</v>
      </c>
      <c r="C269">
        <v>2007.88</v>
      </c>
      <c r="D269">
        <v>2029.17</v>
      </c>
      <c r="E269">
        <v>1986.58</v>
      </c>
      <c r="F269">
        <v>2012.28</v>
      </c>
      <c r="G269">
        <v>49901</v>
      </c>
      <c r="H269">
        <v>14</v>
      </c>
      <c r="I269">
        <v>1</v>
      </c>
      <c r="J269">
        <v>2012.28</v>
      </c>
      <c r="K269">
        <v>26012.976744186049</v>
      </c>
      <c r="L269" t="b">
        <v>0</v>
      </c>
      <c r="M269">
        <f ca="1">IF(Table1[company_id]=OFFSET(Table1[company_id],-1,0),
   OFFSET(Table1[adjusted_close],-1,0),
   "")</f>
        <v>2012.28</v>
      </c>
      <c r="N269">
        <f t="shared" ca="1" si="4"/>
        <v>0</v>
      </c>
    </row>
    <row r="270" spans="1:14">
      <c r="A270" t="s">
        <v>171</v>
      </c>
      <c r="B270" t="s">
        <v>33</v>
      </c>
      <c r="C270">
        <v>2017.46</v>
      </c>
      <c r="D270">
        <v>2041.64</v>
      </c>
      <c r="E270">
        <v>1993.28</v>
      </c>
      <c r="F270">
        <v>2011.07</v>
      </c>
      <c r="G270">
        <v>6626</v>
      </c>
      <c r="H270">
        <v>15</v>
      </c>
      <c r="I270">
        <v>1</v>
      </c>
      <c r="J270">
        <v>2011.07</v>
      </c>
      <c r="K270">
        <v>26012.976744186049</v>
      </c>
      <c r="L270" t="b">
        <v>0</v>
      </c>
      <c r="M270">
        <f ca="1">IF(Table1[company_id]=OFFSET(Table1[company_id],-1,0),
   OFFSET(Table1[adjusted_close],-1,0),
   "")</f>
        <v>2011.07</v>
      </c>
      <c r="N270">
        <f t="shared" ca="1" si="4"/>
        <v>0</v>
      </c>
    </row>
    <row r="271" spans="1:14">
      <c r="A271" t="s">
        <v>172</v>
      </c>
      <c r="B271" t="s">
        <v>33</v>
      </c>
      <c r="C271">
        <v>1985.13</v>
      </c>
      <c r="D271">
        <v>2011.13</v>
      </c>
      <c r="E271">
        <v>1959.13</v>
      </c>
      <c r="F271">
        <v>1994.8</v>
      </c>
      <c r="G271">
        <v>20982</v>
      </c>
      <c r="H271">
        <v>16</v>
      </c>
      <c r="I271">
        <v>1</v>
      </c>
      <c r="J271">
        <v>1994.8</v>
      </c>
      <c r="K271">
        <v>26012.976744186049</v>
      </c>
      <c r="L271" t="b">
        <v>0</v>
      </c>
      <c r="M271">
        <f ca="1">IF(Table1[company_id]=OFFSET(Table1[company_id],-1,0),
   OFFSET(Table1[adjusted_close],-1,0),
   "")</f>
        <v>1994.8</v>
      </c>
      <c r="N271">
        <f t="shared" ca="1" si="4"/>
        <v>0</v>
      </c>
    </row>
    <row r="272" spans="1:14">
      <c r="A272" t="s">
        <v>173</v>
      </c>
      <c r="B272" t="s">
        <v>33</v>
      </c>
      <c r="C272">
        <v>2062.31</v>
      </c>
      <c r="D272">
        <v>2081.71</v>
      </c>
      <c r="E272">
        <v>2042.9</v>
      </c>
      <c r="F272">
        <v>2051.12</v>
      </c>
      <c r="G272">
        <v>20440</v>
      </c>
      <c r="H272">
        <v>17</v>
      </c>
      <c r="I272">
        <v>1</v>
      </c>
      <c r="J272">
        <v>2051.12</v>
      </c>
      <c r="K272">
        <v>26012.976744186049</v>
      </c>
      <c r="L272" t="b">
        <v>0</v>
      </c>
      <c r="M272">
        <f ca="1">IF(Table1[company_id]=OFFSET(Table1[company_id],-1,0),
   OFFSET(Table1[adjusted_close],-1,0),
   "")</f>
        <v>2051.12</v>
      </c>
      <c r="N272">
        <f t="shared" ca="1" si="4"/>
        <v>0</v>
      </c>
    </row>
    <row r="273" spans="1:14">
      <c r="A273" t="s">
        <v>176</v>
      </c>
      <c r="B273" t="s">
        <v>33</v>
      </c>
      <c r="C273">
        <v>2066.25</v>
      </c>
      <c r="D273">
        <v>2087.27</v>
      </c>
      <c r="E273">
        <v>2045.23</v>
      </c>
      <c r="F273">
        <v>2060.42</v>
      </c>
      <c r="G273">
        <v>39158</v>
      </c>
      <c r="H273">
        <v>20</v>
      </c>
      <c r="I273">
        <v>1</v>
      </c>
      <c r="J273">
        <v>2060.42</v>
      </c>
      <c r="K273">
        <v>26012.976744186049</v>
      </c>
      <c r="L273" t="b">
        <v>0</v>
      </c>
      <c r="M273">
        <f ca="1">IF(Table1[company_id]=OFFSET(Table1[company_id],-1,0),
   OFFSET(Table1[adjusted_close],-1,0),
   "")</f>
        <v>2060.42</v>
      </c>
      <c r="N273">
        <f t="shared" ca="1" si="4"/>
        <v>0</v>
      </c>
    </row>
    <row r="274" spans="1:14">
      <c r="A274" t="s">
        <v>177</v>
      </c>
      <c r="B274" t="s">
        <v>33</v>
      </c>
      <c r="C274">
        <v>2026.64</v>
      </c>
      <c r="D274">
        <v>2047.22</v>
      </c>
      <c r="E274">
        <v>2006.06</v>
      </c>
      <c r="F274">
        <v>2028.09</v>
      </c>
      <c r="G274">
        <v>22563</v>
      </c>
      <c r="H274">
        <v>21</v>
      </c>
      <c r="I274">
        <v>1</v>
      </c>
      <c r="J274">
        <v>2028.09</v>
      </c>
      <c r="K274">
        <v>26012.976744186049</v>
      </c>
      <c r="L274" t="b">
        <v>0</v>
      </c>
      <c r="M274">
        <f ca="1">IF(Table1[company_id]=OFFSET(Table1[company_id],-1,0),
   OFFSET(Table1[adjusted_close],-1,0),
   "")</f>
        <v>2028.09</v>
      </c>
      <c r="N274">
        <f t="shared" ca="1" si="4"/>
        <v>0</v>
      </c>
    </row>
    <row r="275" spans="1:14">
      <c r="A275" t="s">
        <v>178</v>
      </c>
      <c r="B275" t="s">
        <v>33</v>
      </c>
      <c r="C275">
        <v>2050.9299999999998</v>
      </c>
      <c r="D275">
        <v>2072.6999999999998</v>
      </c>
      <c r="E275">
        <v>2029.16</v>
      </c>
      <c r="F275">
        <v>2065.04</v>
      </c>
      <c r="G275">
        <v>4380</v>
      </c>
      <c r="H275">
        <v>22</v>
      </c>
      <c r="I275">
        <v>1</v>
      </c>
      <c r="J275">
        <v>2065.04</v>
      </c>
      <c r="K275">
        <v>26012.976744186049</v>
      </c>
      <c r="L275" t="b">
        <v>0</v>
      </c>
      <c r="M275">
        <f ca="1">IF(Table1[company_id]=OFFSET(Table1[company_id],-1,0),
   OFFSET(Table1[adjusted_close],-1,0),
   "")</f>
        <v>2065.04</v>
      </c>
      <c r="N275">
        <f t="shared" ca="1" si="4"/>
        <v>0</v>
      </c>
    </row>
    <row r="276" spans="1:14">
      <c r="A276" t="s">
        <v>179</v>
      </c>
      <c r="B276" t="s">
        <v>33</v>
      </c>
      <c r="C276">
        <v>2037.25</v>
      </c>
      <c r="D276">
        <v>2049.66</v>
      </c>
      <c r="E276">
        <v>2024.84</v>
      </c>
      <c r="F276">
        <v>2043.38</v>
      </c>
      <c r="G276">
        <v>21017</v>
      </c>
      <c r="H276">
        <v>23</v>
      </c>
      <c r="I276">
        <v>1</v>
      </c>
      <c r="J276">
        <v>2043.38</v>
      </c>
      <c r="K276">
        <v>26012.976744186049</v>
      </c>
      <c r="L276" t="b">
        <v>0</v>
      </c>
      <c r="M276">
        <f ca="1">IF(Table1[company_id]=OFFSET(Table1[company_id],-1,0),
   OFFSET(Table1[adjusted_close],-1,0),
   "")</f>
        <v>2043.38</v>
      </c>
      <c r="N276">
        <f t="shared" ca="1" si="4"/>
        <v>0</v>
      </c>
    </row>
    <row r="277" spans="1:14">
      <c r="A277" t="s">
        <v>180</v>
      </c>
      <c r="B277" t="s">
        <v>33</v>
      </c>
      <c r="C277">
        <v>2118.5500000000002</v>
      </c>
      <c r="D277">
        <v>2147.9</v>
      </c>
      <c r="E277">
        <v>2089.1999999999998</v>
      </c>
      <c r="F277">
        <v>2115.6999999999998</v>
      </c>
      <c r="G277">
        <v>18343</v>
      </c>
      <c r="H277">
        <v>24</v>
      </c>
      <c r="I277">
        <v>1</v>
      </c>
      <c r="J277">
        <v>2115.6999999999998</v>
      </c>
      <c r="K277">
        <v>26012.976744186049</v>
      </c>
      <c r="L277" t="b">
        <v>0</v>
      </c>
      <c r="M277">
        <f ca="1">IF(Table1[company_id]=OFFSET(Table1[company_id],-1,0),
   OFFSET(Table1[adjusted_close],-1,0),
   "")</f>
        <v>2115.6999999999998</v>
      </c>
      <c r="N277">
        <f t="shared" ca="1" si="4"/>
        <v>0</v>
      </c>
    </row>
    <row r="278" spans="1:14">
      <c r="A278" t="s">
        <v>183</v>
      </c>
      <c r="B278" t="s">
        <v>33</v>
      </c>
      <c r="C278">
        <v>2105.25</v>
      </c>
      <c r="D278">
        <v>2130.79</v>
      </c>
      <c r="E278">
        <v>2079.6999999999998</v>
      </c>
      <c r="F278">
        <v>2118.33</v>
      </c>
      <c r="G278">
        <v>16251</v>
      </c>
      <c r="H278">
        <v>27</v>
      </c>
      <c r="I278">
        <v>1</v>
      </c>
      <c r="J278">
        <v>2118.33</v>
      </c>
      <c r="K278">
        <v>26012.976744186049</v>
      </c>
      <c r="L278" t="b">
        <v>0</v>
      </c>
      <c r="M278">
        <f ca="1">IF(Table1[company_id]=OFFSET(Table1[company_id],-1,0),
   OFFSET(Table1[adjusted_close],-1,0),
   "")</f>
        <v>2118.33</v>
      </c>
      <c r="N278">
        <f t="shared" ca="1" si="4"/>
        <v>0</v>
      </c>
    </row>
    <row r="279" spans="1:14">
      <c r="A279" t="s">
        <v>184</v>
      </c>
      <c r="B279" t="s">
        <v>33</v>
      </c>
      <c r="C279">
        <v>2152.8200000000002</v>
      </c>
      <c r="D279">
        <v>2180.25</v>
      </c>
      <c r="E279">
        <v>2125.39</v>
      </c>
      <c r="F279">
        <v>2146.06</v>
      </c>
      <c r="G279">
        <v>12536</v>
      </c>
      <c r="H279">
        <v>28</v>
      </c>
      <c r="I279">
        <v>1</v>
      </c>
      <c r="J279">
        <v>2146.06</v>
      </c>
      <c r="K279">
        <v>26012.976744186049</v>
      </c>
      <c r="L279" t="b">
        <v>0</v>
      </c>
      <c r="M279">
        <f ca="1">IF(Table1[company_id]=OFFSET(Table1[company_id],-1,0),
   OFFSET(Table1[adjusted_close],-1,0),
   "")</f>
        <v>2146.06</v>
      </c>
      <c r="N279">
        <f t="shared" ca="1" si="4"/>
        <v>0</v>
      </c>
    </row>
    <row r="280" spans="1:14">
      <c r="A280" t="s">
        <v>185</v>
      </c>
      <c r="B280" t="s">
        <v>33</v>
      </c>
      <c r="C280">
        <v>2098.5700000000002</v>
      </c>
      <c r="D280">
        <v>2116.4499999999998</v>
      </c>
      <c r="E280">
        <v>2080.6999999999998</v>
      </c>
      <c r="F280">
        <v>2091.0500000000002</v>
      </c>
      <c r="G280">
        <v>9712</v>
      </c>
      <c r="H280">
        <v>29</v>
      </c>
      <c r="I280">
        <v>1</v>
      </c>
      <c r="J280">
        <v>2091.0500000000002</v>
      </c>
      <c r="K280">
        <v>26012.976744186049</v>
      </c>
      <c r="L280" t="b">
        <v>0</v>
      </c>
      <c r="M280">
        <f ca="1">IF(Table1[company_id]=OFFSET(Table1[company_id],-1,0),
   OFFSET(Table1[adjusted_close],-1,0),
   "")</f>
        <v>2091.0500000000002</v>
      </c>
      <c r="N280">
        <f t="shared" ca="1" si="4"/>
        <v>0</v>
      </c>
    </row>
    <row r="281" spans="1:14">
      <c r="A281" t="s">
        <v>186</v>
      </c>
      <c r="B281" t="s">
        <v>33</v>
      </c>
      <c r="C281">
        <v>2051.9899999999998</v>
      </c>
      <c r="D281">
        <v>2066.23</v>
      </c>
      <c r="E281">
        <v>2037.75</v>
      </c>
      <c r="F281">
        <v>2057.98</v>
      </c>
      <c r="G281">
        <v>6109</v>
      </c>
      <c r="H281">
        <v>30</v>
      </c>
      <c r="I281">
        <v>1</v>
      </c>
      <c r="J281">
        <v>2057.98</v>
      </c>
      <c r="K281">
        <v>26012.976744186049</v>
      </c>
      <c r="L281" t="b">
        <v>0</v>
      </c>
      <c r="M281">
        <f ca="1">IF(Table1[company_id]=OFFSET(Table1[company_id],-1,0),
   OFFSET(Table1[adjusted_close],-1,0),
   "")</f>
        <v>2057.98</v>
      </c>
      <c r="N281">
        <f t="shared" ca="1" si="4"/>
        <v>0</v>
      </c>
    </row>
    <row r="282" spans="1:14">
      <c r="A282" t="s">
        <v>187</v>
      </c>
      <c r="B282" t="s">
        <v>33</v>
      </c>
      <c r="C282">
        <v>2087.8200000000002</v>
      </c>
      <c r="D282">
        <v>2107</v>
      </c>
      <c r="E282">
        <v>2068.64</v>
      </c>
      <c r="F282">
        <v>2093.35</v>
      </c>
      <c r="G282">
        <v>17967</v>
      </c>
      <c r="H282">
        <v>31</v>
      </c>
      <c r="I282">
        <v>1</v>
      </c>
      <c r="J282">
        <v>2093.35</v>
      </c>
      <c r="K282">
        <v>26012.976744186049</v>
      </c>
      <c r="L282" t="b">
        <v>0</v>
      </c>
      <c r="M282">
        <f ca="1">IF(Table1[company_id]=OFFSET(Table1[company_id],-1,0),
   OFFSET(Table1[adjusted_close],-1,0),
   "")</f>
        <v>2093.35</v>
      </c>
      <c r="N282">
        <f t="shared" ca="1" si="4"/>
        <v>0</v>
      </c>
    </row>
    <row r="283" spans="1:14">
      <c r="A283" t="s">
        <v>190</v>
      </c>
      <c r="B283" t="s">
        <v>33</v>
      </c>
      <c r="C283">
        <v>2099.21</v>
      </c>
      <c r="D283">
        <v>2115.3000000000002</v>
      </c>
      <c r="E283">
        <v>2083.11</v>
      </c>
      <c r="F283">
        <v>2102.25</v>
      </c>
      <c r="G283">
        <v>37935</v>
      </c>
      <c r="H283">
        <v>34</v>
      </c>
      <c r="I283">
        <v>1</v>
      </c>
      <c r="J283">
        <v>2102.25</v>
      </c>
      <c r="K283">
        <v>26012.976744186049</v>
      </c>
      <c r="L283" t="b">
        <v>0</v>
      </c>
      <c r="M283">
        <f ca="1">IF(Table1[company_id]=OFFSET(Table1[company_id],-1,0),
   OFFSET(Table1[adjusted_close],-1,0),
   "")</f>
        <v>2102.25</v>
      </c>
      <c r="N283">
        <f t="shared" ca="1" si="4"/>
        <v>0</v>
      </c>
    </row>
    <row r="284" spans="1:14">
      <c r="A284" t="s">
        <v>191</v>
      </c>
      <c r="B284" t="s">
        <v>33</v>
      </c>
      <c r="C284">
        <v>2152.91</v>
      </c>
      <c r="D284">
        <v>2177.61</v>
      </c>
      <c r="E284">
        <v>2128.1999999999998</v>
      </c>
      <c r="F284">
        <v>2157.56</v>
      </c>
      <c r="G284">
        <v>30009</v>
      </c>
      <c r="H284">
        <v>35</v>
      </c>
      <c r="I284">
        <v>1</v>
      </c>
      <c r="J284">
        <v>2157.56</v>
      </c>
      <c r="K284">
        <v>26012.976744186049</v>
      </c>
      <c r="L284" t="b">
        <v>0</v>
      </c>
      <c r="M284">
        <f ca="1">IF(Table1[company_id]=OFFSET(Table1[company_id],-1,0),
   OFFSET(Table1[adjusted_close],-1,0),
   "")</f>
        <v>2157.56</v>
      </c>
      <c r="N284">
        <f t="shared" ca="1" si="4"/>
        <v>0</v>
      </c>
    </row>
    <row r="285" spans="1:14">
      <c r="A285" t="s">
        <v>192</v>
      </c>
      <c r="B285" t="s">
        <v>33</v>
      </c>
      <c r="C285">
        <v>2168.6999999999998</v>
      </c>
      <c r="D285">
        <v>2192.15</v>
      </c>
      <c r="E285">
        <v>2145.25</v>
      </c>
      <c r="F285">
        <v>2171.31</v>
      </c>
      <c r="G285">
        <v>27143</v>
      </c>
      <c r="H285">
        <v>36</v>
      </c>
      <c r="I285">
        <v>1</v>
      </c>
      <c r="J285">
        <v>2171.31</v>
      </c>
      <c r="K285">
        <v>26012.976744186049</v>
      </c>
      <c r="L285" t="b">
        <v>0</v>
      </c>
      <c r="M285">
        <f ca="1">IF(Table1[company_id]=OFFSET(Table1[company_id],-1,0),
   OFFSET(Table1[adjusted_close],-1,0),
   "")</f>
        <v>2171.31</v>
      </c>
      <c r="N285">
        <f t="shared" ca="1" si="4"/>
        <v>0</v>
      </c>
    </row>
    <row r="286" spans="1:14">
      <c r="A286" t="s">
        <v>193</v>
      </c>
      <c r="B286" t="s">
        <v>33</v>
      </c>
      <c r="C286">
        <v>2173.63</v>
      </c>
      <c r="D286">
        <v>2204.4</v>
      </c>
      <c r="E286">
        <v>2142.86</v>
      </c>
      <c r="F286">
        <v>2175.81</v>
      </c>
      <c r="G286">
        <v>21581</v>
      </c>
      <c r="H286">
        <v>37</v>
      </c>
      <c r="I286">
        <v>1</v>
      </c>
      <c r="J286">
        <v>2175.81</v>
      </c>
      <c r="K286">
        <v>26012.976744186049</v>
      </c>
      <c r="L286" t="b">
        <v>0</v>
      </c>
      <c r="M286">
        <f ca="1">IF(Table1[company_id]=OFFSET(Table1[company_id],-1,0),
   OFFSET(Table1[adjusted_close],-1,0),
   "")</f>
        <v>2175.81</v>
      </c>
      <c r="N286">
        <f t="shared" ca="1" si="4"/>
        <v>0</v>
      </c>
    </row>
    <row r="287" spans="1:14">
      <c r="A287" t="s">
        <v>194</v>
      </c>
      <c r="B287" t="s">
        <v>33</v>
      </c>
      <c r="C287">
        <v>2227.9</v>
      </c>
      <c r="D287">
        <v>2264.1999999999998</v>
      </c>
      <c r="E287">
        <v>2191.61</v>
      </c>
      <c r="F287">
        <v>2223.8200000000002</v>
      </c>
      <c r="G287">
        <v>4762</v>
      </c>
      <c r="H287">
        <v>38</v>
      </c>
      <c r="I287">
        <v>1</v>
      </c>
      <c r="J287">
        <v>2223.8200000000002</v>
      </c>
      <c r="K287">
        <v>26012.976744186049</v>
      </c>
      <c r="L287" t="b">
        <v>0</v>
      </c>
      <c r="M287">
        <f ca="1">IF(Table1[company_id]=OFFSET(Table1[company_id],-1,0),
   OFFSET(Table1[adjusted_close],-1,0),
   "")</f>
        <v>2223.8200000000002</v>
      </c>
      <c r="N287">
        <f t="shared" ca="1" si="4"/>
        <v>0</v>
      </c>
    </row>
    <row r="288" spans="1:14">
      <c r="A288" t="s">
        <v>197</v>
      </c>
      <c r="B288" t="s">
        <v>33</v>
      </c>
      <c r="C288">
        <v>2249.75</v>
      </c>
      <c r="D288">
        <v>2257.5700000000002</v>
      </c>
      <c r="E288">
        <v>2241.9299999999998</v>
      </c>
      <c r="F288">
        <v>2252.84</v>
      </c>
      <c r="G288">
        <v>39559</v>
      </c>
      <c r="H288">
        <v>41</v>
      </c>
      <c r="I288">
        <v>1</v>
      </c>
      <c r="J288">
        <v>2252.84</v>
      </c>
      <c r="K288">
        <v>26012.976744186049</v>
      </c>
      <c r="L288" t="b">
        <v>0</v>
      </c>
      <c r="M288">
        <f ca="1">IF(Table1[company_id]=OFFSET(Table1[company_id],-1,0),
   OFFSET(Table1[adjusted_close],-1,0),
   "")</f>
        <v>2252.84</v>
      </c>
      <c r="N288">
        <f t="shared" ca="1" si="4"/>
        <v>0</v>
      </c>
    </row>
    <row r="289" spans="1:14">
      <c r="A289" t="s">
        <v>198</v>
      </c>
      <c r="B289" t="s">
        <v>33</v>
      </c>
      <c r="C289">
        <v>2237.38</v>
      </c>
      <c r="D289">
        <v>2248.64</v>
      </c>
      <c r="E289">
        <v>2226.13</v>
      </c>
      <c r="F289">
        <v>2247.81</v>
      </c>
      <c r="G289">
        <v>31811</v>
      </c>
      <c r="H289">
        <v>42</v>
      </c>
      <c r="I289">
        <v>1</v>
      </c>
      <c r="J289">
        <v>2247.81</v>
      </c>
      <c r="K289">
        <v>26012.976744186049</v>
      </c>
      <c r="L289" t="b">
        <v>0</v>
      </c>
      <c r="M289">
        <f ca="1">IF(Table1[company_id]=OFFSET(Table1[company_id],-1,0),
   OFFSET(Table1[adjusted_close],-1,0),
   "")</f>
        <v>2247.81</v>
      </c>
      <c r="N289">
        <f t="shared" ca="1" si="4"/>
        <v>0</v>
      </c>
    </row>
    <row r="290" spans="1:14">
      <c r="A290" t="s">
        <v>199</v>
      </c>
      <c r="B290" t="s">
        <v>33</v>
      </c>
      <c r="C290">
        <v>2220.73</v>
      </c>
      <c r="D290">
        <v>2248.7199999999998</v>
      </c>
      <c r="E290">
        <v>2192.7399999999998</v>
      </c>
      <c r="F290">
        <v>2217.5700000000002</v>
      </c>
      <c r="G290">
        <v>23431</v>
      </c>
      <c r="H290">
        <v>43</v>
      </c>
      <c r="I290">
        <v>1</v>
      </c>
      <c r="J290">
        <v>2217.5700000000002</v>
      </c>
      <c r="K290">
        <v>26012.976744186049</v>
      </c>
      <c r="L290" t="b">
        <v>0</v>
      </c>
      <c r="M290">
        <f ca="1">IF(Table1[company_id]=OFFSET(Table1[company_id],-1,0),
   OFFSET(Table1[adjusted_close],-1,0),
   "")</f>
        <v>2217.5700000000002</v>
      </c>
      <c r="N290">
        <f t="shared" ca="1" si="4"/>
        <v>0</v>
      </c>
    </row>
    <row r="291" spans="1:14">
      <c r="A291" t="s">
        <v>200</v>
      </c>
      <c r="B291" t="s">
        <v>33</v>
      </c>
      <c r="C291">
        <v>2171.5</v>
      </c>
      <c r="D291">
        <v>2193.3200000000002</v>
      </c>
      <c r="E291">
        <v>2149.6799999999998</v>
      </c>
      <c r="F291">
        <v>2152.8000000000002</v>
      </c>
      <c r="G291">
        <v>7368</v>
      </c>
      <c r="H291">
        <v>44</v>
      </c>
      <c r="I291">
        <v>1</v>
      </c>
      <c r="J291">
        <v>2152.8000000000002</v>
      </c>
      <c r="K291">
        <v>26012.976744186049</v>
      </c>
      <c r="L291" t="b">
        <v>0</v>
      </c>
      <c r="M291">
        <f ca="1">IF(Table1[company_id]=OFFSET(Table1[company_id],-1,0),
   OFFSET(Table1[adjusted_close],-1,0),
   "")</f>
        <v>2152.8000000000002</v>
      </c>
      <c r="N291">
        <f t="shared" ca="1" si="4"/>
        <v>0</v>
      </c>
    </row>
    <row r="292" spans="1:14">
      <c r="A292" t="s">
        <v>201</v>
      </c>
      <c r="B292" t="s">
        <v>33</v>
      </c>
      <c r="C292">
        <v>2135.84</v>
      </c>
      <c r="D292">
        <v>2145.23</v>
      </c>
      <c r="E292">
        <v>2126.4499999999998</v>
      </c>
      <c r="F292">
        <v>2141.4699999999998</v>
      </c>
      <c r="G292">
        <v>24116</v>
      </c>
      <c r="H292">
        <v>45</v>
      </c>
      <c r="I292">
        <v>1</v>
      </c>
      <c r="J292">
        <v>2141.4699999999998</v>
      </c>
      <c r="K292">
        <v>26012.976744186049</v>
      </c>
      <c r="L292" t="b">
        <v>0</v>
      </c>
      <c r="M292">
        <f ca="1">IF(Table1[company_id]=OFFSET(Table1[company_id],-1,0),
   OFFSET(Table1[adjusted_close],-1,0),
   "")</f>
        <v>2141.4699999999998</v>
      </c>
      <c r="N292">
        <f t="shared" ca="1" si="4"/>
        <v>0</v>
      </c>
    </row>
    <row r="293" spans="1:14">
      <c r="A293" t="s">
        <v>204</v>
      </c>
      <c r="B293" t="s">
        <v>33</v>
      </c>
      <c r="C293">
        <v>2103.4899999999998</v>
      </c>
      <c r="D293">
        <v>2113.52</v>
      </c>
      <c r="E293">
        <v>2093.4499999999998</v>
      </c>
      <c r="F293">
        <v>2110.1999999999998</v>
      </c>
      <c r="G293">
        <v>44201</v>
      </c>
      <c r="H293">
        <v>48</v>
      </c>
      <c r="I293">
        <v>1</v>
      </c>
      <c r="J293">
        <v>2110.1999999999998</v>
      </c>
      <c r="K293">
        <v>26012.976744186049</v>
      </c>
      <c r="L293" t="b">
        <v>0</v>
      </c>
      <c r="M293">
        <f ca="1">IF(Table1[company_id]=OFFSET(Table1[company_id],-1,0),
   OFFSET(Table1[adjusted_close],-1,0),
   "")</f>
        <v>2110.1999999999998</v>
      </c>
      <c r="N293">
        <f t="shared" ca="1" si="4"/>
        <v>0</v>
      </c>
    </row>
    <row r="294" spans="1:14">
      <c r="A294" t="s">
        <v>205</v>
      </c>
      <c r="B294" t="s">
        <v>33</v>
      </c>
      <c r="C294">
        <v>2197.87</v>
      </c>
      <c r="D294">
        <v>2223.56</v>
      </c>
      <c r="E294">
        <v>2172.17</v>
      </c>
      <c r="F294">
        <v>2180.9299999999998</v>
      </c>
      <c r="G294">
        <v>11361</v>
      </c>
      <c r="H294">
        <v>49</v>
      </c>
      <c r="I294">
        <v>1</v>
      </c>
      <c r="J294">
        <v>2180.9299999999998</v>
      </c>
      <c r="K294">
        <v>26012.976744186049</v>
      </c>
      <c r="L294" t="b">
        <v>0</v>
      </c>
      <c r="M294">
        <f ca="1">IF(Table1[company_id]=OFFSET(Table1[company_id],-1,0),
   OFFSET(Table1[adjusted_close],-1,0),
   "")</f>
        <v>2180.9299999999998</v>
      </c>
      <c r="N294">
        <f t="shared" ca="1" si="4"/>
        <v>0</v>
      </c>
    </row>
    <row r="295" spans="1:14">
      <c r="A295" t="s">
        <v>206</v>
      </c>
      <c r="B295" t="s">
        <v>33</v>
      </c>
      <c r="C295">
        <v>2176.64</v>
      </c>
      <c r="D295">
        <v>2198.29</v>
      </c>
      <c r="E295">
        <v>2154.98</v>
      </c>
      <c r="F295">
        <v>2163.65</v>
      </c>
      <c r="G295">
        <v>10078</v>
      </c>
      <c r="H295">
        <v>50</v>
      </c>
      <c r="I295">
        <v>1</v>
      </c>
      <c r="J295">
        <v>2163.65</v>
      </c>
      <c r="K295">
        <v>26012.976744186049</v>
      </c>
      <c r="L295" t="b">
        <v>0</v>
      </c>
      <c r="M295">
        <f ca="1">IF(Table1[company_id]=OFFSET(Table1[company_id],-1,0),
   OFFSET(Table1[adjusted_close],-1,0),
   "")</f>
        <v>2163.65</v>
      </c>
      <c r="N295">
        <f t="shared" ca="1" si="4"/>
        <v>0</v>
      </c>
    </row>
    <row r="296" spans="1:14">
      <c r="A296" t="s">
        <v>207</v>
      </c>
      <c r="B296" t="s">
        <v>33</v>
      </c>
      <c r="C296">
        <v>2139.73</v>
      </c>
      <c r="D296">
        <v>2174.5300000000002</v>
      </c>
      <c r="E296">
        <v>2104.9299999999998</v>
      </c>
      <c r="F296">
        <v>2145.7600000000002</v>
      </c>
      <c r="G296">
        <v>39850</v>
      </c>
      <c r="H296">
        <v>51</v>
      </c>
      <c r="I296">
        <v>1</v>
      </c>
      <c r="J296">
        <v>2145.7600000000002</v>
      </c>
      <c r="K296">
        <v>26012.976744186049</v>
      </c>
      <c r="L296" t="b">
        <v>0</v>
      </c>
      <c r="M296">
        <f ca="1">IF(Table1[company_id]=OFFSET(Table1[company_id],-1,0),
   OFFSET(Table1[adjusted_close],-1,0),
   "")</f>
        <v>2145.7600000000002</v>
      </c>
      <c r="N296">
        <f t="shared" ca="1" si="4"/>
        <v>0</v>
      </c>
    </row>
    <row r="297" spans="1:14">
      <c r="A297" t="s">
        <v>208</v>
      </c>
      <c r="B297" t="s">
        <v>33</v>
      </c>
      <c r="C297">
        <v>2111.88</v>
      </c>
      <c r="D297">
        <v>2143.27</v>
      </c>
      <c r="E297">
        <v>2080.48</v>
      </c>
      <c r="F297">
        <v>2105.5300000000002</v>
      </c>
      <c r="G297">
        <v>27015</v>
      </c>
      <c r="H297">
        <v>52</v>
      </c>
      <c r="I297">
        <v>1</v>
      </c>
      <c r="J297">
        <v>2105.5300000000002</v>
      </c>
      <c r="K297">
        <v>26012.976744186049</v>
      </c>
      <c r="L297" t="b">
        <v>0</v>
      </c>
      <c r="M297">
        <f ca="1">IF(Table1[company_id]=OFFSET(Table1[company_id],-1,0),
   OFFSET(Table1[adjusted_close],-1,0),
   "")</f>
        <v>2105.5300000000002</v>
      </c>
      <c r="N297">
        <f t="shared" ca="1" si="4"/>
        <v>0</v>
      </c>
    </row>
    <row r="298" spans="1:14">
      <c r="A298" t="s">
        <v>211</v>
      </c>
      <c r="B298" t="s">
        <v>33</v>
      </c>
      <c r="C298">
        <v>2085.62</v>
      </c>
      <c r="D298">
        <v>2111.52</v>
      </c>
      <c r="E298">
        <v>2059.7199999999998</v>
      </c>
      <c r="F298">
        <v>2098.98</v>
      </c>
      <c r="G298">
        <v>37679</v>
      </c>
      <c r="H298">
        <v>55</v>
      </c>
      <c r="I298">
        <v>1</v>
      </c>
      <c r="J298">
        <v>2098.98</v>
      </c>
      <c r="K298">
        <v>26012.976744186049</v>
      </c>
      <c r="L298" t="b">
        <v>0</v>
      </c>
      <c r="M298">
        <f ca="1">IF(Table1[company_id]=OFFSET(Table1[company_id],-1,0),
   OFFSET(Table1[adjusted_close],-1,0),
   "")</f>
        <v>2098.98</v>
      </c>
      <c r="N298">
        <f t="shared" ca="1" si="4"/>
        <v>0</v>
      </c>
    </row>
    <row r="299" spans="1:14">
      <c r="A299" t="s">
        <v>212</v>
      </c>
      <c r="B299" t="s">
        <v>33</v>
      </c>
      <c r="C299">
        <v>2080.15</v>
      </c>
      <c r="D299">
        <v>2111.71</v>
      </c>
      <c r="E299">
        <v>2048.59</v>
      </c>
      <c r="F299">
        <v>2081.9699999999998</v>
      </c>
      <c r="G299">
        <v>14629</v>
      </c>
      <c r="H299">
        <v>56</v>
      </c>
      <c r="I299">
        <v>1</v>
      </c>
      <c r="J299">
        <v>2081.9699999999998</v>
      </c>
      <c r="K299">
        <v>26012.976744186049</v>
      </c>
      <c r="L299" t="b">
        <v>0</v>
      </c>
      <c r="M299">
        <f ca="1">IF(Table1[company_id]=OFFSET(Table1[company_id],-1,0),
   OFFSET(Table1[adjusted_close],-1,0),
   "")</f>
        <v>2081.9699999999998</v>
      </c>
      <c r="N299">
        <f t="shared" ca="1" si="4"/>
        <v>0</v>
      </c>
    </row>
    <row r="300" spans="1:14">
      <c r="A300" t="s">
        <v>213</v>
      </c>
      <c r="B300" t="s">
        <v>33</v>
      </c>
      <c r="C300">
        <v>2131.2800000000002</v>
      </c>
      <c r="D300">
        <v>2154.63</v>
      </c>
      <c r="E300">
        <v>2107.94</v>
      </c>
      <c r="F300">
        <v>2128.56</v>
      </c>
      <c r="G300">
        <v>34226</v>
      </c>
      <c r="H300">
        <v>57</v>
      </c>
      <c r="I300">
        <v>1</v>
      </c>
      <c r="J300">
        <v>2128.56</v>
      </c>
      <c r="K300">
        <v>26012.976744186049</v>
      </c>
      <c r="L300" t="b">
        <v>0</v>
      </c>
      <c r="M300">
        <f ca="1">IF(Table1[company_id]=OFFSET(Table1[company_id],-1,0),
   OFFSET(Table1[adjusted_close],-1,0),
   "")</f>
        <v>2128.56</v>
      </c>
      <c r="N300">
        <f t="shared" ca="1" si="4"/>
        <v>0</v>
      </c>
    </row>
    <row r="301" spans="1:14">
      <c r="A301" t="s">
        <v>214</v>
      </c>
      <c r="B301" t="s">
        <v>33</v>
      </c>
      <c r="C301">
        <v>2141</v>
      </c>
      <c r="D301">
        <v>2171.7800000000002</v>
      </c>
      <c r="E301">
        <v>2110.23</v>
      </c>
      <c r="F301">
        <v>2133.59</v>
      </c>
      <c r="G301">
        <v>28961</v>
      </c>
      <c r="H301">
        <v>58</v>
      </c>
      <c r="I301">
        <v>1</v>
      </c>
      <c r="J301">
        <v>2133.59</v>
      </c>
      <c r="K301">
        <v>26012.976744186049</v>
      </c>
      <c r="L301" t="b">
        <v>0</v>
      </c>
      <c r="M301">
        <f ca="1">IF(Table1[company_id]=OFFSET(Table1[company_id],-1,0),
   OFFSET(Table1[adjusted_close],-1,0),
   "")</f>
        <v>2133.59</v>
      </c>
      <c r="N301">
        <f t="shared" ca="1" si="4"/>
        <v>0</v>
      </c>
    </row>
    <row r="302" spans="1:14">
      <c r="A302" t="s">
        <v>215</v>
      </c>
      <c r="B302" t="s">
        <v>33</v>
      </c>
      <c r="C302">
        <v>2140.33</v>
      </c>
      <c r="D302">
        <v>2167.31</v>
      </c>
      <c r="E302">
        <v>2113.34</v>
      </c>
      <c r="F302">
        <v>2133.86</v>
      </c>
      <c r="G302">
        <v>22288</v>
      </c>
      <c r="H302">
        <v>59</v>
      </c>
      <c r="I302">
        <v>1</v>
      </c>
      <c r="J302">
        <v>2133.86</v>
      </c>
      <c r="K302">
        <v>26012.976744186049</v>
      </c>
      <c r="L302" t="b">
        <v>0</v>
      </c>
      <c r="M302">
        <f ca="1">IF(Table1[company_id]=OFFSET(Table1[company_id],-1,0),
   OFFSET(Table1[adjusted_close],-1,0),
   "")</f>
        <v>2133.86</v>
      </c>
      <c r="N302">
        <f t="shared" ca="1" si="4"/>
        <v>0</v>
      </c>
    </row>
    <row r="303" spans="1:14">
      <c r="A303" t="s">
        <v>218</v>
      </c>
      <c r="B303" t="s">
        <v>33</v>
      </c>
      <c r="C303">
        <v>2124.9</v>
      </c>
      <c r="D303">
        <v>2137.7399999999998</v>
      </c>
      <c r="E303">
        <v>2112.06</v>
      </c>
      <c r="F303">
        <v>2130.75</v>
      </c>
      <c r="G303">
        <v>16313</v>
      </c>
      <c r="H303">
        <v>62</v>
      </c>
      <c r="I303">
        <v>1</v>
      </c>
      <c r="J303">
        <v>2130.75</v>
      </c>
      <c r="K303">
        <v>26012.976744186049</v>
      </c>
      <c r="L303" t="b">
        <v>0</v>
      </c>
      <c r="M303">
        <f ca="1">IF(Table1[company_id]=OFFSET(Table1[company_id],-1,0),
   OFFSET(Table1[adjusted_close],-1,0),
   "")</f>
        <v>2130.75</v>
      </c>
      <c r="N303">
        <f t="shared" ca="1" si="4"/>
        <v>0</v>
      </c>
    </row>
    <row r="304" spans="1:14">
      <c r="A304" t="s">
        <v>219</v>
      </c>
      <c r="B304" t="s">
        <v>33</v>
      </c>
      <c r="C304">
        <v>2148.4499999999998</v>
      </c>
      <c r="D304">
        <v>2155.0700000000002</v>
      </c>
      <c r="E304">
        <v>2141.84</v>
      </c>
      <c r="F304">
        <v>2152.4699999999998</v>
      </c>
      <c r="G304">
        <v>2560</v>
      </c>
      <c r="H304">
        <v>63</v>
      </c>
      <c r="I304">
        <v>1</v>
      </c>
      <c r="J304">
        <v>2152.4699999999998</v>
      </c>
      <c r="K304">
        <v>26012.976744186049</v>
      </c>
      <c r="L304" t="b">
        <v>1</v>
      </c>
      <c r="M304">
        <f ca="1">IF(Table1[company_id]=OFFSET(Table1[company_id],-1,0),
   OFFSET(Table1[adjusted_close],-1,0),
   "")</f>
        <v>2152.4699999999998</v>
      </c>
      <c r="N304">
        <f t="shared" ca="1" si="4"/>
        <v>0</v>
      </c>
    </row>
    <row r="305" spans="1:14">
      <c r="A305" t="s">
        <v>220</v>
      </c>
      <c r="B305" t="s">
        <v>33</v>
      </c>
      <c r="C305">
        <v>2154.7199999999998</v>
      </c>
      <c r="D305">
        <v>2178.08</v>
      </c>
      <c r="E305">
        <v>2131.37</v>
      </c>
      <c r="F305">
        <v>2140.75</v>
      </c>
      <c r="G305">
        <v>21022</v>
      </c>
      <c r="H305">
        <v>64</v>
      </c>
      <c r="I305">
        <v>1</v>
      </c>
      <c r="J305">
        <v>2140.75</v>
      </c>
      <c r="K305">
        <v>26012.976744186049</v>
      </c>
      <c r="L305" t="b">
        <v>0</v>
      </c>
      <c r="M305">
        <f ca="1">IF(Table1[company_id]=OFFSET(Table1[company_id],-1,0),
   OFFSET(Table1[adjusted_close],-1,0),
   "")</f>
        <v>2140.75</v>
      </c>
      <c r="N305">
        <f t="shared" ca="1" si="4"/>
        <v>0</v>
      </c>
    </row>
    <row r="306" spans="1:14">
      <c r="A306" t="s">
        <v>221</v>
      </c>
      <c r="B306" t="s">
        <v>33</v>
      </c>
      <c r="C306">
        <v>2153.42</v>
      </c>
      <c r="D306">
        <v>2179.64</v>
      </c>
      <c r="E306">
        <v>2127.19</v>
      </c>
      <c r="F306">
        <v>2159.34</v>
      </c>
      <c r="G306">
        <v>29380</v>
      </c>
      <c r="H306">
        <v>65</v>
      </c>
      <c r="I306">
        <v>1</v>
      </c>
      <c r="J306">
        <v>2159.34</v>
      </c>
      <c r="K306">
        <v>26012.976744186049</v>
      </c>
      <c r="L306" t="b">
        <v>0</v>
      </c>
      <c r="M306">
        <f ca="1">IF(Table1[company_id]=OFFSET(Table1[company_id],-1,0),
   OFFSET(Table1[adjusted_close],-1,0),
   "")</f>
        <v>2159.34</v>
      </c>
      <c r="N306">
        <f t="shared" ca="1" si="4"/>
        <v>0</v>
      </c>
    </row>
    <row r="307" spans="1:14">
      <c r="A307" t="s">
        <v>222</v>
      </c>
      <c r="B307" t="s">
        <v>33</v>
      </c>
      <c r="C307">
        <v>2207.11</v>
      </c>
      <c r="D307">
        <v>2239.0300000000002</v>
      </c>
      <c r="E307">
        <v>2175.1799999999998</v>
      </c>
      <c r="F307">
        <v>2204.2199999999998</v>
      </c>
      <c r="G307">
        <v>25363</v>
      </c>
      <c r="H307">
        <v>66</v>
      </c>
      <c r="I307">
        <v>1</v>
      </c>
      <c r="J307">
        <v>2204.2199999999998</v>
      </c>
      <c r="K307">
        <v>26012.976744186049</v>
      </c>
      <c r="L307" t="b">
        <v>0</v>
      </c>
      <c r="M307">
        <f ca="1">IF(Table1[company_id]=OFFSET(Table1[company_id],-1,0),
   OFFSET(Table1[adjusted_close],-1,0),
   "")</f>
        <v>2204.2199999999998</v>
      </c>
      <c r="N307">
        <f t="shared" ca="1" si="4"/>
        <v>0</v>
      </c>
    </row>
    <row r="308" spans="1:14">
      <c r="A308" t="s">
        <v>225</v>
      </c>
      <c r="B308" t="s">
        <v>33</v>
      </c>
      <c r="C308">
        <v>2213.9299999999998</v>
      </c>
      <c r="D308">
        <v>2242.19</v>
      </c>
      <c r="E308">
        <v>2185.66</v>
      </c>
      <c r="F308">
        <v>2217.56</v>
      </c>
      <c r="G308">
        <v>1661</v>
      </c>
      <c r="H308">
        <v>69</v>
      </c>
      <c r="I308">
        <v>1</v>
      </c>
      <c r="J308">
        <v>2217.56</v>
      </c>
      <c r="K308">
        <v>26012.976744186049</v>
      </c>
      <c r="L308" t="b">
        <v>1</v>
      </c>
      <c r="M308">
        <f ca="1">IF(Table1[company_id]=OFFSET(Table1[company_id],-1,0),
   OFFSET(Table1[adjusted_close],-1,0),
   "")</f>
        <v>2217.56</v>
      </c>
      <c r="N308">
        <f t="shared" ca="1" si="4"/>
        <v>0</v>
      </c>
    </row>
    <row r="309" spans="1:14">
      <c r="A309" t="s">
        <v>226</v>
      </c>
      <c r="B309" t="s">
        <v>33</v>
      </c>
      <c r="C309">
        <v>2206.4699999999998</v>
      </c>
      <c r="D309">
        <v>2225.8200000000002</v>
      </c>
      <c r="E309">
        <v>2187.13</v>
      </c>
      <c r="F309">
        <v>2211.12</v>
      </c>
      <c r="G309">
        <v>26658</v>
      </c>
      <c r="H309">
        <v>70</v>
      </c>
      <c r="I309">
        <v>1</v>
      </c>
      <c r="J309">
        <v>2211.12</v>
      </c>
      <c r="K309">
        <v>26012.976744186049</v>
      </c>
      <c r="L309" t="b">
        <v>0</v>
      </c>
      <c r="M309">
        <f ca="1">IF(Table1[company_id]=OFFSET(Table1[company_id],-1,0),
   OFFSET(Table1[adjusted_close],-1,0),
   "")</f>
        <v>2211.12</v>
      </c>
      <c r="N309">
        <f t="shared" ca="1" si="4"/>
        <v>0</v>
      </c>
    </row>
    <row r="310" spans="1:14">
      <c r="A310" t="s">
        <v>227</v>
      </c>
      <c r="B310" t="s">
        <v>33</v>
      </c>
      <c r="C310">
        <v>2195.09</v>
      </c>
      <c r="D310">
        <v>2213.66</v>
      </c>
      <c r="E310">
        <v>2176.52</v>
      </c>
      <c r="F310">
        <v>2185.2399999999998</v>
      </c>
      <c r="G310">
        <v>29706</v>
      </c>
      <c r="H310">
        <v>71</v>
      </c>
      <c r="I310">
        <v>1</v>
      </c>
      <c r="J310">
        <v>2185.2399999999998</v>
      </c>
      <c r="K310">
        <v>26012.976744186049</v>
      </c>
      <c r="L310" t="b">
        <v>0</v>
      </c>
      <c r="M310">
        <f ca="1">IF(Table1[company_id]=OFFSET(Table1[company_id],-1,0),
   OFFSET(Table1[adjusted_close],-1,0),
   "")</f>
        <v>2185.2399999999998</v>
      </c>
      <c r="N310">
        <f t="shared" ca="1" si="4"/>
        <v>0</v>
      </c>
    </row>
    <row r="311" spans="1:14">
      <c r="A311" t="s">
        <v>228</v>
      </c>
      <c r="B311" t="s">
        <v>33</v>
      </c>
      <c r="C311">
        <v>2173.89</v>
      </c>
      <c r="D311">
        <v>2187.81</v>
      </c>
      <c r="E311">
        <v>2159.9699999999998</v>
      </c>
      <c r="F311">
        <v>2178.1999999999998</v>
      </c>
      <c r="G311">
        <v>47286</v>
      </c>
      <c r="H311">
        <v>72</v>
      </c>
      <c r="I311">
        <v>1</v>
      </c>
      <c r="J311">
        <v>2178.1999999999998</v>
      </c>
      <c r="K311">
        <v>26012.976744186049</v>
      </c>
      <c r="L311" t="b">
        <v>0</v>
      </c>
      <c r="M311">
        <f ca="1">IF(Table1[company_id]=OFFSET(Table1[company_id],-1,0),
   OFFSET(Table1[adjusted_close],-1,0),
   "")</f>
        <v>2178.1999999999998</v>
      </c>
      <c r="N311">
        <f t="shared" ca="1" si="4"/>
        <v>0</v>
      </c>
    </row>
    <row r="312" spans="1:14">
      <c r="A312" t="s">
        <v>229</v>
      </c>
      <c r="B312" t="s">
        <v>33</v>
      </c>
      <c r="C312">
        <v>2189.73</v>
      </c>
      <c r="D312">
        <v>2205.5300000000002</v>
      </c>
      <c r="E312">
        <v>2173.92</v>
      </c>
      <c r="F312">
        <v>2194.23</v>
      </c>
      <c r="G312">
        <v>8005</v>
      </c>
      <c r="H312">
        <v>73</v>
      </c>
      <c r="I312">
        <v>1</v>
      </c>
      <c r="J312">
        <v>2194.23</v>
      </c>
      <c r="K312">
        <v>26012.976744186049</v>
      </c>
      <c r="L312" t="b">
        <v>0</v>
      </c>
      <c r="M312">
        <f ca="1">IF(Table1[company_id]=OFFSET(Table1[company_id],-1,0),
   OFFSET(Table1[adjusted_close],-1,0),
   "")</f>
        <v>2194.23</v>
      </c>
      <c r="N312">
        <f t="shared" ca="1" si="4"/>
        <v>0</v>
      </c>
    </row>
    <row r="313" spans="1:14">
      <c r="A313" t="s">
        <v>232</v>
      </c>
      <c r="B313" t="s">
        <v>33</v>
      </c>
      <c r="C313">
        <v>2164.5100000000002</v>
      </c>
      <c r="D313">
        <v>2194.15</v>
      </c>
      <c r="E313">
        <v>2134.87</v>
      </c>
      <c r="F313">
        <v>2152.7800000000002</v>
      </c>
      <c r="G313">
        <v>35839</v>
      </c>
      <c r="H313">
        <v>76</v>
      </c>
      <c r="I313">
        <v>1</v>
      </c>
      <c r="J313">
        <v>2152.7800000000002</v>
      </c>
      <c r="K313">
        <v>26012.976744186049</v>
      </c>
      <c r="L313" t="b">
        <v>0</v>
      </c>
      <c r="M313">
        <f ca="1">IF(Table1[company_id]=OFFSET(Table1[company_id],-1,0),
   OFFSET(Table1[adjusted_close],-1,0),
   "")</f>
        <v>2152.7800000000002</v>
      </c>
      <c r="N313">
        <f t="shared" ca="1" si="4"/>
        <v>0</v>
      </c>
    </row>
    <row r="314" spans="1:14">
      <c r="A314" t="s">
        <v>233</v>
      </c>
      <c r="B314" t="s">
        <v>33</v>
      </c>
      <c r="C314">
        <v>2177.6999999999998</v>
      </c>
      <c r="D314">
        <v>2194.4899999999998</v>
      </c>
      <c r="E314">
        <v>2160.91</v>
      </c>
      <c r="F314">
        <v>2175.9699999999998</v>
      </c>
      <c r="G314">
        <v>26963</v>
      </c>
      <c r="H314">
        <v>77</v>
      </c>
      <c r="I314">
        <v>1</v>
      </c>
      <c r="J314">
        <v>2175.9699999999998</v>
      </c>
      <c r="K314">
        <v>26012.976744186049</v>
      </c>
      <c r="L314" t="b">
        <v>0</v>
      </c>
      <c r="M314">
        <f ca="1">IF(Table1[company_id]=OFFSET(Table1[company_id],-1,0),
   OFFSET(Table1[adjusted_close],-1,0),
   "")</f>
        <v>2175.9699999999998</v>
      </c>
      <c r="N314">
        <f t="shared" ca="1" si="4"/>
        <v>0</v>
      </c>
    </row>
    <row r="315" spans="1:14">
      <c r="A315" t="s">
        <v>234</v>
      </c>
      <c r="B315" t="s">
        <v>33</v>
      </c>
      <c r="C315">
        <v>2187.92</v>
      </c>
      <c r="D315">
        <v>2215.69</v>
      </c>
      <c r="E315">
        <v>2160.15</v>
      </c>
      <c r="F315">
        <v>2182.19</v>
      </c>
      <c r="G315">
        <v>49689</v>
      </c>
      <c r="H315">
        <v>78</v>
      </c>
      <c r="I315">
        <v>1</v>
      </c>
      <c r="J315">
        <v>2182.19</v>
      </c>
      <c r="K315">
        <v>26012.976744186049</v>
      </c>
      <c r="L315" t="b">
        <v>0</v>
      </c>
      <c r="M315">
        <f ca="1">IF(Table1[company_id]=OFFSET(Table1[company_id],-1,0),
   OFFSET(Table1[adjusted_close],-1,0),
   "")</f>
        <v>2182.19</v>
      </c>
      <c r="N315">
        <f t="shared" ca="1" si="4"/>
        <v>0</v>
      </c>
    </row>
    <row r="316" spans="1:14">
      <c r="A316" t="s">
        <v>235</v>
      </c>
      <c r="B316" t="s">
        <v>33</v>
      </c>
      <c r="C316">
        <v>2184.89</v>
      </c>
      <c r="D316">
        <v>2216.39</v>
      </c>
      <c r="E316">
        <v>2153.39</v>
      </c>
      <c r="F316">
        <v>2178.61</v>
      </c>
      <c r="G316">
        <v>7563</v>
      </c>
      <c r="H316">
        <v>79</v>
      </c>
      <c r="I316">
        <v>1</v>
      </c>
      <c r="J316">
        <v>2178.61</v>
      </c>
      <c r="K316">
        <v>26012.976744186049</v>
      </c>
      <c r="L316" t="b">
        <v>0</v>
      </c>
      <c r="M316">
        <f ca="1">IF(Table1[company_id]=OFFSET(Table1[company_id],-1,0),
   OFFSET(Table1[adjusted_close],-1,0),
   "")</f>
        <v>2178.61</v>
      </c>
      <c r="N316">
        <f t="shared" ca="1" si="4"/>
        <v>0</v>
      </c>
    </row>
    <row r="317" spans="1:14">
      <c r="A317" t="s">
        <v>236</v>
      </c>
      <c r="B317" t="s">
        <v>33</v>
      </c>
      <c r="C317">
        <v>2153.19</v>
      </c>
      <c r="D317">
        <v>2162.37</v>
      </c>
      <c r="E317">
        <v>2144</v>
      </c>
      <c r="F317">
        <v>2161.1</v>
      </c>
      <c r="G317">
        <v>13003</v>
      </c>
      <c r="H317">
        <v>80</v>
      </c>
      <c r="I317">
        <v>1</v>
      </c>
      <c r="J317">
        <v>2161.1</v>
      </c>
      <c r="K317">
        <v>26012.976744186049</v>
      </c>
      <c r="L317" t="b">
        <v>0</v>
      </c>
      <c r="M317">
        <f ca="1">IF(Table1[company_id]=OFFSET(Table1[company_id],-1,0),
   OFFSET(Table1[adjusted_close],-1,0),
   "")</f>
        <v>2161.1</v>
      </c>
      <c r="N317">
        <f t="shared" ca="1" si="4"/>
        <v>0</v>
      </c>
    </row>
    <row r="318" spans="1:14">
      <c r="A318" t="s">
        <v>239</v>
      </c>
      <c r="B318" t="s">
        <v>33</v>
      </c>
      <c r="C318">
        <v>2148.09</v>
      </c>
      <c r="D318">
        <v>2186.21</v>
      </c>
      <c r="E318">
        <v>2109.9699999999998</v>
      </c>
      <c r="F318">
        <v>2148.6799999999998</v>
      </c>
      <c r="G318">
        <v>46350</v>
      </c>
      <c r="H318">
        <v>83</v>
      </c>
      <c r="I318">
        <v>1</v>
      </c>
      <c r="J318">
        <v>2148.6799999999998</v>
      </c>
      <c r="K318">
        <v>26012.976744186049</v>
      </c>
      <c r="L318" t="b">
        <v>0</v>
      </c>
      <c r="M318">
        <f ca="1">IF(Table1[company_id]=OFFSET(Table1[company_id],-1,0),
   OFFSET(Table1[adjusted_close],-1,0),
   "")</f>
        <v>2148.6799999999998</v>
      </c>
      <c r="N318">
        <f t="shared" ca="1" si="4"/>
        <v>0</v>
      </c>
    </row>
    <row r="319" spans="1:14">
      <c r="A319" t="s">
        <v>240</v>
      </c>
      <c r="B319" t="s">
        <v>33</v>
      </c>
      <c r="C319">
        <v>2158.59</v>
      </c>
      <c r="D319">
        <v>2177.41</v>
      </c>
      <c r="E319">
        <v>2139.77</v>
      </c>
      <c r="F319">
        <v>2165.42</v>
      </c>
      <c r="G319">
        <v>43229</v>
      </c>
      <c r="H319">
        <v>84</v>
      </c>
      <c r="I319">
        <v>1</v>
      </c>
      <c r="J319">
        <v>2165.42</v>
      </c>
      <c r="K319">
        <v>26012.976744186049</v>
      </c>
      <c r="L319" t="b">
        <v>0</v>
      </c>
      <c r="M319">
        <f ca="1">IF(Table1[company_id]=OFFSET(Table1[company_id],-1,0),
   OFFSET(Table1[adjusted_close],-1,0),
   "")</f>
        <v>2165.42</v>
      </c>
      <c r="N319">
        <f t="shared" ca="1" si="4"/>
        <v>0</v>
      </c>
    </row>
    <row r="320" spans="1:14">
      <c r="A320" t="s">
        <v>241</v>
      </c>
      <c r="B320" t="s">
        <v>33</v>
      </c>
      <c r="C320">
        <v>2161.91</v>
      </c>
      <c r="D320">
        <v>2177.98</v>
      </c>
      <c r="E320">
        <v>2145.84</v>
      </c>
      <c r="F320">
        <v>2162.44</v>
      </c>
      <c r="G320">
        <v>34297</v>
      </c>
      <c r="H320">
        <v>85</v>
      </c>
      <c r="I320">
        <v>1</v>
      </c>
      <c r="J320">
        <v>2162.44</v>
      </c>
      <c r="K320">
        <v>26012.976744186049</v>
      </c>
      <c r="L320" t="b">
        <v>0</v>
      </c>
      <c r="M320">
        <f ca="1">IF(Table1[company_id]=OFFSET(Table1[company_id],-1,0),
   OFFSET(Table1[adjusted_close],-1,0),
   "")</f>
        <v>2162.44</v>
      </c>
      <c r="N320">
        <f t="shared" ca="1" si="4"/>
        <v>0</v>
      </c>
    </row>
    <row r="321" spans="1:14">
      <c r="A321" t="s">
        <v>242</v>
      </c>
      <c r="B321" t="s">
        <v>33</v>
      </c>
      <c r="C321">
        <v>2147.16</v>
      </c>
      <c r="D321">
        <v>2176.4899999999998</v>
      </c>
      <c r="E321">
        <v>2117.83</v>
      </c>
      <c r="F321">
        <v>2149.35</v>
      </c>
      <c r="G321">
        <v>28490</v>
      </c>
      <c r="H321">
        <v>86</v>
      </c>
      <c r="I321">
        <v>1</v>
      </c>
      <c r="J321">
        <v>2149.35</v>
      </c>
      <c r="K321">
        <v>26012.976744186049</v>
      </c>
      <c r="L321" t="b">
        <v>0</v>
      </c>
      <c r="M321">
        <f ca="1">IF(Table1[company_id]=OFFSET(Table1[company_id],-1,0),
   OFFSET(Table1[adjusted_close],-1,0),
   "")</f>
        <v>2149.35</v>
      </c>
      <c r="N321">
        <f t="shared" ca="1" si="4"/>
        <v>0</v>
      </c>
    </row>
    <row r="322" spans="1:14">
      <c r="A322" t="s">
        <v>243</v>
      </c>
      <c r="B322" t="s">
        <v>33</v>
      </c>
      <c r="C322">
        <v>2170.6</v>
      </c>
      <c r="D322">
        <v>2196.15</v>
      </c>
      <c r="E322">
        <v>2145.06</v>
      </c>
      <c r="F322">
        <v>2162.59</v>
      </c>
      <c r="G322">
        <v>13765</v>
      </c>
      <c r="H322">
        <v>87</v>
      </c>
      <c r="I322">
        <v>1</v>
      </c>
      <c r="J322">
        <v>2162.59</v>
      </c>
      <c r="K322">
        <v>26012.976744186049</v>
      </c>
      <c r="L322" t="b">
        <v>0</v>
      </c>
      <c r="M322">
        <f ca="1">IF(Table1[company_id]=OFFSET(Table1[company_id],-1,0),
   OFFSET(Table1[adjusted_close],-1,0),
   "")</f>
        <v>2162.59</v>
      </c>
      <c r="N322">
        <f t="shared" ref="N322:N385" ca="1" si="5">(J:J- M:M) / M:M</f>
        <v>0</v>
      </c>
    </row>
    <row r="323" spans="1:14">
      <c r="A323" t="s">
        <v>246</v>
      </c>
      <c r="B323" t="s">
        <v>33</v>
      </c>
      <c r="C323">
        <v>2175.7399999999998</v>
      </c>
      <c r="D323">
        <v>2184.8200000000002</v>
      </c>
      <c r="E323">
        <v>2166.65</v>
      </c>
      <c r="F323">
        <v>2177</v>
      </c>
      <c r="G323">
        <v>23861</v>
      </c>
      <c r="H323">
        <v>90</v>
      </c>
      <c r="I323">
        <v>1</v>
      </c>
      <c r="J323">
        <v>2177</v>
      </c>
      <c r="K323">
        <v>26012.976744186049</v>
      </c>
      <c r="L323" t="b">
        <v>0</v>
      </c>
      <c r="M323">
        <f ca="1">IF(Table1[company_id]=OFFSET(Table1[company_id],-1,0),
   OFFSET(Table1[adjusted_close],-1,0),
   "")</f>
        <v>2177</v>
      </c>
      <c r="N323">
        <f t="shared" ca="1" si="5"/>
        <v>0</v>
      </c>
    </row>
    <row r="324" spans="1:14">
      <c r="A324" t="s">
        <v>247</v>
      </c>
      <c r="B324" t="s">
        <v>33</v>
      </c>
      <c r="C324">
        <v>2145.65</v>
      </c>
      <c r="D324">
        <v>2165.4899999999998</v>
      </c>
      <c r="E324">
        <v>2125.81</v>
      </c>
      <c r="F324">
        <v>2143.5100000000002</v>
      </c>
      <c r="G324">
        <v>45965</v>
      </c>
      <c r="H324">
        <v>91</v>
      </c>
      <c r="I324">
        <v>1</v>
      </c>
      <c r="J324">
        <v>2143.5100000000002</v>
      </c>
      <c r="K324">
        <v>26012.976744186049</v>
      </c>
      <c r="L324" t="b">
        <v>0</v>
      </c>
      <c r="M324">
        <f ca="1">IF(Table1[company_id]=OFFSET(Table1[company_id],-1,0),
   OFFSET(Table1[adjusted_close],-1,0),
   "")</f>
        <v>2143.5100000000002</v>
      </c>
      <c r="N324">
        <f t="shared" ca="1" si="5"/>
        <v>0</v>
      </c>
    </row>
    <row r="325" spans="1:14">
      <c r="A325" t="s">
        <v>248</v>
      </c>
      <c r="B325" t="s">
        <v>33</v>
      </c>
      <c r="C325">
        <v>2164.81</v>
      </c>
      <c r="D325">
        <v>2180.7800000000002</v>
      </c>
      <c r="E325">
        <v>2148.84</v>
      </c>
      <c r="F325">
        <v>2159.52</v>
      </c>
      <c r="G325">
        <v>31523</v>
      </c>
      <c r="H325">
        <v>92</v>
      </c>
      <c r="I325">
        <v>1</v>
      </c>
      <c r="J325">
        <v>2159.52</v>
      </c>
      <c r="K325">
        <v>26012.976744186049</v>
      </c>
      <c r="L325" t="b">
        <v>0</v>
      </c>
      <c r="M325">
        <f ca="1">IF(Table1[company_id]=OFFSET(Table1[company_id],-1,0),
   OFFSET(Table1[adjusted_close],-1,0),
   "")</f>
        <v>2159.52</v>
      </c>
      <c r="N325">
        <f t="shared" ca="1" si="5"/>
        <v>0</v>
      </c>
    </row>
    <row r="326" spans="1:14">
      <c r="A326" t="s">
        <v>249</v>
      </c>
      <c r="B326" t="s">
        <v>33</v>
      </c>
      <c r="C326">
        <v>2225.0100000000002</v>
      </c>
      <c r="D326">
        <v>2247.25</v>
      </c>
      <c r="E326">
        <v>2202.7600000000002</v>
      </c>
      <c r="F326">
        <v>2229.19</v>
      </c>
      <c r="G326">
        <v>36046</v>
      </c>
      <c r="H326">
        <v>93</v>
      </c>
      <c r="I326">
        <v>1</v>
      </c>
      <c r="J326">
        <v>2229.19</v>
      </c>
      <c r="K326">
        <v>26012.976744186049</v>
      </c>
      <c r="L326" t="b">
        <v>0</v>
      </c>
      <c r="M326">
        <f ca="1">IF(Table1[company_id]=OFFSET(Table1[company_id],-1,0),
   OFFSET(Table1[adjusted_close],-1,0),
   "")</f>
        <v>2229.19</v>
      </c>
      <c r="N326">
        <f t="shared" ca="1" si="5"/>
        <v>0</v>
      </c>
    </row>
    <row r="327" spans="1:14">
      <c r="A327" t="s">
        <v>250</v>
      </c>
      <c r="B327" t="s">
        <v>33</v>
      </c>
      <c r="C327">
        <v>2237.71</v>
      </c>
      <c r="D327">
        <v>2259.0700000000002</v>
      </c>
      <c r="E327">
        <v>2216.36</v>
      </c>
      <c r="F327">
        <v>2242.96</v>
      </c>
      <c r="G327">
        <v>46893</v>
      </c>
      <c r="H327">
        <v>94</v>
      </c>
      <c r="I327">
        <v>1</v>
      </c>
      <c r="J327">
        <v>2242.96</v>
      </c>
      <c r="K327">
        <v>26012.976744186049</v>
      </c>
      <c r="L327" t="b">
        <v>0</v>
      </c>
      <c r="M327">
        <f ca="1">IF(Table1[company_id]=OFFSET(Table1[company_id],-1,0),
   OFFSET(Table1[adjusted_close],-1,0),
   "")</f>
        <v>2242.96</v>
      </c>
      <c r="N327">
        <f t="shared" ca="1" si="5"/>
        <v>0</v>
      </c>
    </row>
    <row r="328" spans="1:14">
      <c r="A328" t="s">
        <v>253</v>
      </c>
      <c r="B328" t="s">
        <v>33</v>
      </c>
      <c r="C328">
        <v>2203.44</v>
      </c>
      <c r="D328">
        <v>2224.62</v>
      </c>
      <c r="E328">
        <v>2182.27</v>
      </c>
      <c r="F328">
        <v>2195.98</v>
      </c>
      <c r="G328">
        <v>3113</v>
      </c>
      <c r="H328">
        <v>97</v>
      </c>
      <c r="I328">
        <v>1</v>
      </c>
      <c r="J328">
        <v>2195.98</v>
      </c>
      <c r="K328">
        <v>26012.976744186049</v>
      </c>
      <c r="L328" t="b">
        <v>0</v>
      </c>
      <c r="M328">
        <f ca="1">IF(Table1[company_id]=OFFSET(Table1[company_id],-1,0),
   OFFSET(Table1[adjusted_close],-1,0),
   "")</f>
        <v>2195.98</v>
      </c>
      <c r="N328">
        <f t="shared" ca="1" si="5"/>
        <v>0</v>
      </c>
    </row>
    <row r="329" spans="1:14">
      <c r="A329" t="s">
        <v>254</v>
      </c>
      <c r="B329" t="s">
        <v>33</v>
      </c>
      <c r="C329">
        <v>2220.1</v>
      </c>
      <c r="D329">
        <v>2239.19</v>
      </c>
      <c r="E329">
        <v>2201.02</v>
      </c>
      <c r="F329">
        <v>2201.42</v>
      </c>
      <c r="G329">
        <v>14760</v>
      </c>
      <c r="H329">
        <v>98</v>
      </c>
      <c r="I329">
        <v>1</v>
      </c>
      <c r="J329">
        <v>2201.42</v>
      </c>
      <c r="K329">
        <v>26012.976744186049</v>
      </c>
      <c r="L329" t="b">
        <v>0</v>
      </c>
      <c r="M329">
        <f ca="1">IF(Table1[company_id]=OFFSET(Table1[company_id],-1,0),
   OFFSET(Table1[adjusted_close],-1,0),
   "")</f>
        <v>2201.42</v>
      </c>
      <c r="N329">
        <f t="shared" ca="1" si="5"/>
        <v>0</v>
      </c>
    </row>
    <row r="330" spans="1:14">
      <c r="A330" t="s">
        <v>255</v>
      </c>
      <c r="B330" t="s">
        <v>33</v>
      </c>
      <c r="C330">
        <v>2165.56</v>
      </c>
      <c r="D330">
        <v>2185.02</v>
      </c>
      <c r="E330">
        <v>2146.1</v>
      </c>
      <c r="F330">
        <v>2151.73</v>
      </c>
      <c r="G330">
        <v>13588</v>
      </c>
      <c r="H330">
        <v>99</v>
      </c>
      <c r="I330">
        <v>1</v>
      </c>
      <c r="J330">
        <v>2151.73</v>
      </c>
      <c r="K330">
        <v>26012.976744186049</v>
      </c>
      <c r="L330" t="b">
        <v>0</v>
      </c>
      <c r="M330">
        <f ca="1">IF(Table1[company_id]=OFFSET(Table1[company_id],-1,0),
   OFFSET(Table1[adjusted_close],-1,0),
   "")</f>
        <v>2151.73</v>
      </c>
      <c r="N330">
        <f t="shared" ca="1" si="5"/>
        <v>0</v>
      </c>
    </row>
    <row r="331" spans="1:14">
      <c r="A331" t="s">
        <v>256</v>
      </c>
      <c r="B331" t="s">
        <v>33</v>
      </c>
      <c r="C331">
        <v>2239.92</v>
      </c>
      <c r="D331">
        <v>2250.48</v>
      </c>
      <c r="E331">
        <v>2229.35</v>
      </c>
      <c r="F331">
        <v>2239.87</v>
      </c>
      <c r="G331">
        <v>45738</v>
      </c>
      <c r="H331">
        <v>100</v>
      </c>
      <c r="I331">
        <v>1</v>
      </c>
      <c r="J331">
        <v>2239.87</v>
      </c>
      <c r="K331">
        <v>26012.976744186049</v>
      </c>
      <c r="L331" t="b">
        <v>0</v>
      </c>
      <c r="M331">
        <f ca="1">IF(Table1[company_id]=OFFSET(Table1[company_id],-1,0),
   OFFSET(Table1[adjusted_close],-1,0),
   "")</f>
        <v>2239.87</v>
      </c>
      <c r="N331">
        <f t="shared" ca="1" si="5"/>
        <v>0</v>
      </c>
    </row>
    <row r="332" spans="1:14">
      <c r="A332" t="s">
        <v>257</v>
      </c>
      <c r="B332" t="s">
        <v>33</v>
      </c>
      <c r="C332">
        <v>2306.96</v>
      </c>
      <c r="D332">
        <v>2324.77</v>
      </c>
      <c r="E332">
        <v>2289.15</v>
      </c>
      <c r="F332">
        <v>2304.4</v>
      </c>
      <c r="G332">
        <v>6724</v>
      </c>
      <c r="H332">
        <v>101</v>
      </c>
      <c r="I332">
        <v>1</v>
      </c>
      <c r="J332">
        <v>2304.4</v>
      </c>
      <c r="K332">
        <v>26012.976744186049</v>
      </c>
      <c r="L332" t="b">
        <v>0</v>
      </c>
      <c r="M332">
        <f ca="1">IF(Table1[company_id]=OFFSET(Table1[company_id],-1,0),
   OFFSET(Table1[adjusted_close],-1,0),
   "")</f>
        <v>2304.4</v>
      </c>
      <c r="N332">
        <f t="shared" ca="1" si="5"/>
        <v>0</v>
      </c>
    </row>
    <row r="333" spans="1:14">
      <c r="A333" t="s">
        <v>260</v>
      </c>
      <c r="B333" t="s">
        <v>33</v>
      </c>
      <c r="C333">
        <v>2274.4499999999998</v>
      </c>
      <c r="D333">
        <v>2301.1</v>
      </c>
      <c r="E333">
        <v>2247.8000000000002</v>
      </c>
      <c r="F333">
        <v>2285.69</v>
      </c>
      <c r="G333">
        <v>43240</v>
      </c>
      <c r="H333">
        <v>104</v>
      </c>
      <c r="I333">
        <v>1</v>
      </c>
      <c r="J333">
        <v>2285.69</v>
      </c>
      <c r="K333">
        <v>26012.976744186049</v>
      </c>
      <c r="L333" t="b">
        <v>0</v>
      </c>
      <c r="M333">
        <f ca="1">IF(Table1[company_id]=OFFSET(Table1[company_id],-1,0),
   OFFSET(Table1[adjusted_close],-1,0),
   "")</f>
        <v>2285.69</v>
      </c>
      <c r="N333">
        <f t="shared" ca="1" si="5"/>
        <v>0</v>
      </c>
    </row>
    <row r="334" spans="1:14">
      <c r="A334" t="s">
        <v>261</v>
      </c>
      <c r="B334" t="s">
        <v>33</v>
      </c>
      <c r="C334">
        <v>2219.38</v>
      </c>
      <c r="D334">
        <v>2242.44</v>
      </c>
      <c r="E334">
        <v>2196.33</v>
      </c>
      <c r="F334">
        <v>2222.46</v>
      </c>
      <c r="G334">
        <v>24499</v>
      </c>
      <c r="H334">
        <v>105</v>
      </c>
      <c r="I334">
        <v>1</v>
      </c>
      <c r="J334">
        <v>2222.46</v>
      </c>
      <c r="K334">
        <v>26012.976744186049</v>
      </c>
      <c r="L334" t="b">
        <v>0</v>
      </c>
      <c r="M334">
        <f ca="1">IF(Table1[company_id]=OFFSET(Table1[company_id],-1,0),
   OFFSET(Table1[adjusted_close],-1,0),
   "")</f>
        <v>2222.46</v>
      </c>
      <c r="N334">
        <f t="shared" ca="1" si="5"/>
        <v>0</v>
      </c>
    </row>
    <row r="335" spans="1:14">
      <c r="A335" t="s">
        <v>262</v>
      </c>
      <c r="B335" t="s">
        <v>33</v>
      </c>
      <c r="C335">
        <v>2210.39</v>
      </c>
      <c r="D335">
        <v>2229.6</v>
      </c>
      <c r="E335">
        <v>2191.1799999999998</v>
      </c>
      <c r="F335">
        <v>2198.52</v>
      </c>
      <c r="G335">
        <v>7099</v>
      </c>
      <c r="H335">
        <v>106</v>
      </c>
      <c r="I335">
        <v>1</v>
      </c>
      <c r="J335">
        <v>2198.52</v>
      </c>
      <c r="K335">
        <v>26012.976744186049</v>
      </c>
      <c r="L335" t="b">
        <v>0</v>
      </c>
      <c r="M335">
        <f ca="1">IF(Table1[company_id]=OFFSET(Table1[company_id],-1,0),
   OFFSET(Table1[adjusted_close],-1,0),
   "")</f>
        <v>2198.52</v>
      </c>
      <c r="N335">
        <f t="shared" ca="1" si="5"/>
        <v>0</v>
      </c>
    </row>
    <row r="336" spans="1:14">
      <c r="A336" t="s">
        <v>263</v>
      </c>
      <c r="B336" t="s">
        <v>33</v>
      </c>
      <c r="C336">
        <v>2189.08</v>
      </c>
      <c r="D336">
        <v>2210.6799999999998</v>
      </c>
      <c r="E336">
        <v>2167.4699999999998</v>
      </c>
      <c r="F336">
        <v>2194.04</v>
      </c>
      <c r="G336">
        <v>7116</v>
      </c>
      <c r="H336">
        <v>107</v>
      </c>
      <c r="I336">
        <v>1</v>
      </c>
      <c r="J336">
        <v>2194.04</v>
      </c>
      <c r="K336">
        <v>26012.976744186049</v>
      </c>
      <c r="L336" t="b">
        <v>0</v>
      </c>
      <c r="M336">
        <f ca="1">IF(Table1[company_id]=OFFSET(Table1[company_id],-1,0),
   OFFSET(Table1[adjusted_close],-1,0),
   "")</f>
        <v>2194.04</v>
      </c>
      <c r="N336">
        <f t="shared" ca="1" si="5"/>
        <v>0</v>
      </c>
    </row>
    <row r="337" spans="1:14">
      <c r="A337" t="s">
        <v>264</v>
      </c>
      <c r="B337" t="s">
        <v>33</v>
      </c>
      <c r="C337">
        <v>2141.0500000000002</v>
      </c>
      <c r="D337">
        <v>2169.29</v>
      </c>
      <c r="E337">
        <v>2112.8200000000002</v>
      </c>
      <c r="F337">
        <v>2146.38</v>
      </c>
      <c r="G337">
        <v>10847</v>
      </c>
      <c r="H337">
        <v>108</v>
      </c>
      <c r="I337">
        <v>1</v>
      </c>
      <c r="J337">
        <v>2146.38</v>
      </c>
      <c r="K337">
        <v>26012.976744186049</v>
      </c>
      <c r="L337" t="b">
        <v>0</v>
      </c>
      <c r="M337">
        <f ca="1">IF(Table1[company_id]=OFFSET(Table1[company_id],-1,0),
   OFFSET(Table1[adjusted_close],-1,0),
   "")</f>
        <v>2146.38</v>
      </c>
      <c r="N337">
        <f t="shared" ca="1" si="5"/>
        <v>0</v>
      </c>
    </row>
    <row r="338" spans="1:14">
      <c r="A338" t="s">
        <v>267</v>
      </c>
      <c r="B338" t="s">
        <v>33</v>
      </c>
      <c r="C338">
        <v>2149.75</v>
      </c>
      <c r="D338">
        <v>2179.59</v>
      </c>
      <c r="E338">
        <v>2119.92</v>
      </c>
      <c r="F338">
        <v>2145.0300000000002</v>
      </c>
      <c r="G338">
        <v>2742</v>
      </c>
      <c r="H338">
        <v>111</v>
      </c>
      <c r="I338">
        <v>1</v>
      </c>
      <c r="J338">
        <v>2145.0300000000002</v>
      </c>
      <c r="K338">
        <v>26012.976744186049</v>
      </c>
      <c r="L338" t="b">
        <v>0</v>
      </c>
      <c r="M338">
        <f ca="1">IF(Table1[company_id]=OFFSET(Table1[company_id],-1,0),
   OFFSET(Table1[adjusted_close],-1,0),
   "")</f>
        <v>2145.0300000000002</v>
      </c>
      <c r="N338">
        <f t="shared" ca="1" si="5"/>
        <v>0</v>
      </c>
    </row>
    <row r="339" spans="1:14">
      <c r="A339" t="s">
        <v>268</v>
      </c>
      <c r="B339" t="s">
        <v>33</v>
      </c>
      <c r="C339">
        <v>2140.86</v>
      </c>
      <c r="D339">
        <v>2164.37</v>
      </c>
      <c r="E339">
        <v>2117.36</v>
      </c>
      <c r="F339">
        <v>2140.4699999999998</v>
      </c>
      <c r="G339">
        <v>35707</v>
      </c>
      <c r="H339">
        <v>112</v>
      </c>
      <c r="I339">
        <v>1</v>
      </c>
      <c r="J339">
        <v>2140.4699999999998</v>
      </c>
      <c r="K339">
        <v>26012.976744186049</v>
      </c>
      <c r="L339" t="b">
        <v>0</v>
      </c>
      <c r="M339">
        <f ca="1">IF(Table1[company_id]=OFFSET(Table1[company_id],-1,0),
   OFFSET(Table1[adjusted_close],-1,0),
   "")</f>
        <v>2140.4699999999998</v>
      </c>
      <c r="N339">
        <f t="shared" ca="1" si="5"/>
        <v>0</v>
      </c>
    </row>
    <row r="340" spans="1:14">
      <c r="A340" t="s">
        <v>269</v>
      </c>
      <c r="B340" t="s">
        <v>33</v>
      </c>
      <c r="C340">
        <v>2148.92</v>
      </c>
      <c r="D340">
        <v>2155.9299999999998</v>
      </c>
      <c r="E340">
        <v>2141.91</v>
      </c>
      <c r="F340">
        <v>2144.36</v>
      </c>
      <c r="G340">
        <v>48614</v>
      </c>
      <c r="H340">
        <v>113</v>
      </c>
      <c r="I340">
        <v>1</v>
      </c>
      <c r="J340">
        <v>2144.36</v>
      </c>
      <c r="K340">
        <v>26012.976744186049</v>
      </c>
      <c r="L340" t="b">
        <v>0</v>
      </c>
      <c r="M340">
        <f ca="1">IF(Table1[company_id]=OFFSET(Table1[company_id],-1,0),
   OFFSET(Table1[adjusted_close],-1,0),
   "")</f>
        <v>2144.36</v>
      </c>
      <c r="N340">
        <f t="shared" ca="1" si="5"/>
        <v>0</v>
      </c>
    </row>
    <row r="341" spans="1:14">
      <c r="A341" t="s">
        <v>270</v>
      </c>
      <c r="B341" t="s">
        <v>33</v>
      </c>
      <c r="C341">
        <v>2154.9499999999998</v>
      </c>
      <c r="D341">
        <v>2161.0300000000002</v>
      </c>
      <c r="E341">
        <v>2148.86</v>
      </c>
      <c r="F341">
        <v>2151.09</v>
      </c>
      <c r="G341">
        <v>16360</v>
      </c>
      <c r="H341">
        <v>114</v>
      </c>
      <c r="I341">
        <v>1</v>
      </c>
      <c r="J341">
        <v>2151.09</v>
      </c>
      <c r="K341">
        <v>26012.976744186049</v>
      </c>
      <c r="L341" t="b">
        <v>0</v>
      </c>
      <c r="M341">
        <f ca="1">IF(Table1[company_id]=OFFSET(Table1[company_id],-1,0),
   OFFSET(Table1[adjusted_close],-1,0),
   "")</f>
        <v>2151.09</v>
      </c>
      <c r="N341">
        <f t="shared" ca="1" si="5"/>
        <v>0</v>
      </c>
    </row>
    <row r="342" spans="1:14">
      <c r="A342" t="s">
        <v>271</v>
      </c>
      <c r="B342" t="s">
        <v>33</v>
      </c>
      <c r="C342">
        <v>2118.5700000000002</v>
      </c>
      <c r="D342">
        <v>2130.77</v>
      </c>
      <c r="E342">
        <v>2106.36</v>
      </c>
      <c r="F342">
        <v>2125.58</v>
      </c>
      <c r="G342">
        <v>29404</v>
      </c>
      <c r="H342">
        <v>115</v>
      </c>
      <c r="I342">
        <v>1</v>
      </c>
      <c r="J342">
        <v>2125.58</v>
      </c>
      <c r="K342">
        <v>26012.976744186049</v>
      </c>
      <c r="L342" t="b">
        <v>0</v>
      </c>
      <c r="M342">
        <f ca="1">IF(Table1[company_id]=OFFSET(Table1[company_id],-1,0),
   OFFSET(Table1[adjusted_close],-1,0),
   "")</f>
        <v>2125.58</v>
      </c>
      <c r="N342">
        <f t="shared" ca="1" si="5"/>
        <v>0</v>
      </c>
    </row>
    <row r="343" spans="1:14">
      <c r="A343" t="s">
        <v>274</v>
      </c>
      <c r="B343" t="s">
        <v>33</v>
      </c>
      <c r="C343">
        <v>2103.04</v>
      </c>
      <c r="D343">
        <v>2107.08</v>
      </c>
      <c r="E343">
        <v>2099.0100000000002</v>
      </c>
      <c r="F343">
        <v>2103.35</v>
      </c>
      <c r="G343">
        <v>34997</v>
      </c>
      <c r="H343">
        <v>118</v>
      </c>
      <c r="I343">
        <v>1</v>
      </c>
      <c r="J343">
        <v>2103.35</v>
      </c>
      <c r="K343">
        <v>26012.976744186049</v>
      </c>
      <c r="L343" t="b">
        <v>0</v>
      </c>
      <c r="M343">
        <f ca="1">IF(Table1[company_id]=OFFSET(Table1[company_id],-1,0),
   OFFSET(Table1[adjusted_close],-1,0),
   "")</f>
        <v>2103.35</v>
      </c>
      <c r="N343">
        <f t="shared" ca="1" si="5"/>
        <v>0</v>
      </c>
    </row>
    <row r="344" spans="1:14">
      <c r="A344" t="s">
        <v>275</v>
      </c>
      <c r="B344" t="s">
        <v>33</v>
      </c>
      <c r="C344">
        <v>2111.1799999999998</v>
      </c>
      <c r="D344">
        <v>2134.04</v>
      </c>
      <c r="E344">
        <v>2088.33</v>
      </c>
      <c r="F344">
        <v>2105.06</v>
      </c>
      <c r="G344">
        <v>36057</v>
      </c>
      <c r="H344">
        <v>119</v>
      </c>
      <c r="I344">
        <v>1</v>
      </c>
      <c r="J344">
        <v>2105.06</v>
      </c>
      <c r="K344">
        <v>26012.976744186049</v>
      </c>
      <c r="L344" t="b">
        <v>0</v>
      </c>
      <c r="M344">
        <f ca="1">IF(Table1[company_id]=OFFSET(Table1[company_id],-1,0),
   OFFSET(Table1[adjusted_close],-1,0),
   "")</f>
        <v>2105.06</v>
      </c>
      <c r="N344">
        <f t="shared" ca="1" si="5"/>
        <v>0</v>
      </c>
    </row>
    <row r="345" spans="1:14">
      <c r="A345" t="s">
        <v>276</v>
      </c>
      <c r="B345" t="s">
        <v>33</v>
      </c>
      <c r="C345">
        <v>2108.9499999999998</v>
      </c>
      <c r="D345">
        <v>2129.21</v>
      </c>
      <c r="E345">
        <v>2088.6799999999998</v>
      </c>
      <c r="F345">
        <v>2088.89</v>
      </c>
      <c r="G345">
        <v>46272</v>
      </c>
      <c r="H345">
        <v>120</v>
      </c>
      <c r="I345">
        <v>1</v>
      </c>
      <c r="J345">
        <v>2088.89</v>
      </c>
      <c r="K345">
        <v>26012.976744186049</v>
      </c>
      <c r="L345" t="b">
        <v>0</v>
      </c>
      <c r="M345">
        <f ca="1">IF(Table1[company_id]=OFFSET(Table1[company_id],-1,0),
   OFFSET(Table1[adjusted_close],-1,0),
   "")</f>
        <v>2088.89</v>
      </c>
      <c r="N345">
        <f t="shared" ca="1" si="5"/>
        <v>0</v>
      </c>
    </row>
    <row r="346" spans="1:14">
      <c r="A346" t="s">
        <v>277</v>
      </c>
      <c r="B346" t="s">
        <v>33</v>
      </c>
      <c r="C346">
        <v>2108.58</v>
      </c>
      <c r="D346">
        <v>2140.4299999999998</v>
      </c>
      <c r="E346">
        <v>2076.73</v>
      </c>
      <c r="F346">
        <v>2113.41</v>
      </c>
      <c r="G346">
        <v>7638</v>
      </c>
      <c r="H346">
        <v>121</v>
      </c>
      <c r="I346">
        <v>1</v>
      </c>
      <c r="J346">
        <v>2113.41</v>
      </c>
      <c r="K346">
        <v>26012.976744186049</v>
      </c>
      <c r="L346" t="b">
        <v>0</v>
      </c>
      <c r="M346">
        <f ca="1">IF(Table1[company_id]=OFFSET(Table1[company_id],-1,0),
   OFFSET(Table1[adjusted_close],-1,0),
   "")</f>
        <v>2113.41</v>
      </c>
      <c r="N346">
        <f t="shared" ca="1" si="5"/>
        <v>0</v>
      </c>
    </row>
    <row r="347" spans="1:14">
      <c r="A347" t="s">
        <v>278</v>
      </c>
      <c r="B347" t="s">
        <v>33</v>
      </c>
      <c r="C347">
        <v>2118.66</v>
      </c>
      <c r="D347">
        <v>2136.94</v>
      </c>
      <c r="E347">
        <v>2100.38</v>
      </c>
      <c r="F347">
        <v>2114.87</v>
      </c>
      <c r="G347">
        <v>14605</v>
      </c>
      <c r="H347">
        <v>122</v>
      </c>
      <c r="I347">
        <v>1</v>
      </c>
      <c r="J347">
        <v>2114.87</v>
      </c>
      <c r="K347">
        <v>26012.976744186049</v>
      </c>
      <c r="L347" t="b">
        <v>0</v>
      </c>
      <c r="M347">
        <f ca="1">IF(Table1[company_id]=OFFSET(Table1[company_id],-1,0),
   OFFSET(Table1[adjusted_close],-1,0),
   "")</f>
        <v>2114.87</v>
      </c>
      <c r="N347">
        <f t="shared" ca="1" si="5"/>
        <v>0</v>
      </c>
    </row>
    <row r="348" spans="1:14">
      <c r="A348" t="s">
        <v>281</v>
      </c>
      <c r="B348" t="s">
        <v>33</v>
      </c>
      <c r="C348">
        <v>2168.0500000000002</v>
      </c>
      <c r="D348">
        <v>2171.7199999999998</v>
      </c>
      <c r="E348">
        <v>2164.37</v>
      </c>
      <c r="F348">
        <v>2165.67</v>
      </c>
      <c r="G348">
        <v>33556</v>
      </c>
      <c r="H348">
        <v>125</v>
      </c>
      <c r="I348">
        <v>1</v>
      </c>
      <c r="J348">
        <v>2165.67</v>
      </c>
      <c r="K348">
        <v>26012.976744186049</v>
      </c>
      <c r="L348" t="b">
        <v>0</v>
      </c>
      <c r="M348">
        <f ca="1">IF(Table1[company_id]=OFFSET(Table1[company_id],-1,0),
   OFFSET(Table1[adjusted_close],-1,0),
   "")</f>
        <v>2165.67</v>
      </c>
      <c r="N348">
        <f t="shared" ca="1" si="5"/>
        <v>0</v>
      </c>
    </row>
    <row r="349" spans="1:14">
      <c r="A349" t="s">
        <v>282</v>
      </c>
      <c r="B349" t="s">
        <v>33</v>
      </c>
      <c r="C349">
        <v>2171.27</v>
      </c>
      <c r="D349">
        <v>2194.98</v>
      </c>
      <c r="E349">
        <v>2147.5500000000002</v>
      </c>
      <c r="F349">
        <v>2188.69</v>
      </c>
      <c r="G349">
        <v>18275</v>
      </c>
      <c r="H349">
        <v>126</v>
      </c>
      <c r="I349">
        <v>1</v>
      </c>
      <c r="J349">
        <v>2188.69</v>
      </c>
      <c r="K349">
        <v>26012.976744186049</v>
      </c>
      <c r="L349" t="b">
        <v>0</v>
      </c>
      <c r="M349">
        <f ca="1">IF(Table1[company_id]=OFFSET(Table1[company_id],-1,0),
   OFFSET(Table1[adjusted_close],-1,0),
   "")</f>
        <v>2188.69</v>
      </c>
      <c r="N349">
        <f t="shared" ca="1" si="5"/>
        <v>0</v>
      </c>
    </row>
    <row r="350" spans="1:14">
      <c r="A350" t="s">
        <v>283</v>
      </c>
      <c r="B350" t="s">
        <v>33</v>
      </c>
      <c r="C350">
        <v>2213.29</v>
      </c>
      <c r="D350">
        <v>2249.77</v>
      </c>
      <c r="E350">
        <v>2176.81</v>
      </c>
      <c r="F350">
        <v>2219.87</v>
      </c>
      <c r="G350">
        <v>42974</v>
      </c>
      <c r="H350">
        <v>127</v>
      </c>
      <c r="I350">
        <v>1</v>
      </c>
      <c r="J350">
        <v>2219.87</v>
      </c>
      <c r="K350">
        <v>26012.976744186049</v>
      </c>
      <c r="L350" t="b">
        <v>0</v>
      </c>
      <c r="M350">
        <f ca="1">IF(Table1[company_id]=OFFSET(Table1[company_id],-1,0),
   OFFSET(Table1[adjusted_close],-1,0),
   "")</f>
        <v>2219.87</v>
      </c>
      <c r="N350">
        <f t="shared" ca="1" si="5"/>
        <v>0</v>
      </c>
    </row>
    <row r="351" spans="1:14">
      <c r="A351" t="s">
        <v>284</v>
      </c>
      <c r="B351" t="s">
        <v>33</v>
      </c>
      <c r="C351">
        <v>2229.1999999999998</v>
      </c>
      <c r="D351">
        <v>2254.0300000000002</v>
      </c>
      <c r="E351">
        <v>2204.37</v>
      </c>
      <c r="F351">
        <v>2224.11</v>
      </c>
      <c r="G351">
        <v>38380</v>
      </c>
      <c r="H351">
        <v>128</v>
      </c>
      <c r="I351">
        <v>1</v>
      </c>
      <c r="J351">
        <v>2224.11</v>
      </c>
      <c r="K351">
        <v>26012.976744186049</v>
      </c>
      <c r="L351" t="b">
        <v>0</v>
      </c>
      <c r="M351">
        <f ca="1">IF(Table1[company_id]=OFFSET(Table1[company_id],-1,0),
   OFFSET(Table1[adjusted_close],-1,0),
   "")</f>
        <v>2224.11</v>
      </c>
      <c r="N351">
        <f t="shared" ca="1" si="5"/>
        <v>0</v>
      </c>
    </row>
    <row r="352" spans="1:14">
      <c r="A352" t="s">
        <v>285</v>
      </c>
      <c r="B352" t="s">
        <v>33</v>
      </c>
      <c r="C352">
        <v>2244.84</v>
      </c>
      <c r="D352">
        <v>2272</v>
      </c>
      <c r="E352">
        <v>2217.67</v>
      </c>
      <c r="F352">
        <v>2229.0500000000002</v>
      </c>
      <c r="G352">
        <v>49320</v>
      </c>
      <c r="H352">
        <v>129</v>
      </c>
      <c r="I352">
        <v>1</v>
      </c>
      <c r="J352">
        <v>2229.0500000000002</v>
      </c>
      <c r="K352">
        <v>26012.976744186049</v>
      </c>
      <c r="L352" t="b">
        <v>0</v>
      </c>
      <c r="M352">
        <f ca="1">IF(Table1[company_id]=OFFSET(Table1[company_id],-1,0),
   OFFSET(Table1[adjusted_close],-1,0),
   "")</f>
        <v>2229.0500000000002</v>
      </c>
      <c r="N352">
        <f t="shared" ca="1" si="5"/>
        <v>0</v>
      </c>
    </row>
    <row r="353" spans="1:14">
      <c r="A353" t="s">
        <v>288</v>
      </c>
      <c r="B353" t="s">
        <v>33</v>
      </c>
      <c r="C353">
        <v>2276.33</v>
      </c>
      <c r="D353">
        <v>2316.9499999999998</v>
      </c>
      <c r="E353">
        <v>2235.6999999999998</v>
      </c>
      <c r="F353">
        <v>2278.75</v>
      </c>
      <c r="G353">
        <v>23473</v>
      </c>
      <c r="H353">
        <v>132</v>
      </c>
      <c r="I353">
        <v>1</v>
      </c>
      <c r="J353">
        <v>2278.75</v>
      </c>
      <c r="K353">
        <v>26012.976744186049</v>
      </c>
      <c r="L353" t="b">
        <v>0</v>
      </c>
      <c r="M353">
        <f ca="1">IF(Table1[company_id]=OFFSET(Table1[company_id],-1,0),
   OFFSET(Table1[adjusted_close],-1,0),
   "")</f>
        <v>2278.75</v>
      </c>
      <c r="N353">
        <f t="shared" ca="1" si="5"/>
        <v>0</v>
      </c>
    </row>
    <row r="354" spans="1:14">
      <c r="A354" t="s">
        <v>289</v>
      </c>
      <c r="B354" t="s">
        <v>33</v>
      </c>
      <c r="C354">
        <v>2263.3200000000002</v>
      </c>
      <c r="D354">
        <v>2269.25</v>
      </c>
      <c r="E354">
        <v>2257.38</v>
      </c>
      <c r="F354">
        <v>2268.46</v>
      </c>
      <c r="G354">
        <v>25089</v>
      </c>
      <c r="H354">
        <v>133</v>
      </c>
      <c r="I354">
        <v>1</v>
      </c>
      <c r="J354">
        <v>2268.46</v>
      </c>
      <c r="K354">
        <v>26012.976744186049</v>
      </c>
      <c r="L354" t="b">
        <v>0</v>
      </c>
      <c r="M354">
        <f ca="1">IF(Table1[company_id]=OFFSET(Table1[company_id],-1,0),
   OFFSET(Table1[adjusted_close],-1,0),
   "")</f>
        <v>2268.46</v>
      </c>
      <c r="N354">
        <f t="shared" ca="1" si="5"/>
        <v>0</v>
      </c>
    </row>
    <row r="355" spans="1:14">
      <c r="A355" t="s">
        <v>290</v>
      </c>
      <c r="B355" t="s">
        <v>33</v>
      </c>
      <c r="C355">
        <v>2291.5</v>
      </c>
      <c r="D355">
        <v>2324.39</v>
      </c>
      <c r="E355">
        <v>2258.61</v>
      </c>
      <c r="F355">
        <v>2284.6799999999998</v>
      </c>
      <c r="G355">
        <v>30259</v>
      </c>
      <c r="H355">
        <v>134</v>
      </c>
      <c r="I355">
        <v>1</v>
      </c>
      <c r="J355">
        <v>2284.6799999999998</v>
      </c>
      <c r="K355">
        <v>26012.976744186049</v>
      </c>
      <c r="L355" t="b">
        <v>0</v>
      </c>
      <c r="M355">
        <f ca="1">IF(Table1[company_id]=OFFSET(Table1[company_id],-1,0),
   OFFSET(Table1[adjusted_close],-1,0),
   "")</f>
        <v>2284.6799999999998</v>
      </c>
      <c r="N355">
        <f t="shared" ca="1" si="5"/>
        <v>0</v>
      </c>
    </row>
    <row r="356" spans="1:14">
      <c r="A356" t="s">
        <v>291</v>
      </c>
      <c r="B356" t="s">
        <v>33</v>
      </c>
      <c r="C356">
        <v>2262.0300000000002</v>
      </c>
      <c r="D356">
        <v>2282.73</v>
      </c>
      <c r="E356">
        <v>2241.34</v>
      </c>
      <c r="F356">
        <v>2277.5700000000002</v>
      </c>
      <c r="G356">
        <v>31659</v>
      </c>
      <c r="H356">
        <v>135</v>
      </c>
      <c r="I356">
        <v>1</v>
      </c>
      <c r="J356">
        <v>2277.5700000000002</v>
      </c>
      <c r="K356">
        <v>26012.976744186049</v>
      </c>
      <c r="L356" t="b">
        <v>0</v>
      </c>
      <c r="M356">
        <f ca="1">IF(Table1[company_id]=OFFSET(Table1[company_id],-1,0),
   OFFSET(Table1[adjusted_close],-1,0),
   "")</f>
        <v>2277.5700000000002</v>
      </c>
      <c r="N356">
        <f t="shared" ca="1" si="5"/>
        <v>0</v>
      </c>
    </row>
    <row r="357" spans="1:14">
      <c r="A357" t="s">
        <v>292</v>
      </c>
      <c r="B357" t="s">
        <v>33</v>
      </c>
      <c r="C357">
        <v>2280.88</v>
      </c>
      <c r="D357">
        <v>2301.14</v>
      </c>
      <c r="E357">
        <v>2260.63</v>
      </c>
      <c r="F357">
        <v>2270.42</v>
      </c>
      <c r="G357">
        <v>48055</v>
      </c>
      <c r="H357">
        <v>136</v>
      </c>
      <c r="I357">
        <v>1</v>
      </c>
      <c r="J357">
        <v>2270.42</v>
      </c>
      <c r="K357">
        <v>26012.976744186049</v>
      </c>
      <c r="L357" t="b">
        <v>0</v>
      </c>
      <c r="M357">
        <f ca="1">IF(Table1[company_id]=OFFSET(Table1[company_id],-1,0),
   OFFSET(Table1[adjusted_close],-1,0),
   "")</f>
        <v>2270.42</v>
      </c>
      <c r="N357">
        <f t="shared" ca="1" si="5"/>
        <v>0</v>
      </c>
    </row>
    <row r="358" spans="1:14">
      <c r="A358" t="s">
        <v>295</v>
      </c>
      <c r="B358" t="s">
        <v>33</v>
      </c>
      <c r="C358">
        <v>2241.34</v>
      </c>
      <c r="D358">
        <v>2274.77</v>
      </c>
      <c r="E358">
        <v>2207.91</v>
      </c>
      <c r="F358">
        <v>2237.7600000000002</v>
      </c>
      <c r="G358">
        <v>27984</v>
      </c>
      <c r="H358">
        <v>139</v>
      </c>
      <c r="I358">
        <v>1</v>
      </c>
      <c r="J358">
        <v>2237.7600000000002</v>
      </c>
      <c r="K358">
        <v>26012.976744186049</v>
      </c>
      <c r="L358" t="b">
        <v>0</v>
      </c>
      <c r="M358">
        <f ca="1">IF(Table1[company_id]=OFFSET(Table1[company_id],-1,0),
   OFFSET(Table1[adjusted_close],-1,0),
   "")</f>
        <v>2237.7600000000002</v>
      </c>
      <c r="N358">
        <f t="shared" ca="1" si="5"/>
        <v>0</v>
      </c>
    </row>
    <row r="359" spans="1:14">
      <c r="A359" t="s">
        <v>296</v>
      </c>
      <c r="B359" t="s">
        <v>33</v>
      </c>
      <c r="C359">
        <v>2205.23</v>
      </c>
      <c r="D359">
        <v>2222.1799999999998</v>
      </c>
      <c r="E359">
        <v>2188.2800000000002</v>
      </c>
      <c r="F359">
        <v>2217.4499999999998</v>
      </c>
      <c r="G359">
        <v>38873</v>
      </c>
      <c r="H359">
        <v>140</v>
      </c>
      <c r="I359">
        <v>1</v>
      </c>
      <c r="J359">
        <v>2217.4499999999998</v>
      </c>
      <c r="K359">
        <v>26012.976744186049</v>
      </c>
      <c r="L359" t="b">
        <v>0</v>
      </c>
      <c r="M359">
        <f ca="1">IF(Table1[company_id]=OFFSET(Table1[company_id],-1,0),
   OFFSET(Table1[adjusted_close],-1,0),
   "")</f>
        <v>2217.4499999999998</v>
      </c>
      <c r="N359">
        <f t="shared" ca="1" si="5"/>
        <v>0</v>
      </c>
    </row>
    <row r="360" spans="1:14">
      <c r="A360" t="s">
        <v>297</v>
      </c>
      <c r="B360" t="s">
        <v>33</v>
      </c>
      <c r="C360">
        <v>2198.48</v>
      </c>
      <c r="D360">
        <v>2218.7199999999998</v>
      </c>
      <c r="E360">
        <v>2178.25</v>
      </c>
      <c r="F360">
        <v>2192.19</v>
      </c>
      <c r="G360">
        <v>8848</v>
      </c>
      <c r="H360">
        <v>141</v>
      </c>
      <c r="I360">
        <v>1</v>
      </c>
      <c r="J360">
        <v>2192.19</v>
      </c>
      <c r="K360">
        <v>26012.976744186049</v>
      </c>
      <c r="L360" t="b">
        <v>0</v>
      </c>
      <c r="M360">
        <f ca="1">IF(Table1[company_id]=OFFSET(Table1[company_id],-1,0),
   OFFSET(Table1[adjusted_close],-1,0),
   "")</f>
        <v>2192.19</v>
      </c>
      <c r="N360">
        <f t="shared" ca="1" si="5"/>
        <v>0</v>
      </c>
    </row>
    <row r="361" spans="1:14">
      <c r="A361" t="s">
        <v>298</v>
      </c>
      <c r="B361" t="s">
        <v>33</v>
      </c>
      <c r="C361">
        <v>2214.52</v>
      </c>
      <c r="D361">
        <v>2253.09</v>
      </c>
      <c r="E361">
        <v>2175.9499999999998</v>
      </c>
      <c r="F361">
        <v>2209.1999999999998</v>
      </c>
      <c r="G361">
        <v>20614</v>
      </c>
      <c r="H361">
        <v>142</v>
      </c>
      <c r="I361">
        <v>1</v>
      </c>
      <c r="J361">
        <v>2209.1999999999998</v>
      </c>
      <c r="K361">
        <v>26012.976744186049</v>
      </c>
      <c r="L361" t="b">
        <v>0</v>
      </c>
      <c r="M361">
        <f ca="1">IF(Table1[company_id]=OFFSET(Table1[company_id],-1,0),
   OFFSET(Table1[adjusted_close],-1,0),
   "")</f>
        <v>2209.1999999999998</v>
      </c>
      <c r="N361">
        <f t="shared" ca="1" si="5"/>
        <v>0</v>
      </c>
    </row>
    <row r="362" spans="1:14">
      <c r="A362" t="s">
        <v>299</v>
      </c>
      <c r="B362" t="s">
        <v>33</v>
      </c>
      <c r="C362">
        <v>2235.7399999999998</v>
      </c>
      <c r="D362">
        <v>2271.94</v>
      </c>
      <c r="E362">
        <v>2199.5300000000002</v>
      </c>
      <c r="F362">
        <v>2238.87</v>
      </c>
      <c r="G362">
        <v>49508</v>
      </c>
      <c r="H362">
        <v>143</v>
      </c>
      <c r="I362">
        <v>1</v>
      </c>
      <c r="J362">
        <v>2238.87</v>
      </c>
      <c r="K362">
        <v>26012.976744186049</v>
      </c>
      <c r="L362" t="b">
        <v>0</v>
      </c>
      <c r="M362">
        <f ca="1">IF(Table1[company_id]=OFFSET(Table1[company_id],-1,0),
   OFFSET(Table1[adjusted_close],-1,0),
   "")</f>
        <v>2238.87</v>
      </c>
      <c r="N362">
        <f t="shared" ca="1" si="5"/>
        <v>0</v>
      </c>
    </row>
    <row r="363" spans="1:14">
      <c r="A363" t="s">
        <v>302</v>
      </c>
      <c r="B363" t="s">
        <v>33</v>
      </c>
      <c r="C363">
        <v>2233.14</v>
      </c>
      <c r="D363">
        <v>2270.96</v>
      </c>
      <c r="E363">
        <v>2195.3200000000002</v>
      </c>
      <c r="F363">
        <v>2236.73</v>
      </c>
      <c r="G363">
        <v>5114</v>
      </c>
      <c r="H363">
        <v>146</v>
      </c>
      <c r="I363">
        <v>1</v>
      </c>
      <c r="J363">
        <v>2236.73</v>
      </c>
      <c r="K363">
        <v>26012.976744186049</v>
      </c>
      <c r="L363" t="b">
        <v>0</v>
      </c>
      <c r="M363">
        <f ca="1">IF(Table1[company_id]=OFFSET(Table1[company_id],-1,0),
   OFFSET(Table1[adjusted_close],-1,0),
   "")</f>
        <v>2236.73</v>
      </c>
      <c r="N363">
        <f t="shared" ca="1" si="5"/>
        <v>0</v>
      </c>
    </row>
    <row r="364" spans="1:14">
      <c r="A364" t="s">
        <v>303</v>
      </c>
      <c r="B364" t="s">
        <v>33</v>
      </c>
      <c r="C364">
        <v>2244.77</v>
      </c>
      <c r="D364">
        <v>2280</v>
      </c>
      <c r="E364">
        <v>2209.54</v>
      </c>
      <c r="F364">
        <v>2243.75</v>
      </c>
      <c r="G364">
        <v>34768</v>
      </c>
      <c r="H364">
        <v>147</v>
      </c>
      <c r="I364">
        <v>1</v>
      </c>
      <c r="J364">
        <v>2243.75</v>
      </c>
      <c r="K364">
        <v>26012.976744186049</v>
      </c>
      <c r="L364" t="b">
        <v>0</v>
      </c>
      <c r="M364">
        <f ca="1">IF(Table1[company_id]=OFFSET(Table1[company_id],-1,0),
   OFFSET(Table1[adjusted_close],-1,0),
   "")</f>
        <v>2243.75</v>
      </c>
      <c r="N364">
        <f t="shared" ca="1" si="5"/>
        <v>0</v>
      </c>
    </row>
    <row r="365" spans="1:14">
      <c r="A365" t="s">
        <v>304</v>
      </c>
      <c r="B365" t="s">
        <v>33</v>
      </c>
      <c r="C365">
        <v>2227.62</v>
      </c>
      <c r="D365">
        <v>2254.19</v>
      </c>
      <c r="E365">
        <v>2201.0500000000002</v>
      </c>
      <c r="F365">
        <v>2239.98</v>
      </c>
      <c r="G365">
        <v>4712</v>
      </c>
      <c r="H365">
        <v>148</v>
      </c>
      <c r="I365">
        <v>1</v>
      </c>
      <c r="J365">
        <v>2239.98</v>
      </c>
      <c r="K365">
        <v>26012.976744186049</v>
      </c>
      <c r="L365" t="b">
        <v>0</v>
      </c>
      <c r="M365">
        <f ca="1">IF(Table1[company_id]=OFFSET(Table1[company_id],-1,0),
   OFFSET(Table1[adjusted_close],-1,0),
   "")</f>
        <v>2239.98</v>
      </c>
      <c r="N365">
        <f t="shared" ca="1" si="5"/>
        <v>0</v>
      </c>
    </row>
    <row r="366" spans="1:14">
      <c r="A366" t="s">
        <v>305</v>
      </c>
      <c r="B366" t="s">
        <v>33</v>
      </c>
      <c r="C366">
        <v>2208.33</v>
      </c>
      <c r="D366">
        <v>2223.0700000000002</v>
      </c>
      <c r="E366">
        <v>2193.59</v>
      </c>
      <c r="F366">
        <v>2217.7399999999998</v>
      </c>
      <c r="G366">
        <v>27200</v>
      </c>
      <c r="H366">
        <v>149</v>
      </c>
      <c r="I366">
        <v>1</v>
      </c>
      <c r="J366">
        <v>2217.7399999999998</v>
      </c>
      <c r="K366">
        <v>26012.976744186049</v>
      </c>
      <c r="L366" t="b">
        <v>0</v>
      </c>
      <c r="M366">
        <f ca="1">IF(Table1[company_id]=OFFSET(Table1[company_id],-1,0),
   OFFSET(Table1[adjusted_close],-1,0),
   "")</f>
        <v>2217.7399999999998</v>
      </c>
      <c r="N366">
        <f t="shared" ca="1" si="5"/>
        <v>0</v>
      </c>
    </row>
    <row r="367" spans="1:14">
      <c r="A367" t="s">
        <v>306</v>
      </c>
      <c r="B367" t="s">
        <v>33</v>
      </c>
      <c r="C367">
        <v>2235.73</v>
      </c>
      <c r="D367">
        <v>2257.2199999999998</v>
      </c>
      <c r="E367">
        <v>2214.23</v>
      </c>
      <c r="F367">
        <v>2242.5</v>
      </c>
      <c r="G367">
        <v>38574</v>
      </c>
      <c r="H367">
        <v>150</v>
      </c>
      <c r="I367">
        <v>1</v>
      </c>
      <c r="J367">
        <v>2242.5</v>
      </c>
      <c r="K367">
        <v>26012.976744186049</v>
      </c>
      <c r="L367" t="b">
        <v>0</v>
      </c>
      <c r="M367">
        <f ca="1">IF(Table1[company_id]=OFFSET(Table1[company_id],-1,0),
   OFFSET(Table1[adjusted_close],-1,0),
   "")</f>
        <v>2242.5</v>
      </c>
      <c r="N367">
        <f t="shared" ca="1" si="5"/>
        <v>0</v>
      </c>
    </row>
    <row r="368" spans="1:14">
      <c r="A368" t="s">
        <v>309</v>
      </c>
      <c r="B368" t="s">
        <v>33</v>
      </c>
      <c r="C368">
        <v>2265.69</v>
      </c>
      <c r="D368">
        <v>2287.0300000000002</v>
      </c>
      <c r="E368">
        <v>2244.34</v>
      </c>
      <c r="F368">
        <v>2261.5500000000002</v>
      </c>
      <c r="G368">
        <v>32324</v>
      </c>
      <c r="H368">
        <v>153</v>
      </c>
      <c r="I368">
        <v>1</v>
      </c>
      <c r="J368">
        <v>2261.5500000000002</v>
      </c>
      <c r="K368">
        <v>26012.976744186049</v>
      </c>
      <c r="L368" t="b">
        <v>0</v>
      </c>
      <c r="M368">
        <f ca="1">IF(Table1[company_id]=OFFSET(Table1[company_id],-1,0),
   OFFSET(Table1[adjusted_close],-1,0),
   "")</f>
        <v>2261.5500000000002</v>
      </c>
      <c r="N368">
        <f t="shared" ca="1" si="5"/>
        <v>0</v>
      </c>
    </row>
    <row r="369" spans="1:14">
      <c r="A369" t="s">
        <v>310</v>
      </c>
      <c r="B369" t="s">
        <v>33</v>
      </c>
      <c r="C369">
        <v>2213.4499999999998</v>
      </c>
      <c r="D369">
        <v>2228.61</v>
      </c>
      <c r="E369">
        <v>2198.29</v>
      </c>
      <c r="F369">
        <v>2208.79</v>
      </c>
      <c r="G369">
        <v>29144</v>
      </c>
      <c r="H369">
        <v>154</v>
      </c>
      <c r="I369">
        <v>1</v>
      </c>
      <c r="J369">
        <v>2208.79</v>
      </c>
      <c r="K369">
        <v>26012.976744186049</v>
      </c>
      <c r="L369" t="b">
        <v>0</v>
      </c>
      <c r="M369">
        <f ca="1">IF(Table1[company_id]=OFFSET(Table1[company_id],-1,0),
   OFFSET(Table1[adjusted_close],-1,0),
   "")</f>
        <v>2208.79</v>
      </c>
      <c r="N369">
        <f t="shared" ca="1" si="5"/>
        <v>0</v>
      </c>
    </row>
    <row r="370" spans="1:14">
      <c r="A370" t="s">
        <v>311</v>
      </c>
      <c r="B370" t="s">
        <v>33</v>
      </c>
      <c r="C370">
        <v>2210.91</v>
      </c>
      <c r="D370">
        <v>2221.0100000000002</v>
      </c>
      <c r="E370">
        <v>2200.8000000000002</v>
      </c>
      <c r="F370">
        <v>2201.4499999999998</v>
      </c>
      <c r="G370">
        <v>45298</v>
      </c>
      <c r="H370">
        <v>155</v>
      </c>
      <c r="I370">
        <v>1</v>
      </c>
      <c r="J370">
        <v>2201.4499999999998</v>
      </c>
      <c r="K370">
        <v>26012.976744186049</v>
      </c>
      <c r="L370" t="b">
        <v>0</v>
      </c>
      <c r="M370">
        <f ca="1">IF(Table1[company_id]=OFFSET(Table1[company_id],-1,0),
   OFFSET(Table1[adjusted_close],-1,0),
   "")</f>
        <v>2201.4499999999998</v>
      </c>
      <c r="N370">
        <f t="shared" ca="1" si="5"/>
        <v>0</v>
      </c>
    </row>
    <row r="371" spans="1:14">
      <c r="A371" t="s">
        <v>312</v>
      </c>
      <c r="B371" t="s">
        <v>33</v>
      </c>
      <c r="C371">
        <v>2176.23</v>
      </c>
      <c r="D371">
        <v>2203.92</v>
      </c>
      <c r="E371">
        <v>2148.5300000000002</v>
      </c>
      <c r="F371">
        <v>2177.64</v>
      </c>
      <c r="G371">
        <v>26537</v>
      </c>
      <c r="H371">
        <v>156</v>
      </c>
      <c r="I371">
        <v>1</v>
      </c>
      <c r="J371">
        <v>2177.64</v>
      </c>
      <c r="K371">
        <v>26012.976744186049</v>
      </c>
      <c r="L371" t="b">
        <v>0</v>
      </c>
      <c r="M371">
        <f ca="1">IF(Table1[company_id]=OFFSET(Table1[company_id],-1,0),
   OFFSET(Table1[adjusted_close],-1,0),
   "")</f>
        <v>2177.64</v>
      </c>
      <c r="N371">
        <f t="shared" ca="1" si="5"/>
        <v>0</v>
      </c>
    </row>
    <row r="372" spans="1:14">
      <c r="A372" t="s">
        <v>313</v>
      </c>
      <c r="B372" t="s">
        <v>33</v>
      </c>
      <c r="C372">
        <v>2169.27</v>
      </c>
      <c r="D372">
        <v>2187.5500000000002</v>
      </c>
      <c r="E372">
        <v>2150.9899999999998</v>
      </c>
      <c r="F372">
        <v>2167.4499999999998</v>
      </c>
      <c r="G372">
        <v>29441</v>
      </c>
      <c r="H372">
        <v>157</v>
      </c>
      <c r="I372">
        <v>1</v>
      </c>
      <c r="J372">
        <v>2167.4499999999998</v>
      </c>
      <c r="K372">
        <v>26012.976744186049</v>
      </c>
      <c r="L372" t="b">
        <v>0</v>
      </c>
      <c r="M372">
        <f ca="1">IF(Table1[company_id]=OFFSET(Table1[company_id],-1,0),
   OFFSET(Table1[adjusted_close],-1,0),
   "")</f>
        <v>2167.4499999999998</v>
      </c>
      <c r="N372">
        <f t="shared" ca="1" si="5"/>
        <v>0</v>
      </c>
    </row>
    <row r="373" spans="1:14">
      <c r="A373" t="s">
        <v>316</v>
      </c>
      <c r="B373" t="s">
        <v>33</v>
      </c>
      <c r="C373">
        <v>2151.98</v>
      </c>
      <c r="D373">
        <v>2190.64</v>
      </c>
      <c r="E373">
        <v>2113.31</v>
      </c>
      <c r="F373">
        <v>2149.73</v>
      </c>
      <c r="G373">
        <v>27523</v>
      </c>
      <c r="H373">
        <v>160</v>
      </c>
      <c r="I373">
        <v>1</v>
      </c>
      <c r="J373">
        <v>2149.73</v>
      </c>
      <c r="K373">
        <v>26012.976744186049</v>
      </c>
      <c r="L373" t="b">
        <v>0</v>
      </c>
      <c r="M373">
        <f ca="1">IF(Table1[company_id]=OFFSET(Table1[company_id],-1,0),
   OFFSET(Table1[adjusted_close],-1,0),
   "")</f>
        <v>2149.73</v>
      </c>
      <c r="N373">
        <f t="shared" ca="1" si="5"/>
        <v>0</v>
      </c>
    </row>
    <row r="374" spans="1:14">
      <c r="A374" t="s">
        <v>317</v>
      </c>
      <c r="B374" t="s">
        <v>33</v>
      </c>
      <c r="C374">
        <v>2142.21</v>
      </c>
      <c r="D374">
        <v>2150.09</v>
      </c>
      <c r="E374">
        <v>2134.3200000000002</v>
      </c>
      <c r="F374">
        <v>2148.9899999999998</v>
      </c>
      <c r="G374">
        <v>33779</v>
      </c>
      <c r="H374">
        <v>161</v>
      </c>
      <c r="I374">
        <v>1</v>
      </c>
      <c r="J374">
        <v>2148.9899999999998</v>
      </c>
      <c r="K374">
        <v>26012.976744186049</v>
      </c>
      <c r="L374" t="b">
        <v>0</v>
      </c>
      <c r="M374">
        <f ca="1">IF(Table1[company_id]=OFFSET(Table1[company_id],-1,0),
   OFFSET(Table1[adjusted_close],-1,0),
   "")</f>
        <v>2148.9899999999998</v>
      </c>
      <c r="N374">
        <f t="shared" ca="1" si="5"/>
        <v>0</v>
      </c>
    </row>
    <row r="375" spans="1:14">
      <c r="A375" t="s">
        <v>318</v>
      </c>
      <c r="B375" t="s">
        <v>33</v>
      </c>
      <c r="C375">
        <v>2132.5</v>
      </c>
      <c r="D375">
        <v>2146.96</v>
      </c>
      <c r="E375">
        <v>2118.04</v>
      </c>
      <c r="F375">
        <v>2140.58</v>
      </c>
      <c r="G375">
        <v>28598</v>
      </c>
      <c r="H375">
        <v>162</v>
      </c>
      <c r="I375">
        <v>1</v>
      </c>
      <c r="J375">
        <v>2140.58</v>
      </c>
      <c r="K375">
        <v>26012.976744186049</v>
      </c>
      <c r="L375" t="b">
        <v>0</v>
      </c>
      <c r="M375">
        <f ca="1">IF(Table1[company_id]=OFFSET(Table1[company_id],-1,0),
   OFFSET(Table1[adjusted_close],-1,0),
   "")</f>
        <v>2140.58</v>
      </c>
      <c r="N375">
        <f t="shared" ca="1" si="5"/>
        <v>0</v>
      </c>
    </row>
    <row r="376" spans="1:14">
      <c r="A376" t="s">
        <v>319</v>
      </c>
      <c r="B376" t="s">
        <v>33</v>
      </c>
      <c r="C376">
        <v>2130.06</v>
      </c>
      <c r="D376">
        <v>2154.39</v>
      </c>
      <c r="E376">
        <v>2105.73</v>
      </c>
      <c r="F376">
        <v>2131.64</v>
      </c>
      <c r="G376">
        <v>26519</v>
      </c>
      <c r="H376">
        <v>163</v>
      </c>
      <c r="I376">
        <v>1</v>
      </c>
      <c r="J376">
        <v>2131.64</v>
      </c>
      <c r="K376">
        <v>26012.976744186049</v>
      </c>
      <c r="L376" t="b">
        <v>0</v>
      </c>
      <c r="M376">
        <f ca="1">IF(Table1[company_id]=OFFSET(Table1[company_id],-1,0),
   OFFSET(Table1[adjusted_close],-1,0),
   "")</f>
        <v>2131.64</v>
      </c>
      <c r="N376">
        <f t="shared" ca="1" si="5"/>
        <v>0</v>
      </c>
    </row>
    <row r="377" spans="1:14">
      <c r="A377" t="s">
        <v>320</v>
      </c>
      <c r="B377" t="s">
        <v>33</v>
      </c>
      <c r="C377">
        <v>2157.84</v>
      </c>
      <c r="D377">
        <v>2185.86</v>
      </c>
      <c r="E377">
        <v>2129.81</v>
      </c>
      <c r="F377">
        <v>2162.11</v>
      </c>
      <c r="G377">
        <v>27987</v>
      </c>
      <c r="H377">
        <v>164</v>
      </c>
      <c r="I377">
        <v>1</v>
      </c>
      <c r="J377">
        <v>2162.11</v>
      </c>
      <c r="K377">
        <v>26012.976744186049</v>
      </c>
      <c r="L377" t="b">
        <v>0</v>
      </c>
      <c r="M377">
        <f ca="1">IF(Table1[company_id]=OFFSET(Table1[company_id],-1,0),
   OFFSET(Table1[adjusted_close],-1,0),
   "")</f>
        <v>2162.11</v>
      </c>
      <c r="N377">
        <f t="shared" ca="1" si="5"/>
        <v>0</v>
      </c>
    </row>
    <row r="378" spans="1:14">
      <c r="A378" t="s">
        <v>323</v>
      </c>
      <c r="B378" t="s">
        <v>33</v>
      </c>
      <c r="C378">
        <v>2198.27</v>
      </c>
      <c r="D378">
        <v>2219.48</v>
      </c>
      <c r="E378">
        <v>2177.06</v>
      </c>
      <c r="F378">
        <v>2177.86</v>
      </c>
      <c r="G378">
        <v>34174</v>
      </c>
      <c r="H378">
        <v>167</v>
      </c>
      <c r="I378">
        <v>1</v>
      </c>
      <c r="J378">
        <v>2177.86</v>
      </c>
      <c r="K378">
        <v>26012.976744186049</v>
      </c>
      <c r="L378" t="b">
        <v>0</v>
      </c>
      <c r="M378">
        <f ca="1">IF(Table1[company_id]=OFFSET(Table1[company_id],-1,0),
   OFFSET(Table1[adjusted_close],-1,0),
   "")</f>
        <v>2177.86</v>
      </c>
      <c r="N378">
        <f t="shared" ca="1" si="5"/>
        <v>0</v>
      </c>
    </row>
    <row r="379" spans="1:14">
      <c r="A379" t="s">
        <v>324</v>
      </c>
      <c r="B379" t="s">
        <v>33</v>
      </c>
      <c r="C379">
        <v>2149.08</v>
      </c>
      <c r="D379">
        <v>2177.75</v>
      </c>
      <c r="E379">
        <v>2120.42</v>
      </c>
      <c r="F379">
        <v>2159.14</v>
      </c>
      <c r="G379">
        <v>28764</v>
      </c>
      <c r="H379">
        <v>168</v>
      </c>
      <c r="I379">
        <v>1</v>
      </c>
      <c r="J379">
        <v>2159.14</v>
      </c>
      <c r="K379">
        <v>26012.976744186049</v>
      </c>
      <c r="L379" t="b">
        <v>0</v>
      </c>
      <c r="M379">
        <f ca="1">IF(Table1[company_id]=OFFSET(Table1[company_id],-1,0),
   OFFSET(Table1[adjusted_close],-1,0),
   "")</f>
        <v>2159.14</v>
      </c>
      <c r="N379">
        <f t="shared" ca="1" si="5"/>
        <v>0</v>
      </c>
    </row>
    <row r="380" spans="1:14">
      <c r="A380" t="s">
        <v>325</v>
      </c>
      <c r="B380" t="s">
        <v>33</v>
      </c>
      <c r="C380">
        <v>2158.63</v>
      </c>
      <c r="D380">
        <v>2183.11</v>
      </c>
      <c r="E380">
        <v>2134.15</v>
      </c>
      <c r="F380">
        <v>2144.59</v>
      </c>
      <c r="G380">
        <v>9906</v>
      </c>
      <c r="H380">
        <v>169</v>
      </c>
      <c r="I380">
        <v>1</v>
      </c>
      <c r="J380">
        <v>2144.59</v>
      </c>
      <c r="K380">
        <v>26012.976744186049</v>
      </c>
      <c r="L380" t="b">
        <v>0</v>
      </c>
      <c r="M380">
        <f ca="1">IF(Table1[company_id]=OFFSET(Table1[company_id],-1,0),
   OFFSET(Table1[adjusted_close],-1,0),
   "")</f>
        <v>2144.59</v>
      </c>
      <c r="N380">
        <f t="shared" ca="1" si="5"/>
        <v>0</v>
      </c>
    </row>
    <row r="381" spans="1:14">
      <c r="A381" t="s">
        <v>326</v>
      </c>
      <c r="B381" t="s">
        <v>33</v>
      </c>
      <c r="C381">
        <v>2162.38</v>
      </c>
      <c r="D381">
        <v>2174.84</v>
      </c>
      <c r="E381">
        <v>2149.92</v>
      </c>
      <c r="F381">
        <v>2158.44</v>
      </c>
      <c r="G381">
        <v>38650</v>
      </c>
      <c r="H381">
        <v>170</v>
      </c>
      <c r="I381">
        <v>1</v>
      </c>
      <c r="J381">
        <v>2158.44</v>
      </c>
      <c r="K381">
        <v>26012.976744186049</v>
      </c>
      <c r="L381" t="b">
        <v>0</v>
      </c>
      <c r="M381">
        <f ca="1">IF(Table1[company_id]=OFFSET(Table1[company_id],-1,0),
   OFFSET(Table1[adjusted_close],-1,0),
   "")</f>
        <v>2158.44</v>
      </c>
      <c r="N381">
        <f t="shared" ca="1" si="5"/>
        <v>0</v>
      </c>
    </row>
    <row r="382" spans="1:14">
      <c r="A382" t="s">
        <v>327</v>
      </c>
      <c r="B382" t="s">
        <v>33</v>
      </c>
      <c r="C382">
        <v>2163.98</v>
      </c>
      <c r="D382">
        <v>2176.7399999999998</v>
      </c>
      <c r="E382">
        <v>2151.2199999999998</v>
      </c>
      <c r="F382">
        <v>2172.33</v>
      </c>
      <c r="G382">
        <v>8151</v>
      </c>
      <c r="H382">
        <v>171</v>
      </c>
      <c r="I382">
        <v>1</v>
      </c>
      <c r="J382">
        <v>2172.33</v>
      </c>
      <c r="K382">
        <v>26012.976744186049</v>
      </c>
      <c r="L382" t="b">
        <v>0</v>
      </c>
      <c r="M382">
        <f ca="1">IF(Table1[company_id]=OFFSET(Table1[company_id],-1,0),
   OFFSET(Table1[adjusted_close],-1,0),
   "")</f>
        <v>2172.33</v>
      </c>
      <c r="N382">
        <f t="shared" ca="1" si="5"/>
        <v>0</v>
      </c>
    </row>
    <row r="383" spans="1:14">
      <c r="A383" t="s">
        <v>330</v>
      </c>
      <c r="B383" t="s">
        <v>33</v>
      </c>
      <c r="C383">
        <v>2153.21</v>
      </c>
      <c r="D383">
        <v>2178.94</v>
      </c>
      <c r="E383">
        <v>2127.48</v>
      </c>
      <c r="F383">
        <v>2156.38</v>
      </c>
      <c r="G383">
        <v>43652</v>
      </c>
      <c r="H383">
        <v>174</v>
      </c>
      <c r="I383">
        <v>1</v>
      </c>
      <c r="J383">
        <v>2156.38</v>
      </c>
      <c r="K383">
        <v>26012.976744186049</v>
      </c>
      <c r="L383" t="b">
        <v>0</v>
      </c>
      <c r="M383">
        <f ca="1">IF(Table1[company_id]=OFFSET(Table1[company_id],-1,0),
   OFFSET(Table1[adjusted_close],-1,0),
   "")</f>
        <v>2156.38</v>
      </c>
      <c r="N383">
        <f t="shared" ca="1" si="5"/>
        <v>0</v>
      </c>
    </row>
    <row r="384" spans="1:14">
      <c r="A384" t="s">
        <v>331</v>
      </c>
      <c r="B384" t="s">
        <v>33</v>
      </c>
      <c r="C384">
        <v>2156.2199999999998</v>
      </c>
      <c r="D384">
        <v>2185.09</v>
      </c>
      <c r="E384">
        <v>2127.36</v>
      </c>
      <c r="F384">
        <v>2150.5500000000002</v>
      </c>
      <c r="G384">
        <v>43641</v>
      </c>
      <c r="H384">
        <v>175</v>
      </c>
      <c r="I384">
        <v>1</v>
      </c>
      <c r="J384">
        <v>2150.5500000000002</v>
      </c>
      <c r="K384">
        <v>26012.976744186049</v>
      </c>
      <c r="L384" t="b">
        <v>0</v>
      </c>
      <c r="M384">
        <f ca="1">IF(Table1[company_id]=OFFSET(Table1[company_id],-1,0),
   OFFSET(Table1[adjusted_close],-1,0),
   "")</f>
        <v>2150.5500000000002</v>
      </c>
      <c r="N384">
        <f t="shared" ca="1" si="5"/>
        <v>0</v>
      </c>
    </row>
    <row r="385" spans="1:14">
      <c r="A385" t="s">
        <v>332</v>
      </c>
      <c r="B385" t="s">
        <v>33</v>
      </c>
      <c r="C385">
        <v>2189</v>
      </c>
      <c r="D385">
        <v>2219.3000000000002</v>
      </c>
      <c r="E385">
        <v>2158.69</v>
      </c>
      <c r="F385">
        <v>2201.6999999999998</v>
      </c>
      <c r="G385">
        <v>35905</v>
      </c>
      <c r="H385">
        <v>176</v>
      </c>
      <c r="I385">
        <v>1</v>
      </c>
      <c r="J385">
        <v>2201.6999999999998</v>
      </c>
      <c r="K385">
        <v>26012.976744186049</v>
      </c>
      <c r="L385" t="b">
        <v>0</v>
      </c>
      <c r="M385">
        <f ca="1">IF(Table1[company_id]=OFFSET(Table1[company_id],-1,0),
   OFFSET(Table1[adjusted_close],-1,0),
   "")</f>
        <v>2201.6999999999998</v>
      </c>
      <c r="N385">
        <f t="shared" ca="1" si="5"/>
        <v>0</v>
      </c>
    </row>
    <row r="386" spans="1:14">
      <c r="A386" t="s">
        <v>333</v>
      </c>
      <c r="B386" t="s">
        <v>33</v>
      </c>
      <c r="C386">
        <v>2184.71</v>
      </c>
      <c r="D386">
        <v>2191.33</v>
      </c>
      <c r="E386">
        <v>2178.09</v>
      </c>
      <c r="F386">
        <v>2186.0100000000002</v>
      </c>
      <c r="G386">
        <v>49478</v>
      </c>
      <c r="H386">
        <v>177</v>
      </c>
      <c r="I386">
        <v>1</v>
      </c>
      <c r="J386">
        <v>2186.0100000000002</v>
      </c>
      <c r="K386">
        <v>26012.976744186049</v>
      </c>
      <c r="L386" t="b">
        <v>0</v>
      </c>
      <c r="M386">
        <f ca="1">IF(Table1[company_id]=OFFSET(Table1[company_id],-1,0),
   OFFSET(Table1[adjusted_close],-1,0),
   "")</f>
        <v>2186.0100000000002</v>
      </c>
      <c r="N386">
        <f t="shared" ref="N386:N449" ca="1" si="6">(J:J- M:M) / M:M</f>
        <v>0</v>
      </c>
    </row>
    <row r="387" spans="1:14">
      <c r="A387" t="s">
        <v>334</v>
      </c>
      <c r="B387" t="s">
        <v>33</v>
      </c>
      <c r="C387">
        <v>2241.14</v>
      </c>
      <c r="D387">
        <v>2278.3000000000002</v>
      </c>
      <c r="E387">
        <v>2203.98</v>
      </c>
      <c r="F387">
        <v>2239.8000000000002</v>
      </c>
      <c r="G387">
        <v>4654</v>
      </c>
      <c r="H387">
        <v>178</v>
      </c>
      <c r="I387">
        <v>1</v>
      </c>
      <c r="J387">
        <v>2239.8000000000002</v>
      </c>
      <c r="K387">
        <v>26012.976744186049</v>
      </c>
      <c r="L387" t="b">
        <v>0</v>
      </c>
      <c r="M387">
        <f ca="1">IF(Table1[company_id]=OFFSET(Table1[company_id],-1,0),
   OFFSET(Table1[adjusted_close],-1,0),
   "")</f>
        <v>2239.8000000000002</v>
      </c>
      <c r="N387">
        <f t="shared" ca="1" si="6"/>
        <v>0</v>
      </c>
    </row>
    <row r="388" spans="1:14">
      <c r="A388" t="s">
        <v>337</v>
      </c>
      <c r="B388" t="s">
        <v>33</v>
      </c>
      <c r="C388">
        <v>2260.39</v>
      </c>
      <c r="D388">
        <v>2285.12</v>
      </c>
      <c r="E388">
        <v>2235.66</v>
      </c>
      <c r="F388">
        <v>2271.71</v>
      </c>
      <c r="G388">
        <v>9636</v>
      </c>
      <c r="H388">
        <v>181</v>
      </c>
      <c r="I388">
        <v>1</v>
      </c>
      <c r="J388">
        <v>2271.71</v>
      </c>
      <c r="K388">
        <v>26012.976744186049</v>
      </c>
      <c r="L388" t="b">
        <v>0</v>
      </c>
      <c r="M388">
        <f ca="1">IF(Table1[company_id]=OFFSET(Table1[company_id],-1,0),
   OFFSET(Table1[adjusted_close],-1,0),
   "")</f>
        <v>2271.71</v>
      </c>
      <c r="N388">
        <f t="shared" ca="1" si="6"/>
        <v>0</v>
      </c>
    </row>
    <row r="389" spans="1:14">
      <c r="A389" t="s">
        <v>157</v>
      </c>
      <c r="B389" t="s">
        <v>36</v>
      </c>
      <c r="C389">
        <v>599.36</v>
      </c>
      <c r="D389">
        <v>604.27</v>
      </c>
      <c r="E389">
        <v>594.44000000000005</v>
      </c>
      <c r="F389">
        <v>600.52</v>
      </c>
      <c r="G389">
        <v>36262</v>
      </c>
      <c r="H389">
        <v>1</v>
      </c>
      <c r="I389">
        <v>3</v>
      </c>
      <c r="J389">
        <v>200.17333333333329</v>
      </c>
      <c r="K389">
        <v>27069.81395348837</v>
      </c>
      <c r="L389" t="b">
        <v>0</v>
      </c>
      <c r="M389">
        <f ca="1">IF(Table1[company_id]=OFFSET(Table1[company_id],-1,0),
   OFFSET(Table1[adjusted_close],-1,0),
   "")</f>
        <v>200.17333333333329</v>
      </c>
      <c r="N389">
        <f t="shared" ca="1" si="6"/>
        <v>0</v>
      </c>
    </row>
    <row r="390" spans="1:14">
      <c r="A390" t="s">
        <v>158</v>
      </c>
      <c r="B390" t="s">
        <v>36</v>
      </c>
      <c r="C390">
        <v>603.07000000000005</v>
      </c>
      <c r="D390">
        <v>608.21</v>
      </c>
      <c r="E390">
        <v>597.91999999999996</v>
      </c>
      <c r="F390">
        <v>600.52</v>
      </c>
      <c r="G390">
        <v>21733</v>
      </c>
      <c r="H390">
        <v>2</v>
      </c>
      <c r="I390">
        <v>3</v>
      </c>
      <c r="J390">
        <v>200.17333333333329</v>
      </c>
      <c r="K390">
        <v>27069.81395348837</v>
      </c>
      <c r="L390" t="b">
        <v>0</v>
      </c>
      <c r="M390">
        <f ca="1">IF(Table1[company_id]=OFFSET(Table1[company_id],-1,0),
   OFFSET(Table1[adjusted_close],-1,0),
   "")</f>
        <v>200.17333333333329</v>
      </c>
      <c r="N390">
        <f t="shared" ca="1" si="6"/>
        <v>0</v>
      </c>
    </row>
    <row r="391" spans="1:14">
      <c r="A391" t="s">
        <v>159</v>
      </c>
      <c r="B391" t="s">
        <v>36</v>
      </c>
      <c r="C391">
        <v>606.29</v>
      </c>
      <c r="D391">
        <v>612.14</v>
      </c>
      <c r="E391">
        <v>600.44000000000005</v>
      </c>
      <c r="F391">
        <v>604.86</v>
      </c>
      <c r="G391">
        <v>7430</v>
      </c>
      <c r="H391">
        <v>3</v>
      </c>
      <c r="I391">
        <v>3</v>
      </c>
      <c r="J391">
        <v>201.62</v>
      </c>
      <c r="K391">
        <v>27069.81395348837</v>
      </c>
      <c r="L391" t="b">
        <v>0</v>
      </c>
      <c r="M391">
        <f ca="1">IF(Table1[company_id]=OFFSET(Table1[company_id],-1,0),
   OFFSET(Table1[adjusted_close],-1,0),
   "")</f>
        <v>201.62</v>
      </c>
      <c r="N391">
        <f t="shared" ca="1" si="6"/>
        <v>0</v>
      </c>
    </row>
    <row r="392" spans="1:14">
      <c r="A392" t="s">
        <v>162</v>
      </c>
      <c r="B392" t="s">
        <v>36</v>
      </c>
      <c r="C392">
        <v>602.34</v>
      </c>
      <c r="D392">
        <v>607.45000000000005</v>
      </c>
      <c r="E392">
        <v>597.23</v>
      </c>
      <c r="F392">
        <v>606.71</v>
      </c>
      <c r="G392">
        <v>32497</v>
      </c>
      <c r="H392">
        <v>6</v>
      </c>
      <c r="I392">
        <v>3</v>
      </c>
      <c r="J392">
        <v>202.23666666666671</v>
      </c>
      <c r="K392">
        <v>27069.81395348837</v>
      </c>
      <c r="L392" t="b">
        <v>0</v>
      </c>
      <c r="M392">
        <f ca="1">IF(Table1[company_id]=OFFSET(Table1[company_id],-1,0),
   OFFSET(Table1[adjusted_close],-1,0),
   "")</f>
        <v>202.23666666666671</v>
      </c>
      <c r="N392">
        <f t="shared" ca="1" si="6"/>
        <v>0</v>
      </c>
    </row>
    <row r="393" spans="1:14">
      <c r="A393" t="s">
        <v>163</v>
      </c>
      <c r="B393" t="s">
        <v>36</v>
      </c>
      <c r="C393">
        <v>615.69000000000005</v>
      </c>
      <c r="D393">
        <v>619.99</v>
      </c>
      <c r="E393">
        <v>611.39</v>
      </c>
      <c r="F393">
        <v>617.37</v>
      </c>
      <c r="G393">
        <v>47332</v>
      </c>
      <c r="H393">
        <v>7</v>
      </c>
      <c r="I393">
        <v>3</v>
      </c>
      <c r="J393">
        <v>205.79</v>
      </c>
      <c r="K393">
        <v>27069.81395348837</v>
      </c>
      <c r="L393" t="b">
        <v>0</v>
      </c>
      <c r="M393">
        <f ca="1">IF(Table1[company_id]=OFFSET(Table1[company_id],-1,0),
   OFFSET(Table1[adjusted_close],-1,0),
   "")</f>
        <v>205.79</v>
      </c>
      <c r="N393">
        <f t="shared" ca="1" si="6"/>
        <v>0</v>
      </c>
    </row>
    <row r="394" spans="1:14">
      <c r="A394" t="s">
        <v>164</v>
      </c>
      <c r="B394" t="s">
        <v>36</v>
      </c>
      <c r="C394">
        <v>620.49</v>
      </c>
      <c r="D394">
        <v>626.16</v>
      </c>
      <c r="E394">
        <v>614.82000000000005</v>
      </c>
      <c r="F394">
        <v>618.5</v>
      </c>
      <c r="G394">
        <v>38846</v>
      </c>
      <c r="H394">
        <v>8</v>
      </c>
      <c r="I394">
        <v>3</v>
      </c>
      <c r="J394">
        <v>206.1666666666666</v>
      </c>
      <c r="K394">
        <v>27069.81395348837</v>
      </c>
      <c r="L394" t="b">
        <v>0</v>
      </c>
      <c r="M394">
        <f ca="1">IF(Table1[company_id]=OFFSET(Table1[company_id],-1,0),
   OFFSET(Table1[adjusted_close],-1,0),
   "")</f>
        <v>206.1666666666666</v>
      </c>
      <c r="N394">
        <f t="shared" ca="1" si="6"/>
        <v>0</v>
      </c>
    </row>
    <row r="395" spans="1:14">
      <c r="A395" t="s">
        <v>165</v>
      </c>
      <c r="B395" t="s">
        <v>36</v>
      </c>
      <c r="C395">
        <v>615.9</v>
      </c>
      <c r="D395">
        <v>618.25</v>
      </c>
      <c r="E395">
        <v>613.54999999999995</v>
      </c>
      <c r="F395">
        <v>615.29999999999995</v>
      </c>
      <c r="G395">
        <v>6448</v>
      </c>
      <c r="H395">
        <v>9</v>
      </c>
      <c r="I395">
        <v>3</v>
      </c>
      <c r="J395">
        <v>205.1</v>
      </c>
      <c r="K395">
        <v>27069.81395348837</v>
      </c>
      <c r="L395" t="b">
        <v>0</v>
      </c>
      <c r="M395">
        <f ca="1">IF(Table1[company_id]=OFFSET(Table1[company_id],-1,0),
   OFFSET(Table1[adjusted_close],-1,0),
   "")</f>
        <v>205.1</v>
      </c>
      <c r="N395">
        <f t="shared" ca="1" si="6"/>
        <v>0</v>
      </c>
    </row>
    <row r="396" spans="1:14">
      <c r="A396" t="s">
        <v>166</v>
      </c>
      <c r="B396" t="s">
        <v>36</v>
      </c>
      <c r="C396">
        <v>619.59</v>
      </c>
      <c r="D396">
        <v>626.04999999999995</v>
      </c>
      <c r="E396">
        <v>613.13</v>
      </c>
      <c r="F396">
        <v>616.4</v>
      </c>
      <c r="G396">
        <v>7406</v>
      </c>
      <c r="H396">
        <v>10</v>
      </c>
      <c r="I396">
        <v>3</v>
      </c>
      <c r="J396">
        <v>205.4666666666667</v>
      </c>
      <c r="K396">
        <v>27069.81395348837</v>
      </c>
      <c r="L396" t="b">
        <v>0</v>
      </c>
      <c r="M396">
        <f ca="1">IF(Table1[company_id]=OFFSET(Table1[company_id],-1,0),
   OFFSET(Table1[adjusted_close],-1,0),
   "")</f>
        <v>205.4666666666667</v>
      </c>
      <c r="N396">
        <f t="shared" ca="1" si="6"/>
        <v>0</v>
      </c>
    </row>
    <row r="397" spans="1:14">
      <c r="A397" t="s">
        <v>169</v>
      </c>
      <c r="B397" t="s">
        <v>36</v>
      </c>
      <c r="C397">
        <v>624.69000000000005</v>
      </c>
      <c r="D397">
        <v>629.38</v>
      </c>
      <c r="E397">
        <v>620.01</v>
      </c>
      <c r="F397">
        <v>620.78</v>
      </c>
      <c r="G397">
        <v>33003</v>
      </c>
      <c r="H397">
        <v>13</v>
      </c>
      <c r="I397">
        <v>3</v>
      </c>
      <c r="J397">
        <v>206.92666666666659</v>
      </c>
      <c r="K397">
        <v>27069.81395348837</v>
      </c>
      <c r="L397" t="b">
        <v>0</v>
      </c>
      <c r="M397">
        <f ca="1">IF(Table1[company_id]=OFFSET(Table1[company_id],-1,0),
   OFFSET(Table1[adjusted_close],-1,0),
   "")</f>
        <v>206.92666666666659</v>
      </c>
      <c r="N397">
        <f t="shared" ca="1" si="6"/>
        <v>0</v>
      </c>
    </row>
    <row r="398" spans="1:14">
      <c r="A398" t="s">
        <v>170</v>
      </c>
      <c r="B398" t="s">
        <v>36</v>
      </c>
      <c r="C398">
        <v>623.82000000000005</v>
      </c>
      <c r="D398">
        <v>629.17999999999995</v>
      </c>
      <c r="E398">
        <v>618.47</v>
      </c>
      <c r="F398">
        <v>621.30999999999995</v>
      </c>
      <c r="G398">
        <v>44108</v>
      </c>
      <c r="H398">
        <v>14</v>
      </c>
      <c r="I398">
        <v>3</v>
      </c>
      <c r="J398">
        <v>207.1033333333333</v>
      </c>
      <c r="K398">
        <v>27069.81395348837</v>
      </c>
      <c r="L398" t="b">
        <v>0</v>
      </c>
      <c r="M398">
        <f ca="1">IF(Table1[company_id]=OFFSET(Table1[company_id],-1,0),
   OFFSET(Table1[adjusted_close],-1,0),
   "")</f>
        <v>207.1033333333333</v>
      </c>
      <c r="N398">
        <f t="shared" ca="1" si="6"/>
        <v>0</v>
      </c>
    </row>
    <row r="399" spans="1:14">
      <c r="A399" t="s">
        <v>171</v>
      </c>
      <c r="B399" t="s">
        <v>36</v>
      </c>
      <c r="C399">
        <v>623.70000000000005</v>
      </c>
      <c r="D399">
        <v>629.42999999999995</v>
      </c>
      <c r="E399">
        <v>617.97</v>
      </c>
      <c r="F399">
        <v>621.78</v>
      </c>
      <c r="G399">
        <v>42779</v>
      </c>
      <c r="H399">
        <v>15</v>
      </c>
      <c r="I399">
        <v>3</v>
      </c>
      <c r="J399">
        <v>207.26</v>
      </c>
      <c r="K399">
        <v>27069.81395348837</v>
      </c>
      <c r="L399" t="b">
        <v>0</v>
      </c>
      <c r="M399">
        <f ca="1">IF(Table1[company_id]=OFFSET(Table1[company_id],-1,0),
   OFFSET(Table1[adjusted_close],-1,0),
   "")</f>
        <v>207.26</v>
      </c>
      <c r="N399">
        <f t="shared" ca="1" si="6"/>
        <v>0</v>
      </c>
    </row>
    <row r="400" spans="1:14">
      <c r="A400" t="s">
        <v>172</v>
      </c>
      <c r="B400" t="s">
        <v>36</v>
      </c>
      <c r="C400">
        <v>615.26</v>
      </c>
      <c r="D400">
        <v>624.53</v>
      </c>
      <c r="E400">
        <v>605.99</v>
      </c>
      <c r="F400">
        <v>616.45000000000005</v>
      </c>
      <c r="G400">
        <v>16422</v>
      </c>
      <c r="H400">
        <v>16</v>
      </c>
      <c r="I400">
        <v>3</v>
      </c>
      <c r="J400">
        <v>205.48333333333329</v>
      </c>
      <c r="K400">
        <v>27069.81395348837</v>
      </c>
      <c r="L400" t="b">
        <v>0</v>
      </c>
      <c r="M400">
        <f ca="1">IF(Table1[company_id]=OFFSET(Table1[company_id],-1,0),
   OFFSET(Table1[adjusted_close],-1,0),
   "")</f>
        <v>205.48333333333329</v>
      </c>
      <c r="N400">
        <f t="shared" ca="1" si="6"/>
        <v>0</v>
      </c>
    </row>
    <row r="401" spans="1:14">
      <c r="A401" t="s">
        <v>173</v>
      </c>
      <c r="B401" t="s">
        <v>36</v>
      </c>
      <c r="C401">
        <v>613.84</v>
      </c>
      <c r="D401">
        <v>621.15</v>
      </c>
      <c r="E401">
        <v>606.52</v>
      </c>
      <c r="F401">
        <v>611.47</v>
      </c>
      <c r="G401">
        <v>34535</v>
      </c>
      <c r="H401">
        <v>17</v>
      </c>
      <c r="I401">
        <v>3</v>
      </c>
      <c r="J401">
        <v>203.8233333333333</v>
      </c>
      <c r="K401">
        <v>27069.81395348837</v>
      </c>
      <c r="L401" t="b">
        <v>0</v>
      </c>
      <c r="M401">
        <f ca="1">IF(Table1[company_id]=OFFSET(Table1[company_id],-1,0),
   OFFSET(Table1[adjusted_close],-1,0),
   "")</f>
        <v>203.8233333333333</v>
      </c>
      <c r="N401">
        <f t="shared" ca="1" si="6"/>
        <v>0</v>
      </c>
    </row>
    <row r="402" spans="1:14">
      <c r="A402" t="s">
        <v>176</v>
      </c>
      <c r="B402" t="s">
        <v>36</v>
      </c>
      <c r="C402">
        <v>599.86</v>
      </c>
      <c r="D402">
        <v>603.24</v>
      </c>
      <c r="E402">
        <v>596.48</v>
      </c>
      <c r="F402">
        <v>600.9</v>
      </c>
      <c r="G402">
        <v>27715</v>
      </c>
      <c r="H402">
        <v>20</v>
      </c>
      <c r="I402">
        <v>3</v>
      </c>
      <c r="J402">
        <v>200.3</v>
      </c>
      <c r="K402">
        <v>27069.81395348837</v>
      </c>
      <c r="L402" t="b">
        <v>0</v>
      </c>
      <c r="M402">
        <f ca="1">IF(Table1[company_id]=OFFSET(Table1[company_id],-1,0),
   OFFSET(Table1[adjusted_close],-1,0),
   "")</f>
        <v>200.3</v>
      </c>
      <c r="N402">
        <f t="shared" ca="1" si="6"/>
        <v>0</v>
      </c>
    </row>
    <row r="403" spans="1:14">
      <c r="A403" t="s">
        <v>177</v>
      </c>
      <c r="B403" t="s">
        <v>36</v>
      </c>
      <c r="C403">
        <v>616.30999999999995</v>
      </c>
      <c r="D403">
        <v>620.36</v>
      </c>
      <c r="E403">
        <v>612.27</v>
      </c>
      <c r="F403">
        <v>614.44000000000005</v>
      </c>
      <c r="G403">
        <v>39908</v>
      </c>
      <c r="H403">
        <v>21</v>
      </c>
      <c r="I403">
        <v>3</v>
      </c>
      <c r="J403">
        <v>204.81333333333339</v>
      </c>
      <c r="K403">
        <v>27069.81395348837</v>
      </c>
      <c r="L403" t="b">
        <v>0</v>
      </c>
      <c r="M403">
        <f ca="1">IF(Table1[company_id]=OFFSET(Table1[company_id],-1,0),
   OFFSET(Table1[adjusted_close],-1,0),
   "")</f>
        <v>204.81333333333339</v>
      </c>
      <c r="N403">
        <f t="shared" ca="1" si="6"/>
        <v>0</v>
      </c>
    </row>
    <row r="404" spans="1:14">
      <c r="A404" t="s">
        <v>178</v>
      </c>
      <c r="B404" t="s">
        <v>36</v>
      </c>
      <c r="C404">
        <v>609.62</v>
      </c>
      <c r="D404">
        <v>614.34</v>
      </c>
      <c r="E404">
        <v>604.9</v>
      </c>
      <c r="F404">
        <v>605.03</v>
      </c>
      <c r="G404">
        <v>5481</v>
      </c>
      <c r="H404">
        <v>22</v>
      </c>
      <c r="I404">
        <v>3</v>
      </c>
      <c r="J404">
        <v>201.67666666666659</v>
      </c>
      <c r="K404">
        <v>27069.81395348837</v>
      </c>
      <c r="L404" t="b">
        <v>0</v>
      </c>
      <c r="M404">
        <f ca="1">IF(Table1[company_id]=OFFSET(Table1[company_id],-1,0),
   OFFSET(Table1[adjusted_close],-1,0),
   "")</f>
        <v>201.67666666666659</v>
      </c>
      <c r="N404">
        <f t="shared" ca="1" si="6"/>
        <v>0</v>
      </c>
    </row>
    <row r="405" spans="1:14">
      <c r="A405" t="s">
        <v>179</v>
      </c>
      <c r="B405" t="s">
        <v>36</v>
      </c>
      <c r="C405">
        <v>598.21</v>
      </c>
      <c r="D405">
        <v>601.52</v>
      </c>
      <c r="E405">
        <v>594.89</v>
      </c>
      <c r="F405">
        <v>599.91</v>
      </c>
      <c r="G405">
        <v>38605</v>
      </c>
      <c r="H405">
        <v>23</v>
      </c>
      <c r="I405">
        <v>3</v>
      </c>
      <c r="J405">
        <v>199.97</v>
      </c>
      <c r="K405">
        <v>27069.81395348837</v>
      </c>
      <c r="L405" t="b">
        <v>0</v>
      </c>
      <c r="M405">
        <f ca="1">IF(Table1[company_id]=OFFSET(Table1[company_id],-1,0),
   OFFSET(Table1[adjusted_close],-1,0),
   "")</f>
        <v>199.97</v>
      </c>
      <c r="N405">
        <f t="shared" ca="1" si="6"/>
        <v>0</v>
      </c>
    </row>
    <row r="406" spans="1:14">
      <c r="A406" t="s">
        <v>180</v>
      </c>
      <c r="B406" t="s">
        <v>36</v>
      </c>
      <c r="C406">
        <v>591.66999999999996</v>
      </c>
      <c r="D406">
        <v>597.74</v>
      </c>
      <c r="E406">
        <v>585.61</v>
      </c>
      <c r="F406">
        <v>594.65</v>
      </c>
      <c r="G406">
        <v>41761</v>
      </c>
      <c r="H406">
        <v>24</v>
      </c>
      <c r="I406">
        <v>3</v>
      </c>
      <c r="J406">
        <v>198.2166666666667</v>
      </c>
      <c r="K406">
        <v>27069.81395348837</v>
      </c>
      <c r="L406" t="b">
        <v>0</v>
      </c>
      <c r="M406">
        <f ca="1">IF(Table1[company_id]=OFFSET(Table1[company_id],-1,0),
   OFFSET(Table1[adjusted_close],-1,0),
   "")</f>
        <v>198.2166666666667</v>
      </c>
      <c r="N406">
        <f t="shared" ca="1" si="6"/>
        <v>0</v>
      </c>
    </row>
    <row r="407" spans="1:14">
      <c r="A407" t="s">
        <v>183</v>
      </c>
      <c r="B407" t="s">
        <v>36</v>
      </c>
      <c r="C407">
        <v>598.95000000000005</v>
      </c>
      <c r="D407">
        <v>603.82000000000005</v>
      </c>
      <c r="E407">
        <v>594.09</v>
      </c>
      <c r="F407">
        <v>601.54</v>
      </c>
      <c r="G407">
        <v>23740</v>
      </c>
      <c r="H407">
        <v>27</v>
      </c>
      <c r="I407">
        <v>3</v>
      </c>
      <c r="J407">
        <v>200.51333333333329</v>
      </c>
      <c r="K407">
        <v>27069.81395348837</v>
      </c>
      <c r="L407" t="b">
        <v>0</v>
      </c>
      <c r="M407">
        <f ca="1">IF(Table1[company_id]=OFFSET(Table1[company_id],-1,0),
   OFFSET(Table1[adjusted_close],-1,0),
   "")</f>
        <v>200.51333333333329</v>
      </c>
      <c r="N407">
        <f t="shared" ca="1" si="6"/>
        <v>0</v>
      </c>
    </row>
    <row r="408" spans="1:14">
      <c r="A408" t="s">
        <v>184</v>
      </c>
      <c r="B408" t="s">
        <v>36</v>
      </c>
      <c r="C408">
        <v>600.67999999999995</v>
      </c>
      <c r="D408">
        <v>609.45000000000005</v>
      </c>
      <c r="E408">
        <v>591.9</v>
      </c>
      <c r="F408">
        <v>599.45000000000005</v>
      </c>
      <c r="G408">
        <v>17052</v>
      </c>
      <c r="H408">
        <v>28</v>
      </c>
      <c r="I408">
        <v>3</v>
      </c>
      <c r="J408">
        <v>199.81666666666669</v>
      </c>
      <c r="K408">
        <v>27069.81395348837</v>
      </c>
      <c r="L408" t="b">
        <v>0</v>
      </c>
      <c r="M408">
        <f ca="1">IF(Table1[company_id]=OFFSET(Table1[company_id],-1,0),
   OFFSET(Table1[adjusted_close],-1,0),
   "")</f>
        <v>199.81666666666669</v>
      </c>
      <c r="N408">
        <f t="shared" ca="1" si="6"/>
        <v>0</v>
      </c>
    </row>
    <row r="409" spans="1:14">
      <c r="A409" t="s">
        <v>185</v>
      </c>
      <c r="B409" t="s">
        <v>36</v>
      </c>
      <c r="C409">
        <v>608.13</v>
      </c>
      <c r="D409">
        <v>618.85</v>
      </c>
      <c r="E409">
        <v>597.4</v>
      </c>
      <c r="F409">
        <v>609.09</v>
      </c>
      <c r="G409">
        <v>1163</v>
      </c>
      <c r="H409">
        <v>29</v>
      </c>
      <c r="I409">
        <v>3</v>
      </c>
      <c r="J409">
        <v>203.03</v>
      </c>
      <c r="K409">
        <v>27069.81395348837</v>
      </c>
      <c r="L409" t="b">
        <v>1</v>
      </c>
      <c r="M409">
        <f ca="1">IF(Table1[company_id]=OFFSET(Table1[company_id],-1,0),
   OFFSET(Table1[adjusted_close],-1,0),
   "")</f>
        <v>203.03</v>
      </c>
      <c r="N409">
        <f t="shared" ca="1" si="6"/>
        <v>0</v>
      </c>
    </row>
    <row r="410" spans="1:14">
      <c r="A410" t="s">
        <v>186</v>
      </c>
      <c r="B410" t="s">
        <v>36</v>
      </c>
      <c r="C410">
        <v>604.72</v>
      </c>
      <c r="D410">
        <v>608.57000000000005</v>
      </c>
      <c r="E410">
        <v>600.88</v>
      </c>
      <c r="F410">
        <v>604.09</v>
      </c>
      <c r="G410">
        <v>11634</v>
      </c>
      <c r="H410">
        <v>30</v>
      </c>
      <c r="I410">
        <v>3</v>
      </c>
      <c r="J410">
        <v>201.36333333333329</v>
      </c>
      <c r="K410">
        <v>27069.81395348837</v>
      </c>
      <c r="L410" t="b">
        <v>0</v>
      </c>
      <c r="M410">
        <f ca="1">IF(Table1[company_id]=OFFSET(Table1[company_id],-1,0),
   OFFSET(Table1[adjusted_close],-1,0),
   "")</f>
        <v>201.36333333333329</v>
      </c>
      <c r="N410">
        <f t="shared" ca="1" si="6"/>
        <v>0</v>
      </c>
    </row>
    <row r="411" spans="1:14">
      <c r="A411" t="s">
        <v>187</v>
      </c>
      <c r="B411" t="s">
        <v>36</v>
      </c>
      <c r="C411">
        <v>603.99</v>
      </c>
      <c r="D411">
        <v>611.87</v>
      </c>
      <c r="E411">
        <v>596.12</v>
      </c>
      <c r="F411">
        <v>606.36</v>
      </c>
      <c r="G411">
        <v>30300</v>
      </c>
      <c r="H411">
        <v>31</v>
      </c>
      <c r="I411">
        <v>3</v>
      </c>
      <c r="J411">
        <v>202.12</v>
      </c>
      <c r="K411">
        <v>27069.81395348837</v>
      </c>
      <c r="L411" t="b">
        <v>0</v>
      </c>
      <c r="M411">
        <f ca="1">IF(Table1[company_id]=OFFSET(Table1[company_id],-1,0),
   OFFSET(Table1[adjusted_close],-1,0),
   "")</f>
        <v>202.12</v>
      </c>
      <c r="N411">
        <f t="shared" ca="1" si="6"/>
        <v>0</v>
      </c>
    </row>
    <row r="412" spans="1:14">
      <c r="A412" t="s">
        <v>190</v>
      </c>
      <c r="B412" t="s">
        <v>36</v>
      </c>
      <c r="C412">
        <v>602.17999999999995</v>
      </c>
      <c r="D412">
        <v>606.01</v>
      </c>
      <c r="E412">
        <v>598.35</v>
      </c>
      <c r="F412">
        <v>600.15</v>
      </c>
      <c r="G412">
        <v>38487</v>
      </c>
      <c r="H412">
        <v>34</v>
      </c>
      <c r="I412">
        <v>3</v>
      </c>
      <c r="J412">
        <v>200.05</v>
      </c>
      <c r="K412">
        <v>27069.81395348837</v>
      </c>
      <c r="L412" t="b">
        <v>0</v>
      </c>
      <c r="M412">
        <f ca="1">IF(Table1[company_id]=OFFSET(Table1[company_id],-1,0),
   OFFSET(Table1[adjusted_close],-1,0),
   "")</f>
        <v>200.05</v>
      </c>
      <c r="N412">
        <f t="shared" ca="1" si="6"/>
        <v>0</v>
      </c>
    </row>
    <row r="413" spans="1:14">
      <c r="A413" t="s">
        <v>191</v>
      </c>
      <c r="B413" t="s">
        <v>36</v>
      </c>
      <c r="C413">
        <v>618.35</v>
      </c>
      <c r="D413">
        <v>625.84</v>
      </c>
      <c r="E413">
        <v>610.87</v>
      </c>
      <c r="F413">
        <v>616.74</v>
      </c>
      <c r="G413">
        <v>15056</v>
      </c>
      <c r="H413">
        <v>35</v>
      </c>
      <c r="I413">
        <v>3</v>
      </c>
      <c r="J413">
        <v>205.58</v>
      </c>
      <c r="K413">
        <v>27069.81395348837</v>
      </c>
      <c r="L413" t="b">
        <v>0</v>
      </c>
      <c r="M413">
        <f ca="1">IF(Table1[company_id]=OFFSET(Table1[company_id],-1,0),
   OFFSET(Table1[adjusted_close],-1,0),
   "")</f>
        <v>205.58</v>
      </c>
      <c r="N413">
        <f t="shared" ca="1" si="6"/>
        <v>0</v>
      </c>
    </row>
    <row r="414" spans="1:14">
      <c r="A414" t="s">
        <v>192</v>
      </c>
      <c r="B414" t="s">
        <v>36</v>
      </c>
      <c r="C414">
        <v>606.24</v>
      </c>
      <c r="D414">
        <v>615.19000000000005</v>
      </c>
      <c r="E414">
        <v>597.28</v>
      </c>
      <c r="F414">
        <v>607.73</v>
      </c>
      <c r="G414">
        <v>44404</v>
      </c>
      <c r="H414">
        <v>36</v>
      </c>
      <c r="I414">
        <v>3</v>
      </c>
      <c r="J414">
        <v>202.57666666666671</v>
      </c>
      <c r="K414">
        <v>27069.81395348837</v>
      </c>
      <c r="L414" t="b">
        <v>0</v>
      </c>
      <c r="M414">
        <f ca="1">IF(Table1[company_id]=OFFSET(Table1[company_id],-1,0),
   OFFSET(Table1[adjusted_close],-1,0),
   "")</f>
        <v>202.57666666666671</v>
      </c>
      <c r="N414">
        <f t="shared" ca="1" si="6"/>
        <v>0</v>
      </c>
    </row>
    <row r="415" spans="1:14">
      <c r="A415" t="s">
        <v>193</v>
      </c>
      <c r="B415" t="s">
        <v>36</v>
      </c>
      <c r="C415">
        <v>610.44000000000005</v>
      </c>
      <c r="D415">
        <v>611.87</v>
      </c>
      <c r="E415">
        <v>609</v>
      </c>
      <c r="F415">
        <v>610.25</v>
      </c>
      <c r="G415">
        <v>4191</v>
      </c>
      <c r="H415">
        <v>37</v>
      </c>
      <c r="I415">
        <v>3</v>
      </c>
      <c r="J415">
        <v>203.4166666666666</v>
      </c>
      <c r="K415">
        <v>27069.81395348837</v>
      </c>
      <c r="L415" t="b">
        <v>0</v>
      </c>
      <c r="M415">
        <f ca="1">IF(Table1[company_id]=OFFSET(Table1[company_id],-1,0),
   OFFSET(Table1[adjusted_close],-1,0),
   "")</f>
        <v>203.4166666666666</v>
      </c>
      <c r="N415">
        <f t="shared" ca="1" si="6"/>
        <v>0</v>
      </c>
    </row>
    <row r="416" spans="1:14">
      <c r="A416" t="s">
        <v>194</v>
      </c>
      <c r="B416" t="s">
        <v>36</v>
      </c>
      <c r="C416">
        <v>612.99</v>
      </c>
      <c r="D416">
        <v>619.16999999999996</v>
      </c>
      <c r="E416">
        <v>606.82000000000005</v>
      </c>
      <c r="F416">
        <v>615.29</v>
      </c>
      <c r="G416">
        <v>4631</v>
      </c>
      <c r="H416">
        <v>38</v>
      </c>
      <c r="I416">
        <v>3</v>
      </c>
      <c r="J416">
        <v>205.09666666666661</v>
      </c>
      <c r="K416">
        <v>27069.81395348837</v>
      </c>
      <c r="L416" t="b">
        <v>0</v>
      </c>
      <c r="M416">
        <f ca="1">IF(Table1[company_id]=OFFSET(Table1[company_id],-1,0),
   OFFSET(Table1[adjusted_close],-1,0),
   "")</f>
        <v>205.09666666666661</v>
      </c>
      <c r="N416">
        <f t="shared" ca="1" si="6"/>
        <v>0</v>
      </c>
    </row>
    <row r="417" spans="1:14">
      <c r="A417" t="s">
        <v>197</v>
      </c>
      <c r="B417" t="s">
        <v>36</v>
      </c>
      <c r="C417">
        <v>615.02</v>
      </c>
      <c r="D417">
        <v>621.79999999999995</v>
      </c>
      <c r="E417">
        <v>608.25</v>
      </c>
      <c r="F417">
        <v>618.65</v>
      </c>
      <c r="G417">
        <v>21281</v>
      </c>
      <c r="H417">
        <v>41</v>
      </c>
      <c r="I417">
        <v>3</v>
      </c>
      <c r="J417">
        <v>206.2166666666667</v>
      </c>
      <c r="K417">
        <v>27069.81395348837</v>
      </c>
      <c r="L417" t="b">
        <v>0</v>
      </c>
      <c r="M417">
        <f ca="1">IF(Table1[company_id]=OFFSET(Table1[company_id],-1,0),
   OFFSET(Table1[adjusted_close],-1,0),
   "")</f>
        <v>206.2166666666667</v>
      </c>
      <c r="N417">
        <f t="shared" ca="1" si="6"/>
        <v>0</v>
      </c>
    </row>
    <row r="418" spans="1:14">
      <c r="A418" t="s">
        <v>198</v>
      </c>
      <c r="B418" t="s">
        <v>36</v>
      </c>
      <c r="C418">
        <v>614.1</v>
      </c>
      <c r="D418">
        <v>620.48</v>
      </c>
      <c r="E418">
        <v>607.71</v>
      </c>
      <c r="F418">
        <v>617.36</v>
      </c>
      <c r="G418">
        <v>42674</v>
      </c>
      <c r="H418">
        <v>42</v>
      </c>
      <c r="I418">
        <v>3</v>
      </c>
      <c r="J418">
        <v>205.7866666666666</v>
      </c>
      <c r="K418">
        <v>27069.81395348837</v>
      </c>
      <c r="L418" t="b">
        <v>0</v>
      </c>
      <c r="M418">
        <f ca="1">IF(Table1[company_id]=OFFSET(Table1[company_id],-1,0),
   OFFSET(Table1[adjusted_close],-1,0),
   "")</f>
        <v>205.7866666666666</v>
      </c>
      <c r="N418">
        <f t="shared" ca="1" si="6"/>
        <v>0</v>
      </c>
    </row>
    <row r="419" spans="1:14">
      <c r="A419" t="s">
        <v>199</v>
      </c>
      <c r="B419" t="s">
        <v>36</v>
      </c>
      <c r="C419">
        <v>617.16999999999996</v>
      </c>
      <c r="D419">
        <v>622.6</v>
      </c>
      <c r="E419">
        <v>611.73</v>
      </c>
      <c r="F419">
        <v>616.49</v>
      </c>
      <c r="G419">
        <v>24253</v>
      </c>
      <c r="H419">
        <v>43</v>
      </c>
      <c r="I419">
        <v>3</v>
      </c>
      <c r="J419">
        <v>205.4966666666667</v>
      </c>
      <c r="K419">
        <v>27069.81395348837</v>
      </c>
      <c r="L419" t="b">
        <v>0</v>
      </c>
      <c r="M419">
        <f ca="1">IF(Table1[company_id]=OFFSET(Table1[company_id],-1,0),
   OFFSET(Table1[adjusted_close],-1,0),
   "")</f>
        <v>205.4966666666667</v>
      </c>
      <c r="N419">
        <f t="shared" ca="1" si="6"/>
        <v>0</v>
      </c>
    </row>
    <row r="420" spans="1:14">
      <c r="A420" t="s">
        <v>200</v>
      </c>
      <c r="B420" t="s">
        <v>36</v>
      </c>
      <c r="C420">
        <v>617.12</v>
      </c>
      <c r="D420">
        <v>624.84</v>
      </c>
      <c r="E420">
        <v>609.41</v>
      </c>
      <c r="F420">
        <v>616.98</v>
      </c>
      <c r="G420">
        <v>8099</v>
      </c>
      <c r="H420">
        <v>44</v>
      </c>
      <c r="I420">
        <v>3</v>
      </c>
      <c r="J420">
        <v>205.66</v>
      </c>
      <c r="K420">
        <v>27069.81395348837</v>
      </c>
      <c r="L420" t="b">
        <v>0</v>
      </c>
      <c r="M420">
        <f ca="1">IF(Table1[company_id]=OFFSET(Table1[company_id],-1,0),
   OFFSET(Table1[adjusted_close],-1,0),
   "")</f>
        <v>205.66</v>
      </c>
      <c r="N420">
        <f t="shared" ca="1" si="6"/>
        <v>0</v>
      </c>
    </row>
    <row r="421" spans="1:14">
      <c r="A421" t="s">
        <v>201</v>
      </c>
      <c r="B421" t="s">
        <v>36</v>
      </c>
      <c r="C421">
        <v>613.33000000000004</v>
      </c>
      <c r="D421">
        <v>621.54</v>
      </c>
      <c r="E421">
        <v>605.11</v>
      </c>
      <c r="F421">
        <v>615.99</v>
      </c>
      <c r="G421">
        <v>48684</v>
      </c>
      <c r="H421">
        <v>45</v>
      </c>
      <c r="I421">
        <v>3</v>
      </c>
      <c r="J421">
        <v>205.33</v>
      </c>
      <c r="K421">
        <v>27069.81395348837</v>
      </c>
      <c r="L421" t="b">
        <v>0</v>
      </c>
      <c r="M421">
        <f ca="1">IF(Table1[company_id]=OFFSET(Table1[company_id],-1,0),
   OFFSET(Table1[adjusted_close],-1,0),
   "")</f>
        <v>205.33</v>
      </c>
      <c r="N421">
        <f t="shared" ca="1" si="6"/>
        <v>0</v>
      </c>
    </row>
    <row r="422" spans="1:14">
      <c r="A422" t="s">
        <v>204</v>
      </c>
      <c r="B422" t="s">
        <v>36</v>
      </c>
      <c r="C422">
        <v>625.05999999999995</v>
      </c>
      <c r="D422">
        <v>632.86</v>
      </c>
      <c r="E422">
        <v>617.27</v>
      </c>
      <c r="F422">
        <v>623.66</v>
      </c>
      <c r="G422">
        <v>27724</v>
      </c>
      <c r="H422">
        <v>48</v>
      </c>
      <c r="I422">
        <v>3</v>
      </c>
      <c r="J422">
        <v>207.8866666666666</v>
      </c>
      <c r="K422">
        <v>27069.81395348837</v>
      </c>
      <c r="L422" t="b">
        <v>0</v>
      </c>
      <c r="M422">
        <f ca="1">IF(Table1[company_id]=OFFSET(Table1[company_id],-1,0),
   OFFSET(Table1[adjusted_close],-1,0),
   "")</f>
        <v>207.8866666666666</v>
      </c>
      <c r="N422">
        <f t="shared" ca="1" si="6"/>
        <v>0</v>
      </c>
    </row>
    <row r="423" spans="1:14">
      <c r="A423" t="s">
        <v>205</v>
      </c>
      <c r="B423" t="s">
        <v>36</v>
      </c>
      <c r="C423">
        <v>641.49</v>
      </c>
      <c r="D423">
        <v>642.04</v>
      </c>
      <c r="E423">
        <v>640.94000000000005</v>
      </c>
      <c r="F423">
        <v>641.42999999999995</v>
      </c>
      <c r="G423">
        <v>29758</v>
      </c>
      <c r="H423">
        <v>49</v>
      </c>
      <c r="I423">
        <v>3</v>
      </c>
      <c r="J423">
        <v>213.81</v>
      </c>
      <c r="K423">
        <v>27069.81395348837</v>
      </c>
      <c r="L423" t="b">
        <v>0</v>
      </c>
      <c r="M423">
        <f ca="1">IF(Table1[company_id]=OFFSET(Table1[company_id],-1,0),
   OFFSET(Table1[adjusted_close],-1,0),
   "")</f>
        <v>213.81</v>
      </c>
      <c r="N423">
        <f t="shared" ca="1" si="6"/>
        <v>0</v>
      </c>
    </row>
    <row r="424" spans="1:14">
      <c r="A424" t="s">
        <v>206</v>
      </c>
      <c r="B424" t="s">
        <v>36</v>
      </c>
      <c r="C424">
        <v>641.19000000000005</v>
      </c>
      <c r="D424">
        <v>646.22</v>
      </c>
      <c r="E424">
        <v>636.16999999999996</v>
      </c>
      <c r="F424">
        <v>637.09</v>
      </c>
      <c r="G424">
        <v>25034</v>
      </c>
      <c r="H424">
        <v>50</v>
      </c>
      <c r="I424">
        <v>3</v>
      </c>
      <c r="J424">
        <v>212.36333333333329</v>
      </c>
      <c r="K424">
        <v>27069.81395348837</v>
      </c>
      <c r="L424" t="b">
        <v>0</v>
      </c>
      <c r="M424">
        <f ca="1">IF(Table1[company_id]=OFFSET(Table1[company_id],-1,0),
   OFFSET(Table1[adjusted_close],-1,0),
   "")</f>
        <v>212.36333333333329</v>
      </c>
      <c r="N424">
        <f t="shared" ca="1" si="6"/>
        <v>0</v>
      </c>
    </row>
    <row r="425" spans="1:14">
      <c r="A425" t="s">
        <v>207</v>
      </c>
      <c r="B425" t="s">
        <v>36</v>
      </c>
      <c r="C425">
        <v>620.41999999999996</v>
      </c>
      <c r="D425">
        <v>626.49</v>
      </c>
      <c r="E425">
        <v>614.36</v>
      </c>
      <c r="F425">
        <v>626.34</v>
      </c>
      <c r="G425">
        <v>23804</v>
      </c>
      <c r="H425">
        <v>51</v>
      </c>
      <c r="I425">
        <v>3</v>
      </c>
      <c r="J425">
        <v>208.78</v>
      </c>
      <c r="K425">
        <v>27069.81395348837</v>
      </c>
      <c r="L425" t="b">
        <v>0</v>
      </c>
      <c r="M425">
        <f ca="1">IF(Table1[company_id]=OFFSET(Table1[company_id],-1,0),
   OFFSET(Table1[adjusted_close],-1,0),
   "")</f>
        <v>208.78</v>
      </c>
      <c r="N425">
        <f t="shared" ca="1" si="6"/>
        <v>0</v>
      </c>
    </row>
    <row r="426" spans="1:14">
      <c r="A426" t="s">
        <v>208</v>
      </c>
      <c r="B426" t="s">
        <v>36</v>
      </c>
      <c r="C426">
        <v>625.32000000000005</v>
      </c>
      <c r="D426">
        <v>630.64</v>
      </c>
      <c r="E426">
        <v>620.01</v>
      </c>
      <c r="F426">
        <v>625.79</v>
      </c>
      <c r="G426">
        <v>49355</v>
      </c>
      <c r="H426">
        <v>52</v>
      </c>
      <c r="I426">
        <v>3</v>
      </c>
      <c r="J426">
        <v>208.59666666666661</v>
      </c>
      <c r="K426">
        <v>27069.81395348837</v>
      </c>
      <c r="L426" t="b">
        <v>0</v>
      </c>
      <c r="M426">
        <f ca="1">IF(Table1[company_id]=OFFSET(Table1[company_id],-1,0),
   OFFSET(Table1[adjusted_close],-1,0),
   "")</f>
        <v>208.59666666666661</v>
      </c>
      <c r="N426">
        <f t="shared" ca="1" si="6"/>
        <v>0</v>
      </c>
    </row>
    <row r="427" spans="1:14">
      <c r="A427" t="s">
        <v>211</v>
      </c>
      <c r="B427" t="s">
        <v>36</v>
      </c>
      <c r="C427">
        <v>643.87</v>
      </c>
      <c r="D427">
        <v>651.14</v>
      </c>
      <c r="E427">
        <v>636.6</v>
      </c>
      <c r="F427">
        <v>646.62</v>
      </c>
      <c r="G427">
        <v>39278</v>
      </c>
      <c r="H427">
        <v>55</v>
      </c>
      <c r="I427">
        <v>3</v>
      </c>
      <c r="J427">
        <v>215.54</v>
      </c>
      <c r="K427">
        <v>27069.81395348837</v>
      </c>
      <c r="L427" t="b">
        <v>0</v>
      </c>
      <c r="M427">
        <f ca="1">IF(Table1[company_id]=OFFSET(Table1[company_id],-1,0),
   OFFSET(Table1[adjusted_close],-1,0),
   "")</f>
        <v>215.54</v>
      </c>
      <c r="N427">
        <f t="shared" ca="1" si="6"/>
        <v>0</v>
      </c>
    </row>
    <row r="428" spans="1:14">
      <c r="A428" t="s">
        <v>212</v>
      </c>
      <c r="B428" t="s">
        <v>36</v>
      </c>
      <c r="C428">
        <v>643</v>
      </c>
      <c r="D428">
        <v>650.29</v>
      </c>
      <c r="E428">
        <v>635.71</v>
      </c>
      <c r="F428">
        <v>640.25</v>
      </c>
      <c r="G428">
        <v>28065</v>
      </c>
      <c r="H428">
        <v>56</v>
      </c>
      <c r="I428">
        <v>3</v>
      </c>
      <c r="J428">
        <v>213.4166666666666</v>
      </c>
      <c r="K428">
        <v>27069.81395348837</v>
      </c>
      <c r="L428" t="b">
        <v>0</v>
      </c>
      <c r="M428">
        <f ca="1">IF(Table1[company_id]=OFFSET(Table1[company_id],-1,0),
   OFFSET(Table1[adjusted_close],-1,0),
   "")</f>
        <v>213.4166666666666</v>
      </c>
      <c r="N428">
        <f t="shared" ca="1" si="6"/>
        <v>0</v>
      </c>
    </row>
    <row r="429" spans="1:14">
      <c r="A429" t="s">
        <v>213</v>
      </c>
      <c r="B429" t="s">
        <v>36</v>
      </c>
      <c r="C429">
        <v>650.1</v>
      </c>
      <c r="D429">
        <v>655.05999999999995</v>
      </c>
      <c r="E429">
        <v>645.14</v>
      </c>
      <c r="F429">
        <v>653.77</v>
      </c>
      <c r="G429">
        <v>11759</v>
      </c>
      <c r="H429">
        <v>57</v>
      </c>
      <c r="I429">
        <v>3</v>
      </c>
      <c r="J429">
        <v>217.92333333333329</v>
      </c>
      <c r="K429">
        <v>27069.81395348837</v>
      </c>
      <c r="L429" t="b">
        <v>0</v>
      </c>
      <c r="M429">
        <f ca="1">IF(Table1[company_id]=OFFSET(Table1[company_id],-1,0),
   OFFSET(Table1[adjusted_close],-1,0),
   "")</f>
        <v>217.92333333333329</v>
      </c>
      <c r="N429">
        <f t="shared" ca="1" si="6"/>
        <v>0</v>
      </c>
    </row>
    <row r="430" spans="1:14">
      <c r="A430" t="s">
        <v>214</v>
      </c>
      <c r="B430" t="s">
        <v>36</v>
      </c>
      <c r="C430">
        <v>669.53</v>
      </c>
      <c r="D430">
        <v>671.44</v>
      </c>
      <c r="E430">
        <v>667.61</v>
      </c>
      <c r="F430">
        <v>667.89</v>
      </c>
      <c r="G430">
        <v>14279</v>
      </c>
      <c r="H430">
        <v>58</v>
      </c>
      <c r="I430">
        <v>3</v>
      </c>
      <c r="J430">
        <v>222.63</v>
      </c>
      <c r="K430">
        <v>27069.81395348837</v>
      </c>
      <c r="L430" t="b">
        <v>0</v>
      </c>
      <c r="M430">
        <f ca="1">IF(Table1[company_id]=OFFSET(Table1[company_id],-1,0),
   OFFSET(Table1[adjusted_close],-1,0),
   "")</f>
        <v>222.63</v>
      </c>
      <c r="N430">
        <f t="shared" ca="1" si="6"/>
        <v>0</v>
      </c>
    </row>
    <row r="431" spans="1:14">
      <c r="A431" t="s">
        <v>215</v>
      </c>
      <c r="B431" t="s">
        <v>36</v>
      </c>
      <c r="C431">
        <v>660.86</v>
      </c>
      <c r="D431">
        <v>670.24</v>
      </c>
      <c r="E431">
        <v>651.48</v>
      </c>
      <c r="F431">
        <v>663.41</v>
      </c>
      <c r="G431">
        <v>36144</v>
      </c>
      <c r="H431">
        <v>59</v>
      </c>
      <c r="I431">
        <v>3</v>
      </c>
      <c r="J431">
        <v>221.1366666666666</v>
      </c>
      <c r="K431">
        <v>27069.81395348837</v>
      </c>
      <c r="L431" t="b">
        <v>0</v>
      </c>
      <c r="M431">
        <f ca="1">IF(Table1[company_id]=OFFSET(Table1[company_id],-1,0),
   OFFSET(Table1[adjusted_close],-1,0),
   "")</f>
        <v>221.1366666666666</v>
      </c>
      <c r="N431">
        <f t="shared" ca="1" si="6"/>
        <v>0</v>
      </c>
    </row>
    <row r="432" spans="1:14">
      <c r="A432" t="s">
        <v>218</v>
      </c>
      <c r="B432" t="s">
        <v>36</v>
      </c>
      <c r="C432">
        <v>669.52</v>
      </c>
      <c r="D432">
        <v>673.45</v>
      </c>
      <c r="E432">
        <v>665.59</v>
      </c>
      <c r="F432">
        <v>668.34</v>
      </c>
      <c r="G432">
        <v>12824</v>
      </c>
      <c r="H432">
        <v>62</v>
      </c>
      <c r="I432">
        <v>3</v>
      </c>
      <c r="J432">
        <v>222.78</v>
      </c>
      <c r="K432">
        <v>27069.81395348837</v>
      </c>
      <c r="L432" t="b">
        <v>0</v>
      </c>
      <c r="M432">
        <f ca="1">IF(Table1[company_id]=OFFSET(Table1[company_id],-1,0),
   OFFSET(Table1[adjusted_close],-1,0),
   "")</f>
        <v>222.78</v>
      </c>
      <c r="N432">
        <f t="shared" ca="1" si="6"/>
        <v>0</v>
      </c>
    </row>
    <row r="433" spans="1:14">
      <c r="A433" t="s">
        <v>219</v>
      </c>
      <c r="B433" t="s">
        <v>36</v>
      </c>
      <c r="C433">
        <v>682.32</v>
      </c>
      <c r="D433">
        <v>685.84</v>
      </c>
      <c r="E433">
        <v>678.8</v>
      </c>
      <c r="F433">
        <v>682.36</v>
      </c>
      <c r="G433">
        <v>43600</v>
      </c>
      <c r="H433">
        <v>63</v>
      </c>
      <c r="I433">
        <v>3</v>
      </c>
      <c r="J433">
        <v>227.45333333333329</v>
      </c>
      <c r="K433">
        <v>27069.81395348837</v>
      </c>
      <c r="L433" t="b">
        <v>0</v>
      </c>
      <c r="M433">
        <f ca="1">IF(Table1[company_id]=OFFSET(Table1[company_id],-1,0),
   OFFSET(Table1[adjusted_close],-1,0),
   "")</f>
        <v>227.45333333333329</v>
      </c>
      <c r="N433">
        <f t="shared" ca="1" si="6"/>
        <v>0</v>
      </c>
    </row>
    <row r="434" spans="1:14">
      <c r="A434" t="s">
        <v>220</v>
      </c>
      <c r="B434" t="s">
        <v>36</v>
      </c>
      <c r="C434">
        <v>680.04</v>
      </c>
      <c r="D434">
        <v>688.02</v>
      </c>
      <c r="E434">
        <v>672.06</v>
      </c>
      <c r="F434">
        <v>679.27</v>
      </c>
      <c r="G434">
        <v>21669</v>
      </c>
      <c r="H434">
        <v>64</v>
      </c>
      <c r="I434">
        <v>3</v>
      </c>
      <c r="J434">
        <v>226.42333333333329</v>
      </c>
      <c r="K434">
        <v>27069.81395348837</v>
      </c>
      <c r="L434" t="b">
        <v>0</v>
      </c>
      <c r="M434">
        <f ca="1">IF(Table1[company_id]=OFFSET(Table1[company_id],-1,0),
   OFFSET(Table1[adjusted_close],-1,0),
   "")</f>
        <v>226.42333333333329</v>
      </c>
      <c r="N434">
        <f t="shared" ca="1" si="6"/>
        <v>0</v>
      </c>
    </row>
    <row r="435" spans="1:14">
      <c r="A435" t="s">
        <v>221</v>
      </c>
      <c r="B435" t="s">
        <v>36</v>
      </c>
      <c r="C435">
        <v>681.58</v>
      </c>
      <c r="D435">
        <v>689.83</v>
      </c>
      <c r="E435">
        <v>673.32</v>
      </c>
      <c r="F435">
        <v>677.69</v>
      </c>
      <c r="G435">
        <v>21131</v>
      </c>
      <c r="H435">
        <v>65</v>
      </c>
      <c r="I435">
        <v>3</v>
      </c>
      <c r="J435">
        <v>225.8966666666667</v>
      </c>
      <c r="K435">
        <v>27069.81395348837</v>
      </c>
      <c r="L435" t="b">
        <v>0</v>
      </c>
      <c r="M435">
        <f ca="1">IF(Table1[company_id]=OFFSET(Table1[company_id],-1,0),
   OFFSET(Table1[adjusted_close],-1,0),
   "")</f>
        <v>225.8966666666667</v>
      </c>
      <c r="N435">
        <f t="shared" ca="1" si="6"/>
        <v>0</v>
      </c>
    </row>
    <row r="436" spans="1:14">
      <c r="A436" t="s">
        <v>222</v>
      </c>
      <c r="B436" t="s">
        <v>36</v>
      </c>
      <c r="C436">
        <v>668.28</v>
      </c>
      <c r="D436">
        <v>676.84</v>
      </c>
      <c r="E436">
        <v>659.71</v>
      </c>
      <c r="F436">
        <v>672.9</v>
      </c>
      <c r="G436">
        <v>34548</v>
      </c>
      <c r="H436">
        <v>66</v>
      </c>
      <c r="I436">
        <v>3</v>
      </c>
      <c r="J436">
        <v>224.3</v>
      </c>
      <c r="K436">
        <v>27069.81395348837</v>
      </c>
      <c r="L436" t="b">
        <v>0</v>
      </c>
      <c r="M436">
        <f ca="1">IF(Table1[company_id]=OFFSET(Table1[company_id],-1,0),
   OFFSET(Table1[adjusted_close],-1,0),
   "")</f>
        <v>224.3</v>
      </c>
      <c r="N436">
        <f t="shared" ca="1" si="6"/>
        <v>0</v>
      </c>
    </row>
    <row r="437" spans="1:14">
      <c r="A437" t="s">
        <v>225</v>
      </c>
      <c r="B437" t="s">
        <v>36</v>
      </c>
      <c r="C437">
        <v>663.41</v>
      </c>
      <c r="D437">
        <v>672.25</v>
      </c>
      <c r="E437">
        <v>654.57000000000005</v>
      </c>
      <c r="F437">
        <v>664.51</v>
      </c>
      <c r="G437">
        <v>10503</v>
      </c>
      <c r="H437">
        <v>69</v>
      </c>
      <c r="I437">
        <v>3</v>
      </c>
      <c r="J437">
        <v>221.5033333333333</v>
      </c>
      <c r="K437">
        <v>27069.81395348837</v>
      </c>
      <c r="L437" t="b">
        <v>0</v>
      </c>
      <c r="M437">
        <f ca="1">IF(Table1[company_id]=OFFSET(Table1[company_id],-1,0),
   OFFSET(Table1[adjusted_close],-1,0),
   "")</f>
        <v>221.5033333333333</v>
      </c>
      <c r="N437">
        <f t="shared" ca="1" si="6"/>
        <v>0</v>
      </c>
    </row>
    <row r="438" spans="1:14">
      <c r="A438" t="s">
        <v>226</v>
      </c>
      <c r="B438" t="s">
        <v>36</v>
      </c>
      <c r="C438">
        <v>662.29</v>
      </c>
      <c r="D438">
        <v>667.38</v>
      </c>
      <c r="E438">
        <v>657.19</v>
      </c>
      <c r="F438">
        <v>659.25</v>
      </c>
      <c r="G438">
        <v>17905</v>
      </c>
      <c r="H438">
        <v>70</v>
      </c>
      <c r="I438">
        <v>3</v>
      </c>
      <c r="J438">
        <v>219.75</v>
      </c>
      <c r="K438">
        <v>27069.81395348837</v>
      </c>
      <c r="L438" t="b">
        <v>0</v>
      </c>
      <c r="M438">
        <f ca="1">IF(Table1[company_id]=OFFSET(Table1[company_id],-1,0),
   OFFSET(Table1[adjusted_close],-1,0),
   "")</f>
        <v>219.75</v>
      </c>
      <c r="N438">
        <f t="shared" ca="1" si="6"/>
        <v>0</v>
      </c>
    </row>
    <row r="439" spans="1:14">
      <c r="A439" t="s">
        <v>227</v>
      </c>
      <c r="B439" t="s">
        <v>36</v>
      </c>
      <c r="C439">
        <v>645.49</v>
      </c>
      <c r="D439">
        <v>653.71</v>
      </c>
      <c r="E439">
        <v>637.27</v>
      </c>
      <c r="F439">
        <v>649.32000000000005</v>
      </c>
      <c r="G439">
        <v>27806</v>
      </c>
      <c r="H439">
        <v>71</v>
      </c>
      <c r="I439">
        <v>3</v>
      </c>
      <c r="J439">
        <v>216.44</v>
      </c>
      <c r="K439">
        <v>27069.81395348837</v>
      </c>
      <c r="L439" t="b">
        <v>0</v>
      </c>
      <c r="M439">
        <f ca="1">IF(Table1[company_id]=OFFSET(Table1[company_id],-1,0),
   OFFSET(Table1[adjusted_close],-1,0),
   "")</f>
        <v>216.44</v>
      </c>
      <c r="N439">
        <f t="shared" ca="1" si="6"/>
        <v>0</v>
      </c>
    </row>
    <row r="440" spans="1:14">
      <c r="A440" t="s">
        <v>228</v>
      </c>
      <c r="B440" t="s">
        <v>36</v>
      </c>
      <c r="C440">
        <v>647.92999999999995</v>
      </c>
      <c r="D440">
        <v>650.99</v>
      </c>
      <c r="E440">
        <v>644.87</v>
      </c>
      <c r="F440">
        <v>649.76</v>
      </c>
      <c r="G440">
        <v>40896</v>
      </c>
      <c r="H440">
        <v>72</v>
      </c>
      <c r="I440">
        <v>3</v>
      </c>
      <c r="J440">
        <v>216.5866666666667</v>
      </c>
      <c r="K440">
        <v>27069.81395348837</v>
      </c>
      <c r="L440" t="b">
        <v>0</v>
      </c>
      <c r="M440">
        <f ca="1">IF(Table1[company_id]=OFFSET(Table1[company_id],-1,0),
   OFFSET(Table1[adjusted_close],-1,0),
   "")</f>
        <v>216.5866666666667</v>
      </c>
      <c r="N440">
        <f t="shared" ca="1" si="6"/>
        <v>0</v>
      </c>
    </row>
    <row r="441" spans="1:14">
      <c r="A441" t="s">
        <v>229</v>
      </c>
      <c r="B441" t="s">
        <v>36</v>
      </c>
      <c r="C441">
        <v>642.92999999999995</v>
      </c>
      <c r="D441">
        <v>645.74</v>
      </c>
      <c r="E441">
        <v>640.11</v>
      </c>
      <c r="F441">
        <v>643.64</v>
      </c>
      <c r="G441">
        <v>15291</v>
      </c>
      <c r="H441">
        <v>73</v>
      </c>
      <c r="I441">
        <v>3</v>
      </c>
      <c r="J441">
        <v>214.54666666666671</v>
      </c>
      <c r="K441">
        <v>27069.81395348837</v>
      </c>
      <c r="L441" t="b">
        <v>0</v>
      </c>
      <c r="M441">
        <f ca="1">IF(Table1[company_id]=OFFSET(Table1[company_id],-1,0),
   OFFSET(Table1[adjusted_close],-1,0),
   "")</f>
        <v>214.54666666666671</v>
      </c>
      <c r="N441">
        <f t="shared" ca="1" si="6"/>
        <v>0</v>
      </c>
    </row>
    <row r="442" spans="1:14">
      <c r="A442" t="s">
        <v>232</v>
      </c>
      <c r="B442" t="s">
        <v>36</v>
      </c>
      <c r="C442">
        <v>645.20000000000005</v>
      </c>
      <c r="D442">
        <v>647.26</v>
      </c>
      <c r="E442">
        <v>643.14</v>
      </c>
      <c r="F442">
        <v>645.69000000000005</v>
      </c>
      <c r="G442">
        <v>34453</v>
      </c>
      <c r="H442">
        <v>76</v>
      </c>
      <c r="I442">
        <v>3</v>
      </c>
      <c r="J442">
        <v>215.23</v>
      </c>
      <c r="K442">
        <v>27069.81395348837</v>
      </c>
      <c r="L442" t="b">
        <v>0</v>
      </c>
      <c r="M442">
        <f ca="1">IF(Table1[company_id]=OFFSET(Table1[company_id],-1,0),
   OFFSET(Table1[adjusted_close],-1,0),
   "")</f>
        <v>215.23</v>
      </c>
      <c r="N442">
        <f t="shared" ca="1" si="6"/>
        <v>0</v>
      </c>
    </row>
    <row r="443" spans="1:14">
      <c r="A443" t="s">
        <v>233</v>
      </c>
      <c r="B443" t="s">
        <v>36</v>
      </c>
      <c r="C443">
        <v>627.1</v>
      </c>
      <c r="D443">
        <v>633.47</v>
      </c>
      <c r="E443">
        <v>620.74</v>
      </c>
      <c r="F443">
        <v>633.30999999999995</v>
      </c>
      <c r="G443">
        <v>31841</v>
      </c>
      <c r="H443">
        <v>77</v>
      </c>
      <c r="I443">
        <v>3</v>
      </c>
      <c r="J443">
        <v>211.1033333333333</v>
      </c>
      <c r="K443">
        <v>27069.81395348837</v>
      </c>
      <c r="L443" t="b">
        <v>0</v>
      </c>
      <c r="M443">
        <f ca="1">IF(Table1[company_id]=OFFSET(Table1[company_id],-1,0),
   OFFSET(Table1[adjusted_close],-1,0),
   "")</f>
        <v>211.1033333333333</v>
      </c>
      <c r="N443">
        <f t="shared" ca="1" si="6"/>
        <v>0</v>
      </c>
    </row>
    <row r="444" spans="1:14">
      <c r="A444" t="s">
        <v>234</v>
      </c>
      <c r="B444" t="s">
        <v>36</v>
      </c>
      <c r="C444">
        <v>635.80999999999995</v>
      </c>
      <c r="D444">
        <v>646.48</v>
      </c>
      <c r="E444">
        <v>625.14</v>
      </c>
      <c r="F444">
        <v>636.1</v>
      </c>
      <c r="G444">
        <v>11736</v>
      </c>
      <c r="H444">
        <v>78</v>
      </c>
      <c r="I444">
        <v>3</v>
      </c>
      <c r="J444">
        <v>212.0333333333333</v>
      </c>
      <c r="K444">
        <v>27069.81395348837</v>
      </c>
      <c r="L444" t="b">
        <v>0</v>
      </c>
      <c r="M444">
        <f ca="1">IF(Table1[company_id]=OFFSET(Table1[company_id],-1,0),
   OFFSET(Table1[adjusted_close],-1,0),
   "")</f>
        <v>212.0333333333333</v>
      </c>
      <c r="N444">
        <f t="shared" ca="1" si="6"/>
        <v>0</v>
      </c>
    </row>
    <row r="445" spans="1:14">
      <c r="A445" t="s">
        <v>235</v>
      </c>
      <c r="B445" t="s">
        <v>36</v>
      </c>
      <c r="C445">
        <v>641.13</v>
      </c>
      <c r="D445">
        <v>646.29</v>
      </c>
      <c r="E445">
        <v>635.97</v>
      </c>
      <c r="F445">
        <v>642.97</v>
      </c>
      <c r="G445">
        <v>35964</v>
      </c>
      <c r="H445">
        <v>79</v>
      </c>
      <c r="I445">
        <v>3</v>
      </c>
      <c r="J445">
        <v>214.3233333333333</v>
      </c>
      <c r="K445">
        <v>27069.81395348837</v>
      </c>
      <c r="L445" t="b">
        <v>0</v>
      </c>
      <c r="M445">
        <f ca="1">IF(Table1[company_id]=OFFSET(Table1[company_id],-1,0),
   OFFSET(Table1[adjusted_close],-1,0),
   "")</f>
        <v>214.3233333333333</v>
      </c>
      <c r="N445">
        <f t="shared" ca="1" si="6"/>
        <v>0</v>
      </c>
    </row>
    <row r="446" spans="1:14">
      <c r="A446" t="s">
        <v>236</v>
      </c>
      <c r="B446" t="s">
        <v>36</v>
      </c>
      <c r="C446">
        <v>629.02</v>
      </c>
      <c r="D446">
        <v>636.64</v>
      </c>
      <c r="E446">
        <v>621.39</v>
      </c>
      <c r="F446">
        <v>627.16999999999996</v>
      </c>
      <c r="G446">
        <v>15215</v>
      </c>
      <c r="H446">
        <v>80</v>
      </c>
      <c r="I446">
        <v>3</v>
      </c>
      <c r="J446">
        <v>209.05666666666659</v>
      </c>
      <c r="K446">
        <v>27069.81395348837</v>
      </c>
      <c r="L446" t="b">
        <v>0</v>
      </c>
      <c r="M446">
        <f ca="1">IF(Table1[company_id]=OFFSET(Table1[company_id],-1,0),
   OFFSET(Table1[adjusted_close],-1,0),
   "")</f>
        <v>209.05666666666659</v>
      </c>
      <c r="N446">
        <f t="shared" ca="1" si="6"/>
        <v>0</v>
      </c>
    </row>
    <row r="447" spans="1:14">
      <c r="A447" t="s">
        <v>239</v>
      </c>
      <c r="B447" t="s">
        <v>36</v>
      </c>
      <c r="C447">
        <v>631.48</v>
      </c>
      <c r="D447">
        <v>639.71</v>
      </c>
      <c r="E447">
        <v>623.25</v>
      </c>
      <c r="F447">
        <v>630.28</v>
      </c>
      <c r="G447">
        <v>30334</v>
      </c>
      <c r="H447">
        <v>83</v>
      </c>
      <c r="I447">
        <v>3</v>
      </c>
      <c r="J447">
        <v>210.09333333333331</v>
      </c>
      <c r="K447">
        <v>27069.81395348837</v>
      </c>
      <c r="L447" t="b">
        <v>0</v>
      </c>
      <c r="M447">
        <f ca="1">IF(Table1[company_id]=OFFSET(Table1[company_id],-1,0),
   OFFSET(Table1[adjusted_close],-1,0),
   "")</f>
        <v>210.09333333333331</v>
      </c>
      <c r="N447">
        <f t="shared" ca="1" si="6"/>
        <v>0</v>
      </c>
    </row>
    <row r="448" spans="1:14">
      <c r="A448" t="s">
        <v>240</v>
      </c>
      <c r="B448" t="s">
        <v>36</v>
      </c>
      <c r="C448">
        <v>643.32000000000005</v>
      </c>
      <c r="D448">
        <v>648.66</v>
      </c>
      <c r="E448">
        <v>637.99</v>
      </c>
      <c r="F448">
        <v>640.26</v>
      </c>
      <c r="G448">
        <v>21714</v>
      </c>
      <c r="H448">
        <v>84</v>
      </c>
      <c r="I448">
        <v>3</v>
      </c>
      <c r="J448">
        <v>213.42</v>
      </c>
      <c r="K448">
        <v>27069.81395348837</v>
      </c>
      <c r="L448" t="b">
        <v>0</v>
      </c>
      <c r="M448">
        <f ca="1">IF(Table1[company_id]=OFFSET(Table1[company_id],-1,0),
   OFFSET(Table1[adjusted_close],-1,0),
   "")</f>
        <v>213.42</v>
      </c>
      <c r="N448">
        <f t="shared" ca="1" si="6"/>
        <v>0</v>
      </c>
    </row>
    <row r="449" spans="1:14">
      <c r="A449" t="s">
        <v>241</v>
      </c>
      <c r="B449" t="s">
        <v>36</v>
      </c>
      <c r="C449">
        <v>629.02</v>
      </c>
      <c r="D449">
        <v>634.12</v>
      </c>
      <c r="E449">
        <v>623.91999999999996</v>
      </c>
      <c r="F449">
        <v>630.73</v>
      </c>
      <c r="G449">
        <v>49908</v>
      </c>
      <c r="H449">
        <v>85</v>
      </c>
      <c r="I449">
        <v>3</v>
      </c>
      <c r="J449">
        <v>210.24333333333331</v>
      </c>
      <c r="K449">
        <v>27069.81395348837</v>
      </c>
      <c r="L449" t="b">
        <v>0</v>
      </c>
      <c r="M449">
        <f ca="1">IF(Table1[company_id]=OFFSET(Table1[company_id],-1,0),
   OFFSET(Table1[adjusted_close],-1,0),
   "")</f>
        <v>210.24333333333331</v>
      </c>
      <c r="N449">
        <f t="shared" ca="1" si="6"/>
        <v>0</v>
      </c>
    </row>
    <row r="450" spans="1:14">
      <c r="A450" t="s">
        <v>242</v>
      </c>
      <c r="B450" t="s">
        <v>36</v>
      </c>
      <c r="C450">
        <v>644.52</v>
      </c>
      <c r="D450">
        <v>646.44000000000005</v>
      </c>
      <c r="E450">
        <v>642.61</v>
      </c>
      <c r="F450">
        <v>644.30999999999995</v>
      </c>
      <c r="G450">
        <v>25858</v>
      </c>
      <c r="H450">
        <v>86</v>
      </c>
      <c r="I450">
        <v>3</v>
      </c>
      <c r="J450">
        <v>214.77</v>
      </c>
      <c r="K450">
        <v>27069.81395348837</v>
      </c>
      <c r="L450" t="b">
        <v>0</v>
      </c>
      <c r="M450">
        <f ca="1">IF(Table1[company_id]=OFFSET(Table1[company_id],-1,0),
   OFFSET(Table1[adjusted_close],-1,0),
   "")</f>
        <v>214.77</v>
      </c>
      <c r="N450">
        <f t="shared" ref="N450:N513" ca="1" si="7">(J:J- M:M) / M:M</f>
        <v>0</v>
      </c>
    </row>
    <row r="451" spans="1:14">
      <c r="A451" t="s">
        <v>243</v>
      </c>
      <c r="B451" t="s">
        <v>36</v>
      </c>
      <c r="C451">
        <v>650.97</v>
      </c>
      <c r="D451">
        <v>660.38</v>
      </c>
      <c r="E451">
        <v>641.54999999999995</v>
      </c>
      <c r="F451">
        <v>647.88</v>
      </c>
      <c r="G451">
        <v>47486</v>
      </c>
      <c r="H451">
        <v>87</v>
      </c>
      <c r="I451">
        <v>3</v>
      </c>
      <c r="J451">
        <v>215.96</v>
      </c>
      <c r="K451">
        <v>27069.81395348837</v>
      </c>
      <c r="L451" t="b">
        <v>0</v>
      </c>
      <c r="M451">
        <f ca="1">IF(Table1[company_id]=OFFSET(Table1[company_id],-1,0),
   OFFSET(Table1[adjusted_close],-1,0),
   "")</f>
        <v>215.96</v>
      </c>
      <c r="N451">
        <f t="shared" ca="1" si="7"/>
        <v>0</v>
      </c>
    </row>
    <row r="452" spans="1:14">
      <c r="A452" t="s">
        <v>246</v>
      </c>
      <c r="B452" t="s">
        <v>36</v>
      </c>
      <c r="C452">
        <v>642.99</v>
      </c>
      <c r="D452">
        <v>653.1</v>
      </c>
      <c r="E452">
        <v>632.89</v>
      </c>
      <c r="F452">
        <v>642.29999999999995</v>
      </c>
      <c r="G452">
        <v>4754</v>
      </c>
      <c r="H452">
        <v>90</v>
      </c>
      <c r="I452">
        <v>3</v>
      </c>
      <c r="J452">
        <v>214.1</v>
      </c>
      <c r="K452">
        <v>27069.81395348837</v>
      </c>
      <c r="L452" t="b">
        <v>0</v>
      </c>
      <c r="M452">
        <f ca="1">IF(Table1[company_id]=OFFSET(Table1[company_id],-1,0),
   OFFSET(Table1[adjusted_close],-1,0),
   "")</f>
        <v>214.1</v>
      </c>
      <c r="N452">
        <f t="shared" ca="1" si="7"/>
        <v>0</v>
      </c>
    </row>
    <row r="453" spans="1:14">
      <c r="A453" t="s">
        <v>247</v>
      </c>
      <c r="B453" t="s">
        <v>36</v>
      </c>
      <c r="C453">
        <v>642.1</v>
      </c>
      <c r="D453">
        <v>651.74</v>
      </c>
      <c r="E453">
        <v>632.46</v>
      </c>
      <c r="F453">
        <v>642</v>
      </c>
      <c r="G453">
        <v>9706</v>
      </c>
      <c r="H453">
        <v>91</v>
      </c>
      <c r="I453">
        <v>3</v>
      </c>
      <c r="J453">
        <v>214</v>
      </c>
      <c r="K453">
        <v>27069.81395348837</v>
      </c>
      <c r="L453" t="b">
        <v>0</v>
      </c>
      <c r="M453">
        <f ca="1">IF(Table1[company_id]=OFFSET(Table1[company_id],-1,0),
   OFFSET(Table1[adjusted_close],-1,0),
   "")</f>
        <v>214</v>
      </c>
      <c r="N453">
        <f t="shared" ca="1" si="7"/>
        <v>0</v>
      </c>
    </row>
    <row r="454" spans="1:14">
      <c r="A454" t="s">
        <v>248</v>
      </c>
      <c r="B454" t="s">
        <v>36</v>
      </c>
      <c r="C454">
        <v>644.96</v>
      </c>
      <c r="D454">
        <v>650.54</v>
      </c>
      <c r="E454">
        <v>639.38</v>
      </c>
      <c r="F454">
        <v>646.69000000000005</v>
      </c>
      <c r="G454">
        <v>30725</v>
      </c>
      <c r="H454">
        <v>92</v>
      </c>
      <c r="I454">
        <v>3</v>
      </c>
      <c r="J454">
        <v>215.56333333333339</v>
      </c>
      <c r="K454">
        <v>27069.81395348837</v>
      </c>
      <c r="L454" t="b">
        <v>0</v>
      </c>
      <c r="M454">
        <f ca="1">IF(Table1[company_id]=OFFSET(Table1[company_id],-1,0),
   OFFSET(Table1[adjusted_close],-1,0),
   "")</f>
        <v>215.56333333333339</v>
      </c>
      <c r="N454">
        <f t="shared" ca="1" si="7"/>
        <v>0</v>
      </c>
    </row>
    <row r="455" spans="1:14">
      <c r="A455" t="s">
        <v>249</v>
      </c>
      <c r="B455" t="s">
        <v>36</v>
      </c>
      <c r="C455">
        <v>649</v>
      </c>
      <c r="D455">
        <v>658.77</v>
      </c>
      <c r="E455">
        <v>639.22</v>
      </c>
      <c r="F455">
        <v>647.46</v>
      </c>
      <c r="G455">
        <v>37068</v>
      </c>
      <c r="H455">
        <v>93</v>
      </c>
      <c r="I455">
        <v>3</v>
      </c>
      <c r="J455">
        <v>215.82</v>
      </c>
      <c r="K455">
        <v>27069.81395348837</v>
      </c>
      <c r="L455" t="b">
        <v>0</v>
      </c>
      <c r="M455">
        <f ca="1">IF(Table1[company_id]=OFFSET(Table1[company_id],-1,0),
   OFFSET(Table1[adjusted_close],-1,0),
   "")</f>
        <v>215.82</v>
      </c>
      <c r="N455">
        <f t="shared" ca="1" si="7"/>
        <v>0</v>
      </c>
    </row>
    <row r="456" spans="1:14">
      <c r="A456" t="s">
        <v>250</v>
      </c>
      <c r="B456" t="s">
        <v>36</v>
      </c>
      <c r="C456">
        <v>650.05999999999995</v>
      </c>
      <c r="D456">
        <v>654.11</v>
      </c>
      <c r="E456">
        <v>646.01</v>
      </c>
      <c r="F456">
        <v>652.03</v>
      </c>
      <c r="G456">
        <v>37495</v>
      </c>
      <c r="H456">
        <v>94</v>
      </c>
      <c r="I456">
        <v>3</v>
      </c>
      <c r="J456">
        <v>217.34333333333331</v>
      </c>
      <c r="K456">
        <v>27069.81395348837</v>
      </c>
      <c r="L456" t="b">
        <v>0</v>
      </c>
      <c r="M456">
        <f ca="1">IF(Table1[company_id]=OFFSET(Table1[company_id],-1,0),
   OFFSET(Table1[adjusted_close],-1,0),
   "")</f>
        <v>217.34333333333331</v>
      </c>
      <c r="N456">
        <f t="shared" ca="1" si="7"/>
        <v>0</v>
      </c>
    </row>
    <row r="457" spans="1:14">
      <c r="A457" t="s">
        <v>253</v>
      </c>
      <c r="B457" t="s">
        <v>36</v>
      </c>
      <c r="C457">
        <v>645.11</v>
      </c>
      <c r="D457">
        <v>655.13</v>
      </c>
      <c r="E457">
        <v>635.1</v>
      </c>
      <c r="F457">
        <v>644.66</v>
      </c>
      <c r="G457">
        <v>17832</v>
      </c>
      <c r="H457">
        <v>97</v>
      </c>
      <c r="I457">
        <v>3</v>
      </c>
      <c r="J457">
        <v>214.8866666666666</v>
      </c>
      <c r="K457">
        <v>27069.81395348837</v>
      </c>
      <c r="L457" t="b">
        <v>0</v>
      </c>
      <c r="M457">
        <f ca="1">IF(Table1[company_id]=OFFSET(Table1[company_id],-1,0),
   OFFSET(Table1[adjusted_close],-1,0),
   "")</f>
        <v>214.8866666666666</v>
      </c>
      <c r="N457">
        <f t="shared" ca="1" si="7"/>
        <v>0</v>
      </c>
    </row>
    <row r="458" spans="1:14">
      <c r="A458" t="s">
        <v>254</v>
      </c>
      <c r="B458" t="s">
        <v>36</v>
      </c>
      <c r="C458">
        <v>646.73</v>
      </c>
      <c r="D458">
        <v>649.78</v>
      </c>
      <c r="E458">
        <v>643.67999999999995</v>
      </c>
      <c r="F458">
        <v>646.19000000000005</v>
      </c>
      <c r="G458">
        <v>43815</v>
      </c>
      <c r="H458">
        <v>98</v>
      </c>
      <c r="I458">
        <v>3</v>
      </c>
      <c r="J458">
        <v>215.3966666666667</v>
      </c>
      <c r="K458">
        <v>27069.81395348837</v>
      </c>
      <c r="L458" t="b">
        <v>0</v>
      </c>
      <c r="M458">
        <f ca="1">IF(Table1[company_id]=OFFSET(Table1[company_id],-1,0),
   OFFSET(Table1[adjusted_close],-1,0),
   "")</f>
        <v>215.3966666666667</v>
      </c>
      <c r="N458">
        <f t="shared" ca="1" si="7"/>
        <v>0</v>
      </c>
    </row>
    <row r="459" spans="1:14">
      <c r="A459" t="s">
        <v>255</v>
      </c>
      <c r="B459" t="s">
        <v>36</v>
      </c>
      <c r="C459">
        <v>638.72</v>
      </c>
      <c r="D459">
        <v>645.09</v>
      </c>
      <c r="E459">
        <v>632.34</v>
      </c>
      <c r="F459">
        <v>634.92999999999995</v>
      </c>
      <c r="G459">
        <v>4081</v>
      </c>
      <c r="H459">
        <v>99</v>
      </c>
      <c r="I459">
        <v>3</v>
      </c>
      <c r="J459">
        <v>211.64333333333329</v>
      </c>
      <c r="K459">
        <v>27069.81395348837</v>
      </c>
      <c r="L459" t="b">
        <v>0</v>
      </c>
      <c r="M459">
        <f ca="1">IF(Table1[company_id]=OFFSET(Table1[company_id],-1,0),
   OFFSET(Table1[adjusted_close],-1,0),
   "")</f>
        <v>211.64333333333329</v>
      </c>
      <c r="N459">
        <f t="shared" ca="1" si="7"/>
        <v>0</v>
      </c>
    </row>
    <row r="460" spans="1:14">
      <c r="A460" t="s">
        <v>256</v>
      </c>
      <c r="B460" t="s">
        <v>36</v>
      </c>
      <c r="C460">
        <v>633.74</v>
      </c>
      <c r="D460">
        <v>643.61</v>
      </c>
      <c r="E460">
        <v>623.86</v>
      </c>
      <c r="F460">
        <v>634.20000000000005</v>
      </c>
      <c r="G460">
        <v>15042</v>
      </c>
      <c r="H460">
        <v>100</v>
      </c>
      <c r="I460">
        <v>3</v>
      </c>
      <c r="J460">
        <v>211.4</v>
      </c>
      <c r="K460">
        <v>27069.81395348837</v>
      </c>
      <c r="L460" t="b">
        <v>0</v>
      </c>
      <c r="M460">
        <f ca="1">IF(Table1[company_id]=OFFSET(Table1[company_id],-1,0),
   OFFSET(Table1[adjusted_close],-1,0),
   "")</f>
        <v>211.4</v>
      </c>
      <c r="N460">
        <f t="shared" ca="1" si="7"/>
        <v>0</v>
      </c>
    </row>
    <row r="461" spans="1:14">
      <c r="A461" t="s">
        <v>257</v>
      </c>
      <c r="B461" t="s">
        <v>36</v>
      </c>
      <c r="C461">
        <v>626.12</v>
      </c>
      <c r="D461">
        <v>629.52</v>
      </c>
      <c r="E461">
        <v>622.71</v>
      </c>
      <c r="F461">
        <v>627.16</v>
      </c>
      <c r="G461">
        <v>38900</v>
      </c>
      <c r="H461">
        <v>101</v>
      </c>
      <c r="I461">
        <v>3</v>
      </c>
      <c r="J461">
        <v>209.05333333333331</v>
      </c>
      <c r="K461">
        <v>27069.81395348837</v>
      </c>
      <c r="L461" t="b">
        <v>0</v>
      </c>
      <c r="M461">
        <f ca="1">IF(Table1[company_id]=OFFSET(Table1[company_id],-1,0),
   OFFSET(Table1[adjusted_close],-1,0),
   "")</f>
        <v>209.05333333333331</v>
      </c>
      <c r="N461">
        <f t="shared" ca="1" si="7"/>
        <v>0</v>
      </c>
    </row>
    <row r="462" spans="1:14">
      <c r="A462" t="s">
        <v>260</v>
      </c>
      <c r="B462" t="s">
        <v>36</v>
      </c>
      <c r="C462">
        <v>621.62</v>
      </c>
      <c r="D462">
        <v>628.22</v>
      </c>
      <c r="E462">
        <v>615.01</v>
      </c>
      <c r="F462">
        <v>621.53</v>
      </c>
      <c r="G462">
        <v>44241</v>
      </c>
      <c r="H462">
        <v>104</v>
      </c>
      <c r="I462">
        <v>3</v>
      </c>
      <c r="J462">
        <v>207.17666666666659</v>
      </c>
      <c r="K462">
        <v>27069.81395348837</v>
      </c>
      <c r="L462" t="b">
        <v>0</v>
      </c>
      <c r="M462">
        <f ca="1">IF(Table1[company_id]=OFFSET(Table1[company_id],-1,0),
   OFFSET(Table1[adjusted_close],-1,0),
   "")</f>
        <v>207.17666666666659</v>
      </c>
      <c r="N462">
        <f t="shared" ca="1" si="7"/>
        <v>0</v>
      </c>
    </row>
    <row r="463" spans="1:14">
      <c r="A463" t="s">
        <v>261</v>
      </c>
      <c r="B463" t="s">
        <v>36</v>
      </c>
      <c r="C463">
        <v>636.02</v>
      </c>
      <c r="D463">
        <v>641.04</v>
      </c>
      <c r="E463">
        <v>630.99</v>
      </c>
      <c r="F463">
        <v>631.42999999999995</v>
      </c>
      <c r="G463">
        <v>27832</v>
      </c>
      <c r="H463">
        <v>105</v>
      </c>
      <c r="I463">
        <v>3</v>
      </c>
      <c r="J463">
        <v>210.4766666666666</v>
      </c>
      <c r="K463">
        <v>27069.81395348837</v>
      </c>
      <c r="L463" t="b">
        <v>0</v>
      </c>
      <c r="M463">
        <f ca="1">IF(Table1[company_id]=OFFSET(Table1[company_id],-1,0),
   OFFSET(Table1[adjusted_close],-1,0),
   "")</f>
        <v>210.4766666666666</v>
      </c>
      <c r="N463">
        <f t="shared" ca="1" si="7"/>
        <v>0</v>
      </c>
    </row>
    <row r="464" spans="1:14">
      <c r="A464" t="s">
        <v>262</v>
      </c>
      <c r="B464" t="s">
        <v>36</v>
      </c>
      <c r="C464">
        <v>635.6</v>
      </c>
      <c r="D464">
        <v>640.47</v>
      </c>
      <c r="E464">
        <v>630.73</v>
      </c>
      <c r="F464">
        <v>640.33000000000004</v>
      </c>
      <c r="G464">
        <v>41372</v>
      </c>
      <c r="H464">
        <v>106</v>
      </c>
      <c r="I464">
        <v>3</v>
      </c>
      <c r="J464">
        <v>213.44333333333341</v>
      </c>
      <c r="K464">
        <v>27069.81395348837</v>
      </c>
      <c r="L464" t="b">
        <v>0</v>
      </c>
      <c r="M464">
        <f ca="1">IF(Table1[company_id]=OFFSET(Table1[company_id],-1,0),
   OFFSET(Table1[adjusted_close],-1,0),
   "")</f>
        <v>213.44333333333341</v>
      </c>
      <c r="N464">
        <f t="shared" ca="1" si="7"/>
        <v>0</v>
      </c>
    </row>
    <row r="465" spans="1:14">
      <c r="A465" t="s">
        <v>263</v>
      </c>
      <c r="B465" t="s">
        <v>36</v>
      </c>
      <c r="C465">
        <v>645.67999999999995</v>
      </c>
      <c r="D465">
        <v>650.16</v>
      </c>
      <c r="E465">
        <v>641.19000000000005</v>
      </c>
      <c r="F465">
        <v>645.41</v>
      </c>
      <c r="G465">
        <v>35546</v>
      </c>
      <c r="H465">
        <v>107</v>
      </c>
      <c r="I465">
        <v>3</v>
      </c>
      <c r="J465">
        <v>215.1366666666666</v>
      </c>
      <c r="K465">
        <v>27069.81395348837</v>
      </c>
      <c r="L465" t="b">
        <v>0</v>
      </c>
      <c r="M465">
        <f ca="1">IF(Table1[company_id]=OFFSET(Table1[company_id],-1,0),
   OFFSET(Table1[adjusted_close],-1,0),
   "")</f>
        <v>215.1366666666666</v>
      </c>
      <c r="N465">
        <f t="shared" ca="1" si="7"/>
        <v>0</v>
      </c>
    </row>
    <row r="466" spans="1:14">
      <c r="A466" t="s">
        <v>264</v>
      </c>
      <c r="B466" t="s">
        <v>36</v>
      </c>
      <c r="C466">
        <v>639.11</v>
      </c>
      <c r="D466">
        <v>647.47</v>
      </c>
      <c r="E466">
        <v>630.75</v>
      </c>
      <c r="F466">
        <v>636.74</v>
      </c>
      <c r="G466">
        <v>24762</v>
      </c>
      <c r="H466">
        <v>108</v>
      </c>
      <c r="I466">
        <v>3</v>
      </c>
      <c r="J466">
        <v>212.2466666666667</v>
      </c>
      <c r="K466">
        <v>27069.81395348837</v>
      </c>
      <c r="L466" t="b">
        <v>0</v>
      </c>
      <c r="M466">
        <f ca="1">IF(Table1[company_id]=OFFSET(Table1[company_id],-1,0),
   OFFSET(Table1[adjusted_close],-1,0),
   "")</f>
        <v>212.2466666666667</v>
      </c>
      <c r="N466">
        <f t="shared" ca="1" si="7"/>
        <v>0</v>
      </c>
    </row>
    <row r="467" spans="1:14">
      <c r="A467" t="s">
        <v>267</v>
      </c>
      <c r="B467" t="s">
        <v>36</v>
      </c>
      <c r="C467">
        <v>638.35</v>
      </c>
      <c r="D467">
        <v>647</v>
      </c>
      <c r="E467">
        <v>629.69000000000005</v>
      </c>
      <c r="F467">
        <v>634.36</v>
      </c>
      <c r="G467">
        <v>10596</v>
      </c>
      <c r="H467">
        <v>111</v>
      </c>
      <c r="I467">
        <v>3</v>
      </c>
      <c r="J467">
        <v>211.45333333333329</v>
      </c>
      <c r="K467">
        <v>27069.81395348837</v>
      </c>
      <c r="L467" t="b">
        <v>0</v>
      </c>
      <c r="M467">
        <f ca="1">IF(Table1[company_id]=OFFSET(Table1[company_id],-1,0),
   OFFSET(Table1[adjusted_close],-1,0),
   "")</f>
        <v>211.45333333333329</v>
      </c>
      <c r="N467">
        <f t="shared" ca="1" si="7"/>
        <v>0</v>
      </c>
    </row>
    <row r="468" spans="1:14">
      <c r="A468" t="s">
        <v>268</v>
      </c>
      <c r="B468" t="s">
        <v>36</v>
      </c>
      <c r="C468">
        <v>643.4</v>
      </c>
      <c r="D468">
        <v>652.58000000000004</v>
      </c>
      <c r="E468">
        <v>634.23</v>
      </c>
      <c r="F468">
        <v>644.29</v>
      </c>
      <c r="G468">
        <v>2013</v>
      </c>
      <c r="H468">
        <v>112</v>
      </c>
      <c r="I468">
        <v>3</v>
      </c>
      <c r="J468">
        <v>214.76333333333329</v>
      </c>
      <c r="K468">
        <v>27069.81395348837</v>
      </c>
      <c r="L468" t="b">
        <v>1</v>
      </c>
      <c r="M468">
        <f ca="1">IF(Table1[company_id]=OFFSET(Table1[company_id],-1,0),
   OFFSET(Table1[adjusted_close],-1,0),
   "")</f>
        <v>214.76333333333329</v>
      </c>
      <c r="N468">
        <f t="shared" ca="1" si="7"/>
        <v>0</v>
      </c>
    </row>
    <row r="469" spans="1:14">
      <c r="A469" t="s">
        <v>269</v>
      </c>
      <c r="B469" t="s">
        <v>36</v>
      </c>
      <c r="C469">
        <v>646.89</v>
      </c>
      <c r="D469">
        <v>653.25</v>
      </c>
      <c r="E469">
        <v>640.53</v>
      </c>
      <c r="F469">
        <v>645.59</v>
      </c>
      <c r="G469">
        <v>39356</v>
      </c>
      <c r="H469">
        <v>113</v>
      </c>
      <c r="I469">
        <v>3</v>
      </c>
      <c r="J469">
        <v>215.19666666666669</v>
      </c>
      <c r="K469">
        <v>27069.81395348837</v>
      </c>
      <c r="L469" t="b">
        <v>0</v>
      </c>
      <c r="M469">
        <f ca="1">IF(Table1[company_id]=OFFSET(Table1[company_id],-1,0),
   OFFSET(Table1[adjusted_close],-1,0),
   "")</f>
        <v>215.19666666666669</v>
      </c>
      <c r="N469">
        <f t="shared" ca="1" si="7"/>
        <v>0</v>
      </c>
    </row>
    <row r="470" spans="1:14">
      <c r="A470" t="s">
        <v>270</v>
      </c>
      <c r="B470" t="s">
        <v>36</v>
      </c>
      <c r="C470">
        <v>663.72</v>
      </c>
      <c r="D470">
        <v>664.92</v>
      </c>
      <c r="E470">
        <v>662.52</v>
      </c>
      <c r="F470">
        <v>664.89</v>
      </c>
      <c r="G470">
        <v>15537</v>
      </c>
      <c r="H470">
        <v>114</v>
      </c>
      <c r="I470">
        <v>3</v>
      </c>
      <c r="J470">
        <v>221.63</v>
      </c>
      <c r="K470">
        <v>27069.81395348837</v>
      </c>
      <c r="L470" t="b">
        <v>0</v>
      </c>
      <c r="M470">
        <f ca="1">IF(Table1[company_id]=OFFSET(Table1[company_id],-1,0),
   OFFSET(Table1[adjusted_close],-1,0),
   "")</f>
        <v>221.63</v>
      </c>
      <c r="N470">
        <f t="shared" ca="1" si="7"/>
        <v>0</v>
      </c>
    </row>
    <row r="471" spans="1:14">
      <c r="A471" t="s">
        <v>271</v>
      </c>
      <c r="B471" t="s">
        <v>36</v>
      </c>
      <c r="C471">
        <v>670.12</v>
      </c>
      <c r="D471">
        <v>676.64</v>
      </c>
      <c r="E471">
        <v>663.6</v>
      </c>
      <c r="F471">
        <v>668.35</v>
      </c>
      <c r="G471">
        <v>34848</v>
      </c>
      <c r="H471">
        <v>115</v>
      </c>
      <c r="I471">
        <v>3</v>
      </c>
      <c r="J471">
        <v>222.7833333333333</v>
      </c>
      <c r="K471">
        <v>27069.81395348837</v>
      </c>
      <c r="L471" t="b">
        <v>0</v>
      </c>
      <c r="M471">
        <f ca="1">IF(Table1[company_id]=OFFSET(Table1[company_id],-1,0),
   OFFSET(Table1[adjusted_close],-1,0),
   "")</f>
        <v>222.7833333333333</v>
      </c>
      <c r="N471">
        <f t="shared" ca="1" si="7"/>
        <v>0</v>
      </c>
    </row>
    <row r="472" spans="1:14">
      <c r="A472" t="s">
        <v>274</v>
      </c>
      <c r="B472" t="s">
        <v>36</v>
      </c>
      <c r="C472">
        <v>670.03</v>
      </c>
      <c r="D472">
        <v>675.33</v>
      </c>
      <c r="E472">
        <v>664.74</v>
      </c>
      <c r="F472">
        <v>670.13</v>
      </c>
      <c r="G472">
        <v>44590</v>
      </c>
      <c r="H472">
        <v>118</v>
      </c>
      <c r="I472">
        <v>3</v>
      </c>
      <c r="J472">
        <v>223.37666666666669</v>
      </c>
      <c r="K472">
        <v>27069.81395348837</v>
      </c>
      <c r="L472" t="b">
        <v>0</v>
      </c>
      <c r="M472">
        <f ca="1">IF(Table1[company_id]=OFFSET(Table1[company_id],-1,0),
   OFFSET(Table1[adjusted_close],-1,0),
   "")</f>
        <v>223.37666666666669</v>
      </c>
      <c r="N472">
        <f t="shared" ca="1" si="7"/>
        <v>0</v>
      </c>
    </row>
    <row r="473" spans="1:14">
      <c r="A473" t="s">
        <v>275</v>
      </c>
      <c r="B473" t="s">
        <v>36</v>
      </c>
      <c r="C473">
        <v>666.61</v>
      </c>
      <c r="D473">
        <v>674.11</v>
      </c>
      <c r="E473">
        <v>659.11</v>
      </c>
      <c r="F473">
        <v>667.69</v>
      </c>
      <c r="G473">
        <v>17087</v>
      </c>
      <c r="H473">
        <v>119</v>
      </c>
      <c r="I473">
        <v>3</v>
      </c>
      <c r="J473">
        <v>222.56333333333339</v>
      </c>
      <c r="K473">
        <v>27069.81395348837</v>
      </c>
      <c r="L473" t="b">
        <v>0</v>
      </c>
      <c r="M473">
        <f ca="1">IF(Table1[company_id]=OFFSET(Table1[company_id],-1,0),
   OFFSET(Table1[adjusted_close],-1,0),
   "")</f>
        <v>222.56333333333339</v>
      </c>
      <c r="N473">
        <f t="shared" ca="1" si="7"/>
        <v>0</v>
      </c>
    </row>
    <row r="474" spans="1:14">
      <c r="A474" t="s">
        <v>276</v>
      </c>
      <c r="B474" t="s">
        <v>36</v>
      </c>
      <c r="C474">
        <v>668.16</v>
      </c>
      <c r="D474">
        <v>670.36</v>
      </c>
      <c r="E474">
        <v>665.95</v>
      </c>
      <c r="F474">
        <v>668.97</v>
      </c>
      <c r="G474">
        <v>7643</v>
      </c>
      <c r="H474">
        <v>120</v>
      </c>
      <c r="I474">
        <v>3</v>
      </c>
      <c r="J474">
        <v>222.99</v>
      </c>
      <c r="K474">
        <v>27069.81395348837</v>
      </c>
      <c r="L474" t="b">
        <v>0</v>
      </c>
      <c r="M474">
        <f ca="1">IF(Table1[company_id]=OFFSET(Table1[company_id],-1,0),
   OFFSET(Table1[adjusted_close],-1,0),
   "")</f>
        <v>222.99</v>
      </c>
      <c r="N474">
        <f t="shared" ca="1" si="7"/>
        <v>0</v>
      </c>
    </row>
    <row r="475" spans="1:14">
      <c r="A475" t="s">
        <v>277</v>
      </c>
      <c r="B475" t="s">
        <v>36</v>
      </c>
      <c r="C475">
        <v>667.56</v>
      </c>
      <c r="D475">
        <v>675.33</v>
      </c>
      <c r="E475">
        <v>659.78</v>
      </c>
      <c r="F475">
        <v>667.85</v>
      </c>
      <c r="G475">
        <v>1161</v>
      </c>
      <c r="H475">
        <v>121</v>
      </c>
      <c r="I475">
        <v>3</v>
      </c>
      <c r="J475">
        <v>222.6166666666667</v>
      </c>
      <c r="K475">
        <v>27069.81395348837</v>
      </c>
      <c r="L475" t="b">
        <v>1</v>
      </c>
      <c r="M475">
        <f ca="1">IF(Table1[company_id]=OFFSET(Table1[company_id],-1,0),
   OFFSET(Table1[adjusted_close],-1,0),
   "")</f>
        <v>222.6166666666667</v>
      </c>
      <c r="N475">
        <f t="shared" ca="1" si="7"/>
        <v>0</v>
      </c>
    </row>
    <row r="476" spans="1:14">
      <c r="A476" t="s">
        <v>278</v>
      </c>
      <c r="B476" t="s">
        <v>36</v>
      </c>
      <c r="C476">
        <v>673.97</v>
      </c>
      <c r="D476">
        <v>682.07</v>
      </c>
      <c r="E476">
        <v>665.87</v>
      </c>
      <c r="F476">
        <v>673.99</v>
      </c>
      <c r="G476">
        <v>29731</v>
      </c>
      <c r="H476">
        <v>122</v>
      </c>
      <c r="I476">
        <v>3</v>
      </c>
      <c r="J476">
        <v>224.6633333333333</v>
      </c>
      <c r="K476">
        <v>27069.81395348837</v>
      </c>
      <c r="L476" t="b">
        <v>0</v>
      </c>
      <c r="M476">
        <f ca="1">IF(Table1[company_id]=OFFSET(Table1[company_id],-1,0),
   OFFSET(Table1[adjusted_close],-1,0),
   "")</f>
        <v>224.6633333333333</v>
      </c>
      <c r="N476">
        <f t="shared" ca="1" si="7"/>
        <v>0</v>
      </c>
    </row>
    <row r="477" spans="1:14">
      <c r="A477" t="s">
        <v>281</v>
      </c>
      <c r="B477" t="s">
        <v>36</v>
      </c>
      <c r="C477">
        <v>680.18</v>
      </c>
      <c r="D477">
        <v>686.72</v>
      </c>
      <c r="E477">
        <v>673.64</v>
      </c>
      <c r="F477">
        <v>682.33</v>
      </c>
      <c r="G477">
        <v>13693</v>
      </c>
      <c r="H477">
        <v>125</v>
      </c>
      <c r="I477">
        <v>3</v>
      </c>
      <c r="J477">
        <v>227.44333333333341</v>
      </c>
      <c r="K477">
        <v>27069.81395348837</v>
      </c>
      <c r="L477" t="b">
        <v>0</v>
      </c>
      <c r="M477">
        <f ca="1">IF(Table1[company_id]=OFFSET(Table1[company_id],-1,0),
   OFFSET(Table1[adjusted_close],-1,0),
   "")</f>
        <v>227.44333333333341</v>
      </c>
      <c r="N477">
        <f t="shared" ca="1" si="7"/>
        <v>0</v>
      </c>
    </row>
    <row r="478" spans="1:14">
      <c r="A478" t="s">
        <v>282</v>
      </c>
      <c r="B478" t="s">
        <v>36</v>
      </c>
      <c r="C478">
        <v>675.42</v>
      </c>
      <c r="D478">
        <v>685.16</v>
      </c>
      <c r="E478">
        <v>665.68</v>
      </c>
      <c r="F478">
        <v>675.76</v>
      </c>
      <c r="G478">
        <v>22817</v>
      </c>
      <c r="H478">
        <v>126</v>
      </c>
      <c r="I478">
        <v>3</v>
      </c>
      <c r="J478">
        <v>225.2533333333333</v>
      </c>
      <c r="K478">
        <v>27069.81395348837</v>
      </c>
      <c r="L478" t="b">
        <v>0</v>
      </c>
      <c r="M478">
        <f ca="1">IF(Table1[company_id]=OFFSET(Table1[company_id],-1,0),
   OFFSET(Table1[adjusted_close],-1,0),
   "")</f>
        <v>225.2533333333333</v>
      </c>
      <c r="N478">
        <f t="shared" ca="1" si="7"/>
        <v>0</v>
      </c>
    </row>
    <row r="479" spans="1:14">
      <c r="A479" t="s">
        <v>283</v>
      </c>
      <c r="B479" t="s">
        <v>36</v>
      </c>
      <c r="C479">
        <v>664.14</v>
      </c>
      <c r="D479">
        <v>674.09</v>
      </c>
      <c r="E479">
        <v>654.20000000000005</v>
      </c>
      <c r="F479">
        <v>664.68</v>
      </c>
      <c r="G479">
        <v>49831</v>
      </c>
      <c r="H479">
        <v>127</v>
      </c>
      <c r="I479">
        <v>3</v>
      </c>
      <c r="J479">
        <v>221.56</v>
      </c>
      <c r="K479">
        <v>27069.81395348837</v>
      </c>
      <c r="L479" t="b">
        <v>0</v>
      </c>
      <c r="M479">
        <f ca="1">IF(Table1[company_id]=OFFSET(Table1[company_id],-1,0),
   OFFSET(Table1[adjusted_close],-1,0),
   "")</f>
        <v>221.56</v>
      </c>
      <c r="N479">
        <f t="shared" ca="1" si="7"/>
        <v>0</v>
      </c>
    </row>
    <row r="480" spans="1:14">
      <c r="A480" t="s">
        <v>284</v>
      </c>
      <c r="B480" t="s">
        <v>36</v>
      </c>
      <c r="C480">
        <v>650.59</v>
      </c>
      <c r="D480">
        <v>656.4</v>
      </c>
      <c r="E480">
        <v>644.78</v>
      </c>
      <c r="F480">
        <v>649.64</v>
      </c>
      <c r="G480">
        <v>6469</v>
      </c>
      <c r="H480">
        <v>128</v>
      </c>
      <c r="I480">
        <v>3</v>
      </c>
      <c r="J480">
        <v>216.54666666666671</v>
      </c>
      <c r="K480">
        <v>27069.81395348837</v>
      </c>
      <c r="L480" t="b">
        <v>0</v>
      </c>
      <c r="M480">
        <f ca="1">IF(Table1[company_id]=OFFSET(Table1[company_id],-1,0),
   OFFSET(Table1[adjusted_close],-1,0),
   "")</f>
        <v>216.54666666666671</v>
      </c>
      <c r="N480">
        <f t="shared" ca="1" si="7"/>
        <v>0</v>
      </c>
    </row>
    <row r="481" spans="1:14">
      <c r="A481" t="s">
        <v>285</v>
      </c>
      <c r="B481" t="s">
        <v>36</v>
      </c>
      <c r="C481">
        <v>653.27</v>
      </c>
      <c r="D481">
        <v>658.26</v>
      </c>
      <c r="E481">
        <v>648.29</v>
      </c>
      <c r="F481">
        <v>653.96</v>
      </c>
      <c r="G481">
        <v>34937</v>
      </c>
      <c r="H481">
        <v>129</v>
      </c>
      <c r="I481">
        <v>3</v>
      </c>
      <c r="J481">
        <v>217.98666666666671</v>
      </c>
      <c r="K481">
        <v>27069.81395348837</v>
      </c>
      <c r="L481" t="b">
        <v>0</v>
      </c>
      <c r="M481">
        <f ca="1">IF(Table1[company_id]=OFFSET(Table1[company_id],-1,0),
   OFFSET(Table1[adjusted_close],-1,0),
   "")</f>
        <v>217.98666666666671</v>
      </c>
      <c r="N481">
        <f t="shared" ca="1" si="7"/>
        <v>0</v>
      </c>
    </row>
    <row r="482" spans="1:14">
      <c r="A482" t="s">
        <v>288</v>
      </c>
      <c r="B482" t="s">
        <v>36</v>
      </c>
      <c r="C482">
        <v>647.08000000000004</v>
      </c>
      <c r="D482">
        <v>649.88</v>
      </c>
      <c r="E482">
        <v>644.28</v>
      </c>
      <c r="F482">
        <v>645.09</v>
      </c>
      <c r="G482">
        <v>26051</v>
      </c>
      <c r="H482">
        <v>132</v>
      </c>
      <c r="I482">
        <v>3</v>
      </c>
      <c r="J482">
        <v>215.03</v>
      </c>
      <c r="K482">
        <v>27069.81395348837</v>
      </c>
      <c r="L482" t="b">
        <v>0</v>
      </c>
      <c r="M482">
        <f ca="1">IF(Table1[company_id]=OFFSET(Table1[company_id],-1,0),
   OFFSET(Table1[adjusted_close],-1,0),
   "")</f>
        <v>215.03</v>
      </c>
      <c r="N482">
        <f t="shared" ca="1" si="7"/>
        <v>0</v>
      </c>
    </row>
    <row r="483" spans="1:14">
      <c r="A483" t="s">
        <v>289</v>
      </c>
      <c r="B483" t="s">
        <v>36</v>
      </c>
      <c r="C483">
        <v>626.33000000000004</v>
      </c>
      <c r="D483">
        <v>637.22</v>
      </c>
      <c r="E483">
        <v>615.44000000000005</v>
      </c>
      <c r="F483">
        <v>627.98</v>
      </c>
      <c r="G483">
        <v>34787</v>
      </c>
      <c r="H483">
        <v>133</v>
      </c>
      <c r="I483">
        <v>3</v>
      </c>
      <c r="J483">
        <v>209.32666666666671</v>
      </c>
      <c r="K483">
        <v>27069.81395348837</v>
      </c>
      <c r="L483" t="b">
        <v>0</v>
      </c>
      <c r="M483">
        <f ca="1">IF(Table1[company_id]=OFFSET(Table1[company_id],-1,0),
   OFFSET(Table1[adjusted_close],-1,0),
   "")</f>
        <v>209.32666666666671</v>
      </c>
      <c r="N483">
        <f t="shared" ca="1" si="7"/>
        <v>0</v>
      </c>
    </row>
    <row r="484" spans="1:14">
      <c r="A484" t="s">
        <v>290</v>
      </c>
      <c r="B484" t="s">
        <v>36</v>
      </c>
      <c r="C484">
        <v>632</v>
      </c>
      <c r="D484">
        <v>634.99</v>
      </c>
      <c r="E484">
        <v>629.02</v>
      </c>
      <c r="F484">
        <v>631.21</v>
      </c>
      <c r="G484">
        <v>46253</v>
      </c>
      <c r="H484">
        <v>134</v>
      </c>
      <c r="I484">
        <v>3</v>
      </c>
      <c r="J484">
        <v>210.40333333333331</v>
      </c>
      <c r="K484">
        <v>27069.81395348837</v>
      </c>
      <c r="L484" t="b">
        <v>0</v>
      </c>
      <c r="M484">
        <f ca="1">IF(Table1[company_id]=OFFSET(Table1[company_id],-1,0),
   OFFSET(Table1[adjusted_close],-1,0),
   "")</f>
        <v>210.40333333333331</v>
      </c>
      <c r="N484">
        <f t="shared" ca="1" si="7"/>
        <v>0</v>
      </c>
    </row>
    <row r="485" spans="1:14">
      <c r="A485" t="s">
        <v>291</v>
      </c>
      <c r="B485" t="s">
        <v>36</v>
      </c>
      <c r="C485">
        <v>650.53</v>
      </c>
      <c r="D485">
        <v>659.79</v>
      </c>
      <c r="E485">
        <v>641.27</v>
      </c>
      <c r="F485">
        <v>651.5</v>
      </c>
      <c r="G485">
        <v>19394</v>
      </c>
      <c r="H485">
        <v>135</v>
      </c>
      <c r="I485">
        <v>3</v>
      </c>
      <c r="J485">
        <v>217.1666666666666</v>
      </c>
      <c r="K485">
        <v>27069.81395348837</v>
      </c>
      <c r="L485" t="b">
        <v>0</v>
      </c>
      <c r="M485">
        <f ca="1">IF(Table1[company_id]=OFFSET(Table1[company_id],-1,0),
   OFFSET(Table1[adjusted_close],-1,0),
   "")</f>
        <v>217.1666666666666</v>
      </c>
      <c r="N485">
        <f t="shared" ca="1" si="7"/>
        <v>0</v>
      </c>
    </row>
    <row r="486" spans="1:14">
      <c r="A486" t="s">
        <v>292</v>
      </c>
      <c r="B486" t="s">
        <v>36</v>
      </c>
      <c r="C486">
        <v>649.62</v>
      </c>
      <c r="D486">
        <v>660.55</v>
      </c>
      <c r="E486">
        <v>638.69000000000005</v>
      </c>
      <c r="F486">
        <v>651.61</v>
      </c>
      <c r="G486">
        <v>49998</v>
      </c>
      <c r="H486">
        <v>136</v>
      </c>
      <c r="I486">
        <v>3</v>
      </c>
      <c r="J486">
        <v>217.20333333333329</v>
      </c>
      <c r="K486">
        <v>27069.81395348837</v>
      </c>
      <c r="L486" t="b">
        <v>0</v>
      </c>
      <c r="M486">
        <f ca="1">IF(Table1[company_id]=OFFSET(Table1[company_id],-1,0),
   OFFSET(Table1[adjusted_close],-1,0),
   "")</f>
        <v>217.20333333333329</v>
      </c>
      <c r="N486">
        <f t="shared" ca="1" si="7"/>
        <v>0</v>
      </c>
    </row>
    <row r="487" spans="1:14">
      <c r="A487" t="s">
        <v>295</v>
      </c>
      <c r="B487" t="s">
        <v>36</v>
      </c>
      <c r="C487">
        <v>658.58</v>
      </c>
      <c r="D487">
        <v>666.22</v>
      </c>
      <c r="E487">
        <v>650.94000000000005</v>
      </c>
      <c r="F487">
        <v>658.69</v>
      </c>
      <c r="G487">
        <v>31268</v>
      </c>
      <c r="H487">
        <v>139</v>
      </c>
      <c r="I487">
        <v>3</v>
      </c>
      <c r="J487">
        <v>219.56333333333339</v>
      </c>
      <c r="K487">
        <v>27069.81395348837</v>
      </c>
      <c r="L487" t="b">
        <v>0</v>
      </c>
      <c r="M487">
        <f ca="1">IF(Table1[company_id]=OFFSET(Table1[company_id],-1,0),
   OFFSET(Table1[adjusted_close],-1,0),
   "")</f>
        <v>219.56333333333339</v>
      </c>
      <c r="N487">
        <f t="shared" ca="1" si="7"/>
        <v>0</v>
      </c>
    </row>
    <row r="488" spans="1:14">
      <c r="A488" t="s">
        <v>296</v>
      </c>
      <c r="B488" t="s">
        <v>36</v>
      </c>
      <c r="C488">
        <v>664.89</v>
      </c>
      <c r="D488">
        <v>672.44</v>
      </c>
      <c r="E488">
        <v>657.34</v>
      </c>
      <c r="F488">
        <v>659.52</v>
      </c>
      <c r="G488">
        <v>47698</v>
      </c>
      <c r="H488">
        <v>140</v>
      </c>
      <c r="I488">
        <v>3</v>
      </c>
      <c r="J488">
        <v>219.84</v>
      </c>
      <c r="K488">
        <v>27069.81395348837</v>
      </c>
      <c r="L488" t="b">
        <v>0</v>
      </c>
      <c r="M488">
        <f ca="1">IF(Table1[company_id]=OFFSET(Table1[company_id],-1,0),
   OFFSET(Table1[adjusted_close],-1,0),
   "")</f>
        <v>219.84</v>
      </c>
      <c r="N488">
        <f t="shared" ca="1" si="7"/>
        <v>0</v>
      </c>
    </row>
    <row r="489" spans="1:14">
      <c r="A489" t="s">
        <v>297</v>
      </c>
      <c r="B489" t="s">
        <v>36</v>
      </c>
      <c r="C489">
        <v>653.54</v>
      </c>
      <c r="D489">
        <v>659.18</v>
      </c>
      <c r="E489">
        <v>647.9</v>
      </c>
      <c r="F489">
        <v>658.86</v>
      </c>
      <c r="G489">
        <v>36525</v>
      </c>
      <c r="H489">
        <v>141</v>
      </c>
      <c r="I489">
        <v>2</v>
      </c>
      <c r="J489">
        <v>329.43</v>
      </c>
      <c r="K489">
        <v>27069.81395348837</v>
      </c>
      <c r="L489" t="b">
        <v>0</v>
      </c>
      <c r="M489">
        <f ca="1">IF(Table1[company_id]=OFFSET(Table1[company_id],-1,0),
   OFFSET(Table1[adjusted_close],-1,0),
   "")</f>
        <v>329.43</v>
      </c>
      <c r="N489">
        <f t="shared" ca="1" si="7"/>
        <v>0</v>
      </c>
    </row>
    <row r="490" spans="1:14">
      <c r="A490" t="s">
        <v>298</v>
      </c>
      <c r="B490" t="s">
        <v>36</v>
      </c>
      <c r="C490">
        <v>668.15</v>
      </c>
      <c r="D490">
        <v>673.6</v>
      </c>
      <c r="E490">
        <v>662.71</v>
      </c>
      <c r="F490">
        <v>666.69</v>
      </c>
      <c r="G490">
        <v>24284</v>
      </c>
      <c r="H490">
        <v>142</v>
      </c>
      <c r="I490">
        <v>2</v>
      </c>
      <c r="J490">
        <v>333.34500000000003</v>
      </c>
      <c r="K490">
        <v>27069.81395348837</v>
      </c>
      <c r="L490" t="b">
        <v>0</v>
      </c>
      <c r="M490">
        <f ca="1">IF(Table1[company_id]=OFFSET(Table1[company_id],-1,0),
   OFFSET(Table1[adjusted_close],-1,0),
   "")</f>
        <v>333.34500000000003</v>
      </c>
      <c r="N490">
        <f t="shared" ca="1" si="7"/>
        <v>0</v>
      </c>
    </row>
    <row r="491" spans="1:14">
      <c r="A491" t="s">
        <v>299</v>
      </c>
      <c r="B491" t="s">
        <v>36</v>
      </c>
      <c r="C491">
        <v>659.12</v>
      </c>
      <c r="D491">
        <v>665.16</v>
      </c>
      <c r="E491">
        <v>653.08000000000004</v>
      </c>
      <c r="F491">
        <v>664.41</v>
      </c>
      <c r="G491">
        <v>6017</v>
      </c>
      <c r="H491">
        <v>143</v>
      </c>
      <c r="I491">
        <v>2</v>
      </c>
      <c r="J491">
        <v>332.20499999999998</v>
      </c>
      <c r="K491">
        <v>27069.81395348837</v>
      </c>
      <c r="L491" t="b">
        <v>0</v>
      </c>
      <c r="M491">
        <f ca="1">IF(Table1[company_id]=OFFSET(Table1[company_id],-1,0),
   OFFSET(Table1[adjusted_close],-1,0),
   "")</f>
        <v>332.20499999999998</v>
      </c>
      <c r="N491">
        <f t="shared" ca="1" si="7"/>
        <v>0</v>
      </c>
    </row>
    <row r="492" spans="1:14">
      <c r="A492" t="s">
        <v>302</v>
      </c>
      <c r="B492" t="s">
        <v>36</v>
      </c>
      <c r="C492">
        <v>667.02</v>
      </c>
      <c r="D492">
        <v>678.45</v>
      </c>
      <c r="E492">
        <v>655.59</v>
      </c>
      <c r="F492">
        <v>666.82</v>
      </c>
      <c r="G492">
        <v>23436</v>
      </c>
      <c r="H492">
        <v>146</v>
      </c>
      <c r="I492">
        <v>2</v>
      </c>
      <c r="J492">
        <v>333.41</v>
      </c>
      <c r="K492">
        <v>27069.81395348837</v>
      </c>
      <c r="L492" t="b">
        <v>0</v>
      </c>
      <c r="M492">
        <f ca="1">IF(Table1[company_id]=OFFSET(Table1[company_id],-1,0),
   OFFSET(Table1[adjusted_close],-1,0),
   "")</f>
        <v>333.41</v>
      </c>
      <c r="N492">
        <f t="shared" ca="1" si="7"/>
        <v>0</v>
      </c>
    </row>
    <row r="493" spans="1:14">
      <c r="A493" t="s">
        <v>303</v>
      </c>
      <c r="B493" t="s">
        <v>36</v>
      </c>
      <c r="C493">
        <v>669.99</v>
      </c>
      <c r="D493">
        <v>676.12</v>
      </c>
      <c r="E493">
        <v>663.85</v>
      </c>
      <c r="F493">
        <v>669.68</v>
      </c>
      <c r="G493">
        <v>26279</v>
      </c>
      <c r="H493">
        <v>147</v>
      </c>
      <c r="I493">
        <v>2</v>
      </c>
      <c r="J493">
        <v>334.84</v>
      </c>
      <c r="K493">
        <v>27069.81395348837</v>
      </c>
      <c r="L493" t="b">
        <v>0</v>
      </c>
      <c r="M493">
        <f ca="1">IF(Table1[company_id]=OFFSET(Table1[company_id],-1,0),
   OFFSET(Table1[adjusted_close],-1,0),
   "")</f>
        <v>334.84</v>
      </c>
      <c r="N493">
        <f t="shared" ca="1" si="7"/>
        <v>0</v>
      </c>
    </row>
    <row r="494" spans="1:14">
      <c r="A494" t="s">
        <v>304</v>
      </c>
      <c r="B494" t="s">
        <v>36</v>
      </c>
      <c r="C494">
        <v>666.55</v>
      </c>
      <c r="D494">
        <v>670.64</v>
      </c>
      <c r="E494">
        <v>662.45</v>
      </c>
      <c r="F494">
        <v>664.23</v>
      </c>
      <c r="G494">
        <v>20715</v>
      </c>
      <c r="H494">
        <v>148</v>
      </c>
      <c r="I494">
        <v>2</v>
      </c>
      <c r="J494">
        <v>332.11500000000001</v>
      </c>
      <c r="K494">
        <v>27069.81395348837</v>
      </c>
      <c r="L494" t="b">
        <v>0</v>
      </c>
      <c r="M494">
        <f ca="1">IF(Table1[company_id]=OFFSET(Table1[company_id],-1,0),
   OFFSET(Table1[adjusted_close],-1,0),
   "")</f>
        <v>332.11500000000001</v>
      </c>
      <c r="N494">
        <f t="shared" ca="1" si="7"/>
        <v>0</v>
      </c>
    </row>
    <row r="495" spans="1:14">
      <c r="A495" t="s">
        <v>305</v>
      </c>
      <c r="B495" t="s">
        <v>36</v>
      </c>
      <c r="C495">
        <v>667</v>
      </c>
      <c r="D495">
        <v>673.41</v>
      </c>
      <c r="E495">
        <v>660.58</v>
      </c>
      <c r="F495">
        <v>672.74</v>
      </c>
      <c r="G495">
        <v>30312</v>
      </c>
      <c r="H495">
        <v>149</v>
      </c>
      <c r="I495">
        <v>2</v>
      </c>
      <c r="J495">
        <v>336.37</v>
      </c>
      <c r="K495">
        <v>27069.81395348837</v>
      </c>
      <c r="L495" t="b">
        <v>0</v>
      </c>
      <c r="M495">
        <f ca="1">IF(Table1[company_id]=OFFSET(Table1[company_id],-1,0),
   OFFSET(Table1[adjusted_close],-1,0),
   "")</f>
        <v>336.37</v>
      </c>
      <c r="N495">
        <f t="shared" ca="1" si="7"/>
        <v>0</v>
      </c>
    </row>
    <row r="496" spans="1:14">
      <c r="A496" t="s">
        <v>306</v>
      </c>
      <c r="B496" t="s">
        <v>36</v>
      </c>
      <c r="C496">
        <v>676.61</v>
      </c>
      <c r="D496">
        <v>681.9</v>
      </c>
      <c r="E496">
        <v>671.33</v>
      </c>
      <c r="F496">
        <v>671.42</v>
      </c>
      <c r="G496">
        <v>14493</v>
      </c>
      <c r="H496">
        <v>150</v>
      </c>
      <c r="I496">
        <v>2</v>
      </c>
      <c r="J496">
        <v>335.71</v>
      </c>
      <c r="K496">
        <v>27069.81395348837</v>
      </c>
      <c r="L496" t="b">
        <v>0</v>
      </c>
      <c r="M496">
        <f ca="1">IF(Table1[company_id]=OFFSET(Table1[company_id],-1,0),
   OFFSET(Table1[adjusted_close],-1,0),
   "")</f>
        <v>335.71</v>
      </c>
      <c r="N496">
        <f t="shared" ca="1" si="7"/>
        <v>0</v>
      </c>
    </row>
    <row r="497" spans="1:14">
      <c r="A497" t="s">
        <v>309</v>
      </c>
      <c r="B497" t="s">
        <v>36</v>
      </c>
      <c r="C497">
        <v>665.84</v>
      </c>
      <c r="D497">
        <v>668.21</v>
      </c>
      <c r="E497">
        <v>663.47</v>
      </c>
      <c r="F497">
        <v>665.22</v>
      </c>
      <c r="G497">
        <v>8736</v>
      </c>
      <c r="H497">
        <v>153</v>
      </c>
      <c r="I497">
        <v>2</v>
      </c>
      <c r="J497">
        <v>332.61</v>
      </c>
      <c r="K497">
        <v>27069.81395348837</v>
      </c>
      <c r="L497" t="b">
        <v>0</v>
      </c>
      <c r="M497">
        <f ca="1">IF(Table1[company_id]=OFFSET(Table1[company_id],-1,0),
   OFFSET(Table1[adjusted_close],-1,0),
   "")</f>
        <v>332.61</v>
      </c>
      <c r="N497">
        <f t="shared" ca="1" si="7"/>
        <v>0</v>
      </c>
    </row>
    <row r="498" spans="1:14">
      <c r="A498" t="s">
        <v>310</v>
      </c>
      <c r="B498" t="s">
        <v>36</v>
      </c>
      <c r="C498">
        <v>670.52</v>
      </c>
      <c r="D498">
        <v>679.95</v>
      </c>
      <c r="E498">
        <v>661.09</v>
      </c>
      <c r="F498">
        <v>669.89</v>
      </c>
      <c r="G498">
        <v>46603</v>
      </c>
      <c r="H498">
        <v>154</v>
      </c>
      <c r="I498">
        <v>2</v>
      </c>
      <c r="J498">
        <v>334.94499999999999</v>
      </c>
      <c r="K498">
        <v>27069.81395348837</v>
      </c>
      <c r="L498" t="b">
        <v>0</v>
      </c>
      <c r="M498">
        <f ca="1">IF(Table1[company_id]=OFFSET(Table1[company_id],-1,0),
   OFFSET(Table1[adjusted_close],-1,0),
   "")</f>
        <v>334.94499999999999</v>
      </c>
      <c r="N498">
        <f t="shared" ca="1" si="7"/>
        <v>0</v>
      </c>
    </row>
    <row r="499" spans="1:14">
      <c r="A499" t="s">
        <v>311</v>
      </c>
      <c r="B499" t="s">
        <v>36</v>
      </c>
      <c r="C499">
        <v>660.72</v>
      </c>
      <c r="D499">
        <v>662.68</v>
      </c>
      <c r="E499">
        <v>658.76</v>
      </c>
      <c r="F499">
        <v>662.51</v>
      </c>
      <c r="G499">
        <v>38481</v>
      </c>
      <c r="H499">
        <v>155</v>
      </c>
      <c r="I499">
        <v>2</v>
      </c>
      <c r="J499">
        <v>331.255</v>
      </c>
      <c r="K499">
        <v>27069.81395348837</v>
      </c>
      <c r="L499" t="b">
        <v>0</v>
      </c>
      <c r="M499">
        <f ca="1">IF(Table1[company_id]=OFFSET(Table1[company_id],-1,0),
   OFFSET(Table1[adjusted_close],-1,0),
   "")</f>
        <v>331.255</v>
      </c>
      <c r="N499">
        <f t="shared" ca="1" si="7"/>
        <v>0</v>
      </c>
    </row>
    <row r="500" spans="1:14">
      <c r="A500" t="s">
        <v>312</v>
      </c>
      <c r="B500" t="s">
        <v>36</v>
      </c>
      <c r="C500">
        <v>663.03</v>
      </c>
      <c r="D500">
        <v>666.64</v>
      </c>
      <c r="E500">
        <v>659.43</v>
      </c>
      <c r="F500">
        <v>662.9</v>
      </c>
      <c r="G500">
        <v>1162</v>
      </c>
      <c r="H500">
        <v>156</v>
      </c>
      <c r="I500">
        <v>2</v>
      </c>
      <c r="J500">
        <v>331.45</v>
      </c>
      <c r="K500">
        <v>27069.81395348837</v>
      </c>
      <c r="L500" t="b">
        <v>1</v>
      </c>
      <c r="M500">
        <f ca="1">IF(Table1[company_id]=OFFSET(Table1[company_id],-1,0),
   OFFSET(Table1[adjusted_close],-1,0),
   "")</f>
        <v>331.45</v>
      </c>
      <c r="N500">
        <f t="shared" ca="1" si="7"/>
        <v>0</v>
      </c>
    </row>
    <row r="501" spans="1:14">
      <c r="A501" t="s">
        <v>313</v>
      </c>
      <c r="B501" t="s">
        <v>36</v>
      </c>
      <c r="C501">
        <v>659.59</v>
      </c>
      <c r="D501">
        <v>666.63</v>
      </c>
      <c r="E501">
        <v>652.54</v>
      </c>
      <c r="F501">
        <v>662.98</v>
      </c>
      <c r="G501">
        <v>33591</v>
      </c>
      <c r="H501">
        <v>157</v>
      </c>
      <c r="I501">
        <v>2</v>
      </c>
      <c r="J501">
        <v>331.49</v>
      </c>
      <c r="K501">
        <v>27069.81395348837</v>
      </c>
      <c r="L501" t="b">
        <v>0</v>
      </c>
      <c r="M501">
        <f ca="1">IF(Table1[company_id]=OFFSET(Table1[company_id],-1,0),
   OFFSET(Table1[adjusted_close],-1,0),
   "")</f>
        <v>331.49</v>
      </c>
      <c r="N501">
        <f t="shared" ca="1" si="7"/>
        <v>0</v>
      </c>
    </row>
    <row r="502" spans="1:14">
      <c r="A502" t="s">
        <v>316</v>
      </c>
      <c r="B502" t="s">
        <v>36</v>
      </c>
      <c r="C502">
        <v>671.88</v>
      </c>
      <c r="D502">
        <v>677.26</v>
      </c>
      <c r="E502">
        <v>666.51</v>
      </c>
      <c r="F502">
        <v>672.27</v>
      </c>
      <c r="G502">
        <v>8896</v>
      </c>
      <c r="H502">
        <v>160</v>
      </c>
      <c r="I502">
        <v>2</v>
      </c>
      <c r="J502">
        <v>336.13499999999999</v>
      </c>
      <c r="K502">
        <v>27069.81395348837</v>
      </c>
      <c r="L502" t="b">
        <v>0</v>
      </c>
      <c r="M502">
        <f ca="1">IF(Table1[company_id]=OFFSET(Table1[company_id],-1,0),
   OFFSET(Table1[adjusted_close],-1,0),
   "")</f>
        <v>336.13499999999999</v>
      </c>
      <c r="N502">
        <f t="shared" ca="1" si="7"/>
        <v>0</v>
      </c>
    </row>
    <row r="503" spans="1:14">
      <c r="A503" t="s">
        <v>317</v>
      </c>
      <c r="B503" t="s">
        <v>36</v>
      </c>
      <c r="C503">
        <v>681.28</v>
      </c>
      <c r="D503">
        <v>686.97</v>
      </c>
      <c r="E503">
        <v>675.58</v>
      </c>
      <c r="F503">
        <v>676.47</v>
      </c>
      <c r="G503">
        <v>31508</v>
      </c>
      <c r="H503">
        <v>161</v>
      </c>
      <c r="I503">
        <v>2</v>
      </c>
      <c r="J503">
        <v>338.23500000000001</v>
      </c>
      <c r="K503">
        <v>27069.81395348837</v>
      </c>
      <c r="L503" t="b">
        <v>0</v>
      </c>
      <c r="M503">
        <f ca="1">IF(Table1[company_id]=OFFSET(Table1[company_id],-1,0),
   OFFSET(Table1[adjusted_close],-1,0),
   "")</f>
        <v>338.23500000000001</v>
      </c>
      <c r="N503">
        <f t="shared" ca="1" si="7"/>
        <v>0</v>
      </c>
    </row>
    <row r="504" spans="1:14">
      <c r="A504" t="s">
        <v>318</v>
      </c>
      <c r="B504" t="s">
        <v>36</v>
      </c>
      <c r="C504">
        <v>681.87</v>
      </c>
      <c r="D504">
        <v>687.95</v>
      </c>
      <c r="E504">
        <v>675.78</v>
      </c>
      <c r="F504">
        <v>676.41</v>
      </c>
      <c r="G504">
        <v>41785</v>
      </c>
      <c r="H504">
        <v>162</v>
      </c>
      <c r="I504">
        <v>2</v>
      </c>
      <c r="J504">
        <v>338.20499999999998</v>
      </c>
      <c r="K504">
        <v>27069.81395348837</v>
      </c>
      <c r="L504" t="b">
        <v>0</v>
      </c>
      <c r="M504">
        <f ca="1">IF(Table1[company_id]=OFFSET(Table1[company_id],-1,0),
   OFFSET(Table1[adjusted_close],-1,0),
   "")</f>
        <v>338.20499999999998</v>
      </c>
      <c r="N504">
        <f t="shared" ca="1" si="7"/>
        <v>0</v>
      </c>
    </row>
    <row r="505" spans="1:14">
      <c r="A505" t="s">
        <v>319</v>
      </c>
      <c r="B505" t="s">
        <v>36</v>
      </c>
      <c r="C505">
        <v>688.83</v>
      </c>
      <c r="D505">
        <v>695.97</v>
      </c>
      <c r="E505">
        <v>681.68</v>
      </c>
      <c r="F505">
        <v>683.58</v>
      </c>
      <c r="G505">
        <v>48299</v>
      </c>
      <c r="H505">
        <v>163</v>
      </c>
      <c r="I505">
        <v>2</v>
      </c>
      <c r="J505">
        <v>341.79</v>
      </c>
      <c r="K505">
        <v>27069.81395348837</v>
      </c>
      <c r="L505" t="b">
        <v>0</v>
      </c>
      <c r="M505">
        <f ca="1">IF(Table1[company_id]=OFFSET(Table1[company_id],-1,0),
   OFFSET(Table1[adjusted_close],-1,0),
   "")</f>
        <v>341.79</v>
      </c>
      <c r="N505">
        <f t="shared" ca="1" si="7"/>
        <v>0</v>
      </c>
    </row>
    <row r="506" spans="1:14">
      <c r="A506" t="s">
        <v>320</v>
      </c>
      <c r="B506" t="s">
        <v>36</v>
      </c>
      <c r="C506">
        <v>692.65</v>
      </c>
      <c r="D506">
        <v>700.21</v>
      </c>
      <c r="E506">
        <v>685.08</v>
      </c>
      <c r="F506">
        <v>695.83</v>
      </c>
      <c r="G506">
        <v>32358</v>
      </c>
      <c r="H506">
        <v>164</v>
      </c>
      <c r="I506">
        <v>1</v>
      </c>
      <c r="J506">
        <v>695.83</v>
      </c>
      <c r="K506">
        <v>27069.81395348837</v>
      </c>
      <c r="L506" t="b">
        <v>0</v>
      </c>
      <c r="M506">
        <f ca="1">IF(Table1[company_id]=OFFSET(Table1[company_id],-1,0),
   OFFSET(Table1[adjusted_close],-1,0),
   "")</f>
        <v>695.83</v>
      </c>
      <c r="N506">
        <f t="shared" ca="1" si="7"/>
        <v>0</v>
      </c>
    </row>
    <row r="507" spans="1:14">
      <c r="A507" t="s">
        <v>323</v>
      </c>
      <c r="B507" t="s">
        <v>36</v>
      </c>
      <c r="C507">
        <v>697.43</v>
      </c>
      <c r="D507">
        <v>704.22</v>
      </c>
      <c r="E507">
        <v>690.63</v>
      </c>
      <c r="F507">
        <v>700.9</v>
      </c>
      <c r="G507">
        <v>49330</v>
      </c>
      <c r="H507">
        <v>167</v>
      </c>
      <c r="I507">
        <v>1</v>
      </c>
      <c r="J507">
        <v>700.9</v>
      </c>
      <c r="K507">
        <v>27069.81395348837</v>
      </c>
      <c r="L507" t="b">
        <v>0</v>
      </c>
      <c r="M507">
        <f ca="1">IF(Table1[company_id]=OFFSET(Table1[company_id],-1,0),
   OFFSET(Table1[adjusted_close],-1,0),
   "")</f>
        <v>700.9</v>
      </c>
      <c r="N507">
        <f t="shared" ca="1" si="7"/>
        <v>0</v>
      </c>
    </row>
    <row r="508" spans="1:14">
      <c r="A508" t="s">
        <v>324</v>
      </c>
      <c r="B508" t="s">
        <v>36</v>
      </c>
      <c r="C508">
        <v>703.99</v>
      </c>
      <c r="D508">
        <v>714.67</v>
      </c>
      <c r="E508">
        <v>693.3</v>
      </c>
      <c r="F508">
        <v>701.16</v>
      </c>
      <c r="G508">
        <v>40110</v>
      </c>
      <c r="H508">
        <v>168</v>
      </c>
      <c r="I508">
        <v>1</v>
      </c>
      <c r="J508">
        <v>701.16</v>
      </c>
      <c r="K508">
        <v>27069.81395348837</v>
      </c>
      <c r="L508" t="b">
        <v>0</v>
      </c>
      <c r="M508">
        <f ca="1">IF(Table1[company_id]=OFFSET(Table1[company_id],-1,0),
   OFFSET(Table1[adjusted_close],-1,0),
   "")</f>
        <v>701.16</v>
      </c>
      <c r="N508">
        <f t="shared" ca="1" si="7"/>
        <v>0</v>
      </c>
    </row>
    <row r="509" spans="1:14">
      <c r="A509" t="s">
        <v>325</v>
      </c>
      <c r="B509" t="s">
        <v>36</v>
      </c>
      <c r="C509">
        <v>686.83</v>
      </c>
      <c r="D509">
        <v>695.26</v>
      </c>
      <c r="E509">
        <v>678.41</v>
      </c>
      <c r="F509">
        <v>689.83</v>
      </c>
      <c r="G509">
        <v>37727</v>
      </c>
      <c r="H509">
        <v>169</v>
      </c>
      <c r="I509">
        <v>1</v>
      </c>
      <c r="J509">
        <v>689.83</v>
      </c>
      <c r="K509">
        <v>27069.81395348837</v>
      </c>
      <c r="L509" t="b">
        <v>0</v>
      </c>
      <c r="M509">
        <f ca="1">IF(Table1[company_id]=OFFSET(Table1[company_id],-1,0),
   OFFSET(Table1[adjusted_close],-1,0),
   "")</f>
        <v>689.83</v>
      </c>
      <c r="N509">
        <f t="shared" ca="1" si="7"/>
        <v>0</v>
      </c>
    </row>
    <row r="510" spans="1:14">
      <c r="A510" t="s">
        <v>326</v>
      </c>
      <c r="B510" t="s">
        <v>36</v>
      </c>
      <c r="C510">
        <v>677.59</v>
      </c>
      <c r="D510">
        <v>684.34</v>
      </c>
      <c r="E510">
        <v>670.85</v>
      </c>
      <c r="F510">
        <v>680.8</v>
      </c>
      <c r="G510">
        <v>19745</v>
      </c>
      <c r="H510">
        <v>170</v>
      </c>
      <c r="I510">
        <v>1</v>
      </c>
      <c r="J510">
        <v>680.8</v>
      </c>
      <c r="K510">
        <v>27069.81395348837</v>
      </c>
      <c r="L510" t="b">
        <v>0</v>
      </c>
      <c r="M510">
        <f ca="1">IF(Table1[company_id]=OFFSET(Table1[company_id],-1,0),
   OFFSET(Table1[adjusted_close],-1,0),
   "")</f>
        <v>680.8</v>
      </c>
      <c r="N510">
        <f t="shared" ca="1" si="7"/>
        <v>0</v>
      </c>
    </row>
    <row r="511" spans="1:14">
      <c r="A511" t="s">
        <v>327</v>
      </c>
      <c r="B511" t="s">
        <v>36</v>
      </c>
      <c r="C511">
        <v>684.01</v>
      </c>
      <c r="D511">
        <v>691.63</v>
      </c>
      <c r="E511">
        <v>676.38</v>
      </c>
      <c r="F511">
        <v>678.34</v>
      </c>
      <c r="G511">
        <v>35521</v>
      </c>
      <c r="H511">
        <v>171</v>
      </c>
      <c r="I511">
        <v>1</v>
      </c>
      <c r="J511">
        <v>678.34</v>
      </c>
      <c r="K511">
        <v>27069.81395348837</v>
      </c>
      <c r="L511" t="b">
        <v>0</v>
      </c>
      <c r="M511">
        <f ca="1">IF(Table1[company_id]=OFFSET(Table1[company_id],-1,0),
   OFFSET(Table1[adjusted_close],-1,0),
   "")</f>
        <v>678.34</v>
      </c>
      <c r="N511">
        <f t="shared" ca="1" si="7"/>
        <v>0</v>
      </c>
    </row>
    <row r="512" spans="1:14">
      <c r="A512" t="s">
        <v>330</v>
      </c>
      <c r="B512" t="s">
        <v>36</v>
      </c>
      <c r="C512">
        <v>672.33</v>
      </c>
      <c r="D512">
        <v>675.89</v>
      </c>
      <c r="E512">
        <v>668.76</v>
      </c>
      <c r="F512">
        <v>673.32</v>
      </c>
      <c r="G512">
        <v>23360</v>
      </c>
      <c r="H512">
        <v>174</v>
      </c>
      <c r="I512">
        <v>1</v>
      </c>
      <c r="J512">
        <v>673.32</v>
      </c>
      <c r="K512">
        <v>27069.81395348837</v>
      </c>
      <c r="L512" t="b">
        <v>0</v>
      </c>
      <c r="M512">
        <f ca="1">IF(Table1[company_id]=OFFSET(Table1[company_id],-1,0),
   OFFSET(Table1[adjusted_close],-1,0),
   "")</f>
        <v>673.32</v>
      </c>
      <c r="N512">
        <f t="shared" ca="1" si="7"/>
        <v>0</v>
      </c>
    </row>
    <row r="513" spans="1:14">
      <c r="A513" t="s">
        <v>331</v>
      </c>
      <c r="B513" t="s">
        <v>36</v>
      </c>
      <c r="C513">
        <v>671.76</v>
      </c>
      <c r="D513">
        <v>684.62</v>
      </c>
      <c r="E513">
        <v>658.89</v>
      </c>
      <c r="F513">
        <v>671.89</v>
      </c>
      <c r="G513">
        <v>7588</v>
      </c>
      <c r="H513">
        <v>175</v>
      </c>
      <c r="I513">
        <v>1</v>
      </c>
      <c r="J513">
        <v>671.89</v>
      </c>
      <c r="K513">
        <v>27069.81395348837</v>
      </c>
      <c r="L513" t="b">
        <v>0</v>
      </c>
      <c r="M513">
        <f ca="1">IF(Table1[company_id]=OFFSET(Table1[company_id],-1,0),
   OFFSET(Table1[adjusted_close],-1,0),
   "")</f>
        <v>671.89</v>
      </c>
      <c r="N513">
        <f t="shared" ca="1" si="7"/>
        <v>0</v>
      </c>
    </row>
    <row r="514" spans="1:14">
      <c r="A514" t="s">
        <v>332</v>
      </c>
      <c r="B514" t="s">
        <v>36</v>
      </c>
      <c r="C514">
        <v>672.28</v>
      </c>
      <c r="D514">
        <v>674.07</v>
      </c>
      <c r="E514">
        <v>670.5</v>
      </c>
      <c r="F514">
        <v>672.53</v>
      </c>
      <c r="G514">
        <v>25259</v>
      </c>
      <c r="H514">
        <v>176</v>
      </c>
      <c r="I514">
        <v>1</v>
      </c>
      <c r="J514">
        <v>672.53</v>
      </c>
      <c r="K514">
        <v>27069.81395348837</v>
      </c>
      <c r="L514" t="b">
        <v>0</v>
      </c>
      <c r="M514">
        <f ca="1">IF(Table1[company_id]=OFFSET(Table1[company_id],-1,0),
   OFFSET(Table1[adjusted_close],-1,0),
   "")</f>
        <v>672.53</v>
      </c>
      <c r="N514">
        <f t="shared" ref="N514:N577" ca="1" si="8">(J:J- M:M) / M:M</f>
        <v>0</v>
      </c>
    </row>
    <row r="515" spans="1:14">
      <c r="A515" t="s">
        <v>333</v>
      </c>
      <c r="B515" t="s">
        <v>36</v>
      </c>
      <c r="C515">
        <v>679.42</v>
      </c>
      <c r="D515">
        <v>682.86</v>
      </c>
      <c r="E515">
        <v>675.99</v>
      </c>
      <c r="F515">
        <v>677.2</v>
      </c>
      <c r="G515">
        <v>34365</v>
      </c>
      <c r="H515">
        <v>177</v>
      </c>
      <c r="I515">
        <v>1</v>
      </c>
      <c r="J515">
        <v>677.2</v>
      </c>
      <c r="K515">
        <v>27069.81395348837</v>
      </c>
      <c r="L515" t="b">
        <v>0</v>
      </c>
      <c r="M515">
        <f ca="1">IF(Table1[company_id]=OFFSET(Table1[company_id],-1,0),
   OFFSET(Table1[adjusted_close],-1,0),
   "")</f>
        <v>677.2</v>
      </c>
      <c r="N515">
        <f t="shared" ca="1" si="8"/>
        <v>0</v>
      </c>
    </row>
    <row r="516" spans="1:14">
      <c r="A516" t="s">
        <v>334</v>
      </c>
      <c r="B516" t="s">
        <v>36</v>
      </c>
      <c r="C516">
        <v>677.01</v>
      </c>
      <c r="D516">
        <v>684.35</v>
      </c>
      <c r="E516">
        <v>669.67</v>
      </c>
      <c r="F516">
        <v>676.76</v>
      </c>
      <c r="G516">
        <v>33316</v>
      </c>
      <c r="H516">
        <v>178</v>
      </c>
      <c r="I516">
        <v>1</v>
      </c>
      <c r="J516">
        <v>676.76</v>
      </c>
      <c r="K516">
        <v>27069.81395348837</v>
      </c>
      <c r="L516" t="b">
        <v>0</v>
      </c>
      <c r="M516">
        <f ca="1">IF(Table1[company_id]=OFFSET(Table1[company_id],-1,0),
   OFFSET(Table1[adjusted_close],-1,0),
   "")</f>
        <v>676.76</v>
      </c>
      <c r="N516">
        <f t="shared" ca="1" si="8"/>
        <v>0</v>
      </c>
    </row>
    <row r="517" spans="1:14">
      <c r="A517" t="s">
        <v>337</v>
      </c>
      <c r="B517" t="s">
        <v>36</v>
      </c>
      <c r="C517">
        <v>679.88</v>
      </c>
      <c r="D517">
        <v>684.18</v>
      </c>
      <c r="E517">
        <v>675.58</v>
      </c>
      <c r="F517">
        <v>681.08</v>
      </c>
      <c r="G517">
        <v>19474</v>
      </c>
      <c r="H517">
        <v>181</v>
      </c>
      <c r="I517">
        <v>1</v>
      </c>
      <c r="J517">
        <v>681.08</v>
      </c>
      <c r="K517">
        <v>27069.81395348837</v>
      </c>
      <c r="L517" t="b">
        <v>0</v>
      </c>
      <c r="M517">
        <f ca="1">IF(Table1[company_id]=OFFSET(Table1[company_id],-1,0),
   OFFSET(Table1[adjusted_close],-1,0),
   "")</f>
        <v>681.08</v>
      </c>
      <c r="N517">
        <f t="shared" ca="1" si="8"/>
        <v>0</v>
      </c>
    </row>
    <row r="518" spans="1:14">
      <c r="A518" t="s">
        <v>157</v>
      </c>
      <c r="B518" t="s">
        <v>39</v>
      </c>
      <c r="C518">
        <v>228.35</v>
      </c>
      <c r="D518">
        <v>231.47</v>
      </c>
      <c r="E518">
        <v>225.23</v>
      </c>
      <c r="F518">
        <v>229.72</v>
      </c>
      <c r="G518">
        <v>13109</v>
      </c>
      <c r="H518">
        <v>1</v>
      </c>
      <c r="I518">
        <v>1</v>
      </c>
      <c r="J518">
        <v>229.72</v>
      </c>
      <c r="K518">
        <v>24705.674418604649</v>
      </c>
      <c r="L518" t="b">
        <v>0</v>
      </c>
      <c r="M518">
        <f ca="1">IF(Table1[company_id]=OFFSET(Table1[company_id],-1,0),
   OFFSET(Table1[adjusted_close],-1,0),
   "")</f>
        <v>229.72</v>
      </c>
      <c r="N518">
        <f t="shared" ca="1" si="8"/>
        <v>0</v>
      </c>
    </row>
    <row r="519" spans="1:14">
      <c r="A519" t="s">
        <v>158</v>
      </c>
      <c r="B519" t="s">
        <v>39</v>
      </c>
      <c r="C519">
        <v>236.16</v>
      </c>
      <c r="D519">
        <v>237.33</v>
      </c>
      <c r="E519">
        <v>234.99</v>
      </c>
      <c r="F519">
        <v>235.08</v>
      </c>
      <c r="G519">
        <v>24383</v>
      </c>
      <c r="H519">
        <v>2</v>
      </c>
      <c r="I519">
        <v>1</v>
      </c>
      <c r="J519">
        <v>235.08</v>
      </c>
      <c r="K519">
        <v>24705.674418604649</v>
      </c>
      <c r="L519" t="b">
        <v>0</v>
      </c>
      <c r="M519">
        <f ca="1">IF(Table1[company_id]=OFFSET(Table1[company_id],-1,0),
   OFFSET(Table1[adjusted_close],-1,0),
   "")</f>
        <v>235.08</v>
      </c>
      <c r="N519">
        <f t="shared" ca="1" si="8"/>
        <v>0</v>
      </c>
    </row>
    <row r="520" spans="1:14">
      <c r="A520" t="s">
        <v>159</v>
      </c>
      <c r="B520" t="s">
        <v>39</v>
      </c>
      <c r="C520">
        <v>232.68</v>
      </c>
      <c r="D520">
        <v>235.02</v>
      </c>
      <c r="E520">
        <v>230.35</v>
      </c>
      <c r="F520">
        <v>234.89</v>
      </c>
      <c r="G520">
        <v>19351</v>
      </c>
      <c r="H520">
        <v>3</v>
      </c>
      <c r="I520">
        <v>1</v>
      </c>
      <c r="J520">
        <v>234.89</v>
      </c>
      <c r="K520">
        <v>24705.674418604649</v>
      </c>
      <c r="L520" t="b">
        <v>0</v>
      </c>
      <c r="M520">
        <f ca="1">IF(Table1[company_id]=OFFSET(Table1[company_id],-1,0),
   OFFSET(Table1[adjusted_close],-1,0),
   "")</f>
        <v>234.89</v>
      </c>
      <c r="N520">
        <f t="shared" ca="1" si="8"/>
        <v>0</v>
      </c>
    </row>
    <row r="521" spans="1:14">
      <c r="A521" t="s">
        <v>162</v>
      </c>
      <c r="B521" t="s">
        <v>39</v>
      </c>
      <c r="C521">
        <v>231.89</v>
      </c>
      <c r="D521">
        <v>235.8</v>
      </c>
      <c r="E521">
        <v>227.98</v>
      </c>
      <c r="F521">
        <v>232.51</v>
      </c>
      <c r="G521">
        <v>20330</v>
      </c>
      <c r="H521">
        <v>6</v>
      </c>
      <c r="I521">
        <v>1</v>
      </c>
      <c r="J521">
        <v>232.51</v>
      </c>
      <c r="K521">
        <v>24705.674418604649</v>
      </c>
      <c r="L521" t="b">
        <v>0</v>
      </c>
      <c r="M521">
        <f ca="1">IF(Table1[company_id]=OFFSET(Table1[company_id],-1,0),
   OFFSET(Table1[adjusted_close],-1,0),
   "")</f>
        <v>232.51</v>
      </c>
      <c r="N521">
        <f t="shared" ca="1" si="8"/>
        <v>0</v>
      </c>
    </row>
    <row r="522" spans="1:14">
      <c r="A522" t="s">
        <v>163</v>
      </c>
      <c r="B522" t="s">
        <v>39</v>
      </c>
      <c r="C522">
        <v>228.76</v>
      </c>
      <c r="D522">
        <v>232.33</v>
      </c>
      <c r="E522">
        <v>225.2</v>
      </c>
      <c r="F522">
        <v>228.88</v>
      </c>
      <c r="G522">
        <v>6075</v>
      </c>
      <c r="H522">
        <v>7</v>
      </c>
      <c r="I522">
        <v>1</v>
      </c>
      <c r="J522">
        <v>228.88</v>
      </c>
      <c r="K522">
        <v>24705.674418604649</v>
      </c>
      <c r="L522" t="b">
        <v>0</v>
      </c>
      <c r="M522">
        <f ca="1">IF(Table1[company_id]=OFFSET(Table1[company_id],-1,0),
   OFFSET(Table1[adjusted_close],-1,0),
   "")</f>
        <v>228.88</v>
      </c>
      <c r="N522">
        <f t="shared" ca="1" si="8"/>
        <v>0</v>
      </c>
    </row>
    <row r="523" spans="1:14">
      <c r="A523" t="s">
        <v>164</v>
      </c>
      <c r="B523" t="s">
        <v>39</v>
      </c>
      <c r="C523">
        <v>229.59</v>
      </c>
      <c r="D523">
        <v>233.26</v>
      </c>
      <c r="E523">
        <v>225.92</v>
      </c>
      <c r="F523">
        <v>228.77</v>
      </c>
      <c r="G523">
        <v>49200</v>
      </c>
      <c r="H523">
        <v>8</v>
      </c>
      <c r="I523">
        <v>1</v>
      </c>
      <c r="J523">
        <v>228.77</v>
      </c>
      <c r="K523">
        <v>24705.674418604649</v>
      </c>
      <c r="L523" t="b">
        <v>0</v>
      </c>
      <c r="M523">
        <f ca="1">IF(Table1[company_id]=OFFSET(Table1[company_id],-1,0),
   OFFSET(Table1[adjusted_close],-1,0),
   "")</f>
        <v>228.77</v>
      </c>
      <c r="N523">
        <f t="shared" ca="1" si="8"/>
        <v>0</v>
      </c>
    </row>
    <row r="524" spans="1:14">
      <c r="A524" t="s">
        <v>165</v>
      </c>
      <c r="B524" t="s">
        <v>39</v>
      </c>
      <c r="C524">
        <v>226.34</v>
      </c>
      <c r="D524">
        <v>228.92</v>
      </c>
      <c r="E524">
        <v>223.76</v>
      </c>
      <c r="F524">
        <v>227.53</v>
      </c>
      <c r="G524">
        <v>14074</v>
      </c>
      <c r="H524">
        <v>9</v>
      </c>
      <c r="I524">
        <v>1</v>
      </c>
      <c r="J524">
        <v>227.53</v>
      </c>
      <c r="K524">
        <v>24705.674418604649</v>
      </c>
      <c r="L524" t="b">
        <v>0</v>
      </c>
      <c r="M524">
        <f ca="1">IF(Table1[company_id]=OFFSET(Table1[company_id],-1,0),
   OFFSET(Table1[adjusted_close],-1,0),
   "")</f>
        <v>227.53</v>
      </c>
      <c r="N524">
        <f t="shared" ca="1" si="8"/>
        <v>0</v>
      </c>
    </row>
    <row r="525" spans="1:14">
      <c r="A525" t="s">
        <v>166</v>
      </c>
      <c r="B525" t="s">
        <v>39</v>
      </c>
      <c r="C525">
        <v>235.2</v>
      </c>
      <c r="D525">
        <v>237.5</v>
      </c>
      <c r="E525">
        <v>232.9</v>
      </c>
      <c r="F525">
        <v>233.42</v>
      </c>
      <c r="G525">
        <v>35228</v>
      </c>
      <c r="H525">
        <v>10</v>
      </c>
      <c r="I525">
        <v>1</v>
      </c>
      <c r="J525">
        <v>233.42</v>
      </c>
      <c r="K525">
        <v>24705.674418604649</v>
      </c>
      <c r="L525" t="b">
        <v>0</v>
      </c>
      <c r="M525">
        <f ca="1">IF(Table1[company_id]=OFFSET(Table1[company_id],-1,0),
   OFFSET(Table1[adjusted_close],-1,0),
   "")</f>
        <v>233.42</v>
      </c>
      <c r="N525">
        <f t="shared" ca="1" si="8"/>
        <v>0</v>
      </c>
    </row>
    <row r="526" spans="1:14">
      <c r="A526" t="s">
        <v>169</v>
      </c>
      <c r="B526" t="s">
        <v>39</v>
      </c>
      <c r="C526">
        <v>239.8</v>
      </c>
      <c r="D526">
        <v>241.33</v>
      </c>
      <c r="E526">
        <v>238.28</v>
      </c>
      <c r="F526">
        <v>238.74</v>
      </c>
      <c r="G526">
        <v>7816</v>
      </c>
      <c r="H526">
        <v>13</v>
      </c>
      <c r="I526">
        <v>1</v>
      </c>
      <c r="J526">
        <v>238.74</v>
      </c>
      <c r="K526">
        <v>24705.674418604649</v>
      </c>
      <c r="L526" t="b">
        <v>0</v>
      </c>
      <c r="M526">
        <f ca="1">IF(Table1[company_id]=OFFSET(Table1[company_id],-1,0),
   OFFSET(Table1[adjusted_close],-1,0),
   "")</f>
        <v>238.74</v>
      </c>
      <c r="N526">
        <f t="shared" ca="1" si="8"/>
        <v>0</v>
      </c>
    </row>
    <row r="527" spans="1:14">
      <c r="A527" t="s">
        <v>170</v>
      </c>
      <c r="B527" t="s">
        <v>39</v>
      </c>
      <c r="C527">
        <v>236.1</v>
      </c>
      <c r="D527">
        <v>237.92</v>
      </c>
      <c r="E527">
        <v>234.29</v>
      </c>
      <c r="F527">
        <v>235.71</v>
      </c>
      <c r="G527">
        <v>30492</v>
      </c>
      <c r="H527">
        <v>14</v>
      </c>
      <c r="I527">
        <v>1</v>
      </c>
      <c r="J527">
        <v>235.71</v>
      </c>
      <c r="K527">
        <v>24705.674418604649</v>
      </c>
      <c r="L527" t="b">
        <v>0</v>
      </c>
      <c r="M527">
        <f ca="1">IF(Table1[company_id]=OFFSET(Table1[company_id],-1,0),
   OFFSET(Table1[adjusted_close],-1,0),
   "")</f>
        <v>235.71</v>
      </c>
      <c r="N527">
        <f t="shared" ca="1" si="8"/>
        <v>0</v>
      </c>
    </row>
    <row r="528" spans="1:14">
      <c r="A528" t="s">
        <v>171</v>
      </c>
      <c r="B528" t="s">
        <v>39</v>
      </c>
      <c r="C528">
        <v>233.66</v>
      </c>
      <c r="D528">
        <v>235.05</v>
      </c>
      <c r="E528">
        <v>232.26</v>
      </c>
      <c r="F528">
        <v>233.66</v>
      </c>
      <c r="G528">
        <v>33808</v>
      </c>
      <c r="H528">
        <v>15</v>
      </c>
      <c r="I528">
        <v>1</v>
      </c>
      <c r="J528">
        <v>233.66</v>
      </c>
      <c r="K528">
        <v>24705.674418604649</v>
      </c>
      <c r="L528" t="b">
        <v>0</v>
      </c>
      <c r="M528">
        <f ca="1">IF(Table1[company_id]=OFFSET(Table1[company_id],-1,0),
   OFFSET(Table1[adjusted_close],-1,0),
   "")</f>
        <v>233.66</v>
      </c>
      <c r="N528">
        <f t="shared" ca="1" si="8"/>
        <v>0</v>
      </c>
    </row>
    <row r="529" spans="1:14">
      <c r="A529" t="s">
        <v>172</v>
      </c>
      <c r="B529" t="s">
        <v>39</v>
      </c>
      <c r="C529">
        <v>231.94</v>
      </c>
      <c r="D529">
        <v>234.16</v>
      </c>
      <c r="E529">
        <v>229.71</v>
      </c>
      <c r="F529">
        <v>233.94</v>
      </c>
      <c r="G529">
        <v>15849</v>
      </c>
      <c r="H529">
        <v>16</v>
      </c>
      <c r="I529">
        <v>1</v>
      </c>
      <c r="J529">
        <v>233.94</v>
      </c>
      <c r="K529">
        <v>24705.674418604649</v>
      </c>
      <c r="L529" t="b">
        <v>0</v>
      </c>
      <c r="M529">
        <f ca="1">IF(Table1[company_id]=OFFSET(Table1[company_id],-1,0),
   OFFSET(Table1[adjusted_close],-1,0),
   "")</f>
        <v>233.94</v>
      </c>
      <c r="N529">
        <f t="shared" ca="1" si="8"/>
        <v>0</v>
      </c>
    </row>
    <row r="530" spans="1:14">
      <c r="A530" t="s">
        <v>173</v>
      </c>
      <c r="B530" t="s">
        <v>39</v>
      </c>
      <c r="C530">
        <v>238.32</v>
      </c>
      <c r="D530">
        <v>241.33</v>
      </c>
      <c r="E530">
        <v>235.32</v>
      </c>
      <c r="F530">
        <v>238.15</v>
      </c>
      <c r="G530">
        <v>6374</v>
      </c>
      <c r="H530">
        <v>17</v>
      </c>
      <c r="I530">
        <v>1</v>
      </c>
      <c r="J530">
        <v>238.15</v>
      </c>
      <c r="K530">
        <v>24705.674418604649</v>
      </c>
      <c r="L530" t="b">
        <v>0</v>
      </c>
      <c r="M530">
        <f ca="1">IF(Table1[company_id]=OFFSET(Table1[company_id],-1,0),
   OFFSET(Table1[adjusted_close],-1,0),
   "")</f>
        <v>238.15</v>
      </c>
      <c r="N530">
        <f t="shared" ca="1" si="8"/>
        <v>0</v>
      </c>
    </row>
    <row r="531" spans="1:14">
      <c r="A531" t="s">
        <v>176</v>
      </c>
      <c r="B531" t="s">
        <v>39</v>
      </c>
      <c r="C531">
        <v>237.99</v>
      </c>
      <c r="D531">
        <v>238.75</v>
      </c>
      <c r="E531">
        <v>237.23</v>
      </c>
      <c r="F531">
        <v>238.38</v>
      </c>
      <c r="G531">
        <v>32600</v>
      </c>
      <c r="H531">
        <v>20</v>
      </c>
      <c r="I531">
        <v>1</v>
      </c>
      <c r="J531">
        <v>238.38</v>
      </c>
      <c r="K531">
        <v>24705.674418604649</v>
      </c>
      <c r="L531" t="b">
        <v>0</v>
      </c>
      <c r="M531">
        <f ca="1">IF(Table1[company_id]=OFFSET(Table1[company_id],-1,0),
   OFFSET(Table1[adjusted_close],-1,0),
   "")</f>
        <v>238.38</v>
      </c>
      <c r="N531">
        <f t="shared" ca="1" si="8"/>
        <v>0</v>
      </c>
    </row>
    <row r="532" spans="1:14">
      <c r="A532" t="s">
        <v>177</v>
      </c>
      <c r="B532" t="s">
        <v>39</v>
      </c>
      <c r="C532">
        <v>236.16</v>
      </c>
      <c r="D532">
        <v>237.84</v>
      </c>
      <c r="E532">
        <v>234.47</v>
      </c>
      <c r="F532">
        <v>236.5</v>
      </c>
      <c r="G532">
        <v>1778</v>
      </c>
      <c r="H532">
        <v>21</v>
      </c>
      <c r="I532">
        <v>1</v>
      </c>
      <c r="J532">
        <v>236.5</v>
      </c>
      <c r="K532">
        <v>24705.674418604649</v>
      </c>
      <c r="L532" t="b">
        <v>1</v>
      </c>
      <c r="M532">
        <f ca="1">IF(Table1[company_id]=OFFSET(Table1[company_id],-1,0),
   OFFSET(Table1[adjusted_close],-1,0),
   "")</f>
        <v>236.5</v>
      </c>
      <c r="N532">
        <f t="shared" ca="1" si="8"/>
        <v>0</v>
      </c>
    </row>
    <row r="533" spans="1:14">
      <c r="A533" t="s">
        <v>178</v>
      </c>
      <c r="B533" t="s">
        <v>39</v>
      </c>
      <c r="C533">
        <v>236.71</v>
      </c>
      <c r="D533">
        <v>241.08</v>
      </c>
      <c r="E533">
        <v>232.33</v>
      </c>
      <c r="F533">
        <v>236.38</v>
      </c>
      <c r="G533">
        <v>31462</v>
      </c>
      <c r="H533">
        <v>22</v>
      </c>
      <c r="I533">
        <v>1</v>
      </c>
      <c r="J533">
        <v>236.38</v>
      </c>
      <c r="K533">
        <v>24705.674418604649</v>
      </c>
      <c r="L533" t="b">
        <v>0</v>
      </c>
      <c r="M533">
        <f ca="1">IF(Table1[company_id]=OFFSET(Table1[company_id],-1,0),
   OFFSET(Table1[adjusted_close],-1,0),
   "")</f>
        <v>236.38</v>
      </c>
      <c r="N533">
        <f t="shared" ca="1" si="8"/>
        <v>0</v>
      </c>
    </row>
    <row r="534" spans="1:14">
      <c r="A534" t="s">
        <v>179</v>
      </c>
      <c r="B534" t="s">
        <v>39</v>
      </c>
      <c r="C534">
        <v>235.52</v>
      </c>
      <c r="D534">
        <v>237.66</v>
      </c>
      <c r="E534">
        <v>233.38</v>
      </c>
      <c r="F534">
        <v>234.57</v>
      </c>
      <c r="G534">
        <v>45900</v>
      </c>
      <c r="H534">
        <v>23</v>
      </c>
      <c r="I534">
        <v>1</v>
      </c>
      <c r="J534">
        <v>234.57</v>
      </c>
      <c r="K534">
        <v>24705.674418604649</v>
      </c>
      <c r="L534" t="b">
        <v>0</v>
      </c>
      <c r="M534">
        <f ca="1">IF(Table1[company_id]=OFFSET(Table1[company_id],-1,0),
   OFFSET(Table1[adjusted_close],-1,0),
   "")</f>
        <v>234.57</v>
      </c>
      <c r="N534">
        <f t="shared" ca="1" si="8"/>
        <v>0</v>
      </c>
    </row>
    <row r="535" spans="1:14">
      <c r="A535" t="s">
        <v>180</v>
      </c>
      <c r="B535" t="s">
        <v>39</v>
      </c>
      <c r="C535">
        <v>237.56</v>
      </c>
      <c r="D535">
        <v>239.24</v>
      </c>
      <c r="E535">
        <v>235.87</v>
      </c>
      <c r="F535">
        <v>236.41</v>
      </c>
      <c r="G535">
        <v>3044</v>
      </c>
      <c r="H535">
        <v>24</v>
      </c>
      <c r="I535">
        <v>1</v>
      </c>
      <c r="J535">
        <v>236.41</v>
      </c>
      <c r="K535">
        <v>24705.674418604649</v>
      </c>
      <c r="L535" t="b">
        <v>0</v>
      </c>
      <c r="M535">
        <f ca="1">IF(Table1[company_id]=OFFSET(Table1[company_id],-1,0),
   OFFSET(Table1[adjusted_close],-1,0),
   "")</f>
        <v>236.41</v>
      </c>
      <c r="N535">
        <f t="shared" ca="1" si="8"/>
        <v>0</v>
      </c>
    </row>
    <row r="536" spans="1:14">
      <c r="A536" t="s">
        <v>183</v>
      </c>
      <c r="B536" t="s">
        <v>39</v>
      </c>
      <c r="C536">
        <v>235.52</v>
      </c>
      <c r="D536">
        <v>236.83</v>
      </c>
      <c r="E536">
        <v>234.21</v>
      </c>
      <c r="F536">
        <v>234.36</v>
      </c>
      <c r="G536">
        <v>26634</v>
      </c>
      <c r="H536">
        <v>27</v>
      </c>
      <c r="I536">
        <v>1</v>
      </c>
      <c r="J536">
        <v>234.36</v>
      </c>
      <c r="K536">
        <v>24705.674418604649</v>
      </c>
      <c r="L536" t="b">
        <v>0</v>
      </c>
      <c r="M536">
        <f ca="1">IF(Table1[company_id]=OFFSET(Table1[company_id],-1,0),
   OFFSET(Table1[adjusted_close],-1,0),
   "")</f>
        <v>234.36</v>
      </c>
      <c r="N536">
        <f t="shared" ca="1" si="8"/>
        <v>0</v>
      </c>
    </row>
    <row r="537" spans="1:14">
      <c r="A537" t="s">
        <v>184</v>
      </c>
      <c r="B537" t="s">
        <v>39</v>
      </c>
      <c r="C537">
        <v>232.8</v>
      </c>
      <c r="D537">
        <v>236.78</v>
      </c>
      <c r="E537">
        <v>228.82</v>
      </c>
      <c r="F537">
        <v>232.92</v>
      </c>
      <c r="G537">
        <v>45096</v>
      </c>
      <c r="H537">
        <v>28</v>
      </c>
      <c r="I537">
        <v>1</v>
      </c>
      <c r="J537">
        <v>232.92</v>
      </c>
      <c r="K537">
        <v>24705.674418604649</v>
      </c>
      <c r="L537" t="b">
        <v>0</v>
      </c>
      <c r="M537">
        <f ca="1">IF(Table1[company_id]=OFFSET(Table1[company_id],-1,0),
   OFFSET(Table1[adjusted_close],-1,0),
   "")</f>
        <v>232.92</v>
      </c>
      <c r="N537">
        <f t="shared" ca="1" si="8"/>
        <v>0</v>
      </c>
    </row>
    <row r="538" spans="1:14">
      <c r="A538" t="s">
        <v>185</v>
      </c>
      <c r="B538" t="s">
        <v>39</v>
      </c>
      <c r="C538">
        <v>234.83</v>
      </c>
      <c r="D538">
        <v>236.53</v>
      </c>
      <c r="E538">
        <v>233.13</v>
      </c>
      <c r="F538">
        <v>236.41</v>
      </c>
      <c r="G538">
        <v>35215</v>
      </c>
      <c r="H538">
        <v>29</v>
      </c>
      <c r="I538">
        <v>1</v>
      </c>
      <c r="J538">
        <v>236.41</v>
      </c>
      <c r="K538">
        <v>24705.674418604649</v>
      </c>
      <c r="L538" t="b">
        <v>0</v>
      </c>
      <c r="M538">
        <f ca="1">IF(Table1[company_id]=OFFSET(Table1[company_id],-1,0),
   OFFSET(Table1[adjusted_close],-1,0),
   "")</f>
        <v>236.41</v>
      </c>
      <c r="N538">
        <f t="shared" ca="1" si="8"/>
        <v>0</v>
      </c>
    </row>
    <row r="539" spans="1:14">
      <c r="A539" t="s">
        <v>186</v>
      </c>
      <c r="B539" t="s">
        <v>39</v>
      </c>
      <c r="C539">
        <v>233.91</v>
      </c>
      <c r="D539">
        <v>235.67</v>
      </c>
      <c r="E539">
        <v>232.15</v>
      </c>
      <c r="F539">
        <v>234.19</v>
      </c>
      <c r="G539">
        <v>43856</v>
      </c>
      <c r="H539">
        <v>30</v>
      </c>
      <c r="I539">
        <v>1</v>
      </c>
      <c r="J539">
        <v>234.19</v>
      </c>
      <c r="K539">
        <v>24705.674418604649</v>
      </c>
      <c r="L539" t="b">
        <v>0</v>
      </c>
      <c r="M539">
        <f ca="1">IF(Table1[company_id]=OFFSET(Table1[company_id],-1,0),
   OFFSET(Table1[adjusted_close],-1,0),
   "")</f>
        <v>234.19</v>
      </c>
      <c r="N539">
        <f t="shared" ca="1" si="8"/>
        <v>0</v>
      </c>
    </row>
    <row r="540" spans="1:14">
      <c r="A540" t="s">
        <v>187</v>
      </c>
      <c r="B540" t="s">
        <v>39</v>
      </c>
      <c r="C540">
        <v>230.42</v>
      </c>
      <c r="D540">
        <v>231.58</v>
      </c>
      <c r="E540">
        <v>229.26</v>
      </c>
      <c r="F540">
        <v>230.01</v>
      </c>
      <c r="G540">
        <v>17789</v>
      </c>
      <c r="H540">
        <v>31</v>
      </c>
      <c r="I540">
        <v>1</v>
      </c>
      <c r="J540">
        <v>230.01</v>
      </c>
      <c r="K540">
        <v>24705.674418604649</v>
      </c>
      <c r="L540" t="b">
        <v>0</v>
      </c>
      <c r="M540">
        <f ca="1">IF(Table1[company_id]=OFFSET(Table1[company_id],-1,0),
   OFFSET(Table1[adjusted_close],-1,0),
   "")</f>
        <v>230.01</v>
      </c>
      <c r="N540">
        <f t="shared" ca="1" si="8"/>
        <v>0</v>
      </c>
    </row>
    <row r="541" spans="1:14">
      <c r="A541" t="s">
        <v>190</v>
      </c>
      <c r="B541" t="s">
        <v>39</v>
      </c>
      <c r="C541">
        <v>230.29</v>
      </c>
      <c r="D541">
        <v>233.14</v>
      </c>
      <c r="E541">
        <v>227.44</v>
      </c>
      <c r="F541">
        <v>230.34</v>
      </c>
      <c r="G541">
        <v>31483</v>
      </c>
      <c r="H541">
        <v>34</v>
      </c>
      <c r="I541">
        <v>1</v>
      </c>
      <c r="J541">
        <v>230.34</v>
      </c>
      <c r="K541">
        <v>24705.674418604649</v>
      </c>
      <c r="L541" t="b">
        <v>0</v>
      </c>
      <c r="M541">
        <f ca="1">IF(Table1[company_id]=OFFSET(Table1[company_id],-1,0),
   OFFSET(Table1[adjusted_close],-1,0),
   "")</f>
        <v>230.34</v>
      </c>
      <c r="N541">
        <f t="shared" ca="1" si="8"/>
        <v>0</v>
      </c>
    </row>
    <row r="542" spans="1:14">
      <c r="A542" t="s">
        <v>191</v>
      </c>
      <c r="B542" t="s">
        <v>39</v>
      </c>
      <c r="C542">
        <v>229.7</v>
      </c>
      <c r="D542">
        <v>232.97</v>
      </c>
      <c r="E542">
        <v>226.42</v>
      </c>
      <c r="F542">
        <v>229.36</v>
      </c>
      <c r="G542">
        <v>19230</v>
      </c>
      <c r="H542">
        <v>35</v>
      </c>
      <c r="I542">
        <v>1</v>
      </c>
      <c r="J542">
        <v>229.36</v>
      </c>
      <c r="K542">
        <v>24705.674418604649</v>
      </c>
      <c r="L542" t="b">
        <v>0</v>
      </c>
      <c r="M542">
        <f ca="1">IF(Table1[company_id]=OFFSET(Table1[company_id],-1,0),
   OFFSET(Table1[adjusted_close],-1,0),
   "")</f>
        <v>229.36</v>
      </c>
      <c r="N542">
        <f t="shared" ca="1" si="8"/>
        <v>0</v>
      </c>
    </row>
    <row r="543" spans="1:14">
      <c r="A543" t="s">
        <v>192</v>
      </c>
      <c r="B543" t="s">
        <v>39</v>
      </c>
      <c r="C543">
        <v>231.83</v>
      </c>
      <c r="D543">
        <v>233.26</v>
      </c>
      <c r="E543">
        <v>230.41</v>
      </c>
      <c r="F543">
        <v>230.89</v>
      </c>
      <c r="G543">
        <v>22909</v>
      </c>
      <c r="H543">
        <v>36</v>
      </c>
      <c r="I543">
        <v>1</v>
      </c>
      <c r="J543">
        <v>230.89</v>
      </c>
      <c r="K543">
        <v>24705.674418604649</v>
      </c>
      <c r="L543" t="b">
        <v>0</v>
      </c>
      <c r="M543">
        <f ca="1">IF(Table1[company_id]=OFFSET(Table1[company_id],-1,0),
   OFFSET(Table1[adjusted_close],-1,0),
   "")</f>
        <v>230.89</v>
      </c>
      <c r="N543">
        <f t="shared" ca="1" si="8"/>
        <v>0</v>
      </c>
    </row>
    <row r="544" spans="1:14">
      <c r="A544" t="s">
        <v>193</v>
      </c>
      <c r="B544" t="s">
        <v>39</v>
      </c>
      <c r="C544">
        <v>231.45</v>
      </c>
      <c r="D544">
        <v>235.52</v>
      </c>
      <c r="E544">
        <v>227.37</v>
      </c>
      <c r="F544">
        <v>231.87</v>
      </c>
      <c r="G544">
        <v>47571</v>
      </c>
      <c r="H544">
        <v>37</v>
      </c>
      <c r="I544">
        <v>1</v>
      </c>
      <c r="J544">
        <v>231.87</v>
      </c>
      <c r="K544">
        <v>24705.674418604649</v>
      </c>
      <c r="L544" t="b">
        <v>0</v>
      </c>
      <c r="M544">
        <f ca="1">IF(Table1[company_id]=OFFSET(Table1[company_id],-1,0),
   OFFSET(Table1[adjusted_close],-1,0),
   "")</f>
        <v>231.87</v>
      </c>
      <c r="N544">
        <f t="shared" ca="1" si="8"/>
        <v>0</v>
      </c>
    </row>
    <row r="545" spans="1:14">
      <c r="A545" t="s">
        <v>194</v>
      </c>
      <c r="B545" t="s">
        <v>39</v>
      </c>
      <c r="C545">
        <v>232.65</v>
      </c>
      <c r="D545">
        <v>236.24</v>
      </c>
      <c r="E545">
        <v>229.05</v>
      </c>
      <c r="F545">
        <v>231.84</v>
      </c>
      <c r="G545">
        <v>12190</v>
      </c>
      <c r="H545">
        <v>38</v>
      </c>
      <c r="I545">
        <v>1</v>
      </c>
      <c r="J545">
        <v>231.84</v>
      </c>
      <c r="K545">
        <v>24705.674418604649</v>
      </c>
      <c r="L545" t="b">
        <v>0</v>
      </c>
      <c r="M545">
        <f ca="1">IF(Table1[company_id]=OFFSET(Table1[company_id],-1,0),
   OFFSET(Table1[adjusted_close],-1,0),
   "")</f>
        <v>231.84</v>
      </c>
      <c r="N545">
        <f t="shared" ca="1" si="8"/>
        <v>0</v>
      </c>
    </row>
    <row r="546" spans="1:14">
      <c r="A546" t="s">
        <v>197</v>
      </c>
      <c r="B546" t="s">
        <v>39</v>
      </c>
      <c r="C546">
        <v>233.37</v>
      </c>
      <c r="D546">
        <v>236.27</v>
      </c>
      <c r="E546">
        <v>230.47</v>
      </c>
      <c r="F546">
        <v>231.71</v>
      </c>
      <c r="G546">
        <v>21389</v>
      </c>
      <c r="H546">
        <v>41</v>
      </c>
      <c r="I546">
        <v>1</v>
      </c>
      <c r="J546">
        <v>231.71</v>
      </c>
      <c r="K546">
        <v>24705.674418604649</v>
      </c>
      <c r="L546" t="b">
        <v>0</v>
      </c>
      <c r="M546">
        <f ca="1">IF(Table1[company_id]=OFFSET(Table1[company_id],-1,0),
   OFFSET(Table1[adjusted_close],-1,0),
   "")</f>
        <v>231.71</v>
      </c>
      <c r="N546">
        <f t="shared" ca="1" si="8"/>
        <v>0</v>
      </c>
    </row>
    <row r="547" spans="1:14">
      <c r="A547" t="s">
        <v>198</v>
      </c>
      <c r="B547" t="s">
        <v>39</v>
      </c>
      <c r="C547">
        <v>229.21</v>
      </c>
      <c r="D547">
        <v>229.95</v>
      </c>
      <c r="E547">
        <v>228.46</v>
      </c>
      <c r="F547">
        <v>229.63</v>
      </c>
      <c r="G547">
        <v>27512</v>
      </c>
      <c r="H547">
        <v>42</v>
      </c>
      <c r="I547">
        <v>1</v>
      </c>
      <c r="J547">
        <v>229.63</v>
      </c>
      <c r="K547">
        <v>24705.674418604649</v>
      </c>
      <c r="L547" t="b">
        <v>0</v>
      </c>
      <c r="M547">
        <f ca="1">IF(Table1[company_id]=OFFSET(Table1[company_id],-1,0),
   OFFSET(Table1[adjusted_close],-1,0),
   "")</f>
        <v>229.63</v>
      </c>
      <c r="N547">
        <f t="shared" ca="1" si="8"/>
        <v>0</v>
      </c>
    </row>
    <row r="548" spans="1:14">
      <c r="A548" t="s">
        <v>199</v>
      </c>
      <c r="B548" t="s">
        <v>39</v>
      </c>
      <c r="C548">
        <v>228.63</v>
      </c>
      <c r="D548">
        <v>230.11</v>
      </c>
      <c r="E548">
        <v>227.15</v>
      </c>
      <c r="F548">
        <v>229.92</v>
      </c>
      <c r="G548">
        <v>5378</v>
      </c>
      <c r="H548">
        <v>43</v>
      </c>
      <c r="I548">
        <v>1</v>
      </c>
      <c r="J548">
        <v>229.92</v>
      </c>
      <c r="K548">
        <v>24705.674418604649</v>
      </c>
      <c r="L548" t="b">
        <v>0</v>
      </c>
      <c r="M548">
        <f ca="1">IF(Table1[company_id]=OFFSET(Table1[company_id],-1,0),
   OFFSET(Table1[adjusted_close],-1,0),
   "")</f>
        <v>229.92</v>
      </c>
      <c r="N548">
        <f t="shared" ca="1" si="8"/>
        <v>0</v>
      </c>
    </row>
    <row r="549" spans="1:14">
      <c r="A549" t="s">
        <v>200</v>
      </c>
      <c r="B549" t="s">
        <v>39</v>
      </c>
      <c r="C549">
        <v>232.23</v>
      </c>
      <c r="D549">
        <v>233.2</v>
      </c>
      <c r="E549">
        <v>231.26</v>
      </c>
      <c r="F549">
        <v>232.55</v>
      </c>
      <c r="G549">
        <v>25000</v>
      </c>
      <c r="H549">
        <v>44</v>
      </c>
      <c r="I549">
        <v>1</v>
      </c>
      <c r="J549">
        <v>232.55</v>
      </c>
      <c r="K549">
        <v>24705.674418604649</v>
      </c>
      <c r="L549" t="b">
        <v>0</v>
      </c>
      <c r="M549">
        <f ca="1">IF(Table1[company_id]=OFFSET(Table1[company_id],-1,0),
   OFFSET(Table1[adjusted_close],-1,0),
   "")</f>
        <v>232.55</v>
      </c>
      <c r="N549">
        <f t="shared" ca="1" si="8"/>
        <v>0</v>
      </c>
    </row>
    <row r="550" spans="1:14">
      <c r="A550" t="s">
        <v>201</v>
      </c>
      <c r="B550" t="s">
        <v>39</v>
      </c>
      <c r="C550">
        <v>229.72</v>
      </c>
      <c r="D550">
        <v>231.84</v>
      </c>
      <c r="E550">
        <v>227.59</v>
      </c>
      <c r="F550">
        <v>229.77</v>
      </c>
      <c r="G550">
        <v>30538</v>
      </c>
      <c r="H550">
        <v>45</v>
      </c>
      <c r="I550">
        <v>1</v>
      </c>
      <c r="J550">
        <v>229.77</v>
      </c>
      <c r="K550">
        <v>24705.674418604649</v>
      </c>
      <c r="L550" t="b">
        <v>0</v>
      </c>
      <c r="M550">
        <f ca="1">IF(Table1[company_id]=OFFSET(Table1[company_id],-1,0),
   OFFSET(Table1[adjusted_close],-1,0),
   "")</f>
        <v>229.77</v>
      </c>
      <c r="N550">
        <f t="shared" ca="1" si="8"/>
        <v>0</v>
      </c>
    </row>
    <row r="551" spans="1:14">
      <c r="A551" t="s">
        <v>204</v>
      </c>
      <c r="B551" t="s">
        <v>39</v>
      </c>
      <c r="C551">
        <v>228.85</v>
      </c>
      <c r="D551">
        <v>230.71</v>
      </c>
      <c r="E551">
        <v>227</v>
      </c>
      <c r="F551">
        <v>229.81</v>
      </c>
      <c r="G551">
        <v>31519</v>
      </c>
      <c r="H551">
        <v>48</v>
      </c>
      <c r="I551">
        <v>1</v>
      </c>
      <c r="J551">
        <v>229.81</v>
      </c>
      <c r="K551">
        <v>24705.674418604649</v>
      </c>
      <c r="L551" t="b">
        <v>0</v>
      </c>
      <c r="M551">
        <f ca="1">IF(Table1[company_id]=OFFSET(Table1[company_id],-1,0),
   OFFSET(Table1[adjusted_close],-1,0),
   "")</f>
        <v>229.81</v>
      </c>
      <c r="N551">
        <f t="shared" ca="1" si="8"/>
        <v>0</v>
      </c>
    </row>
    <row r="552" spans="1:14">
      <c r="A552" t="s">
        <v>205</v>
      </c>
      <c r="B552" t="s">
        <v>39</v>
      </c>
      <c r="C552">
        <v>233.01</v>
      </c>
      <c r="D552">
        <v>235.64</v>
      </c>
      <c r="E552">
        <v>230.39</v>
      </c>
      <c r="F552">
        <v>232.89</v>
      </c>
      <c r="G552">
        <v>44056</v>
      </c>
      <c r="H552">
        <v>49</v>
      </c>
      <c r="I552">
        <v>1</v>
      </c>
      <c r="J552">
        <v>232.89</v>
      </c>
      <c r="K552">
        <v>24705.674418604649</v>
      </c>
      <c r="L552" t="b">
        <v>0</v>
      </c>
      <c r="M552">
        <f ca="1">IF(Table1[company_id]=OFFSET(Table1[company_id],-1,0),
   OFFSET(Table1[adjusted_close],-1,0),
   "")</f>
        <v>232.89</v>
      </c>
      <c r="N552">
        <f t="shared" ca="1" si="8"/>
        <v>0</v>
      </c>
    </row>
    <row r="553" spans="1:14">
      <c r="A553" t="s">
        <v>206</v>
      </c>
      <c r="B553" t="s">
        <v>39</v>
      </c>
      <c r="C553">
        <v>233.94</v>
      </c>
      <c r="D553">
        <v>234.47</v>
      </c>
      <c r="E553">
        <v>233.4</v>
      </c>
      <c r="F553">
        <v>234.43</v>
      </c>
      <c r="G553">
        <v>38418</v>
      </c>
      <c r="H553">
        <v>50</v>
      </c>
      <c r="I553">
        <v>1</v>
      </c>
      <c r="J553">
        <v>234.43</v>
      </c>
      <c r="K553">
        <v>24705.674418604649</v>
      </c>
      <c r="L553" t="b">
        <v>0</v>
      </c>
      <c r="M553">
        <f ca="1">IF(Table1[company_id]=OFFSET(Table1[company_id],-1,0),
   OFFSET(Table1[adjusted_close],-1,0),
   "")</f>
        <v>234.43</v>
      </c>
      <c r="N553">
        <f t="shared" ca="1" si="8"/>
        <v>0</v>
      </c>
    </row>
    <row r="554" spans="1:14">
      <c r="A554" t="s">
        <v>207</v>
      </c>
      <c r="B554" t="s">
        <v>39</v>
      </c>
      <c r="C554">
        <v>239.72</v>
      </c>
      <c r="D554">
        <v>242.41</v>
      </c>
      <c r="E554">
        <v>237.03</v>
      </c>
      <c r="F554">
        <v>238.39</v>
      </c>
      <c r="G554">
        <v>31502</v>
      </c>
      <c r="H554">
        <v>51</v>
      </c>
      <c r="I554">
        <v>1</v>
      </c>
      <c r="J554">
        <v>238.39</v>
      </c>
      <c r="K554">
        <v>24705.674418604649</v>
      </c>
      <c r="L554" t="b">
        <v>0</v>
      </c>
      <c r="M554">
        <f ca="1">IF(Table1[company_id]=OFFSET(Table1[company_id],-1,0),
   OFFSET(Table1[adjusted_close],-1,0),
   "")</f>
        <v>238.39</v>
      </c>
      <c r="N554">
        <f t="shared" ca="1" si="8"/>
        <v>0</v>
      </c>
    </row>
    <row r="555" spans="1:14">
      <c r="A555" t="s">
        <v>208</v>
      </c>
      <c r="B555" t="s">
        <v>39</v>
      </c>
      <c r="C555">
        <v>237.29</v>
      </c>
      <c r="D555">
        <v>240.54</v>
      </c>
      <c r="E555">
        <v>234.04</v>
      </c>
      <c r="F555">
        <v>236.74</v>
      </c>
      <c r="G555">
        <v>13605</v>
      </c>
      <c r="H555">
        <v>52</v>
      </c>
      <c r="I555">
        <v>1</v>
      </c>
      <c r="J555">
        <v>236.74</v>
      </c>
      <c r="K555">
        <v>24705.674418604649</v>
      </c>
      <c r="L555" t="b">
        <v>0</v>
      </c>
      <c r="M555">
        <f ca="1">IF(Table1[company_id]=OFFSET(Table1[company_id],-1,0),
   OFFSET(Table1[adjusted_close],-1,0),
   "")</f>
        <v>236.74</v>
      </c>
      <c r="N555">
        <f t="shared" ca="1" si="8"/>
        <v>0</v>
      </c>
    </row>
    <row r="556" spans="1:14">
      <c r="A556" t="s">
        <v>211</v>
      </c>
      <c r="B556" t="s">
        <v>39</v>
      </c>
      <c r="C556">
        <v>232.22</v>
      </c>
      <c r="D556">
        <v>233.24</v>
      </c>
      <c r="E556">
        <v>231.2</v>
      </c>
      <c r="F556">
        <v>231.4</v>
      </c>
      <c r="G556">
        <v>23760</v>
      </c>
      <c r="H556">
        <v>55</v>
      </c>
      <c r="I556">
        <v>1</v>
      </c>
      <c r="J556">
        <v>231.4</v>
      </c>
      <c r="K556">
        <v>24705.674418604649</v>
      </c>
      <c r="L556" t="b">
        <v>0</v>
      </c>
      <c r="M556">
        <f ca="1">IF(Table1[company_id]=OFFSET(Table1[company_id],-1,0),
   OFFSET(Table1[adjusted_close],-1,0),
   "")</f>
        <v>231.4</v>
      </c>
      <c r="N556">
        <f t="shared" ca="1" si="8"/>
        <v>0</v>
      </c>
    </row>
    <row r="557" spans="1:14">
      <c r="A557" t="s">
        <v>212</v>
      </c>
      <c r="B557" t="s">
        <v>39</v>
      </c>
      <c r="C557">
        <v>232.76</v>
      </c>
      <c r="D557">
        <v>233.88</v>
      </c>
      <c r="E557">
        <v>231.64</v>
      </c>
      <c r="F557">
        <v>232.04</v>
      </c>
      <c r="G557">
        <v>5648</v>
      </c>
      <c r="H557">
        <v>56</v>
      </c>
      <c r="I557">
        <v>1</v>
      </c>
      <c r="J557">
        <v>232.04</v>
      </c>
      <c r="K557">
        <v>24705.674418604649</v>
      </c>
      <c r="L557" t="b">
        <v>0</v>
      </c>
      <c r="M557">
        <f ca="1">IF(Table1[company_id]=OFFSET(Table1[company_id],-1,0),
   OFFSET(Table1[adjusted_close],-1,0),
   "")</f>
        <v>232.04</v>
      </c>
      <c r="N557">
        <f t="shared" ca="1" si="8"/>
        <v>0</v>
      </c>
    </row>
    <row r="558" spans="1:14">
      <c r="A558" t="s">
        <v>213</v>
      </c>
      <c r="B558" t="s">
        <v>39</v>
      </c>
      <c r="C558">
        <v>233.83</v>
      </c>
      <c r="D558">
        <v>236.98</v>
      </c>
      <c r="E558">
        <v>230.68</v>
      </c>
      <c r="F558">
        <v>233.16</v>
      </c>
      <c r="G558">
        <v>45602</v>
      </c>
      <c r="H558">
        <v>57</v>
      </c>
      <c r="I558">
        <v>1</v>
      </c>
      <c r="J558">
        <v>233.16</v>
      </c>
      <c r="K558">
        <v>24705.674418604649</v>
      </c>
      <c r="L558" t="b">
        <v>0</v>
      </c>
      <c r="M558">
        <f ca="1">IF(Table1[company_id]=OFFSET(Table1[company_id],-1,0),
   OFFSET(Table1[adjusted_close],-1,0),
   "")</f>
        <v>233.16</v>
      </c>
      <c r="N558">
        <f t="shared" ca="1" si="8"/>
        <v>0</v>
      </c>
    </row>
    <row r="559" spans="1:14">
      <c r="A559" t="s">
        <v>214</v>
      </c>
      <c r="B559" t="s">
        <v>39</v>
      </c>
      <c r="C559">
        <v>236.4</v>
      </c>
      <c r="D559">
        <v>239.68</v>
      </c>
      <c r="E559">
        <v>233.12</v>
      </c>
      <c r="F559">
        <v>237.27</v>
      </c>
      <c r="G559">
        <v>5492</v>
      </c>
      <c r="H559">
        <v>58</v>
      </c>
      <c r="I559">
        <v>1</v>
      </c>
      <c r="J559">
        <v>237.27</v>
      </c>
      <c r="K559">
        <v>24705.674418604649</v>
      </c>
      <c r="L559" t="b">
        <v>0</v>
      </c>
      <c r="M559">
        <f ca="1">IF(Table1[company_id]=OFFSET(Table1[company_id],-1,0),
   OFFSET(Table1[adjusted_close],-1,0),
   "")</f>
        <v>237.27</v>
      </c>
      <c r="N559">
        <f t="shared" ca="1" si="8"/>
        <v>0</v>
      </c>
    </row>
    <row r="560" spans="1:14">
      <c r="A560" t="s">
        <v>215</v>
      </c>
      <c r="B560" t="s">
        <v>39</v>
      </c>
      <c r="C560">
        <v>242.43</v>
      </c>
      <c r="D560">
        <v>244.16</v>
      </c>
      <c r="E560">
        <v>240.69</v>
      </c>
      <c r="F560">
        <v>240.91</v>
      </c>
      <c r="G560">
        <v>22386</v>
      </c>
      <c r="H560">
        <v>59</v>
      </c>
      <c r="I560">
        <v>1</v>
      </c>
      <c r="J560">
        <v>240.91</v>
      </c>
      <c r="K560">
        <v>24705.674418604649</v>
      </c>
      <c r="L560" t="b">
        <v>0</v>
      </c>
      <c r="M560">
        <f ca="1">IF(Table1[company_id]=OFFSET(Table1[company_id],-1,0),
   OFFSET(Table1[adjusted_close],-1,0),
   "")</f>
        <v>240.91</v>
      </c>
      <c r="N560">
        <f t="shared" ca="1" si="8"/>
        <v>0</v>
      </c>
    </row>
    <row r="561" spans="1:14">
      <c r="A561" t="s">
        <v>218</v>
      </c>
      <c r="B561" t="s">
        <v>39</v>
      </c>
      <c r="C561">
        <v>242.25</v>
      </c>
      <c r="D561">
        <v>243.24</v>
      </c>
      <c r="E561">
        <v>241.27</v>
      </c>
      <c r="F561">
        <v>242.6</v>
      </c>
      <c r="G561">
        <v>45199</v>
      </c>
      <c r="H561">
        <v>62</v>
      </c>
      <c r="I561">
        <v>1</v>
      </c>
      <c r="J561">
        <v>242.6</v>
      </c>
      <c r="K561">
        <v>24705.674418604649</v>
      </c>
      <c r="L561" t="b">
        <v>0</v>
      </c>
      <c r="M561">
        <f ca="1">IF(Table1[company_id]=OFFSET(Table1[company_id],-1,0),
   OFFSET(Table1[adjusted_close],-1,0),
   "")</f>
        <v>242.6</v>
      </c>
      <c r="N561">
        <f t="shared" ca="1" si="8"/>
        <v>0</v>
      </c>
    </row>
    <row r="562" spans="1:14">
      <c r="A562" t="s">
        <v>219</v>
      </c>
      <c r="B562" t="s">
        <v>39</v>
      </c>
      <c r="C562">
        <v>245.03</v>
      </c>
      <c r="D562">
        <v>247.07</v>
      </c>
      <c r="E562">
        <v>242.99</v>
      </c>
      <c r="F562">
        <v>245.01</v>
      </c>
      <c r="G562">
        <v>13743</v>
      </c>
      <c r="H562">
        <v>63</v>
      </c>
      <c r="I562">
        <v>1</v>
      </c>
      <c r="J562">
        <v>245.01</v>
      </c>
      <c r="K562">
        <v>24705.674418604649</v>
      </c>
      <c r="L562" t="b">
        <v>0</v>
      </c>
      <c r="M562">
        <f ca="1">IF(Table1[company_id]=OFFSET(Table1[company_id],-1,0),
   OFFSET(Table1[adjusted_close],-1,0),
   "")</f>
        <v>245.01</v>
      </c>
      <c r="N562">
        <f t="shared" ca="1" si="8"/>
        <v>0</v>
      </c>
    </row>
    <row r="563" spans="1:14">
      <c r="A563" t="s">
        <v>220</v>
      </c>
      <c r="B563" t="s">
        <v>39</v>
      </c>
      <c r="C563">
        <v>245.48</v>
      </c>
      <c r="D563">
        <v>247.76</v>
      </c>
      <c r="E563">
        <v>243.21</v>
      </c>
      <c r="F563">
        <v>244.47</v>
      </c>
      <c r="G563">
        <v>7588</v>
      </c>
      <c r="H563">
        <v>64</v>
      </c>
      <c r="I563">
        <v>1</v>
      </c>
      <c r="J563">
        <v>244.47</v>
      </c>
      <c r="K563">
        <v>24705.674418604649</v>
      </c>
      <c r="L563" t="b">
        <v>0</v>
      </c>
      <c r="M563">
        <f ca="1">IF(Table1[company_id]=OFFSET(Table1[company_id],-1,0),
   OFFSET(Table1[adjusted_close],-1,0),
   "")</f>
        <v>244.47</v>
      </c>
      <c r="N563">
        <f t="shared" ca="1" si="8"/>
        <v>0</v>
      </c>
    </row>
    <row r="564" spans="1:14">
      <c r="A564" t="s">
        <v>221</v>
      </c>
      <c r="B564" t="s">
        <v>39</v>
      </c>
      <c r="C564">
        <v>239.57</v>
      </c>
      <c r="D564">
        <v>242.3</v>
      </c>
      <c r="E564">
        <v>236.84</v>
      </c>
      <c r="F564">
        <v>240.81</v>
      </c>
      <c r="G564">
        <v>34755</v>
      </c>
      <c r="H564">
        <v>65</v>
      </c>
      <c r="I564">
        <v>1</v>
      </c>
      <c r="J564">
        <v>240.81</v>
      </c>
      <c r="K564">
        <v>24705.674418604649</v>
      </c>
      <c r="L564" t="b">
        <v>0</v>
      </c>
      <c r="M564">
        <f ca="1">IF(Table1[company_id]=OFFSET(Table1[company_id],-1,0),
   OFFSET(Table1[adjusted_close],-1,0),
   "")</f>
        <v>240.81</v>
      </c>
      <c r="N564">
        <f t="shared" ca="1" si="8"/>
        <v>0</v>
      </c>
    </row>
    <row r="565" spans="1:14">
      <c r="A565" t="s">
        <v>222</v>
      </c>
      <c r="B565" t="s">
        <v>39</v>
      </c>
      <c r="C565">
        <v>243.2</v>
      </c>
      <c r="D565">
        <v>245.18</v>
      </c>
      <c r="E565">
        <v>241.21</v>
      </c>
      <c r="F565">
        <v>241.22</v>
      </c>
      <c r="G565">
        <v>14146</v>
      </c>
      <c r="H565">
        <v>66</v>
      </c>
      <c r="I565">
        <v>1</v>
      </c>
      <c r="J565">
        <v>241.22</v>
      </c>
      <c r="K565">
        <v>24705.674418604649</v>
      </c>
      <c r="L565" t="b">
        <v>0</v>
      </c>
      <c r="M565">
        <f ca="1">IF(Table1[company_id]=OFFSET(Table1[company_id],-1,0),
   OFFSET(Table1[adjusted_close],-1,0),
   "")</f>
        <v>241.22</v>
      </c>
      <c r="N565">
        <f t="shared" ca="1" si="8"/>
        <v>0</v>
      </c>
    </row>
    <row r="566" spans="1:14">
      <c r="A566" t="s">
        <v>225</v>
      </c>
      <c r="B566" t="s">
        <v>39</v>
      </c>
      <c r="C566">
        <v>242.54</v>
      </c>
      <c r="D566">
        <v>244.29</v>
      </c>
      <c r="E566">
        <v>240.78</v>
      </c>
      <c r="F566">
        <v>244.28</v>
      </c>
      <c r="G566">
        <v>1726</v>
      </c>
      <c r="H566">
        <v>69</v>
      </c>
      <c r="I566">
        <v>1</v>
      </c>
      <c r="J566">
        <v>244.28</v>
      </c>
      <c r="K566">
        <v>24705.674418604649</v>
      </c>
      <c r="L566" t="b">
        <v>1</v>
      </c>
      <c r="M566">
        <f ca="1">IF(Table1[company_id]=OFFSET(Table1[company_id],-1,0),
   OFFSET(Table1[adjusted_close],-1,0),
   "")</f>
        <v>244.28</v>
      </c>
      <c r="N566">
        <f t="shared" ca="1" si="8"/>
        <v>0</v>
      </c>
    </row>
    <row r="567" spans="1:14">
      <c r="A567" t="s">
        <v>226</v>
      </c>
      <c r="B567" t="s">
        <v>39</v>
      </c>
      <c r="C567">
        <v>244.32</v>
      </c>
      <c r="D567">
        <v>246.57</v>
      </c>
      <c r="E567">
        <v>242.08</v>
      </c>
      <c r="F567">
        <v>246.37</v>
      </c>
      <c r="G567">
        <v>47737</v>
      </c>
      <c r="H567">
        <v>70</v>
      </c>
      <c r="I567">
        <v>1</v>
      </c>
      <c r="J567">
        <v>246.37</v>
      </c>
      <c r="K567">
        <v>24705.674418604649</v>
      </c>
      <c r="L567" t="b">
        <v>0</v>
      </c>
      <c r="M567">
        <f ca="1">IF(Table1[company_id]=OFFSET(Table1[company_id],-1,0),
   OFFSET(Table1[adjusted_close],-1,0),
   "")</f>
        <v>246.37</v>
      </c>
      <c r="N567">
        <f t="shared" ca="1" si="8"/>
        <v>0</v>
      </c>
    </row>
    <row r="568" spans="1:14">
      <c r="A568" t="s">
        <v>227</v>
      </c>
      <c r="B568" t="s">
        <v>39</v>
      </c>
      <c r="C568">
        <v>248.36</v>
      </c>
      <c r="D568">
        <v>249.6</v>
      </c>
      <c r="E568">
        <v>247.12</v>
      </c>
      <c r="F568">
        <v>249.03</v>
      </c>
      <c r="G568">
        <v>25995</v>
      </c>
      <c r="H568">
        <v>71</v>
      </c>
      <c r="I568">
        <v>1</v>
      </c>
      <c r="J568">
        <v>249.03</v>
      </c>
      <c r="K568">
        <v>24705.674418604649</v>
      </c>
      <c r="L568" t="b">
        <v>0</v>
      </c>
      <c r="M568">
        <f ca="1">IF(Table1[company_id]=OFFSET(Table1[company_id],-1,0),
   OFFSET(Table1[adjusted_close],-1,0),
   "")</f>
        <v>249.03</v>
      </c>
      <c r="N568">
        <f t="shared" ca="1" si="8"/>
        <v>0</v>
      </c>
    </row>
    <row r="569" spans="1:14">
      <c r="A569" t="s">
        <v>228</v>
      </c>
      <c r="B569" t="s">
        <v>39</v>
      </c>
      <c r="C569">
        <v>248.37</v>
      </c>
      <c r="D569">
        <v>249.58</v>
      </c>
      <c r="E569">
        <v>247.15</v>
      </c>
      <c r="F569">
        <v>247.75</v>
      </c>
      <c r="G569">
        <v>11651</v>
      </c>
      <c r="H569">
        <v>72</v>
      </c>
      <c r="I569">
        <v>1</v>
      </c>
      <c r="J569">
        <v>247.75</v>
      </c>
      <c r="K569">
        <v>24705.674418604649</v>
      </c>
      <c r="L569" t="b">
        <v>0</v>
      </c>
      <c r="M569">
        <f ca="1">IF(Table1[company_id]=OFFSET(Table1[company_id],-1,0),
   OFFSET(Table1[adjusted_close],-1,0),
   "")</f>
        <v>247.75</v>
      </c>
      <c r="N569">
        <f t="shared" ca="1" si="8"/>
        <v>0</v>
      </c>
    </row>
    <row r="570" spans="1:14">
      <c r="A570" t="s">
        <v>229</v>
      </c>
      <c r="B570" t="s">
        <v>39</v>
      </c>
      <c r="C570">
        <v>246.12</v>
      </c>
      <c r="D570">
        <v>249.7</v>
      </c>
      <c r="E570">
        <v>242.54</v>
      </c>
      <c r="F570">
        <v>246.98</v>
      </c>
      <c r="G570">
        <v>17715</v>
      </c>
      <c r="H570">
        <v>73</v>
      </c>
      <c r="I570">
        <v>1</v>
      </c>
      <c r="J570">
        <v>246.98</v>
      </c>
      <c r="K570">
        <v>24705.674418604649</v>
      </c>
      <c r="L570" t="b">
        <v>0</v>
      </c>
      <c r="M570">
        <f ca="1">IF(Table1[company_id]=OFFSET(Table1[company_id],-1,0),
   OFFSET(Table1[adjusted_close],-1,0),
   "")</f>
        <v>246.98</v>
      </c>
      <c r="N570">
        <f t="shared" ca="1" si="8"/>
        <v>0</v>
      </c>
    </row>
    <row r="571" spans="1:14">
      <c r="A571" t="s">
        <v>232</v>
      </c>
      <c r="B571" t="s">
        <v>39</v>
      </c>
      <c r="C571">
        <v>247.87</v>
      </c>
      <c r="D571">
        <v>248.95</v>
      </c>
      <c r="E571">
        <v>246.79</v>
      </c>
      <c r="F571">
        <v>248.55</v>
      </c>
      <c r="G571">
        <v>6889</v>
      </c>
      <c r="H571">
        <v>76</v>
      </c>
      <c r="I571">
        <v>1</v>
      </c>
      <c r="J571">
        <v>248.55</v>
      </c>
      <c r="K571">
        <v>24705.674418604649</v>
      </c>
      <c r="L571" t="b">
        <v>0</v>
      </c>
      <c r="M571">
        <f ca="1">IF(Table1[company_id]=OFFSET(Table1[company_id],-1,0),
   OFFSET(Table1[adjusted_close],-1,0),
   "")</f>
        <v>248.55</v>
      </c>
      <c r="N571">
        <f t="shared" ca="1" si="8"/>
        <v>0</v>
      </c>
    </row>
    <row r="572" spans="1:14">
      <c r="A572" t="s">
        <v>233</v>
      </c>
      <c r="B572" t="s">
        <v>39</v>
      </c>
      <c r="C572">
        <v>246.88</v>
      </c>
      <c r="D572">
        <v>250.21</v>
      </c>
      <c r="E572">
        <v>243.55</v>
      </c>
      <c r="F572">
        <v>246.9</v>
      </c>
      <c r="G572">
        <v>35610</v>
      </c>
      <c r="H572">
        <v>77</v>
      </c>
      <c r="I572">
        <v>1</v>
      </c>
      <c r="J572">
        <v>246.9</v>
      </c>
      <c r="K572">
        <v>24705.674418604649</v>
      </c>
      <c r="L572" t="b">
        <v>0</v>
      </c>
      <c r="M572">
        <f ca="1">IF(Table1[company_id]=OFFSET(Table1[company_id],-1,0),
   OFFSET(Table1[adjusted_close],-1,0),
   "")</f>
        <v>246.9</v>
      </c>
      <c r="N572">
        <f t="shared" ca="1" si="8"/>
        <v>0</v>
      </c>
    </row>
    <row r="573" spans="1:14">
      <c r="A573" t="s">
        <v>234</v>
      </c>
      <c r="B573" t="s">
        <v>39</v>
      </c>
      <c r="C573">
        <v>246.8</v>
      </c>
      <c r="D573">
        <v>248.28</v>
      </c>
      <c r="E573">
        <v>245.31</v>
      </c>
      <c r="F573">
        <v>245.36</v>
      </c>
      <c r="G573">
        <v>13497</v>
      </c>
      <c r="H573">
        <v>78</v>
      </c>
      <c r="I573">
        <v>1</v>
      </c>
      <c r="J573">
        <v>245.36</v>
      </c>
      <c r="K573">
        <v>24705.674418604649</v>
      </c>
      <c r="L573" t="b">
        <v>0</v>
      </c>
      <c r="M573">
        <f ca="1">IF(Table1[company_id]=OFFSET(Table1[company_id],-1,0),
   OFFSET(Table1[adjusted_close],-1,0),
   "")</f>
        <v>245.36</v>
      </c>
      <c r="N573">
        <f t="shared" ca="1" si="8"/>
        <v>0</v>
      </c>
    </row>
    <row r="574" spans="1:14">
      <c r="A574" t="s">
        <v>235</v>
      </c>
      <c r="B574" t="s">
        <v>39</v>
      </c>
      <c r="C574">
        <v>246.4</v>
      </c>
      <c r="D574">
        <v>247.03</v>
      </c>
      <c r="E574">
        <v>245.78</v>
      </c>
      <c r="F574">
        <v>246.35</v>
      </c>
      <c r="G574">
        <v>41486</v>
      </c>
      <c r="H574">
        <v>79</v>
      </c>
      <c r="I574">
        <v>1</v>
      </c>
      <c r="J574">
        <v>246.35</v>
      </c>
      <c r="K574">
        <v>24705.674418604649</v>
      </c>
      <c r="L574" t="b">
        <v>0</v>
      </c>
      <c r="M574">
        <f ca="1">IF(Table1[company_id]=OFFSET(Table1[company_id],-1,0),
   OFFSET(Table1[adjusted_close],-1,0),
   "")</f>
        <v>246.35</v>
      </c>
      <c r="N574">
        <f t="shared" ca="1" si="8"/>
        <v>0</v>
      </c>
    </row>
    <row r="575" spans="1:14">
      <c r="A575" t="s">
        <v>236</v>
      </c>
      <c r="B575" t="s">
        <v>39</v>
      </c>
      <c r="C575">
        <v>249.15</v>
      </c>
      <c r="D575">
        <v>253.12</v>
      </c>
      <c r="E575">
        <v>245.18</v>
      </c>
      <c r="F575">
        <v>248.78</v>
      </c>
      <c r="G575">
        <v>12777</v>
      </c>
      <c r="H575">
        <v>80</v>
      </c>
      <c r="I575">
        <v>1</v>
      </c>
      <c r="J575">
        <v>248.78</v>
      </c>
      <c r="K575">
        <v>24705.674418604649</v>
      </c>
      <c r="L575" t="b">
        <v>0</v>
      </c>
      <c r="M575">
        <f ca="1">IF(Table1[company_id]=OFFSET(Table1[company_id],-1,0),
   OFFSET(Table1[adjusted_close],-1,0),
   "")</f>
        <v>248.78</v>
      </c>
      <c r="N575">
        <f t="shared" ca="1" si="8"/>
        <v>0</v>
      </c>
    </row>
    <row r="576" spans="1:14">
      <c r="A576" t="s">
        <v>239</v>
      </c>
      <c r="B576" t="s">
        <v>39</v>
      </c>
      <c r="C576">
        <v>247.47</v>
      </c>
      <c r="D576">
        <v>250.84</v>
      </c>
      <c r="E576">
        <v>244.1</v>
      </c>
      <c r="F576">
        <v>248.21</v>
      </c>
      <c r="G576">
        <v>28997</v>
      </c>
      <c r="H576">
        <v>83</v>
      </c>
      <c r="I576">
        <v>1</v>
      </c>
      <c r="J576">
        <v>248.21</v>
      </c>
      <c r="K576">
        <v>24705.674418604649</v>
      </c>
      <c r="L576" t="b">
        <v>0</v>
      </c>
      <c r="M576">
        <f ca="1">IF(Table1[company_id]=OFFSET(Table1[company_id],-1,0),
   OFFSET(Table1[adjusted_close],-1,0),
   "")</f>
        <v>248.21</v>
      </c>
      <c r="N576">
        <f t="shared" ca="1" si="8"/>
        <v>0</v>
      </c>
    </row>
    <row r="577" spans="1:14">
      <c r="A577" t="s">
        <v>240</v>
      </c>
      <c r="B577" t="s">
        <v>39</v>
      </c>
      <c r="C577">
        <v>244.98</v>
      </c>
      <c r="D577">
        <v>245.36</v>
      </c>
      <c r="E577">
        <v>244.6</v>
      </c>
      <c r="F577">
        <v>244.66</v>
      </c>
      <c r="G577">
        <v>29669</v>
      </c>
      <c r="H577">
        <v>84</v>
      </c>
      <c r="I577">
        <v>1</v>
      </c>
      <c r="J577">
        <v>244.66</v>
      </c>
      <c r="K577">
        <v>24705.674418604649</v>
      </c>
      <c r="L577" t="b">
        <v>0</v>
      </c>
      <c r="M577">
        <f ca="1">IF(Table1[company_id]=OFFSET(Table1[company_id],-1,0),
   OFFSET(Table1[adjusted_close],-1,0),
   "")</f>
        <v>244.66</v>
      </c>
      <c r="N577">
        <f t="shared" ca="1" si="8"/>
        <v>0</v>
      </c>
    </row>
    <row r="578" spans="1:14">
      <c r="A578" t="s">
        <v>241</v>
      </c>
      <c r="B578" t="s">
        <v>39</v>
      </c>
      <c r="C578">
        <v>242.66</v>
      </c>
      <c r="D578">
        <v>245.04</v>
      </c>
      <c r="E578">
        <v>240.28</v>
      </c>
      <c r="F578">
        <v>242.46</v>
      </c>
      <c r="G578">
        <v>49438</v>
      </c>
      <c r="H578">
        <v>85</v>
      </c>
      <c r="I578">
        <v>1</v>
      </c>
      <c r="J578">
        <v>242.46</v>
      </c>
      <c r="K578">
        <v>24705.674418604649</v>
      </c>
      <c r="L578" t="b">
        <v>0</v>
      </c>
      <c r="M578">
        <f ca="1">IF(Table1[company_id]=OFFSET(Table1[company_id],-1,0),
   OFFSET(Table1[adjusted_close],-1,0),
   "")</f>
        <v>242.46</v>
      </c>
      <c r="N578">
        <f t="shared" ref="N578:N641" ca="1" si="9">(J:J- M:M) / M:M</f>
        <v>0</v>
      </c>
    </row>
    <row r="579" spans="1:14">
      <c r="A579" t="s">
        <v>242</v>
      </c>
      <c r="B579" t="s">
        <v>39</v>
      </c>
      <c r="C579">
        <v>244.44</v>
      </c>
      <c r="D579">
        <v>245.95</v>
      </c>
      <c r="E579">
        <v>242.93</v>
      </c>
      <c r="F579">
        <v>243.14</v>
      </c>
      <c r="G579">
        <v>10428</v>
      </c>
      <c r="H579">
        <v>86</v>
      </c>
      <c r="I579">
        <v>1</v>
      </c>
      <c r="J579">
        <v>243.14</v>
      </c>
      <c r="K579">
        <v>24705.674418604649</v>
      </c>
      <c r="L579" t="b">
        <v>0</v>
      </c>
      <c r="M579">
        <f ca="1">IF(Table1[company_id]=OFFSET(Table1[company_id],-1,0),
   OFFSET(Table1[adjusted_close],-1,0),
   "")</f>
        <v>243.14</v>
      </c>
      <c r="N579">
        <f t="shared" ca="1" si="9"/>
        <v>0</v>
      </c>
    </row>
    <row r="580" spans="1:14">
      <c r="A580" t="s">
        <v>243</v>
      </c>
      <c r="B580" t="s">
        <v>39</v>
      </c>
      <c r="C580">
        <v>245.23</v>
      </c>
      <c r="D580">
        <v>247.73</v>
      </c>
      <c r="E580">
        <v>242.73</v>
      </c>
      <c r="F580">
        <v>243.79</v>
      </c>
      <c r="G580">
        <v>40832</v>
      </c>
      <c r="H580">
        <v>87</v>
      </c>
      <c r="I580">
        <v>1</v>
      </c>
      <c r="J580">
        <v>243.79</v>
      </c>
      <c r="K580">
        <v>24705.674418604649</v>
      </c>
      <c r="L580" t="b">
        <v>0</v>
      </c>
      <c r="M580">
        <f ca="1">IF(Table1[company_id]=OFFSET(Table1[company_id],-1,0),
   OFFSET(Table1[adjusted_close],-1,0),
   "")</f>
        <v>243.79</v>
      </c>
      <c r="N580">
        <f t="shared" ca="1" si="9"/>
        <v>0</v>
      </c>
    </row>
    <row r="581" spans="1:14">
      <c r="A581" t="s">
        <v>246</v>
      </c>
      <c r="B581" t="s">
        <v>39</v>
      </c>
      <c r="C581">
        <v>244.77</v>
      </c>
      <c r="D581">
        <v>248.15</v>
      </c>
      <c r="E581">
        <v>241.4</v>
      </c>
      <c r="F581">
        <v>244.59</v>
      </c>
      <c r="G581">
        <v>35587</v>
      </c>
      <c r="H581">
        <v>90</v>
      </c>
      <c r="I581">
        <v>1</v>
      </c>
      <c r="J581">
        <v>244.59</v>
      </c>
      <c r="K581">
        <v>24705.674418604649</v>
      </c>
      <c r="L581" t="b">
        <v>0</v>
      </c>
      <c r="M581">
        <f ca="1">IF(Table1[company_id]=OFFSET(Table1[company_id],-1,0),
   OFFSET(Table1[adjusted_close],-1,0),
   "")</f>
        <v>244.59</v>
      </c>
      <c r="N581">
        <f t="shared" ca="1" si="9"/>
        <v>0</v>
      </c>
    </row>
    <row r="582" spans="1:14">
      <c r="A582" t="s">
        <v>247</v>
      </c>
      <c r="B582" t="s">
        <v>39</v>
      </c>
      <c r="C582">
        <v>245.11</v>
      </c>
      <c r="D582">
        <v>248.16</v>
      </c>
      <c r="E582">
        <v>242.06</v>
      </c>
      <c r="F582">
        <v>246.26</v>
      </c>
      <c r="G582">
        <v>36426</v>
      </c>
      <c r="H582">
        <v>91</v>
      </c>
      <c r="I582">
        <v>1</v>
      </c>
      <c r="J582">
        <v>246.26</v>
      </c>
      <c r="K582">
        <v>24705.674418604649</v>
      </c>
      <c r="L582" t="b">
        <v>0</v>
      </c>
      <c r="M582">
        <f ca="1">IF(Table1[company_id]=OFFSET(Table1[company_id],-1,0),
   OFFSET(Table1[adjusted_close],-1,0),
   "")</f>
        <v>246.26</v>
      </c>
      <c r="N582">
        <f t="shared" ca="1" si="9"/>
        <v>0</v>
      </c>
    </row>
    <row r="583" spans="1:14">
      <c r="A583" t="s">
        <v>248</v>
      </c>
      <c r="B583" t="s">
        <v>39</v>
      </c>
      <c r="C583">
        <v>245.19</v>
      </c>
      <c r="D583">
        <v>246.72</v>
      </c>
      <c r="E583">
        <v>243.66</v>
      </c>
      <c r="F583">
        <v>246.33</v>
      </c>
      <c r="G583">
        <v>11213</v>
      </c>
      <c r="H583">
        <v>92</v>
      </c>
      <c r="I583">
        <v>1</v>
      </c>
      <c r="J583">
        <v>246.33</v>
      </c>
      <c r="K583">
        <v>24705.674418604649</v>
      </c>
      <c r="L583" t="b">
        <v>0</v>
      </c>
      <c r="M583">
        <f ca="1">IF(Table1[company_id]=OFFSET(Table1[company_id],-1,0),
   OFFSET(Table1[adjusted_close],-1,0),
   "")</f>
        <v>246.33</v>
      </c>
      <c r="N583">
        <f t="shared" ca="1" si="9"/>
        <v>0</v>
      </c>
    </row>
    <row r="584" spans="1:14">
      <c r="A584" t="s">
        <v>249</v>
      </c>
      <c r="B584" t="s">
        <v>39</v>
      </c>
      <c r="C584">
        <v>248.06</v>
      </c>
      <c r="D584">
        <v>251.12</v>
      </c>
      <c r="E584">
        <v>245.01</v>
      </c>
      <c r="F584">
        <v>247.22</v>
      </c>
      <c r="G584">
        <v>43849</v>
      </c>
      <c r="H584">
        <v>93</v>
      </c>
      <c r="I584">
        <v>1</v>
      </c>
      <c r="J584">
        <v>247.22</v>
      </c>
      <c r="K584">
        <v>24705.674418604649</v>
      </c>
      <c r="L584" t="b">
        <v>0</v>
      </c>
      <c r="M584">
        <f ca="1">IF(Table1[company_id]=OFFSET(Table1[company_id],-1,0),
   OFFSET(Table1[adjusted_close],-1,0),
   "")</f>
        <v>247.22</v>
      </c>
      <c r="N584">
        <f t="shared" ca="1" si="9"/>
        <v>0</v>
      </c>
    </row>
    <row r="585" spans="1:14">
      <c r="A585" t="s">
        <v>250</v>
      </c>
      <c r="B585" t="s">
        <v>39</v>
      </c>
      <c r="C585">
        <v>246.97</v>
      </c>
      <c r="D585">
        <v>249.03</v>
      </c>
      <c r="E585">
        <v>244.91</v>
      </c>
      <c r="F585">
        <v>247.13</v>
      </c>
      <c r="G585">
        <v>40758</v>
      </c>
      <c r="H585">
        <v>94</v>
      </c>
      <c r="I585">
        <v>1</v>
      </c>
      <c r="J585">
        <v>247.13</v>
      </c>
      <c r="K585">
        <v>24705.674418604649</v>
      </c>
      <c r="L585" t="b">
        <v>0</v>
      </c>
      <c r="M585">
        <f ca="1">IF(Table1[company_id]=OFFSET(Table1[company_id],-1,0),
   OFFSET(Table1[adjusted_close],-1,0),
   "")</f>
        <v>247.13</v>
      </c>
      <c r="N585">
        <f t="shared" ca="1" si="9"/>
        <v>0</v>
      </c>
    </row>
    <row r="586" spans="1:14">
      <c r="A586" t="s">
        <v>253</v>
      </c>
      <c r="B586" t="s">
        <v>39</v>
      </c>
      <c r="C586">
        <v>252.45</v>
      </c>
      <c r="D586">
        <v>254.61</v>
      </c>
      <c r="E586">
        <v>250.3</v>
      </c>
      <c r="F586">
        <v>250.8</v>
      </c>
      <c r="G586">
        <v>16434</v>
      </c>
      <c r="H586">
        <v>97</v>
      </c>
      <c r="I586">
        <v>1</v>
      </c>
      <c r="J586">
        <v>250.8</v>
      </c>
      <c r="K586">
        <v>24705.674418604649</v>
      </c>
      <c r="L586" t="b">
        <v>0</v>
      </c>
      <c r="M586">
        <f ca="1">IF(Table1[company_id]=OFFSET(Table1[company_id],-1,0),
   OFFSET(Table1[adjusted_close],-1,0),
   "")</f>
        <v>250.8</v>
      </c>
      <c r="N586">
        <f t="shared" ca="1" si="9"/>
        <v>0</v>
      </c>
    </row>
    <row r="587" spans="1:14">
      <c r="A587" t="s">
        <v>254</v>
      </c>
      <c r="B587" t="s">
        <v>39</v>
      </c>
      <c r="C587">
        <v>255.96</v>
      </c>
      <c r="D587">
        <v>258.39999999999998</v>
      </c>
      <c r="E587">
        <v>253.53</v>
      </c>
      <c r="F587">
        <v>255.42</v>
      </c>
      <c r="G587">
        <v>2141</v>
      </c>
      <c r="H587">
        <v>98</v>
      </c>
      <c r="I587">
        <v>1</v>
      </c>
      <c r="J587">
        <v>255.42</v>
      </c>
      <c r="K587">
        <v>24705.674418604649</v>
      </c>
      <c r="L587" t="b">
        <v>1</v>
      </c>
      <c r="M587">
        <f ca="1">IF(Table1[company_id]=OFFSET(Table1[company_id],-1,0),
   OFFSET(Table1[adjusted_close],-1,0),
   "")</f>
        <v>255.42</v>
      </c>
      <c r="N587">
        <f t="shared" ca="1" si="9"/>
        <v>0</v>
      </c>
    </row>
    <row r="588" spans="1:14">
      <c r="A588" t="s">
        <v>255</v>
      </c>
      <c r="B588" t="s">
        <v>39</v>
      </c>
      <c r="C588">
        <v>251.73</v>
      </c>
      <c r="D588">
        <v>255.24</v>
      </c>
      <c r="E588">
        <v>248.22</v>
      </c>
      <c r="F588">
        <v>251.69</v>
      </c>
      <c r="G588">
        <v>46734</v>
      </c>
      <c r="H588">
        <v>99</v>
      </c>
      <c r="I588">
        <v>1</v>
      </c>
      <c r="J588">
        <v>251.69</v>
      </c>
      <c r="K588">
        <v>24705.674418604649</v>
      </c>
      <c r="L588" t="b">
        <v>0</v>
      </c>
      <c r="M588">
        <f ca="1">IF(Table1[company_id]=OFFSET(Table1[company_id],-1,0),
   OFFSET(Table1[adjusted_close],-1,0),
   "")</f>
        <v>251.69</v>
      </c>
      <c r="N588">
        <f t="shared" ca="1" si="9"/>
        <v>0</v>
      </c>
    </row>
    <row r="589" spans="1:14">
      <c r="A589" t="s">
        <v>256</v>
      </c>
      <c r="B589" t="s">
        <v>39</v>
      </c>
      <c r="C589">
        <v>251.81</v>
      </c>
      <c r="D589">
        <v>253.51</v>
      </c>
      <c r="E589">
        <v>250.11</v>
      </c>
      <c r="F589">
        <v>250.94</v>
      </c>
      <c r="G589">
        <v>17390</v>
      </c>
      <c r="H589">
        <v>100</v>
      </c>
      <c r="I589">
        <v>1</v>
      </c>
      <c r="J589">
        <v>250.94</v>
      </c>
      <c r="K589">
        <v>24705.674418604649</v>
      </c>
      <c r="L589" t="b">
        <v>0</v>
      </c>
      <c r="M589">
        <f ca="1">IF(Table1[company_id]=OFFSET(Table1[company_id],-1,0),
   OFFSET(Table1[adjusted_close],-1,0),
   "")</f>
        <v>250.94</v>
      </c>
      <c r="N589">
        <f t="shared" ca="1" si="9"/>
        <v>0</v>
      </c>
    </row>
    <row r="590" spans="1:14">
      <c r="A590" t="s">
        <v>257</v>
      </c>
      <c r="B590" t="s">
        <v>39</v>
      </c>
      <c r="C590">
        <v>249.22</v>
      </c>
      <c r="D590">
        <v>251.82</v>
      </c>
      <c r="E590">
        <v>246.63</v>
      </c>
      <c r="F590">
        <v>251.1</v>
      </c>
      <c r="G590">
        <v>28840</v>
      </c>
      <c r="H590">
        <v>101</v>
      </c>
      <c r="I590">
        <v>1</v>
      </c>
      <c r="J590">
        <v>251.1</v>
      </c>
      <c r="K590">
        <v>24705.674418604649</v>
      </c>
      <c r="L590" t="b">
        <v>0</v>
      </c>
      <c r="M590">
        <f ca="1">IF(Table1[company_id]=OFFSET(Table1[company_id],-1,0),
   OFFSET(Table1[adjusted_close],-1,0),
   "")</f>
        <v>251.1</v>
      </c>
      <c r="N590">
        <f t="shared" ca="1" si="9"/>
        <v>0</v>
      </c>
    </row>
    <row r="591" spans="1:14">
      <c r="A591" t="s">
        <v>260</v>
      </c>
      <c r="B591" t="s">
        <v>39</v>
      </c>
      <c r="C591">
        <v>251.84</v>
      </c>
      <c r="D591">
        <v>255.06</v>
      </c>
      <c r="E591">
        <v>248.62</v>
      </c>
      <c r="F591">
        <v>250.32</v>
      </c>
      <c r="G591">
        <v>41379</v>
      </c>
      <c r="H591">
        <v>104</v>
      </c>
      <c r="I591">
        <v>1</v>
      </c>
      <c r="J591">
        <v>250.32</v>
      </c>
      <c r="K591">
        <v>24705.674418604649</v>
      </c>
      <c r="L591" t="b">
        <v>0</v>
      </c>
      <c r="M591">
        <f ca="1">IF(Table1[company_id]=OFFSET(Table1[company_id],-1,0),
   OFFSET(Table1[adjusted_close],-1,0),
   "")</f>
        <v>250.32</v>
      </c>
      <c r="N591">
        <f t="shared" ca="1" si="9"/>
        <v>0</v>
      </c>
    </row>
    <row r="592" spans="1:14">
      <c r="A592" t="s">
        <v>261</v>
      </c>
      <c r="B592" t="s">
        <v>39</v>
      </c>
      <c r="C592">
        <v>257.05</v>
      </c>
      <c r="D592">
        <v>258.04000000000002</v>
      </c>
      <c r="E592">
        <v>256.06</v>
      </c>
      <c r="F592">
        <v>256.10000000000002</v>
      </c>
      <c r="G592">
        <v>45014</v>
      </c>
      <c r="H592">
        <v>105</v>
      </c>
      <c r="I592">
        <v>1</v>
      </c>
      <c r="J592">
        <v>256.10000000000002</v>
      </c>
      <c r="K592">
        <v>24705.674418604649</v>
      </c>
      <c r="L592" t="b">
        <v>0</v>
      </c>
      <c r="M592">
        <f ca="1">IF(Table1[company_id]=OFFSET(Table1[company_id],-1,0),
   OFFSET(Table1[adjusted_close],-1,0),
   "")</f>
        <v>256.10000000000002</v>
      </c>
      <c r="N592">
        <f t="shared" ca="1" si="9"/>
        <v>0</v>
      </c>
    </row>
    <row r="593" spans="1:14">
      <c r="A593" t="s">
        <v>262</v>
      </c>
      <c r="B593" t="s">
        <v>39</v>
      </c>
      <c r="C593">
        <v>256.01</v>
      </c>
      <c r="D593">
        <v>257.25</v>
      </c>
      <c r="E593">
        <v>254.78</v>
      </c>
      <c r="F593">
        <v>256.88</v>
      </c>
      <c r="G593">
        <v>12120</v>
      </c>
      <c r="H593">
        <v>106</v>
      </c>
      <c r="I593">
        <v>1</v>
      </c>
      <c r="J593">
        <v>256.88</v>
      </c>
      <c r="K593">
        <v>24705.674418604649</v>
      </c>
      <c r="L593" t="b">
        <v>0</v>
      </c>
      <c r="M593">
        <f ca="1">IF(Table1[company_id]=OFFSET(Table1[company_id],-1,0),
   OFFSET(Table1[adjusted_close],-1,0),
   "")</f>
        <v>256.88</v>
      </c>
      <c r="N593">
        <f t="shared" ca="1" si="9"/>
        <v>0</v>
      </c>
    </row>
    <row r="594" spans="1:14">
      <c r="A594" t="s">
        <v>263</v>
      </c>
      <c r="B594" t="s">
        <v>39</v>
      </c>
      <c r="C594">
        <v>254.53</v>
      </c>
      <c r="D594">
        <v>257.79000000000002</v>
      </c>
      <c r="E594">
        <v>251.27</v>
      </c>
      <c r="F594">
        <v>254.35</v>
      </c>
      <c r="G594">
        <v>1929</v>
      </c>
      <c r="H594">
        <v>107</v>
      </c>
      <c r="I594">
        <v>1</v>
      </c>
      <c r="J594">
        <v>254.35</v>
      </c>
      <c r="K594">
        <v>24705.674418604649</v>
      </c>
      <c r="L594" t="b">
        <v>1</v>
      </c>
      <c r="M594">
        <f ca="1">IF(Table1[company_id]=OFFSET(Table1[company_id],-1,0),
   OFFSET(Table1[adjusted_close],-1,0),
   "")</f>
        <v>254.35</v>
      </c>
      <c r="N594">
        <f t="shared" ca="1" si="9"/>
        <v>0</v>
      </c>
    </row>
    <row r="595" spans="1:14">
      <c r="A595" t="s">
        <v>264</v>
      </c>
      <c r="B595" t="s">
        <v>39</v>
      </c>
      <c r="C595">
        <v>257</v>
      </c>
      <c r="D595">
        <v>260.64</v>
      </c>
      <c r="E595">
        <v>253.36</v>
      </c>
      <c r="F595">
        <v>256.33</v>
      </c>
      <c r="G595">
        <v>49613</v>
      </c>
      <c r="H595">
        <v>108</v>
      </c>
      <c r="I595">
        <v>1</v>
      </c>
      <c r="J595">
        <v>256.33</v>
      </c>
      <c r="K595">
        <v>24705.674418604649</v>
      </c>
      <c r="L595" t="b">
        <v>0</v>
      </c>
      <c r="M595">
        <f ca="1">IF(Table1[company_id]=OFFSET(Table1[company_id],-1,0),
   OFFSET(Table1[adjusted_close],-1,0),
   "")</f>
        <v>256.33</v>
      </c>
      <c r="N595">
        <f t="shared" ca="1" si="9"/>
        <v>0</v>
      </c>
    </row>
    <row r="596" spans="1:14">
      <c r="A596" t="s">
        <v>267</v>
      </c>
      <c r="B596" t="s">
        <v>39</v>
      </c>
      <c r="C596">
        <v>256.66000000000003</v>
      </c>
      <c r="D596">
        <v>259.60000000000002</v>
      </c>
      <c r="E596">
        <v>253.73</v>
      </c>
      <c r="F596">
        <v>257.27</v>
      </c>
      <c r="G596">
        <v>19284</v>
      </c>
      <c r="H596">
        <v>111</v>
      </c>
      <c r="I596">
        <v>1</v>
      </c>
      <c r="J596">
        <v>257.27</v>
      </c>
      <c r="K596">
        <v>24705.674418604649</v>
      </c>
      <c r="L596" t="b">
        <v>0</v>
      </c>
      <c r="M596">
        <f ca="1">IF(Table1[company_id]=OFFSET(Table1[company_id],-1,0),
   OFFSET(Table1[adjusted_close],-1,0),
   "")</f>
        <v>257.27</v>
      </c>
      <c r="N596">
        <f t="shared" ca="1" si="9"/>
        <v>0</v>
      </c>
    </row>
    <row r="597" spans="1:14">
      <c r="A597" t="s">
        <v>268</v>
      </c>
      <c r="B597" t="s">
        <v>39</v>
      </c>
      <c r="C597">
        <v>260.24</v>
      </c>
      <c r="D597">
        <v>263.33999999999997</v>
      </c>
      <c r="E597">
        <v>257.14</v>
      </c>
      <c r="F597">
        <v>258.32</v>
      </c>
      <c r="G597">
        <v>20799</v>
      </c>
      <c r="H597">
        <v>112</v>
      </c>
      <c r="I597">
        <v>1</v>
      </c>
      <c r="J597">
        <v>258.32</v>
      </c>
      <c r="K597">
        <v>24705.674418604649</v>
      </c>
      <c r="L597" t="b">
        <v>0</v>
      </c>
      <c r="M597">
        <f ca="1">IF(Table1[company_id]=OFFSET(Table1[company_id],-1,0),
   OFFSET(Table1[adjusted_close],-1,0),
   "")</f>
        <v>258.32</v>
      </c>
      <c r="N597">
        <f t="shared" ca="1" si="9"/>
        <v>0</v>
      </c>
    </row>
    <row r="598" spans="1:14">
      <c r="A598" t="s">
        <v>269</v>
      </c>
      <c r="B598" t="s">
        <v>39</v>
      </c>
      <c r="C598">
        <v>263.12</v>
      </c>
      <c r="D598">
        <v>267</v>
      </c>
      <c r="E598">
        <v>259.23</v>
      </c>
      <c r="F598">
        <v>264.33</v>
      </c>
      <c r="G598">
        <v>25323</v>
      </c>
      <c r="H598">
        <v>113</v>
      </c>
      <c r="I598">
        <v>1</v>
      </c>
      <c r="J598">
        <v>264.33</v>
      </c>
      <c r="K598">
        <v>24705.674418604649</v>
      </c>
      <c r="L598" t="b">
        <v>0</v>
      </c>
      <c r="M598">
        <f ca="1">IF(Table1[company_id]=OFFSET(Table1[company_id],-1,0),
   OFFSET(Table1[adjusted_close],-1,0),
   "")</f>
        <v>264.33</v>
      </c>
      <c r="N598">
        <f t="shared" ca="1" si="9"/>
        <v>0</v>
      </c>
    </row>
    <row r="599" spans="1:14">
      <c r="A599" t="s">
        <v>270</v>
      </c>
      <c r="B599" t="s">
        <v>39</v>
      </c>
      <c r="C599">
        <v>265.27</v>
      </c>
      <c r="D599">
        <v>266.08999999999997</v>
      </c>
      <c r="E599">
        <v>264.45999999999998</v>
      </c>
      <c r="F599">
        <v>265.57</v>
      </c>
      <c r="G599">
        <v>38226</v>
      </c>
      <c r="H599">
        <v>114</v>
      </c>
      <c r="I599">
        <v>1</v>
      </c>
      <c r="J599">
        <v>265.57</v>
      </c>
      <c r="K599">
        <v>24705.674418604649</v>
      </c>
      <c r="L599" t="b">
        <v>0</v>
      </c>
      <c r="M599">
        <f ca="1">IF(Table1[company_id]=OFFSET(Table1[company_id],-1,0),
   OFFSET(Table1[adjusted_close],-1,0),
   "")</f>
        <v>265.57</v>
      </c>
      <c r="N599">
        <f t="shared" ca="1" si="9"/>
        <v>0</v>
      </c>
    </row>
    <row r="600" spans="1:14">
      <c r="A600" t="s">
        <v>271</v>
      </c>
      <c r="B600" t="s">
        <v>39</v>
      </c>
      <c r="C600">
        <v>265.22000000000003</v>
      </c>
      <c r="D600">
        <v>266.67</v>
      </c>
      <c r="E600">
        <v>263.77</v>
      </c>
      <c r="F600">
        <v>264.61</v>
      </c>
      <c r="G600">
        <v>27417</v>
      </c>
      <c r="H600">
        <v>115</v>
      </c>
      <c r="I600">
        <v>1</v>
      </c>
      <c r="J600">
        <v>264.61</v>
      </c>
      <c r="K600">
        <v>24705.674418604649</v>
      </c>
      <c r="L600" t="b">
        <v>0</v>
      </c>
      <c r="M600">
        <f ca="1">IF(Table1[company_id]=OFFSET(Table1[company_id],-1,0),
   OFFSET(Table1[adjusted_close],-1,0),
   "")</f>
        <v>264.61</v>
      </c>
      <c r="N600">
        <f t="shared" ca="1" si="9"/>
        <v>0</v>
      </c>
    </row>
    <row r="601" spans="1:14">
      <c r="A601" t="s">
        <v>274</v>
      </c>
      <c r="B601" t="s">
        <v>39</v>
      </c>
      <c r="C601">
        <v>258.67</v>
      </c>
      <c r="D601">
        <v>259.85000000000002</v>
      </c>
      <c r="E601">
        <v>257.48</v>
      </c>
      <c r="F601">
        <v>258.24</v>
      </c>
      <c r="G601">
        <v>3169</v>
      </c>
      <c r="H601">
        <v>118</v>
      </c>
      <c r="I601">
        <v>1</v>
      </c>
      <c r="J601">
        <v>258.24</v>
      </c>
      <c r="K601">
        <v>24705.674418604649</v>
      </c>
      <c r="L601" t="b">
        <v>0</v>
      </c>
      <c r="M601">
        <f ca="1">IF(Table1[company_id]=OFFSET(Table1[company_id],-1,0),
   OFFSET(Table1[adjusted_close],-1,0),
   "")</f>
        <v>258.24</v>
      </c>
      <c r="N601">
        <f t="shared" ca="1" si="9"/>
        <v>0</v>
      </c>
    </row>
    <row r="602" spans="1:14">
      <c r="A602" t="s">
        <v>275</v>
      </c>
      <c r="B602" t="s">
        <v>39</v>
      </c>
      <c r="C602">
        <v>255.6</v>
      </c>
      <c r="D602">
        <v>258.36</v>
      </c>
      <c r="E602">
        <v>252.83</v>
      </c>
      <c r="F602">
        <v>257.76</v>
      </c>
      <c r="G602">
        <v>9036</v>
      </c>
      <c r="H602">
        <v>119</v>
      </c>
      <c r="I602">
        <v>1</v>
      </c>
      <c r="J602">
        <v>257.76</v>
      </c>
      <c r="K602">
        <v>24705.674418604649</v>
      </c>
      <c r="L602" t="b">
        <v>0</v>
      </c>
      <c r="M602">
        <f ca="1">IF(Table1[company_id]=OFFSET(Table1[company_id],-1,0),
   OFFSET(Table1[adjusted_close],-1,0),
   "")</f>
        <v>257.76</v>
      </c>
      <c r="N602">
        <f t="shared" ca="1" si="9"/>
        <v>0</v>
      </c>
    </row>
    <row r="603" spans="1:14">
      <c r="A603" t="s">
        <v>276</v>
      </c>
      <c r="B603" t="s">
        <v>39</v>
      </c>
      <c r="C603">
        <v>262.18</v>
      </c>
      <c r="D603">
        <v>264.58</v>
      </c>
      <c r="E603">
        <v>259.77</v>
      </c>
      <c r="F603">
        <v>262.10000000000002</v>
      </c>
      <c r="G603">
        <v>1785</v>
      </c>
      <c r="H603">
        <v>120</v>
      </c>
      <c r="I603">
        <v>1</v>
      </c>
      <c r="J603">
        <v>262.10000000000002</v>
      </c>
      <c r="K603">
        <v>24705.674418604649</v>
      </c>
      <c r="L603" t="b">
        <v>1</v>
      </c>
      <c r="M603">
        <f ca="1">IF(Table1[company_id]=OFFSET(Table1[company_id],-1,0),
   OFFSET(Table1[adjusted_close],-1,0),
   "")</f>
        <v>262.10000000000002</v>
      </c>
      <c r="N603">
        <f t="shared" ca="1" si="9"/>
        <v>0</v>
      </c>
    </row>
    <row r="604" spans="1:14">
      <c r="A604" t="s">
        <v>277</v>
      </c>
      <c r="B604" t="s">
        <v>39</v>
      </c>
      <c r="C604">
        <v>261.45</v>
      </c>
      <c r="D604">
        <v>266.19</v>
      </c>
      <c r="E604">
        <v>256.70999999999998</v>
      </c>
      <c r="F604">
        <v>261.86</v>
      </c>
      <c r="G604">
        <v>21538</v>
      </c>
      <c r="H604">
        <v>121</v>
      </c>
      <c r="I604">
        <v>1</v>
      </c>
      <c r="J604">
        <v>261.86</v>
      </c>
      <c r="K604">
        <v>24705.674418604649</v>
      </c>
      <c r="L604" t="b">
        <v>0</v>
      </c>
      <c r="M604">
        <f ca="1">IF(Table1[company_id]=OFFSET(Table1[company_id],-1,0),
   OFFSET(Table1[adjusted_close],-1,0),
   "")</f>
        <v>261.86</v>
      </c>
      <c r="N604">
        <f t="shared" ca="1" si="9"/>
        <v>0</v>
      </c>
    </row>
    <row r="605" spans="1:14">
      <c r="A605" t="s">
        <v>278</v>
      </c>
      <c r="B605" t="s">
        <v>39</v>
      </c>
      <c r="C605">
        <v>256.08999999999997</v>
      </c>
      <c r="D605">
        <v>259.52999999999997</v>
      </c>
      <c r="E605">
        <v>252.65</v>
      </c>
      <c r="F605">
        <v>254.63</v>
      </c>
      <c r="G605">
        <v>37575</v>
      </c>
      <c r="H605">
        <v>122</v>
      </c>
      <c r="I605">
        <v>1</v>
      </c>
      <c r="J605">
        <v>254.63</v>
      </c>
      <c r="K605">
        <v>24705.674418604649</v>
      </c>
      <c r="L605" t="b">
        <v>0</v>
      </c>
      <c r="M605">
        <f ca="1">IF(Table1[company_id]=OFFSET(Table1[company_id],-1,0),
   OFFSET(Table1[adjusted_close],-1,0),
   "")</f>
        <v>254.63</v>
      </c>
      <c r="N605">
        <f t="shared" ca="1" si="9"/>
        <v>0</v>
      </c>
    </row>
    <row r="606" spans="1:14">
      <c r="A606" t="s">
        <v>281</v>
      </c>
      <c r="B606" t="s">
        <v>39</v>
      </c>
      <c r="C606">
        <v>252.59</v>
      </c>
      <c r="D606">
        <v>254.82</v>
      </c>
      <c r="E606">
        <v>250.36</v>
      </c>
      <c r="F606">
        <v>253.1</v>
      </c>
      <c r="G606">
        <v>4236</v>
      </c>
      <c r="H606">
        <v>125</v>
      </c>
      <c r="I606">
        <v>1</v>
      </c>
      <c r="J606">
        <v>253.1</v>
      </c>
      <c r="K606">
        <v>24705.674418604649</v>
      </c>
      <c r="L606" t="b">
        <v>0</v>
      </c>
      <c r="M606">
        <f ca="1">IF(Table1[company_id]=OFFSET(Table1[company_id],-1,0),
   OFFSET(Table1[adjusted_close],-1,0),
   "")</f>
        <v>253.1</v>
      </c>
      <c r="N606">
        <f t="shared" ca="1" si="9"/>
        <v>0</v>
      </c>
    </row>
    <row r="607" spans="1:14">
      <c r="A607" t="s">
        <v>282</v>
      </c>
      <c r="B607" t="s">
        <v>39</v>
      </c>
      <c r="C607">
        <v>256.20999999999998</v>
      </c>
      <c r="D607">
        <v>258.8</v>
      </c>
      <c r="E607">
        <v>253.62</v>
      </c>
      <c r="F607">
        <v>256.35000000000002</v>
      </c>
      <c r="G607">
        <v>9556</v>
      </c>
      <c r="H607">
        <v>126</v>
      </c>
      <c r="I607">
        <v>1</v>
      </c>
      <c r="J607">
        <v>256.35000000000002</v>
      </c>
      <c r="K607">
        <v>24705.674418604649</v>
      </c>
      <c r="L607" t="b">
        <v>0</v>
      </c>
      <c r="M607">
        <f ca="1">IF(Table1[company_id]=OFFSET(Table1[company_id],-1,0),
   OFFSET(Table1[adjusted_close],-1,0),
   "")</f>
        <v>256.35000000000002</v>
      </c>
      <c r="N607">
        <f t="shared" ca="1" si="9"/>
        <v>0</v>
      </c>
    </row>
    <row r="608" spans="1:14">
      <c r="A608" t="s">
        <v>283</v>
      </c>
      <c r="B608" t="s">
        <v>39</v>
      </c>
      <c r="C608">
        <v>257.99</v>
      </c>
      <c r="D608">
        <v>262.11</v>
      </c>
      <c r="E608">
        <v>253.87</v>
      </c>
      <c r="F608">
        <v>258.18</v>
      </c>
      <c r="G608">
        <v>47633</v>
      </c>
      <c r="H608">
        <v>127</v>
      </c>
      <c r="I608">
        <v>1</v>
      </c>
      <c r="J608">
        <v>258.18</v>
      </c>
      <c r="K608">
        <v>24705.674418604649</v>
      </c>
      <c r="L608" t="b">
        <v>0</v>
      </c>
      <c r="M608">
        <f ca="1">IF(Table1[company_id]=OFFSET(Table1[company_id],-1,0),
   OFFSET(Table1[adjusted_close],-1,0),
   "")</f>
        <v>258.18</v>
      </c>
      <c r="N608">
        <f t="shared" ca="1" si="9"/>
        <v>0</v>
      </c>
    </row>
    <row r="609" spans="1:14">
      <c r="A609" t="s">
        <v>284</v>
      </c>
      <c r="B609" t="s">
        <v>39</v>
      </c>
      <c r="C609">
        <v>255.82</v>
      </c>
      <c r="D609">
        <v>259.75</v>
      </c>
      <c r="E609">
        <v>251.9</v>
      </c>
      <c r="F609">
        <v>255.52</v>
      </c>
      <c r="G609">
        <v>5857</v>
      </c>
      <c r="H609">
        <v>128</v>
      </c>
      <c r="I609">
        <v>1</v>
      </c>
      <c r="J609">
        <v>255.52</v>
      </c>
      <c r="K609">
        <v>24705.674418604649</v>
      </c>
      <c r="L609" t="b">
        <v>0</v>
      </c>
      <c r="M609">
        <f ca="1">IF(Table1[company_id]=OFFSET(Table1[company_id],-1,0),
   OFFSET(Table1[adjusted_close],-1,0),
   "")</f>
        <v>255.52</v>
      </c>
      <c r="N609">
        <f t="shared" ca="1" si="9"/>
        <v>0</v>
      </c>
    </row>
    <row r="610" spans="1:14">
      <c r="A610" t="s">
        <v>285</v>
      </c>
      <c r="B610" t="s">
        <v>39</v>
      </c>
      <c r="C610">
        <v>253.04</v>
      </c>
      <c r="D610">
        <v>254.06</v>
      </c>
      <c r="E610">
        <v>252.03</v>
      </c>
      <c r="F610">
        <v>253.77</v>
      </c>
      <c r="G610">
        <v>27132</v>
      </c>
      <c r="H610">
        <v>129</v>
      </c>
      <c r="I610">
        <v>1</v>
      </c>
      <c r="J610">
        <v>253.77</v>
      </c>
      <c r="K610">
        <v>24705.674418604649</v>
      </c>
      <c r="L610" t="b">
        <v>0</v>
      </c>
      <c r="M610">
        <f ca="1">IF(Table1[company_id]=OFFSET(Table1[company_id],-1,0),
   OFFSET(Table1[adjusted_close],-1,0),
   "")</f>
        <v>253.77</v>
      </c>
      <c r="N610">
        <f t="shared" ca="1" si="9"/>
        <v>0</v>
      </c>
    </row>
    <row r="611" spans="1:14">
      <c r="A611" t="s">
        <v>288</v>
      </c>
      <c r="B611" t="s">
        <v>39</v>
      </c>
      <c r="C611">
        <v>253.55</v>
      </c>
      <c r="D611">
        <v>257.39999999999998</v>
      </c>
      <c r="E611">
        <v>249.7</v>
      </c>
      <c r="F611">
        <v>252.52</v>
      </c>
      <c r="G611">
        <v>10714</v>
      </c>
      <c r="H611">
        <v>132</v>
      </c>
      <c r="I611">
        <v>1</v>
      </c>
      <c r="J611">
        <v>252.52</v>
      </c>
      <c r="K611">
        <v>24705.674418604649</v>
      </c>
      <c r="L611" t="b">
        <v>0</v>
      </c>
      <c r="M611">
        <f ca="1">IF(Table1[company_id]=OFFSET(Table1[company_id],-1,0),
   OFFSET(Table1[adjusted_close],-1,0),
   "")</f>
        <v>252.52</v>
      </c>
      <c r="N611">
        <f t="shared" ca="1" si="9"/>
        <v>0</v>
      </c>
    </row>
    <row r="612" spans="1:14">
      <c r="A612" t="s">
        <v>289</v>
      </c>
      <c r="B612" t="s">
        <v>39</v>
      </c>
      <c r="C612">
        <v>249.43</v>
      </c>
      <c r="D612">
        <v>251.31</v>
      </c>
      <c r="E612">
        <v>247.56</v>
      </c>
      <c r="F612">
        <v>250.48</v>
      </c>
      <c r="G612">
        <v>16996</v>
      </c>
      <c r="H612">
        <v>133</v>
      </c>
      <c r="I612">
        <v>1</v>
      </c>
      <c r="J612">
        <v>250.48</v>
      </c>
      <c r="K612">
        <v>24705.674418604649</v>
      </c>
      <c r="L612" t="b">
        <v>0</v>
      </c>
      <c r="M612">
        <f ca="1">IF(Table1[company_id]=OFFSET(Table1[company_id],-1,0),
   OFFSET(Table1[adjusted_close],-1,0),
   "")</f>
        <v>250.48</v>
      </c>
      <c r="N612">
        <f t="shared" ca="1" si="9"/>
        <v>0</v>
      </c>
    </row>
    <row r="613" spans="1:14">
      <c r="A613" t="s">
        <v>290</v>
      </c>
      <c r="B613" t="s">
        <v>39</v>
      </c>
      <c r="C613">
        <v>243.77</v>
      </c>
      <c r="D613">
        <v>246.38</v>
      </c>
      <c r="E613">
        <v>241.15</v>
      </c>
      <c r="F613">
        <v>244.21</v>
      </c>
      <c r="G613">
        <v>27762</v>
      </c>
      <c r="H613">
        <v>134</v>
      </c>
      <c r="I613">
        <v>1</v>
      </c>
      <c r="J613">
        <v>244.21</v>
      </c>
      <c r="K613">
        <v>24705.674418604649</v>
      </c>
      <c r="L613" t="b">
        <v>0</v>
      </c>
      <c r="M613">
        <f ca="1">IF(Table1[company_id]=OFFSET(Table1[company_id],-1,0),
   OFFSET(Table1[adjusted_close],-1,0),
   "")</f>
        <v>244.21</v>
      </c>
      <c r="N613">
        <f t="shared" ca="1" si="9"/>
        <v>0</v>
      </c>
    </row>
    <row r="614" spans="1:14">
      <c r="A614" t="s">
        <v>291</v>
      </c>
      <c r="B614" t="s">
        <v>39</v>
      </c>
      <c r="C614">
        <v>245.21</v>
      </c>
      <c r="D614">
        <v>247.65</v>
      </c>
      <c r="E614">
        <v>242.77</v>
      </c>
      <c r="F614">
        <v>246.63</v>
      </c>
      <c r="G614">
        <v>20554</v>
      </c>
      <c r="H614">
        <v>135</v>
      </c>
      <c r="I614">
        <v>1</v>
      </c>
      <c r="J614">
        <v>246.63</v>
      </c>
      <c r="K614">
        <v>24705.674418604649</v>
      </c>
      <c r="L614" t="b">
        <v>0</v>
      </c>
      <c r="M614">
        <f ca="1">IF(Table1[company_id]=OFFSET(Table1[company_id],-1,0),
   OFFSET(Table1[adjusted_close],-1,0),
   "")</f>
        <v>246.63</v>
      </c>
      <c r="N614">
        <f t="shared" ca="1" si="9"/>
        <v>0</v>
      </c>
    </row>
    <row r="615" spans="1:14">
      <c r="A615" t="s">
        <v>292</v>
      </c>
      <c r="B615" t="s">
        <v>39</v>
      </c>
      <c r="C615">
        <v>251.27</v>
      </c>
      <c r="D615">
        <v>255.04</v>
      </c>
      <c r="E615">
        <v>247.5</v>
      </c>
      <c r="F615">
        <v>250.63</v>
      </c>
      <c r="G615">
        <v>47840</v>
      </c>
      <c r="H615">
        <v>136</v>
      </c>
      <c r="I615">
        <v>1</v>
      </c>
      <c r="J615">
        <v>250.63</v>
      </c>
      <c r="K615">
        <v>24705.674418604649</v>
      </c>
      <c r="L615" t="b">
        <v>0</v>
      </c>
      <c r="M615">
        <f ca="1">IF(Table1[company_id]=OFFSET(Table1[company_id],-1,0),
   OFFSET(Table1[adjusted_close],-1,0),
   "")</f>
        <v>250.63</v>
      </c>
      <c r="N615">
        <f t="shared" ca="1" si="9"/>
        <v>0</v>
      </c>
    </row>
    <row r="616" spans="1:14">
      <c r="A616" t="s">
        <v>295</v>
      </c>
      <c r="B616" t="s">
        <v>39</v>
      </c>
      <c r="C616">
        <v>246.75</v>
      </c>
      <c r="D616">
        <v>249.84</v>
      </c>
      <c r="E616">
        <v>243.67</v>
      </c>
      <c r="F616">
        <v>245.94</v>
      </c>
      <c r="G616">
        <v>49980</v>
      </c>
      <c r="H616">
        <v>139</v>
      </c>
      <c r="I616">
        <v>1</v>
      </c>
      <c r="J616">
        <v>245.94</v>
      </c>
      <c r="K616">
        <v>24705.674418604649</v>
      </c>
      <c r="L616" t="b">
        <v>0</v>
      </c>
      <c r="M616">
        <f ca="1">IF(Table1[company_id]=OFFSET(Table1[company_id],-1,0),
   OFFSET(Table1[adjusted_close],-1,0),
   "")</f>
        <v>245.94</v>
      </c>
      <c r="N616">
        <f t="shared" ca="1" si="9"/>
        <v>0</v>
      </c>
    </row>
    <row r="617" spans="1:14">
      <c r="A617" t="s">
        <v>296</v>
      </c>
      <c r="B617" t="s">
        <v>39</v>
      </c>
      <c r="C617">
        <v>248.12</v>
      </c>
      <c r="D617">
        <v>250.62</v>
      </c>
      <c r="E617">
        <v>245.62</v>
      </c>
      <c r="F617">
        <v>249.88</v>
      </c>
      <c r="G617">
        <v>36428</v>
      </c>
      <c r="H617">
        <v>140</v>
      </c>
      <c r="I617">
        <v>1</v>
      </c>
      <c r="J617">
        <v>249.88</v>
      </c>
      <c r="K617">
        <v>24705.674418604649</v>
      </c>
      <c r="L617" t="b">
        <v>0</v>
      </c>
      <c r="M617">
        <f ca="1">IF(Table1[company_id]=OFFSET(Table1[company_id],-1,0),
   OFFSET(Table1[adjusted_close],-1,0),
   "")</f>
        <v>249.88</v>
      </c>
      <c r="N617">
        <f t="shared" ca="1" si="9"/>
        <v>0</v>
      </c>
    </row>
    <row r="618" spans="1:14">
      <c r="A618" t="s">
        <v>297</v>
      </c>
      <c r="B618" t="s">
        <v>39</v>
      </c>
      <c r="C618">
        <v>250.4</v>
      </c>
      <c r="D618">
        <v>252.33</v>
      </c>
      <c r="E618">
        <v>248.48</v>
      </c>
      <c r="F618">
        <v>249.62</v>
      </c>
      <c r="G618">
        <v>39975</v>
      </c>
      <c r="H618">
        <v>141</v>
      </c>
      <c r="I618">
        <v>1</v>
      </c>
      <c r="J618">
        <v>249.62</v>
      </c>
      <c r="K618">
        <v>24705.674418604649</v>
      </c>
      <c r="L618" t="b">
        <v>0</v>
      </c>
      <c r="M618">
        <f ca="1">IF(Table1[company_id]=OFFSET(Table1[company_id],-1,0),
   OFFSET(Table1[adjusted_close],-1,0),
   "")</f>
        <v>249.62</v>
      </c>
      <c r="N618">
        <f t="shared" ca="1" si="9"/>
        <v>0</v>
      </c>
    </row>
    <row r="619" spans="1:14">
      <c r="A619" t="s">
        <v>298</v>
      </c>
      <c r="B619" t="s">
        <v>39</v>
      </c>
      <c r="C619">
        <v>253.54</v>
      </c>
      <c r="D619">
        <v>256.57</v>
      </c>
      <c r="E619">
        <v>250.52</v>
      </c>
      <c r="F619">
        <v>253.56</v>
      </c>
      <c r="G619">
        <v>27421</v>
      </c>
      <c r="H619">
        <v>142</v>
      </c>
      <c r="I619">
        <v>1</v>
      </c>
      <c r="J619">
        <v>253.56</v>
      </c>
      <c r="K619">
        <v>24705.674418604649</v>
      </c>
      <c r="L619" t="b">
        <v>0</v>
      </c>
      <c r="M619">
        <f ca="1">IF(Table1[company_id]=OFFSET(Table1[company_id],-1,0),
   OFFSET(Table1[adjusted_close],-1,0),
   "")</f>
        <v>253.56</v>
      </c>
      <c r="N619">
        <f t="shared" ca="1" si="9"/>
        <v>0</v>
      </c>
    </row>
    <row r="620" spans="1:14">
      <c r="A620" t="s">
        <v>299</v>
      </c>
      <c r="B620" t="s">
        <v>39</v>
      </c>
      <c r="C620">
        <v>252.89</v>
      </c>
      <c r="D620">
        <v>256.45</v>
      </c>
      <c r="E620">
        <v>249.33</v>
      </c>
      <c r="F620">
        <v>253.74</v>
      </c>
      <c r="G620">
        <v>29308</v>
      </c>
      <c r="H620">
        <v>143</v>
      </c>
      <c r="I620">
        <v>1</v>
      </c>
      <c r="J620">
        <v>253.74</v>
      </c>
      <c r="K620">
        <v>24705.674418604649</v>
      </c>
      <c r="L620" t="b">
        <v>0</v>
      </c>
      <c r="M620">
        <f ca="1">IF(Table1[company_id]=OFFSET(Table1[company_id],-1,0),
   OFFSET(Table1[adjusted_close],-1,0),
   "")</f>
        <v>253.74</v>
      </c>
      <c r="N620">
        <f t="shared" ca="1" si="9"/>
        <v>0</v>
      </c>
    </row>
    <row r="621" spans="1:14">
      <c r="A621" t="s">
        <v>302</v>
      </c>
      <c r="B621" t="s">
        <v>39</v>
      </c>
      <c r="C621">
        <v>254.74</v>
      </c>
      <c r="D621">
        <v>258.02999999999997</v>
      </c>
      <c r="E621">
        <v>251.44</v>
      </c>
      <c r="F621">
        <v>254.24</v>
      </c>
      <c r="G621">
        <v>8684</v>
      </c>
      <c r="H621">
        <v>146</v>
      </c>
      <c r="I621">
        <v>1</v>
      </c>
      <c r="J621">
        <v>254.24</v>
      </c>
      <c r="K621">
        <v>24705.674418604649</v>
      </c>
      <c r="L621" t="b">
        <v>0</v>
      </c>
      <c r="M621">
        <f ca="1">IF(Table1[company_id]=OFFSET(Table1[company_id],-1,0),
   OFFSET(Table1[adjusted_close],-1,0),
   "")</f>
        <v>254.24</v>
      </c>
      <c r="N621">
        <f t="shared" ca="1" si="9"/>
        <v>0</v>
      </c>
    </row>
    <row r="622" spans="1:14">
      <c r="A622" t="s">
        <v>303</v>
      </c>
      <c r="B622" t="s">
        <v>39</v>
      </c>
      <c r="C622">
        <v>256.82</v>
      </c>
      <c r="D622">
        <v>259.55</v>
      </c>
      <c r="E622">
        <v>254.08</v>
      </c>
      <c r="F622">
        <v>255.49</v>
      </c>
      <c r="G622">
        <v>1557</v>
      </c>
      <c r="H622">
        <v>147</v>
      </c>
      <c r="I622">
        <v>1</v>
      </c>
      <c r="J622">
        <v>255.49</v>
      </c>
      <c r="K622">
        <v>24705.674418604649</v>
      </c>
      <c r="L622" t="b">
        <v>1</v>
      </c>
      <c r="M622">
        <f ca="1">IF(Table1[company_id]=OFFSET(Table1[company_id],-1,0),
   OFFSET(Table1[adjusted_close],-1,0),
   "")</f>
        <v>255.49</v>
      </c>
      <c r="N622">
        <f t="shared" ca="1" si="9"/>
        <v>0</v>
      </c>
    </row>
    <row r="623" spans="1:14">
      <c r="A623" t="s">
        <v>304</v>
      </c>
      <c r="B623" t="s">
        <v>39</v>
      </c>
      <c r="C623">
        <v>250.66</v>
      </c>
      <c r="D623">
        <v>253.2</v>
      </c>
      <c r="E623">
        <v>248.12</v>
      </c>
      <c r="F623">
        <v>253.02</v>
      </c>
      <c r="G623">
        <v>1882</v>
      </c>
      <c r="H623">
        <v>148</v>
      </c>
      <c r="I623">
        <v>1</v>
      </c>
      <c r="J623">
        <v>253.02</v>
      </c>
      <c r="K623">
        <v>24705.674418604649</v>
      </c>
      <c r="L623" t="b">
        <v>1</v>
      </c>
      <c r="M623">
        <f ca="1">IF(Table1[company_id]=OFFSET(Table1[company_id],-1,0),
   OFFSET(Table1[adjusted_close],-1,0),
   "")</f>
        <v>253.02</v>
      </c>
      <c r="N623">
        <f t="shared" ca="1" si="9"/>
        <v>0</v>
      </c>
    </row>
    <row r="624" spans="1:14">
      <c r="A624" t="s">
        <v>305</v>
      </c>
      <c r="B624" t="s">
        <v>39</v>
      </c>
      <c r="C624">
        <v>255.59</v>
      </c>
      <c r="D624">
        <v>259.3</v>
      </c>
      <c r="E624">
        <v>251.88</v>
      </c>
      <c r="F624">
        <v>256.92</v>
      </c>
      <c r="G624">
        <v>39635</v>
      </c>
      <c r="H624">
        <v>149</v>
      </c>
      <c r="I624">
        <v>1</v>
      </c>
      <c r="J624">
        <v>256.92</v>
      </c>
      <c r="K624">
        <v>24705.674418604649</v>
      </c>
      <c r="L624" t="b">
        <v>0</v>
      </c>
      <c r="M624">
        <f ca="1">IF(Table1[company_id]=OFFSET(Table1[company_id],-1,0),
   OFFSET(Table1[adjusted_close],-1,0),
   "")</f>
        <v>256.92</v>
      </c>
      <c r="N624">
        <f t="shared" ca="1" si="9"/>
        <v>0</v>
      </c>
    </row>
    <row r="625" spans="1:14">
      <c r="A625" t="s">
        <v>306</v>
      </c>
      <c r="B625" t="s">
        <v>39</v>
      </c>
      <c r="C625">
        <v>254.04</v>
      </c>
      <c r="D625">
        <v>257.2</v>
      </c>
      <c r="E625">
        <v>250.88</v>
      </c>
      <c r="F625">
        <v>253.38</v>
      </c>
      <c r="G625">
        <v>13982</v>
      </c>
      <c r="H625">
        <v>150</v>
      </c>
      <c r="I625">
        <v>1</v>
      </c>
      <c r="J625">
        <v>253.38</v>
      </c>
      <c r="K625">
        <v>24705.674418604649</v>
      </c>
      <c r="L625" t="b">
        <v>0</v>
      </c>
      <c r="M625">
        <f ca="1">IF(Table1[company_id]=OFFSET(Table1[company_id],-1,0),
   OFFSET(Table1[adjusted_close],-1,0),
   "")</f>
        <v>253.38</v>
      </c>
      <c r="N625">
        <f t="shared" ca="1" si="9"/>
        <v>0</v>
      </c>
    </row>
    <row r="626" spans="1:14">
      <c r="A626" t="s">
        <v>309</v>
      </c>
      <c r="B626" t="s">
        <v>39</v>
      </c>
      <c r="C626">
        <v>252.38</v>
      </c>
      <c r="D626">
        <v>254.05</v>
      </c>
      <c r="E626">
        <v>250.72</v>
      </c>
      <c r="F626">
        <v>252.16</v>
      </c>
      <c r="G626">
        <v>29064</v>
      </c>
      <c r="H626">
        <v>153</v>
      </c>
      <c r="I626">
        <v>1</v>
      </c>
      <c r="J626">
        <v>252.16</v>
      </c>
      <c r="K626">
        <v>24705.674418604649</v>
      </c>
      <c r="L626" t="b">
        <v>0</v>
      </c>
      <c r="M626">
        <f ca="1">IF(Table1[company_id]=OFFSET(Table1[company_id],-1,0),
   OFFSET(Table1[adjusted_close],-1,0),
   "")</f>
        <v>252.16</v>
      </c>
      <c r="N626">
        <f t="shared" ca="1" si="9"/>
        <v>0</v>
      </c>
    </row>
    <row r="627" spans="1:14">
      <c r="A627" t="s">
        <v>310</v>
      </c>
      <c r="B627" t="s">
        <v>39</v>
      </c>
      <c r="C627">
        <v>254.2</v>
      </c>
      <c r="D627">
        <v>256.75</v>
      </c>
      <c r="E627">
        <v>251.65</v>
      </c>
      <c r="F627">
        <v>253.89</v>
      </c>
      <c r="G627">
        <v>13991</v>
      </c>
      <c r="H627">
        <v>154</v>
      </c>
      <c r="I627">
        <v>1</v>
      </c>
      <c r="J627">
        <v>253.89</v>
      </c>
      <c r="K627">
        <v>24705.674418604649</v>
      </c>
      <c r="L627" t="b">
        <v>0</v>
      </c>
      <c r="M627">
        <f ca="1">IF(Table1[company_id]=OFFSET(Table1[company_id],-1,0),
   OFFSET(Table1[adjusted_close],-1,0),
   "")</f>
        <v>253.89</v>
      </c>
      <c r="N627">
        <f t="shared" ca="1" si="9"/>
        <v>0</v>
      </c>
    </row>
    <row r="628" spans="1:14">
      <c r="A628" t="s">
        <v>311</v>
      </c>
      <c r="B628" t="s">
        <v>39</v>
      </c>
      <c r="C628">
        <v>252.11</v>
      </c>
      <c r="D628">
        <v>254.81</v>
      </c>
      <c r="E628">
        <v>249.41</v>
      </c>
      <c r="F628">
        <v>252.32</v>
      </c>
      <c r="G628">
        <v>31386</v>
      </c>
      <c r="H628">
        <v>155</v>
      </c>
      <c r="I628">
        <v>1</v>
      </c>
      <c r="J628">
        <v>252.32</v>
      </c>
      <c r="K628">
        <v>24705.674418604649</v>
      </c>
      <c r="L628" t="b">
        <v>0</v>
      </c>
      <c r="M628">
        <f ca="1">IF(Table1[company_id]=OFFSET(Table1[company_id],-1,0),
   OFFSET(Table1[adjusted_close],-1,0),
   "")</f>
        <v>252.32</v>
      </c>
      <c r="N628">
        <f t="shared" ca="1" si="9"/>
        <v>0</v>
      </c>
    </row>
    <row r="629" spans="1:14">
      <c r="A629" t="s">
        <v>312</v>
      </c>
      <c r="B629" t="s">
        <v>39</v>
      </c>
      <c r="C629">
        <v>255.99</v>
      </c>
      <c r="D629">
        <v>259.43</v>
      </c>
      <c r="E629">
        <v>252.55</v>
      </c>
      <c r="F629">
        <v>254.87</v>
      </c>
      <c r="G629">
        <v>22083</v>
      </c>
      <c r="H629">
        <v>156</v>
      </c>
      <c r="I629">
        <v>1</v>
      </c>
      <c r="J629">
        <v>254.87</v>
      </c>
      <c r="K629">
        <v>24705.674418604649</v>
      </c>
      <c r="L629" t="b">
        <v>0</v>
      </c>
      <c r="M629">
        <f ca="1">IF(Table1[company_id]=OFFSET(Table1[company_id],-1,0),
   OFFSET(Table1[adjusted_close],-1,0),
   "")</f>
        <v>254.87</v>
      </c>
      <c r="N629">
        <f t="shared" ca="1" si="9"/>
        <v>0</v>
      </c>
    </row>
    <row r="630" spans="1:14">
      <c r="A630" t="s">
        <v>313</v>
      </c>
      <c r="B630" t="s">
        <v>39</v>
      </c>
      <c r="C630">
        <v>259.55</v>
      </c>
      <c r="D630">
        <v>263.68</v>
      </c>
      <c r="E630">
        <v>255.42</v>
      </c>
      <c r="F630">
        <v>259.39</v>
      </c>
      <c r="G630">
        <v>42862</v>
      </c>
      <c r="H630">
        <v>157</v>
      </c>
      <c r="I630">
        <v>1</v>
      </c>
      <c r="J630">
        <v>259.39</v>
      </c>
      <c r="K630">
        <v>24705.674418604649</v>
      </c>
      <c r="L630" t="b">
        <v>0</v>
      </c>
      <c r="M630">
        <f ca="1">IF(Table1[company_id]=OFFSET(Table1[company_id],-1,0),
   OFFSET(Table1[adjusted_close],-1,0),
   "")</f>
        <v>259.39</v>
      </c>
      <c r="N630">
        <f t="shared" ca="1" si="9"/>
        <v>0</v>
      </c>
    </row>
    <row r="631" spans="1:14">
      <c r="A631" t="s">
        <v>316</v>
      </c>
      <c r="B631" t="s">
        <v>39</v>
      </c>
      <c r="C631">
        <v>264.77</v>
      </c>
      <c r="D631">
        <v>267.8</v>
      </c>
      <c r="E631">
        <v>261.73</v>
      </c>
      <c r="F631">
        <v>262.77999999999997</v>
      </c>
      <c r="G631">
        <v>49456</v>
      </c>
      <c r="H631">
        <v>160</v>
      </c>
      <c r="I631">
        <v>1</v>
      </c>
      <c r="J631">
        <v>262.77999999999997</v>
      </c>
      <c r="K631">
        <v>24705.674418604649</v>
      </c>
      <c r="L631" t="b">
        <v>0</v>
      </c>
      <c r="M631">
        <f ca="1">IF(Table1[company_id]=OFFSET(Table1[company_id],-1,0),
   OFFSET(Table1[adjusted_close],-1,0),
   "")</f>
        <v>262.77999999999997</v>
      </c>
      <c r="N631">
        <f t="shared" ca="1" si="9"/>
        <v>0</v>
      </c>
    </row>
    <row r="632" spans="1:14">
      <c r="A632" t="s">
        <v>317</v>
      </c>
      <c r="B632" t="s">
        <v>39</v>
      </c>
      <c r="C632">
        <v>256.64999999999998</v>
      </c>
      <c r="D632">
        <v>256.81</v>
      </c>
      <c r="E632">
        <v>256.49</v>
      </c>
      <c r="F632">
        <v>256.51</v>
      </c>
      <c r="G632">
        <v>3384</v>
      </c>
      <c r="H632">
        <v>161</v>
      </c>
      <c r="I632">
        <v>1</v>
      </c>
      <c r="J632">
        <v>256.51</v>
      </c>
      <c r="K632">
        <v>24705.674418604649</v>
      </c>
      <c r="L632" t="b">
        <v>0</v>
      </c>
      <c r="M632">
        <f ca="1">IF(Table1[company_id]=OFFSET(Table1[company_id],-1,0),
   OFFSET(Table1[adjusted_close],-1,0),
   "")</f>
        <v>256.51</v>
      </c>
      <c r="N632">
        <f t="shared" ca="1" si="9"/>
        <v>0</v>
      </c>
    </row>
    <row r="633" spans="1:14">
      <c r="A633" t="s">
        <v>318</v>
      </c>
      <c r="B633" t="s">
        <v>39</v>
      </c>
      <c r="C633">
        <v>256.86</v>
      </c>
      <c r="D633">
        <v>261.33</v>
      </c>
      <c r="E633">
        <v>252.39</v>
      </c>
      <c r="F633">
        <v>256.98</v>
      </c>
      <c r="G633">
        <v>15482</v>
      </c>
      <c r="H633">
        <v>162</v>
      </c>
      <c r="I633">
        <v>1</v>
      </c>
      <c r="J633">
        <v>256.98</v>
      </c>
      <c r="K633">
        <v>24705.674418604649</v>
      </c>
      <c r="L633" t="b">
        <v>0</v>
      </c>
      <c r="M633">
        <f ca="1">IF(Table1[company_id]=OFFSET(Table1[company_id],-1,0),
   OFFSET(Table1[adjusted_close],-1,0),
   "")</f>
        <v>256.98</v>
      </c>
      <c r="N633">
        <f t="shared" ca="1" si="9"/>
        <v>0</v>
      </c>
    </row>
    <row r="634" spans="1:14">
      <c r="A634" t="s">
        <v>319</v>
      </c>
      <c r="B634" t="s">
        <v>39</v>
      </c>
      <c r="C634">
        <v>260.54000000000002</v>
      </c>
      <c r="D634">
        <v>262.02</v>
      </c>
      <c r="E634">
        <v>259.06</v>
      </c>
      <c r="F634">
        <v>260.39</v>
      </c>
      <c r="G634">
        <v>47092</v>
      </c>
      <c r="H634">
        <v>163</v>
      </c>
      <c r="I634">
        <v>1</v>
      </c>
      <c r="J634">
        <v>260.39</v>
      </c>
      <c r="K634">
        <v>24705.674418604649</v>
      </c>
      <c r="L634" t="b">
        <v>0</v>
      </c>
      <c r="M634">
        <f ca="1">IF(Table1[company_id]=OFFSET(Table1[company_id],-1,0),
   OFFSET(Table1[adjusted_close],-1,0),
   "")</f>
        <v>260.39</v>
      </c>
      <c r="N634">
        <f t="shared" ca="1" si="9"/>
        <v>0</v>
      </c>
    </row>
    <row r="635" spans="1:14">
      <c r="A635" t="s">
        <v>320</v>
      </c>
      <c r="B635" t="s">
        <v>39</v>
      </c>
      <c r="C635">
        <v>258.08999999999997</v>
      </c>
      <c r="D635">
        <v>261.14999999999998</v>
      </c>
      <c r="E635">
        <v>255.04</v>
      </c>
      <c r="F635">
        <v>256.17</v>
      </c>
      <c r="G635">
        <v>25566</v>
      </c>
      <c r="H635">
        <v>164</v>
      </c>
      <c r="I635">
        <v>1</v>
      </c>
      <c r="J635">
        <v>256.17</v>
      </c>
      <c r="K635">
        <v>24705.674418604649</v>
      </c>
      <c r="L635" t="b">
        <v>0</v>
      </c>
      <c r="M635">
        <f ca="1">IF(Table1[company_id]=OFFSET(Table1[company_id],-1,0),
   OFFSET(Table1[adjusted_close],-1,0),
   "")</f>
        <v>256.17</v>
      </c>
      <c r="N635">
        <f t="shared" ca="1" si="9"/>
        <v>0</v>
      </c>
    </row>
    <row r="636" spans="1:14">
      <c r="A636" t="s">
        <v>323</v>
      </c>
      <c r="B636" t="s">
        <v>39</v>
      </c>
      <c r="C636">
        <v>257.39</v>
      </c>
      <c r="D636">
        <v>258.67</v>
      </c>
      <c r="E636">
        <v>256.11</v>
      </c>
      <c r="F636">
        <v>258.58</v>
      </c>
      <c r="G636">
        <v>37188</v>
      </c>
      <c r="H636">
        <v>167</v>
      </c>
      <c r="I636">
        <v>1</v>
      </c>
      <c r="J636">
        <v>258.58</v>
      </c>
      <c r="K636">
        <v>24705.674418604649</v>
      </c>
      <c r="L636" t="b">
        <v>0</v>
      </c>
      <c r="M636">
        <f ca="1">IF(Table1[company_id]=OFFSET(Table1[company_id],-1,0),
   OFFSET(Table1[adjusted_close],-1,0),
   "")</f>
        <v>258.58</v>
      </c>
      <c r="N636">
        <f t="shared" ca="1" si="9"/>
        <v>0</v>
      </c>
    </row>
    <row r="637" spans="1:14">
      <c r="A637" t="s">
        <v>324</v>
      </c>
      <c r="B637" t="s">
        <v>39</v>
      </c>
      <c r="C637">
        <v>258.63</v>
      </c>
      <c r="D637">
        <v>260.98</v>
      </c>
      <c r="E637">
        <v>256.27</v>
      </c>
      <c r="F637">
        <v>260.82</v>
      </c>
      <c r="G637">
        <v>20337</v>
      </c>
      <c r="H637">
        <v>168</v>
      </c>
      <c r="I637">
        <v>1</v>
      </c>
      <c r="J637">
        <v>260.82</v>
      </c>
      <c r="K637">
        <v>24705.674418604649</v>
      </c>
      <c r="L637" t="b">
        <v>0</v>
      </c>
      <c r="M637">
        <f ca="1">IF(Table1[company_id]=OFFSET(Table1[company_id],-1,0),
   OFFSET(Table1[adjusted_close],-1,0),
   "")</f>
        <v>260.82</v>
      </c>
      <c r="N637">
        <f t="shared" ca="1" si="9"/>
        <v>0</v>
      </c>
    </row>
    <row r="638" spans="1:14">
      <c r="A638" t="s">
        <v>325</v>
      </c>
      <c r="B638" t="s">
        <v>39</v>
      </c>
      <c r="C638">
        <v>256.51</v>
      </c>
      <c r="D638">
        <v>257.62</v>
      </c>
      <c r="E638">
        <v>255.39</v>
      </c>
      <c r="F638">
        <v>256.93</v>
      </c>
      <c r="G638">
        <v>18611</v>
      </c>
      <c r="H638">
        <v>169</v>
      </c>
      <c r="I638">
        <v>1</v>
      </c>
      <c r="J638">
        <v>256.93</v>
      </c>
      <c r="K638">
        <v>24705.674418604649</v>
      </c>
      <c r="L638" t="b">
        <v>0</v>
      </c>
      <c r="M638">
        <f ca="1">IF(Table1[company_id]=OFFSET(Table1[company_id],-1,0),
   OFFSET(Table1[adjusted_close],-1,0),
   "")</f>
        <v>256.93</v>
      </c>
      <c r="N638">
        <f t="shared" ca="1" si="9"/>
        <v>0</v>
      </c>
    </row>
    <row r="639" spans="1:14">
      <c r="A639" t="s">
        <v>326</v>
      </c>
      <c r="B639" t="s">
        <v>39</v>
      </c>
      <c r="C639">
        <v>261.07</v>
      </c>
      <c r="D639">
        <v>263.88</v>
      </c>
      <c r="E639">
        <v>258.26</v>
      </c>
      <c r="F639">
        <v>259.70999999999998</v>
      </c>
      <c r="G639">
        <v>21536</v>
      </c>
      <c r="H639">
        <v>170</v>
      </c>
      <c r="I639">
        <v>1</v>
      </c>
      <c r="J639">
        <v>259.70999999999998</v>
      </c>
      <c r="K639">
        <v>24705.674418604649</v>
      </c>
      <c r="L639" t="b">
        <v>0</v>
      </c>
      <c r="M639">
        <f ca="1">IF(Table1[company_id]=OFFSET(Table1[company_id],-1,0),
   OFFSET(Table1[adjusted_close],-1,0),
   "")</f>
        <v>259.70999999999998</v>
      </c>
      <c r="N639">
        <f t="shared" ca="1" si="9"/>
        <v>0</v>
      </c>
    </row>
    <row r="640" spans="1:14">
      <c r="A640" t="s">
        <v>327</v>
      </c>
      <c r="B640" t="s">
        <v>39</v>
      </c>
      <c r="C640">
        <v>260.14999999999998</v>
      </c>
      <c r="D640">
        <v>264.8</v>
      </c>
      <c r="E640">
        <v>255.5</v>
      </c>
      <c r="F640">
        <v>260.66000000000003</v>
      </c>
      <c r="G640">
        <v>11503</v>
      </c>
      <c r="H640">
        <v>171</v>
      </c>
      <c r="I640">
        <v>1</v>
      </c>
      <c r="J640">
        <v>260.66000000000003</v>
      </c>
      <c r="K640">
        <v>24705.674418604649</v>
      </c>
      <c r="L640" t="b">
        <v>0</v>
      </c>
      <c r="M640">
        <f ca="1">IF(Table1[company_id]=OFFSET(Table1[company_id],-1,0),
   OFFSET(Table1[adjusted_close],-1,0),
   "")</f>
        <v>260.66000000000003</v>
      </c>
      <c r="N640">
        <f t="shared" ca="1" si="9"/>
        <v>0</v>
      </c>
    </row>
    <row r="641" spans="1:14">
      <c r="A641" t="s">
        <v>330</v>
      </c>
      <c r="B641" t="s">
        <v>39</v>
      </c>
      <c r="C641">
        <v>265.25</v>
      </c>
      <c r="D641">
        <v>268.10000000000002</v>
      </c>
      <c r="E641">
        <v>262.39999999999998</v>
      </c>
      <c r="F641">
        <v>262.87</v>
      </c>
      <c r="G641">
        <v>11886</v>
      </c>
      <c r="H641">
        <v>174</v>
      </c>
      <c r="I641">
        <v>1</v>
      </c>
      <c r="J641">
        <v>262.87</v>
      </c>
      <c r="K641">
        <v>24705.674418604649</v>
      </c>
      <c r="L641" t="b">
        <v>0</v>
      </c>
      <c r="M641">
        <f ca="1">IF(Table1[company_id]=OFFSET(Table1[company_id],-1,0),
   OFFSET(Table1[adjusted_close],-1,0),
   "")</f>
        <v>262.87</v>
      </c>
      <c r="N641">
        <f t="shared" ca="1" si="9"/>
        <v>0</v>
      </c>
    </row>
    <row r="642" spans="1:14">
      <c r="A642" t="s">
        <v>331</v>
      </c>
      <c r="B642" t="s">
        <v>39</v>
      </c>
      <c r="C642">
        <v>258.98</v>
      </c>
      <c r="D642">
        <v>259.98</v>
      </c>
      <c r="E642">
        <v>257.97000000000003</v>
      </c>
      <c r="F642">
        <v>259.75</v>
      </c>
      <c r="G642">
        <v>10764</v>
      </c>
      <c r="H642">
        <v>175</v>
      </c>
      <c r="I642">
        <v>1</v>
      </c>
      <c r="J642">
        <v>259.75</v>
      </c>
      <c r="K642">
        <v>24705.674418604649</v>
      </c>
      <c r="L642" t="b">
        <v>0</v>
      </c>
      <c r="M642">
        <f ca="1">IF(Table1[company_id]=OFFSET(Table1[company_id],-1,0),
   OFFSET(Table1[adjusted_close],-1,0),
   "")</f>
        <v>259.75</v>
      </c>
      <c r="N642">
        <f t="shared" ref="N642:N705" ca="1" si="10">(J:J- M:M) / M:M</f>
        <v>0</v>
      </c>
    </row>
    <row r="643" spans="1:14">
      <c r="A643" t="s">
        <v>332</v>
      </c>
      <c r="B643" t="s">
        <v>39</v>
      </c>
      <c r="C643">
        <v>261.86</v>
      </c>
      <c r="D643">
        <v>264.16000000000003</v>
      </c>
      <c r="E643">
        <v>259.56</v>
      </c>
      <c r="F643">
        <v>260.3</v>
      </c>
      <c r="G643">
        <v>43727</v>
      </c>
      <c r="H643">
        <v>176</v>
      </c>
      <c r="I643">
        <v>1</v>
      </c>
      <c r="J643">
        <v>260.3</v>
      </c>
      <c r="K643">
        <v>24705.674418604649</v>
      </c>
      <c r="L643" t="b">
        <v>0</v>
      </c>
      <c r="M643">
        <f ca="1">IF(Table1[company_id]=OFFSET(Table1[company_id],-1,0),
   OFFSET(Table1[adjusted_close],-1,0),
   "")</f>
        <v>260.3</v>
      </c>
      <c r="N643">
        <f t="shared" ca="1" si="10"/>
        <v>0</v>
      </c>
    </row>
    <row r="644" spans="1:14">
      <c r="A644" t="s">
        <v>333</v>
      </c>
      <c r="B644" t="s">
        <v>39</v>
      </c>
      <c r="C644">
        <v>255.13</v>
      </c>
      <c r="D644">
        <v>259.61</v>
      </c>
      <c r="E644">
        <v>250.64</v>
      </c>
      <c r="F644">
        <v>254.83</v>
      </c>
      <c r="G644">
        <v>42160</v>
      </c>
      <c r="H644">
        <v>177</v>
      </c>
      <c r="I644">
        <v>1</v>
      </c>
      <c r="J644">
        <v>254.83</v>
      </c>
      <c r="K644">
        <v>24705.674418604649</v>
      </c>
      <c r="L644" t="b">
        <v>0</v>
      </c>
      <c r="M644">
        <f ca="1">IF(Table1[company_id]=OFFSET(Table1[company_id],-1,0),
   OFFSET(Table1[adjusted_close],-1,0),
   "")</f>
        <v>254.83</v>
      </c>
      <c r="N644">
        <f t="shared" ca="1" si="10"/>
        <v>0</v>
      </c>
    </row>
    <row r="645" spans="1:14">
      <c r="A645" t="s">
        <v>334</v>
      </c>
      <c r="B645" t="s">
        <v>39</v>
      </c>
      <c r="C645">
        <v>247.49</v>
      </c>
      <c r="D645">
        <v>251.48</v>
      </c>
      <c r="E645">
        <v>243.5</v>
      </c>
      <c r="F645">
        <v>247.69</v>
      </c>
      <c r="G645">
        <v>11433</v>
      </c>
      <c r="H645">
        <v>178</v>
      </c>
      <c r="I645">
        <v>1</v>
      </c>
      <c r="J645">
        <v>247.69</v>
      </c>
      <c r="K645">
        <v>24705.674418604649</v>
      </c>
      <c r="L645" t="b">
        <v>0</v>
      </c>
      <c r="M645">
        <f ca="1">IF(Table1[company_id]=OFFSET(Table1[company_id],-1,0),
   OFFSET(Table1[adjusted_close],-1,0),
   "")</f>
        <v>247.69</v>
      </c>
      <c r="N645">
        <f t="shared" ca="1" si="10"/>
        <v>0</v>
      </c>
    </row>
    <row r="646" spans="1:14">
      <c r="A646" t="s">
        <v>337</v>
      </c>
      <c r="B646" t="s">
        <v>39</v>
      </c>
      <c r="C646">
        <v>247.45</v>
      </c>
      <c r="D646">
        <v>248.7</v>
      </c>
      <c r="E646">
        <v>246.2</v>
      </c>
      <c r="F646">
        <v>248.18</v>
      </c>
      <c r="G646">
        <v>22281</v>
      </c>
      <c r="H646">
        <v>181</v>
      </c>
      <c r="I646">
        <v>1</v>
      </c>
      <c r="J646">
        <v>248.18</v>
      </c>
      <c r="K646">
        <v>24705.674418604649</v>
      </c>
      <c r="L646" t="b">
        <v>0</v>
      </c>
      <c r="M646">
        <f ca="1">IF(Table1[company_id]=OFFSET(Table1[company_id],-1,0),
   OFFSET(Table1[adjusted_close],-1,0),
   "")</f>
        <v>248.18</v>
      </c>
      <c r="N646">
        <f t="shared" ca="1" si="10"/>
        <v>0</v>
      </c>
    </row>
    <row r="647" spans="1:14">
      <c r="A647" t="s">
        <v>157</v>
      </c>
      <c r="B647" t="s">
        <v>42</v>
      </c>
      <c r="C647">
        <v>251.68</v>
      </c>
      <c r="D647">
        <v>254.93</v>
      </c>
      <c r="E647">
        <v>248.43</v>
      </c>
      <c r="F647">
        <v>251.05</v>
      </c>
      <c r="G647">
        <v>3745</v>
      </c>
      <c r="H647">
        <v>1</v>
      </c>
      <c r="I647">
        <v>1</v>
      </c>
      <c r="J647">
        <v>251.05</v>
      </c>
      <c r="K647">
        <v>25531.798449612401</v>
      </c>
      <c r="L647" t="b">
        <v>0</v>
      </c>
      <c r="M647">
        <f ca="1">IF(Table1[company_id]=OFFSET(Table1[company_id],-1,0),
   OFFSET(Table1[adjusted_close],-1,0),
   "")</f>
        <v>251.05</v>
      </c>
      <c r="N647">
        <f t="shared" ca="1" si="10"/>
        <v>0</v>
      </c>
    </row>
    <row r="648" spans="1:14">
      <c r="A648" t="s">
        <v>158</v>
      </c>
      <c r="B648" t="s">
        <v>42</v>
      </c>
      <c r="C648">
        <v>246.67</v>
      </c>
      <c r="D648">
        <v>250.19</v>
      </c>
      <c r="E648">
        <v>243.14</v>
      </c>
      <c r="F648">
        <v>245.97</v>
      </c>
      <c r="G648">
        <v>6818</v>
      </c>
      <c r="H648">
        <v>2</v>
      </c>
      <c r="I648">
        <v>1</v>
      </c>
      <c r="J648">
        <v>245.97</v>
      </c>
      <c r="K648">
        <v>25531.798449612401</v>
      </c>
      <c r="L648" t="b">
        <v>0</v>
      </c>
      <c r="M648">
        <f ca="1">IF(Table1[company_id]=OFFSET(Table1[company_id],-1,0),
   OFFSET(Table1[adjusted_close],-1,0),
   "")</f>
        <v>245.97</v>
      </c>
      <c r="N648">
        <f t="shared" ca="1" si="10"/>
        <v>0</v>
      </c>
    </row>
    <row r="649" spans="1:14">
      <c r="A649" t="s">
        <v>159</v>
      </c>
      <c r="B649" t="s">
        <v>42</v>
      </c>
      <c r="C649">
        <v>241.06</v>
      </c>
      <c r="D649">
        <v>242.87</v>
      </c>
      <c r="E649">
        <v>239.25</v>
      </c>
      <c r="F649">
        <v>241.02</v>
      </c>
      <c r="G649">
        <v>31116</v>
      </c>
      <c r="H649">
        <v>3</v>
      </c>
      <c r="I649">
        <v>1</v>
      </c>
      <c r="J649">
        <v>241.02</v>
      </c>
      <c r="K649">
        <v>25531.798449612401</v>
      </c>
      <c r="L649" t="b">
        <v>0</v>
      </c>
      <c r="M649">
        <f ca="1">IF(Table1[company_id]=OFFSET(Table1[company_id],-1,0),
   OFFSET(Table1[adjusted_close],-1,0),
   "")</f>
        <v>241.02</v>
      </c>
      <c r="N649">
        <f t="shared" ca="1" si="10"/>
        <v>0</v>
      </c>
    </row>
    <row r="650" spans="1:14">
      <c r="A650" t="s">
        <v>162</v>
      </c>
      <c r="B650" t="s">
        <v>42</v>
      </c>
      <c r="C650">
        <v>241.1</v>
      </c>
      <c r="D650">
        <v>241.78</v>
      </c>
      <c r="E650">
        <v>240.42</v>
      </c>
      <c r="F650">
        <v>240.5</v>
      </c>
      <c r="G650">
        <v>18908</v>
      </c>
      <c r="H650">
        <v>6</v>
      </c>
      <c r="I650">
        <v>1</v>
      </c>
      <c r="J650">
        <v>240.5</v>
      </c>
      <c r="K650">
        <v>25531.798449612401</v>
      </c>
      <c r="L650" t="b">
        <v>0</v>
      </c>
      <c r="M650">
        <f ca="1">IF(Table1[company_id]=OFFSET(Table1[company_id],-1,0),
   OFFSET(Table1[adjusted_close],-1,0),
   "")</f>
        <v>240.5</v>
      </c>
      <c r="N650">
        <f t="shared" ca="1" si="10"/>
        <v>0</v>
      </c>
    </row>
    <row r="651" spans="1:14">
      <c r="A651" t="s">
        <v>163</v>
      </c>
      <c r="B651" t="s">
        <v>42</v>
      </c>
      <c r="C651">
        <v>237.95</v>
      </c>
      <c r="D651">
        <v>240.54</v>
      </c>
      <c r="E651">
        <v>235.37</v>
      </c>
      <c r="F651">
        <v>238.9</v>
      </c>
      <c r="G651">
        <v>21093</v>
      </c>
      <c r="H651">
        <v>7</v>
      </c>
      <c r="I651">
        <v>1</v>
      </c>
      <c r="J651">
        <v>238.9</v>
      </c>
      <c r="K651">
        <v>25531.798449612401</v>
      </c>
      <c r="L651" t="b">
        <v>0</v>
      </c>
      <c r="M651">
        <f ca="1">IF(Table1[company_id]=OFFSET(Table1[company_id],-1,0),
   OFFSET(Table1[adjusted_close],-1,0),
   "")</f>
        <v>238.9</v>
      </c>
      <c r="N651">
        <f t="shared" ca="1" si="10"/>
        <v>0</v>
      </c>
    </row>
    <row r="652" spans="1:14">
      <c r="A652" t="s">
        <v>164</v>
      </c>
      <c r="B652" t="s">
        <v>42</v>
      </c>
      <c r="C652">
        <v>239.29</v>
      </c>
      <c r="D652">
        <v>242.01</v>
      </c>
      <c r="E652">
        <v>236.56</v>
      </c>
      <c r="F652">
        <v>239.28</v>
      </c>
      <c r="G652">
        <v>21963</v>
      </c>
      <c r="H652">
        <v>8</v>
      </c>
      <c r="I652">
        <v>1</v>
      </c>
      <c r="J652">
        <v>239.28</v>
      </c>
      <c r="K652">
        <v>25531.798449612401</v>
      </c>
      <c r="L652" t="b">
        <v>0</v>
      </c>
      <c r="M652">
        <f ca="1">IF(Table1[company_id]=OFFSET(Table1[company_id],-1,0),
   OFFSET(Table1[adjusted_close],-1,0),
   "")</f>
        <v>239.28</v>
      </c>
      <c r="N652">
        <f t="shared" ca="1" si="10"/>
        <v>0</v>
      </c>
    </row>
    <row r="653" spans="1:14">
      <c r="A653" t="s">
        <v>165</v>
      </c>
      <c r="B653" t="s">
        <v>42</v>
      </c>
      <c r="C653">
        <v>238.14</v>
      </c>
      <c r="D653">
        <v>241.55</v>
      </c>
      <c r="E653">
        <v>234.73</v>
      </c>
      <c r="F653">
        <v>238.93</v>
      </c>
      <c r="G653">
        <v>21936</v>
      </c>
      <c r="H653">
        <v>9</v>
      </c>
      <c r="I653">
        <v>1</v>
      </c>
      <c r="J653">
        <v>238.93</v>
      </c>
      <c r="K653">
        <v>25531.798449612401</v>
      </c>
      <c r="L653" t="b">
        <v>0</v>
      </c>
      <c r="M653">
        <f ca="1">IF(Table1[company_id]=OFFSET(Table1[company_id],-1,0),
   OFFSET(Table1[adjusted_close],-1,0),
   "")</f>
        <v>238.93</v>
      </c>
      <c r="N653">
        <f t="shared" ca="1" si="10"/>
        <v>0</v>
      </c>
    </row>
    <row r="654" spans="1:14">
      <c r="A654" t="s">
        <v>166</v>
      </c>
      <c r="B654" t="s">
        <v>42</v>
      </c>
      <c r="C654">
        <v>238.4</v>
      </c>
      <c r="D654">
        <v>241.69</v>
      </c>
      <c r="E654">
        <v>235.11</v>
      </c>
      <c r="F654">
        <v>239.08</v>
      </c>
      <c r="G654">
        <v>28606</v>
      </c>
      <c r="H654">
        <v>10</v>
      </c>
      <c r="I654">
        <v>1</v>
      </c>
      <c r="J654">
        <v>239.08</v>
      </c>
      <c r="K654">
        <v>25531.798449612401</v>
      </c>
      <c r="L654" t="b">
        <v>0</v>
      </c>
      <c r="M654">
        <f ca="1">IF(Table1[company_id]=OFFSET(Table1[company_id],-1,0),
   OFFSET(Table1[adjusted_close],-1,0),
   "")</f>
        <v>239.08</v>
      </c>
      <c r="N654">
        <f t="shared" ca="1" si="10"/>
        <v>0</v>
      </c>
    </row>
    <row r="655" spans="1:14">
      <c r="A655" t="s">
        <v>169</v>
      </c>
      <c r="B655" t="s">
        <v>42</v>
      </c>
      <c r="C655">
        <v>241.75</v>
      </c>
      <c r="D655">
        <v>244.74</v>
      </c>
      <c r="E655">
        <v>238.77</v>
      </c>
      <c r="F655">
        <v>240.98</v>
      </c>
      <c r="G655">
        <v>45245</v>
      </c>
      <c r="H655">
        <v>13</v>
      </c>
      <c r="I655">
        <v>1</v>
      </c>
      <c r="J655">
        <v>240.98</v>
      </c>
      <c r="K655">
        <v>25531.798449612401</v>
      </c>
      <c r="L655" t="b">
        <v>0</v>
      </c>
      <c r="M655">
        <f ca="1">IF(Table1[company_id]=OFFSET(Table1[company_id],-1,0),
   OFFSET(Table1[adjusted_close],-1,0),
   "")</f>
        <v>240.98</v>
      </c>
      <c r="N655">
        <f t="shared" ca="1" si="10"/>
        <v>0</v>
      </c>
    </row>
    <row r="656" spans="1:14">
      <c r="A656" t="s">
        <v>170</v>
      </c>
      <c r="B656" t="s">
        <v>42</v>
      </c>
      <c r="C656">
        <v>237.84</v>
      </c>
      <c r="D656">
        <v>240.36</v>
      </c>
      <c r="E656">
        <v>235.32</v>
      </c>
      <c r="F656">
        <v>239.63</v>
      </c>
      <c r="G656">
        <v>29572</v>
      </c>
      <c r="H656">
        <v>14</v>
      </c>
      <c r="I656">
        <v>1</v>
      </c>
      <c r="J656">
        <v>239.63</v>
      </c>
      <c r="K656">
        <v>25531.798449612401</v>
      </c>
      <c r="L656" t="b">
        <v>0</v>
      </c>
      <c r="M656">
        <f ca="1">IF(Table1[company_id]=OFFSET(Table1[company_id],-1,0),
   OFFSET(Table1[adjusted_close],-1,0),
   "")</f>
        <v>239.63</v>
      </c>
      <c r="N656">
        <f t="shared" ca="1" si="10"/>
        <v>0</v>
      </c>
    </row>
    <row r="657" spans="1:14">
      <c r="A657" t="s">
        <v>171</v>
      </c>
      <c r="B657" t="s">
        <v>42</v>
      </c>
      <c r="C657">
        <v>238.98</v>
      </c>
      <c r="D657">
        <v>240.12</v>
      </c>
      <c r="E657">
        <v>237.85</v>
      </c>
      <c r="F657">
        <v>239.03</v>
      </c>
      <c r="G657">
        <v>32131</v>
      </c>
      <c r="H657">
        <v>15</v>
      </c>
      <c r="I657">
        <v>1</v>
      </c>
      <c r="J657">
        <v>239.03</v>
      </c>
      <c r="K657">
        <v>25531.798449612401</v>
      </c>
      <c r="L657" t="b">
        <v>0</v>
      </c>
      <c r="M657">
        <f ca="1">IF(Table1[company_id]=OFFSET(Table1[company_id],-1,0),
   OFFSET(Table1[adjusted_close],-1,0),
   "")</f>
        <v>239.03</v>
      </c>
      <c r="N657">
        <f t="shared" ca="1" si="10"/>
        <v>0</v>
      </c>
    </row>
    <row r="658" spans="1:14">
      <c r="A658" t="s">
        <v>172</v>
      </c>
      <c r="B658" t="s">
        <v>42</v>
      </c>
      <c r="C658">
        <v>244.51</v>
      </c>
      <c r="D658">
        <v>245.81</v>
      </c>
      <c r="E658">
        <v>243.22</v>
      </c>
      <c r="F658">
        <v>243.51</v>
      </c>
      <c r="G658">
        <v>42475</v>
      </c>
      <c r="H658">
        <v>16</v>
      </c>
      <c r="I658">
        <v>1</v>
      </c>
      <c r="J658">
        <v>243.51</v>
      </c>
      <c r="K658">
        <v>25531.798449612401</v>
      </c>
      <c r="L658" t="b">
        <v>0</v>
      </c>
      <c r="M658">
        <f ca="1">IF(Table1[company_id]=OFFSET(Table1[company_id],-1,0),
   OFFSET(Table1[adjusted_close],-1,0),
   "")</f>
        <v>243.51</v>
      </c>
      <c r="N658">
        <f t="shared" ca="1" si="10"/>
        <v>0</v>
      </c>
    </row>
    <row r="659" spans="1:14">
      <c r="A659" t="s">
        <v>173</v>
      </c>
      <c r="B659" t="s">
        <v>42</v>
      </c>
      <c r="C659">
        <v>243.61</v>
      </c>
      <c r="D659">
        <v>248.24</v>
      </c>
      <c r="E659">
        <v>238.98</v>
      </c>
      <c r="F659">
        <v>243.57</v>
      </c>
      <c r="G659">
        <v>12908</v>
      </c>
      <c r="H659">
        <v>17</v>
      </c>
      <c r="I659">
        <v>1</v>
      </c>
      <c r="J659">
        <v>243.57</v>
      </c>
      <c r="K659">
        <v>25531.798449612401</v>
      </c>
      <c r="L659" t="b">
        <v>0</v>
      </c>
      <c r="M659">
        <f ca="1">IF(Table1[company_id]=OFFSET(Table1[company_id],-1,0),
   OFFSET(Table1[adjusted_close],-1,0),
   "")</f>
        <v>243.57</v>
      </c>
      <c r="N659">
        <f t="shared" ca="1" si="10"/>
        <v>0</v>
      </c>
    </row>
    <row r="660" spans="1:14">
      <c r="A660" t="s">
        <v>176</v>
      </c>
      <c r="B660" t="s">
        <v>42</v>
      </c>
      <c r="C660">
        <v>242.79</v>
      </c>
      <c r="D660">
        <v>245.66</v>
      </c>
      <c r="E660">
        <v>239.92</v>
      </c>
      <c r="F660">
        <v>243.08</v>
      </c>
      <c r="G660">
        <v>17616</v>
      </c>
      <c r="H660">
        <v>20</v>
      </c>
      <c r="I660">
        <v>1</v>
      </c>
      <c r="J660">
        <v>243.08</v>
      </c>
      <c r="K660">
        <v>25531.798449612401</v>
      </c>
      <c r="L660" t="b">
        <v>0</v>
      </c>
      <c r="M660">
        <f ca="1">IF(Table1[company_id]=OFFSET(Table1[company_id],-1,0),
   OFFSET(Table1[adjusted_close],-1,0),
   "")</f>
        <v>243.08</v>
      </c>
      <c r="N660">
        <f t="shared" ca="1" si="10"/>
        <v>0</v>
      </c>
    </row>
    <row r="661" spans="1:14">
      <c r="A661" t="s">
        <v>177</v>
      </c>
      <c r="B661" t="s">
        <v>42</v>
      </c>
      <c r="C661">
        <v>242.13</v>
      </c>
      <c r="D661">
        <v>244.39</v>
      </c>
      <c r="E661">
        <v>239.86</v>
      </c>
      <c r="F661">
        <v>243.39</v>
      </c>
      <c r="G661">
        <v>44369</v>
      </c>
      <c r="H661">
        <v>21</v>
      </c>
      <c r="I661">
        <v>1</v>
      </c>
      <c r="J661">
        <v>243.39</v>
      </c>
      <c r="K661">
        <v>25531.798449612401</v>
      </c>
      <c r="L661" t="b">
        <v>0</v>
      </c>
      <c r="M661">
        <f ca="1">IF(Table1[company_id]=OFFSET(Table1[company_id],-1,0),
   OFFSET(Table1[adjusted_close],-1,0),
   "")</f>
        <v>243.39</v>
      </c>
      <c r="N661">
        <f t="shared" ca="1" si="10"/>
        <v>0</v>
      </c>
    </row>
    <row r="662" spans="1:14">
      <c r="A662" t="s">
        <v>178</v>
      </c>
      <c r="B662" t="s">
        <v>42</v>
      </c>
      <c r="C662">
        <v>243.08</v>
      </c>
      <c r="D662">
        <v>247.31</v>
      </c>
      <c r="E662">
        <v>238.84</v>
      </c>
      <c r="F662">
        <v>242.96</v>
      </c>
      <c r="G662">
        <v>32226</v>
      </c>
      <c r="H662">
        <v>22</v>
      </c>
      <c r="I662">
        <v>1</v>
      </c>
      <c r="J662">
        <v>242.96</v>
      </c>
      <c r="K662">
        <v>25531.798449612401</v>
      </c>
      <c r="L662" t="b">
        <v>0</v>
      </c>
      <c r="M662">
        <f ca="1">IF(Table1[company_id]=OFFSET(Table1[company_id],-1,0),
   OFFSET(Table1[adjusted_close],-1,0),
   "")</f>
        <v>242.96</v>
      </c>
      <c r="N662">
        <f t="shared" ca="1" si="10"/>
        <v>0</v>
      </c>
    </row>
    <row r="663" spans="1:14">
      <c r="A663" t="s">
        <v>179</v>
      </c>
      <c r="B663" t="s">
        <v>42</v>
      </c>
      <c r="C663">
        <v>241.89</v>
      </c>
      <c r="D663">
        <v>243.64</v>
      </c>
      <c r="E663">
        <v>240.14</v>
      </c>
      <c r="F663">
        <v>240.85</v>
      </c>
      <c r="G663">
        <v>14379</v>
      </c>
      <c r="H663">
        <v>23</v>
      </c>
      <c r="I663">
        <v>1</v>
      </c>
      <c r="J663">
        <v>240.85</v>
      </c>
      <c r="K663">
        <v>25531.798449612401</v>
      </c>
      <c r="L663" t="b">
        <v>0</v>
      </c>
      <c r="M663">
        <f ca="1">IF(Table1[company_id]=OFFSET(Table1[company_id],-1,0),
   OFFSET(Table1[adjusted_close],-1,0),
   "")</f>
        <v>240.85</v>
      </c>
      <c r="N663">
        <f t="shared" ca="1" si="10"/>
        <v>0</v>
      </c>
    </row>
    <row r="664" spans="1:14">
      <c r="A664" t="s">
        <v>180</v>
      </c>
      <c r="B664" t="s">
        <v>42</v>
      </c>
      <c r="C664">
        <v>237.22</v>
      </c>
      <c r="D664">
        <v>239.75</v>
      </c>
      <c r="E664">
        <v>234.69</v>
      </c>
      <c r="F664">
        <v>237.9</v>
      </c>
      <c r="G664">
        <v>9682</v>
      </c>
      <c r="H664">
        <v>24</v>
      </c>
      <c r="I664">
        <v>1</v>
      </c>
      <c r="J664">
        <v>237.9</v>
      </c>
      <c r="K664">
        <v>25531.798449612401</v>
      </c>
      <c r="L664" t="b">
        <v>0</v>
      </c>
      <c r="M664">
        <f ca="1">IF(Table1[company_id]=OFFSET(Table1[company_id],-1,0),
   OFFSET(Table1[adjusted_close],-1,0),
   "")</f>
        <v>237.9</v>
      </c>
      <c r="N664">
        <f t="shared" ca="1" si="10"/>
        <v>0</v>
      </c>
    </row>
    <row r="665" spans="1:14">
      <c r="A665" t="s">
        <v>183</v>
      </c>
      <c r="B665" t="s">
        <v>42</v>
      </c>
      <c r="C665">
        <v>235.35</v>
      </c>
      <c r="D665">
        <v>239.5</v>
      </c>
      <c r="E665">
        <v>231.21</v>
      </c>
      <c r="F665">
        <v>235.68</v>
      </c>
      <c r="G665">
        <v>33983</v>
      </c>
      <c r="H665">
        <v>27</v>
      </c>
      <c r="I665">
        <v>1</v>
      </c>
      <c r="J665">
        <v>235.68</v>
      </c>
      <c r="K665">
        <v>25531.798449612401</v>
      </c>
      <c r="L665" t="b">
        <v>0</v>
      </c>
      <c r="M665">
        <f ca="1">IF(Table1[company_id]=OFFSET(Table1[company_id],-1,0),
   OFFSET(Table1[adjusted_close],-1,0),
   "")</f>
        <v>235.68</v>
      </c>
      <c r="N665">
        <f t="shared" ca="1" si="10"/>
        <v>0</v>
      </c>
    </row>
    <row r="666" spans="1:14">
      <c r="A666" t="s">
        <v>184</v>
      </c>
      <c r="B666" t="s">
        <v>42</v>
      </c>
      <c r="C666">
        <v>238.78</v>
      </c>
      <c r="D666">
        <v>241.8</v>
      </c>
      <c r="E666">
        <v>235.77</v>
      </c>
      <c r="F666">
        <v>238.34</v>
      </c>
      <c r="G666">
        <v>25734</v>
      </c>
      <c r="H666">
        <v>28</v>
      </c>
      <c r="I666">
        <v>1</v>
      </c>
      <c r="J666">
        <v>238.34</v>
      </c>
      <c r="K666">
        <v>25531.798449612401</v>
      </c>
      <c r="L666" t="b">
        <v>0</v>
      </c>
      <c r="M666">
        <f ca="1">IF(Table1[company_id]=OFFSET(Table1[company_id],-1,0),
   OFFSET(Table1[adjusted_close],-1,0),
   "")</f>
        <v>238.34</v>
      </c>
      <c r="N666">
        <f t="shared" ca="1" si="10"/>
        <v>0</v>
      </c>
    </row>
    <row r="667" spans="1:14">
      <c r="A667" t="s">
        <v>185</v>
      </c>
      <c r="B667" t="s">
        <v>42</v>
      </c>
      <c r="C667">
        <v>238.04</v>
      </c>
      <c r="D667">
        <v>239.86</v>
      </c>
      <c r="E667">
        <v>236.22</v>
      </c>
      <c r="F667">
        <v>236.51</v>
      </c>
      <c r="G667">
        <v>43736</v>
      </c>
      <c r="H667">
        <v>29</v>
      </c>
      <c r="I667">
        <v>1</v>
      </c>
      <c r="J667">
        <v>236.51</v>
      </c>
      <c r="K667">
        <v>25531.798449612401</v>
      </c>
      <c r="L667" t="b">
        <v>0</v>
      </c>
      <c r="M667">
        <f ca="1">IF(Table1[company_id]=OFFSET(Table1[company_id],-1,0),
   OFFSET(Table1[adjusted_close],-1,0),
   "")</f>
        <v>236.51</v>
      </c>
      <c r="N667">
        <f t="shared" ca="1" si="10"/>
        <v>0</v>
      </c>
    </row>
    <row r="668" spans="1:14">
      <c r="A668" t="s">
        <v>186</v>
      </c>
      <c r="B668" t="s">
        <v>42</v>
      </c>
      <c r="C668">
        <v>237.13</v>
      </c>
      <c r="D668">
        <v>240.5</v>
      </c>
      <c r="E668">
        <v>233.76</v>
      </c>
      <c r="F668">
        <v>236.11</v>
      </c>
      <c r="G668">
        <v>48464</v>
      </c>
      <c r="H668">
        <v>30</v>
      </c>
      <c r="I668">
        <v>1</v>
      </c>
      <c r="J668">
        <v>236.11</v>
      </c>
      <c r="K668">
        <v>25531.798449612401</v>
      </c>
      <c r="L668" t="b">
        <v>0</v>
      </c>
      <c r="M668">
        <f ca="1">IF(Table1[company_id]=OFFSET(Table1[company_id],-1,0),
   OFFSET(Table1[adjusted_close],-1,0),
   "")</f>
        <v>236.11</v>
      </c>
      <c r="N668">
        <f t="shared" ca="1" si="10"/>
        <v>0</v>
      </c>
    </row>
    <row r="669" spans="1:14">
      <c r="A669" t="s">
        <v>187</v>
      </c>
      <c r="B669" t="s">
        <v>42</v>
      </c>
      <c r="C669">
        <v>239.01</v>
      </c>
      <c r="D669">
        <v>240.39</v>
      </c>
      <c r="E669">
        <v>237.62</v>
      </c>
      <c r="F669">
        <v>238.26</v>
      </c>
      <c r="G669">
        <v>12185</v>
      </c>
      <c r="H669">
        <v>31</v>
      </c>
      <c r="I669">
        <v>1</v>
      </c>
      <c r="J669">
        <v>238.26</v>
      </c>
      <c r="K669">
        <v>25531.798449612401</v>
      </c>
      <c r="L669" t="b">
        <v>0</v>
      </c>
      <c r="M669">
        <f ca="1">IF(Table1[company_id]=OFFSET(Table1[company_id],-1,0),
   OFFSET(Table1[adjusted_close],-1,0),
   "")</f>
        <v>238.26</v>
      </c>
      <c r="N669">
        <f t="shared" ca="1" si="10"/>
        <v>0</v>
      </c>
    </row>
    <row r="670" spans="1:14">
      <c r="A670" t="s">
        <v>190</v>
      </c>
      <c r="B670" t="s">
        <v>42</v>
      </c>
      <c r="C670">
        <v>236.39</v>
      </c>
      <c r="D670">
        <v>238.92</v>
      </c>
      <c r="E670">
        <v>233.87</v>
      </c>
      <c r="F670">
        <v>237.48</v>
      </c>
      <c r="G670">
        <v>20167</v>
      </c>
      <c r="H670">
        <v>34</v>
      </c>
      <c r="I670">
        <v>1</v>
      </c>
      <c r="J670">
        <v>237.48</v>
      </c>
      <c r="K670">
        <v>25531.798449612401</v>
      </c>
      <c r="L670" t="b">
        <v>0</v>
      </c>
      <c r="M670">
        <f ca="1">IF(Table1[company_id]=OFFSET(Table1[company_id],-1,0),
   OFFSET(Table1[adjusted_close],-1,0),
   "")</f>
        <v>237.48</v>
      </c>
      <c r="N670">
        <f t="shared" ca="1" si="10"/>
        <v>0</v>
      </c>
    </row>
    <row r="671" spans="1:14">
      <c r="A671" t="s">
        <v>191</v>
      </c>
      <c r="B671" t="s">
        <v>42</v>
      </c>
      <c r="C671">
        <v>239.01</v>
      </c>
      <c r="D671">
        <v>241.84</v>
      </c>
      <c r="E671">
        <v>236.19</v>
      </c>
      <c r="F671">
        <v>239.44</v>
      </c>
      <c r="G671">
        <v>28076</v>
      </c>
      <c r="H671">
        <v>35</v>
      </c>
      <c r="I671">
        <v>1</v>
      </c>
      <c r="J671">
        <v>239.44</v>
      </c>
      <c r="K671">
        <v>25531.798449612401</v>
      </c>
      <c r="L671" t="b">
        <v>0</v>
      </c>
      <c r="M671">
        <f ca="1">IF(Table1[company_id]=OFFSET(Table1[company_id],-1,0),
   OFFSET(Table1[adjusted_close],-1,0),
   "")</f>
        <v>239.44</v>
      </c>
      <c r="N671">
        <f t="shared" ca="1" si="10"/>
        <v>0</v>
      </c>
    </row>
    <row r="672" spans="1:14">
      <c r="A672" t="s">
        <v>192</v>
      </c>
      <c r="B672" t="s">
        <v>42</v>
      </c>
      <c r="C672">
        <v>234.17</v>
      </c>
      <c r="D672">
        <v>237.81</v>
      </c>
      <c r="E672">
        <v>230.53</v>
      </c>
      <c r="F672">
        <v>234.89</v>
      </c>
      <c r="G672">
        <v>23973</v>
      </c>
      <c r="H672">
        <v>36</v>
      </c>
      <c r="I672">
        <v>1</v>
      </c>
      <c r="J672">
        <v>234.89</v>
      </c>
      <c r="K672">
        <v>25531.798449612401</v>
      </c>
      <c r="L672" t="b">
        <v>0</v>
      </c>
      <c r="M672">
        <f ca="1">IF(Table1[company_id]=OFFSET(Table1[company_id],-1,0),
   OFFSET(Table1[adjusted_close],-1,0),
   "")</f>
        <v>234.89</v>
      </c>
      <c r="N672">
        <f t="shared" ca="1" si="10"/>
        <v>0</v>
      </c>
    </row>
    <row r="673" spans="1:14">
      <c r="A673" t="s">
        <v>193</v>
      </c>
      <c r="B673" t="s">
        <v>42</v>
      </c>
      <c r="C673">
        <v>234.35</v>
      </c>
      <c r="D673">
        <v>236.71</v>
      </c>
      <c r="E673">
        <v>231.99</v>
      </c>
      <c r="F673">
        <v>234.56</v>
      </c>
      <c r="G673">
        <v>2932</v>
      </c>
      <c r="H673">
        <v>37</v>
      </c>
      <c r="I673">
        <v>1</v>
      </c>
      <c r="J673">
        <v>234.56</v>
      </c>
      <c r="K673">
        <v>25531.798449612401</v>
      </c>
      <c r="L673" t="b">
        <v>0</v>
      </c>
      <c r="M673">
        <f ca="1">IF(Table1[company_id]=OFFSET(Table1[company_id],-1,0),
   OFFSET(Table1[adjusted_close],-1,0),
   "")</f>
        <v>234.56</v>
      </c>
      <c r="N673">
        <f t="shared" ca="1" si="10"/>
        <v>0</v>
      </c>
    </row>
    <row r="674" spans="1:14">
      <c r="A674" t="s">
        <v>194</v>
      </c>
      <c r="B674" t="s">
        <v>42</v>
      </c>
      <c r="C674">
        <v>234.61</v>
      </c>
      <c r="D674">
        <v>237</v>
      </c>
      <c r="E674">
        <v>232.21</v>
      </c>
      <c r="F674">
        <v>234.85</v>
      </c>
      <c r="G674">
        <v>39405</v>
      </c>
      <c r="H674">
        <v>38</v>
      </c>
      <c r="I674">
        <v>1</v>
      </c>
      <c r="J674">
        <v>234.85</v>
      </c>
      <c r="K674">
        <v>25531.798449612401</v>
      </c>
      <c r="L674" t="b">
        <v>0</v>
      </c>
      <c r="M674">
        <f ca="1">IF(Table1[company_id]=OFFSET(Table1[company_id],-1,0),
   OFFSET(Table1[adjusted_close],-1,0),
   "")</f>
        <v>234.85</v>
      </c>
      <c r="N674">
        <f t="shared" ca="1" si="10"/>
        <v>0</v>
      </c>
    </row>
    <row r="675" spans="1:14">
      <c r="A675" t="s">
        <v>197</v>
      </c>
      <c r="B675" t="s">
        <v>42</v>
      </c>
      <c r="C675">
        <v>235.53</v>
      </c>
      <c r="D675">
        <v>237.06</v>
      </c>
      <c r="E675">
        <v>233.99</v>
      </c>
      <c r="F675">
        <v>234.97</v>
      </c>
      <c r="G675">
        <v>28882</v>
      </c>
      <c r="H675">
        <v>41</v>
      </c>
      <c r="I675">
        <v>1</v>
      </c>
      <c r="J675">
        <v>234.97</v>
      </c>
      <c r="K675">
        <v>25531.798449612401</v>
      </c>
      <c r="L675" t="b">
        <v>0</v>
      </c>
      <c r="M675">
        <f ca="1">IF(Table1[company_id]=OFFSET(Table1[company_id],-1,0),
   OFFSET(Table1[adjusted_close],-1,0),
   "")</f>
        <v>234.97</v>
      </c>
      <c r="N675">
        <f t="shared" ca="1" si="10"/>
        <v>0</v>
      </c>
    </row>
    <row r="676" spans="1:14">
      <c r="A676" t="s">
        <v>198</v>
      </c>
      <c r="B676" t="s">
        <v>42</v>
      </c>
      <c r="C676">
        <v>231.42</v>
      </c>
      <c r="D676">
        <v>233.29</v>
      </c>
      <c r="E676">
        <v>229.55</v>
      </c>
      <c r="F676">
        <v>230.18</v>
      </c>
      <c r="G676">
        <v>7474</v>
      </c>
      <c r="H676">
        <v>42</v>
      </c>
      <c r="I676">
        <v>1</v>
      </c>
      <c r="J676">
        <v>230.18</v>
      </c>
      <c r="K676">
        <v>25531.798449612401</v>
      </c>
      <c r="L676" t="b">
        <v>0</v>
      </c>
      <c r="M676">
        <f ca="1">IF(Table1[company_id]=OFFSET(Table1[company_id],-1,0),
   OFFSET(Table1[adjusted_close],-1,0),
   "")</f>
        <v>230.18</v>
      </c>
      <c r="N676">
        <f t="shared" ca="1" si="10"/>
        <v>0</v>
      </c>
    </row>
    <row r="677" spans="1:14">
      <c r="A677" t="s">
        <v>199</v>
      </c>
      <c r="B677" t="s">
        <v>42</v>
      </c>
      <c r="C677">
        <v>233.61</v>
      </c>
      <c r="D677">
        <v>237.46</v>
      </c>
      <c r="E677">
        <v>229.76</v>
      </c>
      <c r="F677">
        <v>233.75</v>
      </c>
      <c r="G677">
        <v>14979</v>
      </c>
      <c r="H677">
        <v>43</v>
      </c>
      <c r="I677">
        <v>1</v>
      </c>
      <c r="J677">
        <v>233.75</v>
      </c>
      <c r="K677">
        <v>25531.798449612401</v>
      </c>
      <c r="L677" t="b">
        <v>0</v>
      </c>
      <c r="M677">
        <f ca="1">IF(Table1[company_id]=OFFSET(Table1[company_id],-1,0),
   OFFSET(Table1[adjusted_close],-1,0),
   "")</f>
        <v>233.75</v>
      </c>
      <c r="N677">
        <f t="shared" ca="1" si="10"/>
        <v>0</v>
      </c>
    </row>
    <row r="678" spans="1:14">
      <c r="A678" t="s">
        <v>200</v>
      </c>
      <c r="B678" t="s">
        <v>42</v>
      </c>
      <c r="C678">
        <v>232.58</v>
      </c>
      <c r="D678">
        <v>234.36</v>
      </c>
      <c r="E678">
        <v>230.8</v>
      </c>
      <c r="F678">
        <v>231.31</v>
      </c>
      <c r="G678">
        <v>13867</v>
      </c>
      <c r="H678">
        <v>44</v>
      </c>
      <c r="I678">
        <v>1</v>
      </c>
      <c r="J678">
        <v>231.31</v>
      </c>
      <c r="K678">
        <v>25531.798449612401</v>
      </c>
      <c r="L678" t="b">
        <v>0</v>
      </c>
      <c r="M678">
        <f ca="1">IF(Table1[company_id]=OFFSET(Table1[company_id],-1,0),
   OFFSET(Table1[adjusted_close],-1,0),
   "")</f>
        <v>231.31</v>
      </c>
      <c r="N678">
        <f t="shared" ca="1" si="10"/>
        <v>0</v>
      </c>
    </row>
    <row r="679" spans="1:14">
      <c r="A679" t="s">
        <v>201</v>
      </c>
      <c r="B679" t="s">
        <v>42</v>
      </c>
      <c r="C679">
        <v>232.24</v>
      </c>
      <c r="D679">
        <v>236.76</v>
      </c>
      <c r="E679">
        <v>227.72</v>
      </c>
      <c r="F679">
        <v>232.34</v>
      </c>
      <c r="G679">
        <v>31527</v>
      </c>
      <c r="H679">
        <v>45</v>
      </c>
      <c r="I679">
        <v>1</v>
      </c>
      <c r="J679">
        <v>232.34</v>
      </c>
      <c r="K679">
        <v>25531.798449612401</v>
      </c>
      <c r="L679" t="b">
        <v>0</v>
      </c>
      <c r="M679">
        <f ca="1">IF(Table1[company_id]=OFFSET(Table1[company_id],-1,0),
   OFFSET(Table1[adjusted_close],-1,0),
   "")</f>
        <v>232.34</v>
      </c>
      <c r="N679">
        <f t="shared" ca="1" si="10"/>
        <v>0</v>
      </c>
    </row>
    <row r="680" spans="1:14">
      <c r="A680" t="s">
        <v>204</v>
      </c>
      <c r="B680" t="s">
        <v>42</v>
      </c>
      <c r="C680">
        <v>233.42</v>
      </c>
      <c r="D680">
        <v>236.85</v>
      </c>
      <c r="E680">
        <v>229.99</v>
      </c>
      <c r="F680">
        <v>232.42</v>
      </c>
      <c r="G680">
        <v>6451</v>
      </c>
      <c r="H680">
        <v>48</v>
      </c>
      <c r="I680">
        <v>1</v>
      </c>
      <c r="J680">
        <v>232.42</v>
      </c>
      <c r="K680">
        <v>25531.798449612401</v>
      </c>
      <c r="L680" t="b">
        <v>0</v>
      </c>
      <c r="M680">
        <f ca="1">IF(Table1[company_id]=OFFSET(Table1[company_id],-1,0),
   OFFSET(Table1[adjusted_close],-1,0),
   "")</f>
        <v>232.42</v>
      </c>
      <c r="N680">
        <f t="shared" ca="1" si="10"/>
        <v>0</v>
      </c>
    </row>
    <row r="681" spans="1:14">
      <c r="A681" t="s">
        <v>205</v>
      </c>
      <c r="B681" t="s">
        <v>42</v>
      </c>
      <c r="C681">
        <v>235.01</v>
      </c>
      <c r="D681">
        <v>236.65</v>
      </c>
      <c r="E681">
        <v>233.37</v>
      </c>
      <c r="F681">
        <v>235.43</v>
      </c>
      <c r="G681">
        <v>40954</v>
      </c>
      <c r="H681">
        <v>49</v>
      </c>
      <c r="I681">
        <v>1</v>
      </c>
      <c r="J681">
        <v>235.43</v>
      </c>
      <c r="K681">
        <v>25531.798449612401</v>
      </c>
      <c r="L681" t="b">
        <v>0</v>
      </c>
      <c r="M681">
        <f ca="1">IF(Table1[company_id]=OFFSET(Table1[company_id],-1,0),
   OFFSET(Table1[adjusted_close],-1,0),
   "")</f>
        <v>235.43</v>
      </c>
      <c r="N681">
        <f t="shared" ca="1" si="10"/>
        <v>0</v>
      </c>
    </row>
    <row r="682" spans="1:14">
      <c r="A682" t="s">
        <v>206</v>
      </c>
      <c r="B682" t="s">
        <v>42</v>
      </c>
      <c r="C682">
        <v>241.98</v>
      </c>
      <c r="D682">
        <v>242.92</v>
      </c>
      <c r="E682">
        <v>241.03</v>
      </c>
      <c r="F682">
        <v>242.07</v>
      </c>
      <c r="G682">
        <v>31873</v>
      </c>
      <c r="H682">
        <v>50</v>
      </c>
      <c r="I682">
        <v>1</v>
      </c>
      <c r="J682">
        <v>242.07</v>
      </c>
      <c r="K682">
        <v>25531.798449612401</v>
      </c>
      <c r="L682" t="b">
        <v>0</v>
      </c>
      <c r="M682">
        <f ca="1">IF(Table1[company_id]=OFFSET(Table1[company_id],-1,0),
   OFFSET(Table1[adjusted_close],-1,0),
   "")</f>
        <v>242.07</v>
      </c>
      <c r="N682">
        <f t="shared" ca="1" si="10"/>
        <v>0</v>
      </c>
    </row>
    <row r="683" spans="1:14">
      <c r="A683" t="s">
        <v>207</v>
      </c>
      <c r="B683" t="s">
        <v>42</v>
      </c>
      <c r="C683">
        <v>236.28</v>
      </c>
      <c r="D683">
        <v>238.29</v>
      </c>
      <c r="E683">
        <v>234.27</v>
      </c>
      <c r="F683">
        <v>238.22</v>
      </c>
      <c r="G683">
        <v>26372</v>
      </c>
      <c r="H683">
        <v>51</v>
      </c>
      <c r="I683">
        <v>1</v>
      </c>
      <c r="J683">
        <v>238.22</v>
      </c>
      <c r="K683">
        <v>25531.798449612401</v>
      </c>
      <c r="L683" t="b">
        <v>0</v>
      </c>
      <c r="M683">
        <f ca="1">IF(Table1[company_id]=OFFSET(Table1[company_id],-1,0),
   OFFSET(Table1[adjusted_close],-1,0),
   "")</f>
        <v>238.22</v>
      </c>
      <c r="N683">
        <f t="shared" ca="1" si="10"/>
        <v>0</v>
      </c>
    </row>
    <row r="684" spans="1:14">
      <c r="A684" t="s">
        <v>208</v>
      </c>
      <c r="B684" t="s">
        <v>42</v>
      </c>
      <c r="C684">
        <v>236.25</v>
      </c>
      <c r="D684">
        <v>240.63</v>
      </c>
      <c r="E684">
        <v>231.88</v>
      </c>
      <c r="F684">
        <v>236.34</v>
      </c>
      <c r="G684">
        <v>30290</v>
      </c>
      <c r="H684">
        <v>52</v>
      </c>
      <c r="I684">
        <v>1</v>
      </c>
      <c r="J684">
        <v>236.34</v>
      </c>
      <c r="K684">
        <v>25531.798449612401</v>
      </c>
      <c r="L684" t="b">
        <v>0</v>
      </c>
      <c r="M684">
        <f ca="1">IF(Table1[company_id]=OFFSET(Table1[company_id],-1,0),
   OFFSET(Table1[adjusted_close],-1,0),
   "")</f>
        <v>236.34</v>
      </c>
      <c r="N684">
        <f t="shared" ca="1" si="10"/>
        <v>0</v>
      </c>
    </row>
    <row r="685" spans="1:14">
      <c r="A685" t="s">
        <v>211</v>
      </c>
      <c r="B685" t="s">
        <v>42</v>
      </c>
      <c r="C685">
        <v>235.64</v>
      </c>
      <c r="D685">
        <v>238.83</v>
      </c>
      <c r="E685">
        <v>232.44</v>
      </c>
      <c r="F685">
        <v>236.96</v>
      </c>
      <c r="G685">
        <v>6366</v>
      </c>
      <c r="H685">
        <v>55</v>
      </c>
      <c r="I685">
        <v>1</v>
      </c>
      <c r="J685">
        <v>236.96</v>
      </c>
      <c r="K685">
        <v>25531.798449612401</v>
      </c>
      <c r="L685" t="b">
        <v>0</v>
      </c>
      <c r="M685">
        <f ca="1">IF(Table1[company_id]=OFFSET(Table1[company_id],-1,0),
   OFFSET(Table1[adjusted_close],-1,0),
   "")</f>
        <v>236.96</v>
      </c>
      <c r="N685">
        <f t="shared" ca="1" si="10"/>
        <v>0</v>
      </c>
    </row>
    <row r="686" spans="1:14">
      <c r="A686" t="s">
        <v>212</v>
      </c>
      <c r="B686" t="s">
        <v>42</v>
      </c>
      <c r="C686">
        <v>232.66</v>
      </c>
      <c r="D686">
        <v>235.57</v>
      </c>
      <c r="E686">
        <v>229.74</v>
      </c>
      <c r="F686">
        <v>233.74</v>
      </c>
      <c r="G686">
        <v>11717</v>
      </c>
      <c r="H686">
        <v>56</v>
      </c>
      <c r="I686">
        <v>1</v>
      </c>
      <c r="J686">
        <v>233.74</v>
      </c>
      <c r="K686">
        <v>25531.798449612401</v>
      </c>
      <c r="L686" t="b">
        <v>0</v>
      </c>
      <c r="M686">
        <f ca="1">IF(Table1[company_id]=OFFSET(Table1[company_id],-1,0),
   OFFSET(Table1[adjusted_close],-1,0),
   "")</f>
        <v>233.74</v>
      </c>
      <c r="N686">
        <f t="shared" ca="1" si="10"/>
        <v>0</v>
      </c>
    </row>
    <row r="687" spans="1:14">
      <c r="A687" t="s">
        <v>213</v>
      </c>
      <c r="B687" t="s">
        <v>42</v>
      </c>
      <c r="C687">
        <v>237.22</v>
      </c>
      <c r="D687">
        <v>239.5</v>
      </c>
      <c r="E687">
        <v>234.94</v>
      </c>
      <c r="F687">
        <v>236.11</v>
      </c>
      <c r="G687">
        <v>24360</v>
      </c>
      <c r="H687">
        <v>57</v>
      </c>
      <c r="I687">
        <v>1</v>
      </c>
      <c r="J687">
        <v>236.11</v>
      </c>
      <c r="K687">
        <v>25531.798449612401</v>
      </c>
      <c r="L687" t="b">
        <v>0</v>
      </c>
      <c r="M687">
        <f ca="1">IF(Table1[company_id]=OFFSET(Table1[company_id],-1,0),
   OFFSET(Table1[adjusted_close],-1,0),
   "")</f>
        <v>236.11</v>
      </c>
      <c r="N687">
        <f t="shared" ca="1" si="10"/>
        <v>0</v>
      </c>
    </row>
    <row r="688" spans="1:14">
      <c r="A688" t="s">
        <v>214</v>
      </c>
      <c r="B688" t="s">
        <v>42</v>
      </c>
      <c r="C688">
        <v>237.92</v>
      </c>
      <c r="D688">
        <v>240.87</v>
      </c>
      <c r="E688">
        <v>234.96</v>
      </c>
      <c r="F688">
        <v>238.69</v>
      </c>
      <c r="G688">
        <v>37435</v>
      </c>
      <c r="H688">
        <v>58</v>
      </c>
      <c r="I688">
        <v>1</v>
      </c>
      <c r="J688">
        <v>238.69</v>
      </c>
      <c r="K688">
        <v>25531.798449612401</v>
      </c>
      <c r="L688" t="b">
        <v>0</v>
      </c>
      <c r="M688">
        <f ca="1">IF(Table1[company_id]=OFFSET(Table1[company_id],-1,0),
   OFFSET(Table1[adjusted_close],-1,0),
   "")</f>
        <v>238.69</v>
      </c>
      <c r="N688">
        <f t="shared" ca="1" si="10"/>
        <v>0</v>
      </c>
    </row>
    <row r="689" spans="1:14">
      <c r="A689" t="s">
        <v>215</v>
      </c>
      <c r="B689" t="s">
        <v>42</v>
      </c>
      <c r="C689">
        <v>239.94</v>
      </c>
      <c r="D689">
        <v>243.15</v>
      </c>
      <c r="E689">
        <v>236.72</v>
      </c>
      <c r="F689">
        <v>240.43</v>
      </c>
      <c r="G689">
        <v>42045</v>
      </c>
      <c r="H689">
        <v>59</v>
      </c>
      <c r="I689">
        <v>1</v>
      </c>
      <c r="J689">
        <v>240.43</v>
      </c>
      <c r="K689">
        <v>25531.798449612401</v>
      </c>
      <c r="L689" t="b">
        <v>0</v>
      </c>
      <c r="M689">
        <f ca="1">IF(Table1[company_id]=OFFSET(Table1[company_id],-1,0),
   OFFSET(Table1[adjusted_close],-1,0),
   "")</f>
        <v>240.43</v>
      </c>
      <c r="N689">
        <f t="shared" ca="1" si="10"/>
        <v>0</v>
      </c>
    </row>
    <row r="690" spans="1:14">
      <c r="A690" t="s">
        <v>218</v>
      </c>
      <c r="B690" t="s">
        <v>42</v>
      </c>
      <c r="C690">
        <v>240.65</v>
      </c>
      <c r="D690">
        <v>244.12</v>
      </c>
      <c r="E690">
        <v>237.18</v>
      </c>
      <c r="F690">
        <v>241.21</v>
      </c>
      <c r="G690">
        <v>19020</v>
      </c>
      <c r="H690">
        <v>62</v>
      </c>
      <c r="I690">
        <v>1</v>
      </c>
      <c r="J690">
        <v>241.21</v>
      </c>
      <c r="K690">
        <v>25531.798449612401</v>
      </c>
      <c r="L690" t="b">
        <v>0</v>
      </c>
      <c r="M690">
        <f ca="1">IF(Table1[company_id]=OFFSET(Table1[company_id],-1,0),
   OFFSET(Table1[adjusted_close],-1,0),
   "")</f>
        <v>241.21</v>
      </c>
      <c r="N690">
        <f t="shared" ca="1" si="10"/>
        <v>0</v>
      </c>
    </row>
    <row r="691" spans="1:14">
      <c r="A691" t="s">
        <v>219</v>
      </c>
      <c r="B691" t="s">
        <v>42</v>
      </c>
      <c r="C691">
        <v>245.04</v>
      </c>
      <c r="D691">
        <v>247.32</v>
      </c>
      <c r="E691">
        <v>242.75</v>
      </c>
      <c r="F691">
        <v>245.46</v>
      </c>
      <c r="G691">
        <v>20710</v>
      </c>
      <c r="H691">
        <v>63</v>
      </c>
      <c r="I691">
        <v>1</v>
      </c>
      <c r="J691">
        <v>245.46</v>
      </c>
      <c r="K691">
        <v>25531.798449612401</v>
      </c>
      <c r="L691" t="b">
        <v>0</v>
      </c>
      <c r="M691">
        <f ca="1">IF(Table1[company_id]=OFFSET(Table1[company_id],-1,0),
   OFFSET(Table1[adjusted_close],-1,0),
   "")</f>
        <v>245.46</v>
      </c>
      <c r="N691">
        <f t="shared" ca="1" si="10"/>
        <v>0</v>
      </c>
    </row>
    <row r="692" spans="1:14">
      <c r="A692" t="s">
        <v>220</v>
      </c>
      <c r="B692" t="s">
        <v>42</v>
      </c>
      <c r="C692">
        <v>242.97</v>
      </c>
      <c r="D692">
        <v>245.04</v>
      </c>
      <c r="E692">
        <v>240.9</v>
      </c>
      <c r="F692">
        <v>241.97</v>
      </c>
      <c r="G692">
        <v>5967</v>
      </c>
      <c r="H692">
        <v>64</v>
      </c>
      <c r="I692">
        <v>1</v>
      </c>
      <c r="J692">
        <v>241.97</v>
      </c>
      <c r="K692">
        <v>25531.798449612401</v>
      </c>
      <c r="L692" t="b">
        <v>0</v>
      </c>
      <c r="M692">
        <f ca="1">IF(Table1[company_id]=OFFSET(Table1[company_id],-1,0),
   OFFSET(Table1[adjusted_close],-1,0),
   "")</f>
        <v>241.97</v>
      </c>
      <c r="N692">
        <f t="shared" ca="1" si="10"/>
        <v>0</v>
      </c>
    </row>
    <row r="693" spans="1:14">
      <c r="A693" t="s">
        <v>221</v>
      </c>
      <c r="B693" t="s">
        <v>42</v>
      </c>
      <c r="C693">
        <v>242.52</v>
      </c>
      <c r="D693">
        <v>246.34</v>
      </c>
      <c r="E693">
        <v>238.7</v>
      </c>
      <c r="F693">
        <v>242.23</v>
      </c>
      <c r="G693">
        <v>6722</v>
      </c>
      <c r="H693">
        <v>65</v>
      </c>
      <c r="I693">
        <v>1</v>
      </c>
      <c r="J693">
        <v>242.23</v>
      </c>
      <c r="K693">
        <v>25531.798449612401</v>
      </c>
      <c r="L693" t="b">
        <v>0</v>
      </c>
      <c r="M693">
        <f ca="1">IF(Table1[company_id]=OFFSET(Table1[company_id],-1,0),
   OFFSET(Table1[adjusted_close],-1,0),
   "")</f>
        <v>242.23</v>
      </c>
      <c r="N693">
        <f t="shared" ca="1" si="10"/>
        <v>0</v>
      </c>
    </row>
    <row r="694" spans="1:14">
      <c r="A694" t="s">
        <v>222</v>
      </c>
      <c r="B694" t="s">
        <v>42</v>
      </c>
      <c r="C694">
        <v>240.06</v>
      </c>
      <c r="D694">
        <v>241.26</v>
      </c>
      <c r="E694">
        <v>238.86</v>
      </c>
      <c r="F694">
        <v>240.04</v>
      </c>
      <c r="G694">
        <v>38212</v>
      </c>
      <c r="H694">
        <v>66</v>
      </c>
      <c r="I694">
        <v>1</v>
      </c>
      <c r="J694">
        <v>240.04</v>
      </c>
      <c r="K694">
        <v>25531.798449612401</v>
      </c>
      <c r="L694" t="b">
        <v>0</v>
      </c>
      <c r="M694">
        <f ca="1">IF(Table1[company_id]=OFFSET(Table1[company_id],-1,0),
   OFFSET(Table1[adjusted_close],-1,0),
   "")</f>
        <v>240.04</v>
      </c>
      <c r="N694">
        <f t="shared" ca="1" si="10"/>
        <v>0</v>
      </c>
    </row>
    <row r="695" spans="1:14">
      <c r="A695" t="s">
        <v>225</v>
      </c>
      <c r="B695" t="s">
        <v>42</v>
      </c>
      <c r="C695">
        <v>242.37</v>
      </c>
      <c r="D695">
        <v>245.14</v>
      </c>
      <c r="E695">
        <v>239.59</v>
      </c>
      <c r="F695">
        <v>242.81</v>
      </c>
      <c r="G695">
        <v>13297</v>
      </c>
      <c r="H695">
        <v>69</v>
      </c>
      <c r="I695">
        <v>1</v>
      </c>
      <c r="J695">
        <v>242.81</v>
      </c>
      <c r="K695">
        <v>25531.798449612401</v>
      </c>
      <c r="L695" t="b">
        <v>0</v>
      </c>
      <c r="M695">
        <f ca="1">IF(Table1[company_id]=OFFSET(Table1[company_id],-1,0),
   OFFSET(Table1[adjusted_close],-1,0),
   "")</f>
        <v>242.81</v>
      </c>
      <c r="N695">
        <f t="shared" ca="1" si="10"/>
        <v>0</v>
      </c>
    </row>
    <row r="696" spans="1:14">
      <c r="A696" t="s">
        <v>226</v>
      </c>
      <c r="B696" t="s">
        <v>42</v>
      </c>
      <c r="C696">
        <v>239.09</v>
      </c>
      <c r="D696">
        <v>241.6</v>
      </c>
      <c r="E696">
        <v>236.59</v>
      </c>
      <c r="F696">
        <v>237.32</v>
      </c>
      <c r="G696">
        <v>20702</v>
      </c>
      <c r="H696">
        <v>70</v>
      </c>
      <c r="I696">
        <v>1</v>
      </c>
      <c r="J696">
        <v>237.32</v>
      </c>
      <c r="K696">
        <v>25531.798449612401</v>
      </c>
      <c r="L696" t="b">
        <v>0</v>
      </c>
      <c r="M696">
        <f ca="1">IF(Table1[company_id]=OFFSET(Table1[company_id],-1,0),
   OFFSET(Table1[adjusted_close],-1,0),
   "")</f>
        <v>237.32</v>
      </c>
      <c r="N696">
        <f t="shared" ca="1" si="10"/>
        <v>0</v>
      </c>
    </row>
    <row r="697" spans="1:14">
      <c r="A697" t="s">
        <v>227</v>
      </c>
      <c r="B697" t="s">
        <v>42</v>
      </c>
      <c r="C697">
        <v>237.12</v>
      </c>
      <c r="D697">
        <v>241.66</v>
      </c>
      <c r="E697">
        <v>232.58</v>
      </c>
      <c r="F697">
        <v>237.29</v>
      </c>
      <c r="G697">
        <v>21127</v>
      </c>
      <c r="H697">
        <v>71</v>
      </c>
      <c r="I697">
        <v>1</v>
      </c>
      <c r="J697">
        <v>237.29</v>
      </c>
      <c r="K697">
        <v>25531.798449612401</v>
      </c>
      <c r="L697" t="b">
        <v>0</v>
      </c>
      <c r="M697">
        <f ca="1">IF(Table1[company_id]=OFFSET(Table1[company_id],-1,0),
   OFFSET(Table1[adjusted_close],-1,0),
   "")</f>
        <v>237.29</v>
      </c>
      <c r="N697">
        <f t="shared" ca="1" si="10"/>
        <v>0</v>
      </c>
    </row>
    <row r="698" spans="1:14">
      <c r="A698" t="s">
        <v>228</v>
      </c>
      <c r="B698" t="s">
        <v>42</v>
      </c>
      <c r="C698">
        <v>238.43</v>
      </c>
      <c r="D698">
        <v>240.8</v>
      </c>
      <c r="E698">
        <v>236.06</v>
      </c>
      <c r="F698">
        <v>238.35</v>
      </c>
      <c r="G698">
        <v>29482</v>
      </c>
      <c r="H698">
        <v>72</v>
      </c>
      <c r="I698">
        <v>1</v>
      </c>
      <c r="J698">
        <v>238.35</v>
      </c>
      <c r="K698">
        <v>25531.798449612401</v>
      </c>
      <c r="L698" t="b">
        <v>0</v>
      </c>
      <c r="M698">
        <f ca="1">IF(Table1[company_id]=OFFSET(Table1[company_id],-1,0),
   OFFSET(Table1[adjusted_close],-1,0),
   "")</f>
        <v>238.35</v>
      </c>
      <c r="N698">
        <f t="shared" ca="1" si="10"/>
        <v>0</v>
      </c>
    </row>
    <row r="699" spans="1:14">
      <c r="A699" t="s">
        <v>229</v>
      </c>
      <c r="B699" t="s">
        <v>42</v>
      </c>
      <c r="C699">
        <v>234.73</v>
      </c>
      <c r="D699">
        <v>237.43</v>
      </c>
      <c r="E699">
        <v>232.03</v>
      </c>
      <c r="F699">
        <v>235.58</v>
      </c>
      <c r="G699">
        <v>41546</v>
      </c>
      <c r="H699">
        <v>73</v>
      </c>
      <c r="I699">
        <v>1</v>
      </c>
      <c r="J699">
        <v>235.58</v>
      </c>
      <c r="K699">
        <v>25531.798449612401</v>
      </c>
      <c r="L699" t="b">
        <v>0</v>
      </c>
      <c r="M699">
        <f ca="1">IF(Table1[company_id]=OFFSET(Table1[company_id],-1,0),
   OFFSET(Table1[adjusted_close],-1,0),
   "")</f>
        <v>235.58</v>
      </c>
      <c r="N699">
        <f t="shared" ca="1" si="10"/>
        <v>0</v>
      </c>
    </row>
    <row r="700" spans="1:14">
      <c r="A700" t="s">
        <v>232</v>
      </c>
      <c r="B700" t="s">
        <v>42</v>
      </c>
      <c r="C700">
        <v>234.66</v>
      </c>
      <c r="D700">
        <v>238.23</v>
      </c>
      <c r="E700">
        <v>231.09</v>
      </c>
      <c r="F700">
        <v>233.79</v>
      </c>
      <c r="G700">
        <v>20149</v>
      </c>
      <c r="H700">
        <v>76</v>
      </c>
      <c r="I700">
        <v>1</v>
      </c>
      <c r="J700">
        <v>233.79</v>
      </c>
      <c r="K700">
        <v>25531.798449612401</v>
      </c>
      <c r="L700" t="b">
        <v>0</v>
      </c>
      <c r="M700">
        <f ca="1">IF(Table1[company_id]=OFFSET(Table1[company_id],-1,0),
   OFFSET(Table1[adjusted_close],-1,0),
   "")</f>
        <v>233.79</v>
      </c>
      <c r="N700">
        <f t="shared" ca="1" si="10"/>
        <v>0</v>
      </c>
    </row>
    <row r="701" spans="1:14">
      <c r="A701" t="s">
        <v>233</v>
      </c>
      <c r="B701" t="s">
        <v>42</v>
      </c>
      <c r="C701">
        <v>233.02</v>
      </c>
      <c r="D701">
        <v>236.8</v>
      </c>
      <c r="E701">
        <v>229.25</v>
      </c>
      <c r="F701">
        <v>233.89</v>
      </c>
      <c r="G701">
        <v>5956</v>
      </c>
      <c r="H701">
        <v>77</v>
      </c>
      <c r="I701">
        <v>1</v>
      </c>
      <c r="J701">
        <v>233.89</v>
      </c>
      <c r="K701">
        <v>25531.798449612401</v>
      </c>
      <c r="L701" t="b">
        <v>0</v>
      </c>
      <c r="M701">
        <f ca="1">IF(Table1[company_id]=OFFSET(Table1[company_id],-1,0),
   OFFSET(Table1[adjusted_close],-1,0),
   "")</f>
        <v>233.89</v>
      </c>
      <c r="N701">
        <f t="shared" ca="1" si="10"/>
        <v>0</v>
      </c>
    </row>
    <row r="702" spans="1:14">
      <c r="A702" t="s">
        <v>234</v>
      </c>
      <c r="B702" t="s">
        <v>42</v>
      </c>
      <c r="C702">
        <v>237.26</v>
      </c>
      <c r="D702">
        <v>239.45</v>
      </c>
      <c r="E702">
        <v>235.08</v>
      </c>
      <c r="F702">
        <v>236.78</v>
      </c>
      <c r="G702">
        <v>16417</v>
      </c>
      <c r="H702">
        <v>78</v>
      </c>
      <c r="I702">
        <v>1</v>
      </c>
      <c r="J702">
        <v>236.78</v>
      </c>
      <c r="K702">
        <v>25531.798449612401</v>
      </c>
      <c r="L702" t="b">
        <v>0</v>
      </c>
      <c r="M702">
        <f ca="1">IF(Table1[company_id]=OFFSET(Table1[company_id],-1,0),
   OFFSET(Table1[adjusted_close],-1,0),
   "")</f>
        <v>236.78</v>
      </c>
      <c r="N702">
        <f t="shared" ca="1" si="10"/>
        <v>0</v>
      </c>
    </row>
    <row r="703" spans="1:14">
      <c r="A703" t="s">
        <v>235</v>
      </c>
      <c r="B703" t="s">
        <v>42</v>
      </c>
      <c r="C703">
        <v>233.54</v>
      </c>
      <c r="D703">
        <v>237.87</v>
      </c>
      <c r="E703">
        <v>229.21</v>
      </c>
      <c r="F703">
        <v>233.77</v>
      </c>
      <c r="G703">
        <v>33598</v>
      </c>
      <c r="H703">
        <v>79</v>
      </c>
      <c r="I703">
        <v>1</v>
      </c>
      <c r="J703">
        <v>233.77</v>
      </c>
      <c r="K703">
        <v>25531.798449612401</v>
      </c>
      <c r="L703" t="b">
        <v>0</v>
      </c>
      <c r="M703">
        <f ca="1">IF(Table1[company_id]=OFFSET(Table1[company_id],-1,0),
   OFFSET(Table1[adjusted_close],-1,0),
   "")</f>
        <v>233.77</v>
      </c>
      <c r="N703">
        <f t="shared" ca="1" si="10"/>
        <v>0</v>
      </c>
    </row>
    <row r="704" spans="1:14">
      <c r="A704" t="s">
        <v>236</v>
      </c>
      <c r="B704" t="s">
        <v>42</v>
      </c>
      <c r="C704">
        <v>231.97</v>
      </c>
      <c r="D704">
        <v>233.65</v>
      </c>
      <c r="E704">
        <v>230.29</v>
      </c>
      <c r="F704">
        <v>231.31</v>
      </c>
      <c r="G704">
        <v>21584</v>
      </c>
      <c r="H704">
        <v>80</v>
      </c>
      <c r="I704">
        <v>1</v>
      </c>
      <c r="J704">
        <v>231.31</v>
      </c>
      <c r="K704">
        <v>25531.798449612401</v>
      </c>
      <c r="L704" t="b">
        <v>0</v>
      </c>
      <c r="M704">
        <f ca="1">IF(Table1[company_id]=OFFSET(Table1[company_id],-1,0),
   OFFSET(Table1[adjusted_close],-1,0),
   "")</f>
        <v>231.31</v>
      </c>
      <c r="N704">
        <f t="shared" ca="1" si="10"/>
        <v>0</v>
      </c>
    </row>
    <row r="705" spans="1:14">
      <c r="A705" t="s">
        <v>239</v>
      </c>
      <c r="B705" t="s">
        <v>42</v>
      </c>
      <c r="C705">
        <v>232.96</v>
      </c>
      <c r="D705">
        <v>235.74</v>
      </c>
      <c r="E705">
        <v>230.18</v>
      </c>
      <c r="F705">
        <v>234.67</v>
      </c>
      <c r="G705">
        <v>44361</v>
      </c>
      <c r="H705">
        <v>83</v>
      </c>
      <c r="I705">
        <v>1</v>
      </c>
      <c r="J705">
        <v>234.67</v>
      </c>
      <c r="K705">
        <v>25531.798449612401</v>
      </c>
      <c r="L705" t="b">
        <v>0</v>
      </c>
      <c r="M705">
        <f ca="1">IF(Table1[company_id]=OFFSET(Table1[company_id],-1,0),
   OFFSET(Table1[adjusted_close],-1,0),
   "")</f>
        <v>234.67</v>
      </c>
      <c r="N705">
        <f t="shared" ca="1" si="10"/>
        <v>0</v>
      </c>
    </row>
    <row r="706" spans="1:14">
      <c r="A706" t="s">
        <v>240</v>
      </c>
      <c r="B706" t="s">
        <v>42</v>
      </c>
      <c r="C706">
        <v>234.98</v>
      </c>
      <c r="D706">
        <v>237.1</v>
      </c>
      <c r="E706">
        <v>232.87</v>
      </c>
      <c r="F706">
        <v>233.92</v>
      </c>
      <c r="G706">
        <v>13996</v>
      </c>
      <c r="H706">
        <v>84</v>
      </c>
      <c r="I706">
        <v>1</v>
      </c>
      <c r="J706">
        <v>233.92</v>
      </c>
      <c r="K706">
        <v>25531.798449612401</v>
      </c>
      <c r="L706" t="b">
        <v>0</v>
      </c>
      <c r="M706">
        <f ca="1">IF(Table1[company_id]=OFFSET(Table1[company_id],-1,0),
   OFFSET(Table1[adjusted_close],-1,0),
   "")</f>
        <v>233.92</v>
      </c>
      <c r="N706">
        <f t="shared" ref="N706:N769" ca="1" si="11">(J:J- M:M) / M:M</f>
        <v>0</v>
      </c>
    </row>
    <row r="707" spans="1:14">
      <c r="A707" t="s">
        <v>241</v>
      </c>
      <c r="B707" t="s">
        <v>42</v>
      </c>
      <c r="C707">
        <v>232.06</v>
      </c>
      <c r="D707">
        <v>235.03</v>
      </c>
      <c r="E707">
        <v>229.08</v>
      </c>
      <c r="F707">
        <v>231.69</v>
      </c>
      <c r="G707">
        <v>23626</v>
      </c>
      <c r="H707">
        <v>85</v>
      </c>
      <c r="I707">
        <v>1</v>
      </c>
      <c r="J707">
        <v>231.69</v>
      </c>
      <c r="K707">
        <v>25531.798449612401</v>
      </c>
      <c r="L707" t="b">
        <v>0</v>
      </c>
      <c r="M707">
        <f ca="1">IF(Table1[company_id]=OFFSET(Table1[company_id],-1,0),
   OFFSET(Table1[adjusted_close],-1,0),
   "")</f>
        <v>231.69</v>
      </c>
      <c r="N707">
        <f t="shared" ca="1" si="11"/>
        <v>0</v>
      </c>
    </row>
    <row r="708" spans="1:14">
      <c r="A708" t="s">
        <v>242</v>
      </c>
      <c r="B708" t="s">
        <v>42</v>
      </c>
      <c r="C708">
        <v>232.69</v>
      </c>
      <c r="D708">
        <v>235.41</v>
      </c>
      <c r="E708">
        <v>229.96</v>
      </c>
      <c r="F708">
        <v>233.89</v>
      </c>
      <c r="G708">
        <v>2132</v>
      </c>
      <c r="H708">
        <v>86</v>
      </c>
      <c r="I708">
        <v>1</v>
      </c>
      <c r="J708">
        <v>233.89</v>
      </c>
      <c r="K708">
        <v>25531.798449612401</v>
      </c>
      <c r="L708" t="b">
        <v>1</v>
      </c>
      <c r="M708">
        <f ca="1">IF(Table1[company_id]=OFFSET(Table1[company_id],-1,0),
   OFFSET(Table1[adjusted_close],-1,0),
   "")</f>
        <v>233.89</v>
      </c>
      <c r="N708">
        <f t="shared" ca="1" si="11"/>
        <v>0</v>
      </c>
    </row>
    <row r="709" spans="1:14">
      <c r="A709" t="s">
        <v>243</v>
      </c>
      <c r="B709" t="s">
        <v>42</v>
      </c>
      <c r="C709">
        <v>231.25</v>
      </c>
      <c r="D709">
        <v>234.15</v>
      </c>
      <c r="E709">
        <v>228.35</v>
      </c>
      <c r="F709">
        <v>232.51</v>
      </c>
      <c r="G709">
        <v>40065</v>
      </c>
      <c r="H709">
        <v>87</v>
      </c>
      <c r="I709">
        <v>1</v>
      </c>
      <c r="J709">
        <v>232.51</v>
      </c>
      <c r="K709">
        <v>25531.798449612401</v>
      </c>
      <c r="L709" t="b">
        <v>0</v>
      </c>
      <c r="M709">
        <f ca="1">IF(Table1[company_id]=OFFSET(Table1[company_id],-1,0),
   OFFSET(Table1[adjusted_close],-1,0),
   "")</f>
        <v>232.51</v>
      </c>
      <c r="N709">
        <f t="shared" ca="1" si="11"/>
        <v>0</v>
      </c>
    </row>
    <row r="710" spans="1:14">
      <c r="A710" t="s">
        <v>246</v>
      </c>
      <c r="B710" t="s">
        <v>42</v>
      </c>
      <c r="C710">
        <v>236.71</v>
      </c>
      <c r="D710">
        <v>239.8</v>
      </c>
      <c r="E710">
        <v>233.62</v>
      </c>
      <c r="F710">
        <v>235.59</v>
      </c>
      <c r="G710">
        <v>3179</v>
      </c>
      <c r="H710">
        <v>90</v>
      </c>
      <c r="I710">
        <v>1</v>
      </c>
      <c r="J710">
        <v>235.59</v>
      </c>
      <c r="K710">
        <v>25531.798449612401</v>
      </c>
      <c r="L710" t="b">
        <v>0</v>
      </c>
      <c r="M710">
        <f ca="1">IF(Table1[company_id]=OFFSET(Table1[company_id],-1,0),
   OFFSET(Table1[adjusted_close],-1,0),
   "")</f>
        <v>235.59</v>
      </c>
      <c r="N710">
        <f t="shared" ca="1" si="11"/>
        <v>0</v>
      </c>
    </row>
    <row r="711" spans="1:14">
      <c r="A711" t="s">
        <v>247</v>
      </c>
      <c r="B711" t="s">
        <v>42</v>
      </c>
      <c r="C711">
        <v>233.53</v>
      </c>
      <c r="D711">
        <v>237.53</v>
      </c>
      <c r="E711">
        <v>229.53</v>
      </c>
      <c r="F711">
        <v>233.69</v>
      </c>
      <c r="G711">
        <v>48857</v>
      </c>
      <c r="H711">
        <v>91</v>
      </c>
      <c r="I711">
        <v>1</v>
      </c>
      <c r="J711">
        <v>233.69</v>
      </c>
      <c r="K711">
        <v>25531.798449612401</v>
      </c>
      <c r="L711" t="b">
        <v>0</v>
      </c>
      <c r="M711">
        <f ca="1">IF(Table1[company_id]=OFFSET(Table1[company_id],-1,0),
   OFFSET(Table1[adjusted_close],-1,0),
   "")</f>
        <v>233.69</v>
      </c>
      <c r="N711">
        <f t="shared" ca="1" si="11"/>
        <v>0</v>
      </c>
    </row>
    <row r="712" spans="1:14">
      <c r="A712" t="s">
        <v>248</v>
      </c>
      <c r="B712" t="s">
        <v>42</v>
      </c>
      <c r="C712">
        <v>232.37</v>
      </c>
      <c r="D712">
        <v>234.23</v>
      </c>
      <c r="E712">
        <v>230.52</v>
      </c>
      <c r="F712">
        <v>233.27</v>
      </c>
      <c r="G712">
        <v>40464</v>
      </c>
      <c r="H712">
        <v>92</v>
      </c>
      <c r="I712">
        <v>1</v>
      </c>
      <c r="J712">
        <v>233.27</v>
      </c>
      <c r="K712">
        <v>25531.798449612401</v>
      </c>
      <c r="L712" t="b">
        <v>0</v>
      </c>
      <c r="M712">
        <f ca="1">IF(Table1[company_id]=OFFSET(Table1[company_id],-1,0),
   OFFSET(Table1[adjusted_close],-1,0),
   "")</f>
        <v>233.27</v>
      </c>
      <c r="N712">
        <f t="shared" ca="1" si="11"/>
        <v>0</v>
      </c>
    </row>
    <row r="713" spans="1:14">
      <c r="A713" t="s">
        <v>249</v>
      </c>
      <c r="B713" t="s">
        <v>42</v>
      </c>
      <c r="C713">
        <v>235.42</v>
      </c>
      <c r="D713">
        <v>237.52</v>
      </c>
      <c r="E713">
        <v>233.32</v>
      </c>
      <c r="F713">
        <v>236.12</v>
      </c>
      <c r="G713">
        <v>14869</v>
      </c>
      <c r="H713">
        <v>93</v>
      </c>
      <c r="I713">
        <v>1</v>
      </c>
      <c r="J713">
        <v>236.12</v>
      </c>
      <c r="K713">
        <v>25531.798449612401</v>
      </c>
      <c r="L713" t="b">
        <v>0</v>
      </c>
      <c r="M713">
        <f ca="1">IF(Table1[company_id]=OFFSET(Table1[company_id],-1,0),
   OFFSET(Table1[adjusted_close],-1,0),
   "")</f>
        <v>236.12</v>
      </c>
      <c r="N713">
        <f t="shared" ca="1" si="11"/>
        <v>0</v>
      </c>
    </row>
    <row r="714" spans="1:14">
      <c r="A714" t="s">
        <v>250</v>
      </c>
      <c r="B714" t="s">
        <v>42</v>
      </c>
      <c r="C714">
        <v>235.83</v>
      </c>
      <c r="D714">
        <v>236.48</v>
      </c>
      <c r="E714">
        <v>235.17</v>
      </c>
      <c r="F714">
        <v>235.51</v>
      </c>
      <c r="G714">
        <v>32555</v>
      </c>
      <c r="H714">
        <v>94</v>
      </c>
      <c r="I714">
        <v>1</v>
      </c>
      <c r="J714">
        <v>235.51</v>
      </c>
      <c r="K714">
        <v>25531.798449612401</v>
      </c>
      <c r="L714" t="b">
        <v>0</v>
      </c>
      <c r="M714">
        <f ca="1">IF(Table1[company_id]=OFFSET(Table1[company_id],-1,0),
   OFFSET(Table1[adjusted_close],-1,0),
   "")</f>
        <v>235.51</v>
      </c>
      <c r="N714">
        <f t="shared" ca="1" si="11"/>
        <v>0</v>
      </c>
    </row>
    <row r="715" spans="1:14">
      <c r="A715" t="s">
        <v>253</v>
      </c>
      <c r="B715" t="s">
        <v>42</v>
      </c>
      <c r="C715">
        <v>236.43</v>
      </c>
      <c r="D715">
        <v>239.22</v>
      </c>
      <c r="E715">
        <v>233.63</v>
      </c>
      <c r="F715">
        <v>237.82</v>
      </c>
      <c r="G715">
        <v>47976</v>
      </c>
      <c r="H715">
        <v>97</v>
      </c>
      <c r="I715">
        <v>1</v>
      </c>
      <c r="J715">
        <v>237.82</v>
      </c>
      <c r="K715">
        <v>25531.798449612401</v>
      </c>
      <c r="L715" t="b">
        <v>0</v>
      </c>
      <c r="M715">
        <f ca="1">IF(Table1[company_id]=OFFSET(Table1[company_id],-1,0),
   OFFSET(Table1[adjusted_close],-1,0),
   "")</f>
        <v>237.82</v>
      </c>
      <c r="N715">
        <f t="shared" ca="1" si="11"/>
        <v>0</v>
      </c>
    </row>
    <row r="716" spans="1:14">
      <c r="A716" t="s">
        <v>254</v>
      </c>
      <c r="B716" t="s">
        <v>42</v>
      </c>
      <c r="C716">
        <v>236.72</v>
      </c>
      <c r="D716">
        <v>239.62</v>
      </c>
      <c r="E716">
        <v>233.82</v>
      </c>
      <c r="F716">
        <v>237.68</v>
      </c>
      <c r="G716">
        <v>46095</v>
      </c>
      <c r="H716">
        <v>98</v>
      </c>
      <c r="I716">
        <v>1</v>
      </c>
      <c r="J716">
        <v>237.68</v>
      </c>
      <c r="K716">
        <v>25531.798449612401</v>
      </c>
      <c r="L716" t="b">
        <v>0</v>
      </c>
      <c r="M716">
        <f ca="1">IF(Table1[company_id]=OFFSET(Table1[company_id],-1,0),
   OFFSET(Table1[adjusted_close],-1,0),
   "")</f>
        <v>237.68</v>
      </c>
      <c r="N716">
        <f t="shared" ca="1" si="11"/>
        <v>0</v>
      </c>
    </row>
    <row r="717" spans="1:14">
      <c r="A717" t="s">
        <v>255</v>
      </c>
      <c r="B717" t="s">
        <v>42</v>
      </c>
      <c r="C717">
        <v>242.09</v>
      </c>
      <c r="D717">
        <v>243.98</v>
      </c>
      <c r="E717">
        <v>240.2</v>
      </c>
      <c r="F717">
        <v>243.75</v>
      </c>
      <c r="G717">
        <v>48068</v>
      </c>
      <c r="H717">
        <v>99</v>
      </c>
      <c r="I717">
        <v>1</v>
      </c>
      <c r="J717">
        <v>243.75</v>
      </c>
      <c r="K717">
        <v>25531.798449612401</v>
      </c>
      <c r="L717" t="b">
        <v>0</v>
      </c>
      <c r="M717">
        <f ca="1">IF(Table1[company_id]=OFFSET(Table1[company_id],-1,0),
   OFFSET(Table1[adjusted_close],-1,0),
   "")</f>
        <v>243.75</v>
      </c>
      <c r="N717">
        <f t="shared" ca="1" si="11"/>
        <v>0</v>
      </c>
    </row>
    <row r="718" spans="1:14">
      <c r="A718" t="s">
        <v>256</v>
      </c>
      <c r="B718" t="s">
        <v>42</v>
      </c>
      <c r="C718">
        <v>248.96</v>
      </c>
      <c r="D718">
        <v>252.5</v>
      </c>
      <c r="E718">
        <v>245.41</v>
      </c>
      <c r="F718">
        <v>248.67</v>
      </c>
      <c r="G718">
        <v>17673</v>
      </c>
      <c r="H718">
        <v>100</v>
      </c>
      <c r="I718">
        <v>1</v>
      </c>
      <c r="J718">
        <v>248.67</v>
      </c>
      <c r="K718">
        <v>25531.798449612401</v>
      </c>
      <c r="L718" t="b">
        <v>0</v>
      </c>
      <c r="M718">
        <f ca="1">IF(Table1[company_id]=OFFSET(Table1[company_id],-1,0),
   OFFSET(Table1[adjusted_close],-1,0),
   "")</f>
        <v>248.67</v>
      </c>
      <c r="N718">
        <f t="shared" ca="1" si="11"/>
        <v>0</v>
      </c>
    </row>
    <row r="719" spans="1:14">
      <c r="A719" t="s">
        <v>257</v>
      </c>
      <c r="B719" t="s">
        <v>42</v>
      </c>
      <c r="C719">
        <v>245.43</v>
      </c>
      <c r="D719">
        <v>248.89</v>
      </c>
      <c r="E719">
        <v>241.96</v>
      </c>
      <c r="F719">
        <v>244.6</v>
      </c>
      <c r="G719">
        <v>8415</v>
      </c>
      <c r="H719">
        <v>101</v>
      </c>
      <c r="I719">
        <v>1</v>
      </c>
      <c r="J719">
        <v>244.6</v>
      </c>
      <c r="K719">
        <v>25531.798449612401</v>
      </c>
      <c r="L719" t="b">
        <v>0</v>
      </c>
      <c r="M719">
        <f ca="1">IF(Table1[company_id]=OFFSET(Table1[company_id],-1,0),
   OFFSET(Table1[adjusted_close],-1,0),
   "")</f>
        <v>244.6</v>
      </c>
      <c r="N719">
        <f t="shared" ca="1" si="11"/>
        <v>0</v>
      </c>
    </row>
    <row r="720" spans="1:14">
      <c r="A720" t="s">
        <v>260</v>
      </c>
      <c r="B720" t="s">
        <v>42</v>
      </c>
      <c r="C720">
        <v>244.7</v>
      </c>
      <c r="D720">
        <v>247.7</v>
      </c>
      <c r="E720">
        <v>241.69</v>
      </c>
      <c r="F720">
        <v>246.28</v>
      </c>
      <c r="G720">
        <v>38726</v>
      </c>
      <c r="H720">
        <v>104</v>
      </c>
      <c r="I720">
        <v>1</v>
      </c>
      <c r="J720">
        <v>246.28</v>
      </c>
      <c r="K720">
        <v>25531.798449612401</v>
      </c>
      <c r="L720" t="b">
        <v>0</v>
      </c>
      <c r="M720">
        <f ca="1">IF(Table1[company_id]=OFFSET(Table1[company_id],-1,0),
   OFFSET(Table1[adjusted_close],-1,0),
   "")</f>
        <v>246.28</v>
      </c>
      <c r="N720">
        <f t="shared" ca="1" si="11"/>
        <v>0</v>
      </c>
    </row>
    <row r="721" spans="1:14">
      <c r="A721" t="s">
        <v>261</v>
      </c>
      <c r="B721" t="s">
        <v>42</v>
      </c>
      <c r="C721">
        <v>242.26</v>
      </c>
      <c r="D721">
        <v>244.44</v>
      </c>
      <c r="E721">
        <v>240.08</v>
      </c>
      <c r="F721">
        <v>243.81</v>
      </c>
      <c r="G721">
        <v>33252</v>
      </c>
      <c r="H721">
        <v>105</v>
      </c>
      <c r="I721">
        <v>1</v>
      </c>
      <c r="J721">
        <v>243.81</v>
      </c>
      <c r="K721">
        <v>25531.798449612401</v>
      </c>
      <c r="L721" t="b">
        <v>0</v>
      </c>
      <c r="M721">
        <f ca="1">IF(Table1[company_id]=OFFSET(Table1[company_id],-1,0),
   OFFSET(Table1[adjusted_close],-1,0),
   "")</f>
        <v>243.81</v>
      </c>
      <c r="N721">
        <f t="shared" ca="1" si="11"/>
        <v>0</v>
      </c>
    </row>
    <row r="722" spans="1:14">
      <c r="A722" t="s">
        <v>262</v>
      </c>
      <c r="B722" t="s">
        <v>42</v>
      </c>
      <c r="C722">
        <v>244.2</v>
      </c>
      <c r="D722">
        <v>246.5</v>
      </c>
      <c r="E722">
        <v>241.91</v>
      </c>
      <c r="F722">
        <v>244.46</v>
      </c>
      <c r="G722">
        <v>35148</v>
      </c>
      <c r="H722">
        <v>106</v>
      </c>
      <c r="I722">
        <v>1</v>
      </c>
      <c r="J722">
        <v>244.46</v>
      </c>
      <c r="K722">
        <v>25531.798449612401</v>
      </c>
      <c r="L722" t="b">
        <v>0</v>
      </c>
      <c r="M722">
        <f ca="1">IF(Table1[company_id]=OFFSET(Table1[company_id],-1,0),
   OFFSET(Table1[adjusted_close],-1,0),
   "")</f>
        <v>244.46</v>
      </c>
      <c r="N722">
        <f t="shared" ca="1" si="11"/>
        <v>0</v>
      </c>
    </row>
    <row r="723" spans="1:14">
      <c r="A723" t="s">
        <v>263</v>
      </c>
      <c r="B723" t="s">
        <v>42</v>
      </c>
      <c r="C723">
        <v>246.01</v>
      </c>
      <c r="D723">
        <v>248.27</v>
      </c>
      <c r="E723">
        <v>243.75</v>
      </c>
      <c r="F723">
        <v>244.73</v>
      </c>
      <c r="G723">
        <v>47694</v>
      </c>
      <c r="H723">
        <v>107</v>
      </c>
      <c r="I723">
        <v>1</v>
      </c>
      <c r="J723">
        <v>244.73</v>
      </c>
      <c r="K723">
        <v>25531.798449612401</v>
      </c>
      <c r="L723" t="b">
        <v>0</v>
      </c>
      <c r="M723">
        <f ca="1">IF(Table1[company_id]=OFFSET(Table1[company_id],-1,0),
   OFFSET(Table1[adjusted_close],-1,0),
   "")</f>
        <v>244.73</v>
      </c>
      <c r="N723">
        <f t="shared" ca="1" si="11"/>
        <v>0</v>
      </c>
    </row>
    <row r="724" spans="1:14">
      <c r="A724" t="s">
        <v>264</v>
      </c>
      <c r="B724" t="s">
        <v>42</v>
      </c>
      <c r="C724">
        <v>241.55</v>
      </c>
      <c r="D724">
        <v>243.02</v>
      </c>
      <c r="E724">
        <v>240.09</v>
      </c>
      <c r="F724">
        <v>241.55</v>
      </c>
      <c r="G724">
        <v>39402</v>
      </c>
      <c r="H724">
        <v>108</v>
      </c>
      <c r="I724">
        <v>1</v>
      </c>
      <c r="J724">
        <v>241.55</v>
      </c>
      <c r="K724">
        <v>25531.798449612401</v>
      </c>
      <c r="L724" t="b">
        <v>0</v>
      </c>
      <c r="M724">
        <f ca="1">IF(Table1[company_id]=OFFSET(Table1[company_id],-1,0),
   OFFSET(Table1[adjusted_close],-1,0),
   "")</f>
        <v>241.55</v>
      </c>
      <c r="N724">
        <f t="shared" ca="1" si="11"/>
        <v>0</v>
      </c>
    </row>
    <row r="725" spans="1:14">
      <c r="A725" t="s">
        <v>267</v>
      </c>
      <c r="B725" t="s">
        <v>42</v>
      </c>
      <c r="C725">
        <v>246.89</v>
      </c>
      <c r="D725">
        <v>249.18</v>
      </c>
      <c r="E725">
        <v>244.6</v>
      </c>
      <c r="F725">
        <v>244.86</v>
      </c>
      <c r="G725">
        <v>11179</v>
      </c>
      <c r="H725">
        <v>111</v>
      </c>
      <c r="I725">
        <v>1</v>
      </c>
      <c r="J725">
        <v>244.86</v>
      </c>
      <c r="K725">
        <v>25531.798449612401</v>
      </c>
      <c r="L725" t="b">
        <v>0</v>
      </c>
      <c r="M725">
        <f ca="1">IF(Table1[company_id]=OFFSET(Table1[company_id],-1,0),
   OFFSET(Table1[adjusted_close],-1,0),
   "")</f>
        <v>244.86</v>
      </c>
      <c r="N725">
        <f t="shared" ca="1" si="11"/>
        <v>0</v>
      </c>
    </row>
    <row r="726" spans="1:14">
      <c r="A726" t="s">
        <v>268</v>
      </c>
      <c r="B726" t="s">
        <v>42</v>
      </c>
      <c r="C726">
        <v>247.37</v>
      </c>
      <c r="D726">
        <v>250.29</v>
      </c>
      <c r="E726">
        <v>244.44</v>
      </c>
      <c r="F726">
        <v>245.54</v>
      </c>
      <c r="G726">
        <v>31206</v>
      </c>
      <c r="H726">
        <v>112</v>
      </c>
      <c r="I726">
        <v>1</v>
      </c>
      <c r="J726">
        <v>245.54</v>
      </c>
      <c r="K726">
        <v>25531.798449612401</v>
      </c>
      <c r="L726" t="b">
        <v>0</v>
      </c>
      <c r="M726">
        <f ca="1">IF(Table1[company_id]=OFFSET(Table1[company_id],-1,0),
   OFFSET(Table1[adjusted_close],-1,0),
   "")</f>
        <v>245.54</v>
      </c>
      <c r="N726">
        <f t="shared" ca="1" si="11"/>
        <v>0</v>
      </c>
    </row>
    <row r="727" spans="1:14">
      <c r="A727" t="s">
        <v>269</v>
      </c>
      <c r="B727" t="s">
        <v>42</v>
      </c>
      <c r="C727">
        <v>245.27</v>
      </c>
      <c r="D727">
        <v>247.86</v>
      </c>
      <c r="E727">
        <v>242.69</v>
      </c>
      <c r="F727">
        <v>244.72</v>
      </c>
      <c r="G727">
        <v>23412</v>
      </c>
      <c r="H727">
        <v>113</v>
      </c>
      <c r="I727">
        <v>1</v>
      </c>
      <c r="J727">
        <v>244.72</v>
      </c>
      <c r="K727">
        <v>25531.798449612401</v>
      </c>
      <c r="L727" t="b">
        <v>0</v>
      </c>
      <c r="M727">
        <f ca="1">IF(Table1[company_id]=OFFSET(Table1[company_id],-1,0),
   OFFSET(Table1[adjusted_close],-1,0),
   "")</f>
        <v>244.72</v>
      </c>
      <c r="N727">
        <f t="shared" ca="1" si="11"/>
        <v>0</v>
      </c>
    </row>
    <row r="728" spans="1:14">
      <c r="A728" t="s">
        <v>270</v>
      </c>
      <c r="B728" t="s">
        <v>42</v>
      </c>
      <c r="C728">
        <v>243.72</v>
      </c>
      <c r="D728">
        <v>245.49</v>
      </c>
      <c r="E728">
        <v>241.96</v>
      </c>
      <c r="F728">
        <v>243.43</v>
      </c>
      <c r="G728">
        <v>36517</v>
      </c>
      <c r="H728">
        <v>114</v>
      </c>
      <c r="I728">
        <v>1</v>
      </c>
      <c r="J728">
        <v>243.43</v>
      </c>
      <c r="K728">
        <v>25531.798449612401</v>
      </c>
      <c r="L728" t="b">
        <v>0</v>
      </c>
      <c r="M728">
        <f ca="1">IF(Table1[company_id]=OFFSET(Table1[company_id],-1,0),
   OFFSET(Table1[adjusted_close],-1,0),
   "")</f>
        <v>243.43</v>
      </c>
      <c r="N728">
        <f t="shared" ca="1" si="11"/>
        <v>0</v>
      </c>
    </row>
    <row r="729" spans="1:14">
      <c r="A729" t="s">
        <v>271</v>
      </c>
      <c r="B729" t="s">
        <v>42</v>
      </c>
      <c r="C729">
        <v>245.3</v>
      </c>
      <c r="D729">
        <v>247.91</v>
      </c>
      <c r="E729">
        <v>242.69</v>
      </c>
      <c r="F729">
        <v>243.92</v>
      </c>
      <c r="G729">
        <v>17589</v>
      </c>
      <c r="H729">
        <v>115</v>
      </c>
      <c r="I729">
        <v>1</v>
      </c>
      <c r="J729">
        <v>243.92</v>
      </c>
      <c r="K729">
        <v>25531.798449612401</v>
      </c>
      <c r="L729" t="b">
        <v>0</v>
      </c>
      <c r="M729">
        <f ca="1">IF(Table1[company_id]=OFFSET(Table1[company_id],-1,0),
   OFFSET(Table1[adjusted_close],-1,0),
   "")</f>
        <v>243.92</v>
      </c>
      <c r="N729">
        <f t="shared" ca="1" si="11"/>
        <v>0</v>
      </c>
    </row>
    <row r="730" spans="1:14">
      <c r="A730" t="s">
        <v>274</v>
      </c>
      <c r="B730" t="s">
        <v>42</v>
      </c>
      <c r="C730">
        <v>244.72</v>
      </c>
      <c r="D730">
        <v>245.85</v>
      </c>
      <c r="E730">
        <v>243.58</v>
      </c>
      <c r="F730">
        <v>245.23</v>
      </c>
      <c r="G730">
        <v>8214</v>
      </c>
      <c r="H730">
        <v>118</v>
      </c>
      <c r="I730">
        <v>1</v>
      </c>
      <c r="J730">
        <v>245.23</v>
      </c>
      <c r="K730">
        <v>25531.798449612401</v>
      </c>
      <c r="L730" t="b">
        <v>0</v>
      </c>
      <c r="M730">
        <f ca="1">IF(Table1[company_id]=OFFSET(Table1[company_id],-1,0),
   OFFSET(Table1[adjusted_close],-1,0),
   "")</f>
        <v>245.23</v>
      </c>
      <c r="N730">
        <f t="shared" ca="1" si="11"/>
        <v>0</v>
      </c>
    </row>
    <row r="731" spans="1:14">
      <c r="A731" t="s">
        <v>275</v>
      </c>
      <c r="B731" t="s">
        <v>42</v>
      </c>
      <c r="C731">
        <v>244.47</v>
      </c>
      <c r="D731">
        <v>248.86</v>
      </c>
      <c r="E731">
        <v>240.08</v>
      </c>
      <c r="F731">
        <v>244.91</v>
      </c>
      <c r="G731">
        <v>28127</v>
      </c>
      <c r="H731">
        <v>119</v>
      </c>
      <c r="I731">
        <v>1</v>
      </c>
      <c r="J731">
        <v>244.91</v>
      </c>
      <c r="K731">
        <v>25531.798449612401</v>
      </c>
      <c r="L731" t="b">
        <v>0</v>
      </c>
      <c r="M731">
        <f ca="1">IF(Table1[company_id]=OFFSET(Table1[company_id],-1,0),
   OFFSET(Table1[adjusted_close],-1,0),
   "")</f>
        <v>244.91</v>
      </c>
      <c r="N731">
        <f t="shared" ca="1" si="11"/>
        <v>0</v>
      </c>
    </row>
    <row r="732" spans="1:14">
      <c r="A732" t="s">
        <v>276</v>
      </c>
      <c r="B732" t="s">
        <v>42</v>
      </c>
      <c r="C732">
        <v>236.9</v>
      </c>
      <c r="D732">
        <v>239.98</v>
      </c>
      <c r="E732">
        <v>233.81</v>
      </c>
      <c r="F732">
        <v>236.38</v>
      </c>
      <c r="G732">
        <v>19375</v>
      </c>
      <c r="H732">
        <v>120</v>
      </c>
      <c r="I732">
        <v>1</v>
      </c>
      <c r="J732">
        <v>236.38</v>
      </c>
      <c r="K732">
        <v>25531.798449612401</v>
      </c>
      <c r="L732" t="b">
        <v>0</v>
      </c>
      <c r="M732">
        <f ca="1">IF(Table1[company_id]=OFFSET(Table1[company_id],-1,0),
   OFFSET(Table1[adjusted_close],-1,0),
   "")</f>
        <v>236.38</v>
      </c>
      <c r="N732">
        <f t="shared" ca="1" si="11"/>
        <v>0</v>
      </c>
    </row>
    <row r="733" spans="1:14">
      <c r="A733" t="s">
        <v>277</v>
      </c>
      <c r="B733" t="s">
        <v>42</v>
      </c>
      <c r="C733">
        <v>237.86</v>
      </c>
      <c r="D733">
        <v>239.61</v>
      </c>
      <c r="E733">
        <v>236.11</v>
      </c>
      <c r="F733">
        <v>236.48</v>
      </c>
      <c r="G733">
        <v>11014</v>
      </c>
      <c r="H733">
        <v>121</v>
      </c>
      <c r="I733">
        <v>1</v>
      </c>
      <c r="J733">
        <v>236.48</v>
      </c>
      <c r="K733">
        <v>25531.798449612401</v>
      </c>
      <c r="L733" t="b">
        <v>0</v>
      </c>
      <c r="M733">
        <f ca="1">IF(Table1[company_id]=OFFSET(Table1[company_id],-1,0),
   OFFSET(Table1[adjusted_close],-1,0),
   "")</f>
        <v>236.48</v>
      </c>
      <c r="N733">
        <f t="shared" ca="1" si="11"/>
        <v>0</v>
      </c>
    </row>
    <row r="734" spans="1:14">
      <c r="A734" t="s">
        <v>278</v>
      </c>
      <c r="B734" t="s">
        <v>42</v>
      </c>
      <c r="C734">
        <v>233.99</v>
      </c>
      <c r="D734">
        <v>235.79</v>
      </c>
      <c r="E734">
        <v>232.19</v>
      </c>
      <c r="F734">
        <v>232.28</v>
      </c>
      <c r="G734">
        <v>31881</v>
      </c>
      <c r="H734">
        <v>122</v>
      </c>
      <c r="I734">
        <v>1</v>
      </c>
      <c r="J734">
        <v>232.28</v>
      </c>
      <c r="K734">
        <v>25531.798449612401</v>
      </c>
      <c r="L734" t="b">
        <v>0</v>
      </c>
      <c r="M734">
        <f ca="1">IF(Table1[company_id]=OFFSET(Table1[company_id],-1,0),
   OFFSET(Table1[adjusted_close],-1,0),
   "")</f>
        <v>232.28</v>
      </c>
      <c r="N734">
        <f t="shared" ca="1" si="11"/>
        <v>0</v>
      </c>
    </row>
    <row r="735" spans="1:14">
      <c r="A735" t="s">
        <v>281</v>
      </c>
      <c r="B735" t="s">
        <v>42</v>
      </c>
      <c r="C735">
        <v>232.18</v>
      </c>
      <c r="D735">
        <v>235.34</v>
      </c>
      <c r="E735">
        <v>229.02</v>
      </c>
      <c r="F735">
        <v>231.73</v>
      </c>
      <c r="G735">
        <v>4551</v>
      </c>
      <c r="H735">
        <v>125</v>
      </c>
      <c r="I735">
        <v>1</v>
      </c>
      <c r="J735">
        <v>231.73</v>
      </c>
      <c r="K735">
        <v>25531.798449612401</v>
      </c>
      <c r="L735" t="b">
        <v>0</v>
      </c>
      <c r="M735">
        <f ca="1">IF(Table1[company_id]=OFFSET(Table1[company_id],-1,0),
   OFFSET(Table1[adjusted_close],-1,0),
   "")</f>
        <v>231.73</v>
      </c>
      <c r="N735">
        <f t="shared" ca="1" si="11"/>
        <v>0</v>
      </c>
    </row>
    <row r="736" spans="1:14">
      <c r="A736" t="s">
        <v>282</v>
      </c>
      <c r="B736" t="s">
        <v>42</v>
      </c>
      <c r="C736">
        <v>227.21</v>
      </c>
      <c r="D736">
        <v>227.91</v>
      </c>
      <c r="E736">
        <v>226.51</v>
      </c>
      <c r="F736">
        <v>227.72</v>
      </c>
      <c r="G736">
        <v>29483</v>
      </c>
      <c r="H736">
        <v>126</v>
      </c>
      <c r="I736">
        <v>1</v>
      </c>
      <c r="J736">
        <v>227.72</v>
      </c>
      <c r="K736">
        <v>25531.798449612401</v>
      </c>
      <c r="L736" t="b">
        <v>0</v>
      </c>
      <c r="M736">
        <f ca="1">IF(Table1[company_id]=OFFSET(Table1[company_id],-1,0),
   OFFSET(Table1[adjusted_close],-1,0),
   "")</f>
        <v>227.72</v>
      </c>
      <c r="N736">
        <f t="shared" ca="1" si="11"/>
        <v>0</v>
      </c>
    </row>
    <row r="737" spans="1:14">
      <c r="A737" t="s">
        <v>283</v>
      </c>
      <c r="B737" t="s">
        <v>42</v>
      </c>
      <c r="C737">
        <v>224.45</v>
      </c>
      <c r="D737">
        <v>227.99</v>
      </c>
      <c r="E737">
        <v>220.91</v>
      </c>
      <c r="F737">
        <v>223.74</v>
      </c>
      <c r="G737">
        <v>12156</v>
      </c>
      <c r="H737">
        <v>127</v>
      </c>
      <c r="I737">
        <v>1</v>
      </c>
      <c r="J737">
        <v>223.74</v>
      </c>
      <c r="K737">
        <v>25531.798449612401</v>
      </c>
      <c r="L737" t="b">
        <v>0</v>
      </c>
      <c r="M737">
        <f ca="1">IF(Table1[company_id]=OFFSET(Table1[company_id],-1,0),
   OFFSET(Table1[adjusted_close],-1,0),
   "")</f>
        <v>223.74</v>
      </c>
      <c r="N737">
        <f t="shared" ca="1" si="11"/>
        <v>0</v>
      </c>
    </row>
    <row r="738" spans="1:14">
      <c r="A738" t="s">
        <v>284</v>
      </c>
      <c r="B738" t="s">
        <v>42</v>
      </c>
      <c r="C738">
        <v>226.8</v>
      </c>
      <c r="D738">
        <v>229.85</v>
      </c>
      <c r="E738">
        <v>223.75</v>
      </c>
      <c r="F738">
        <v>227.3</v>
      </c>
      <c r="G738">
        <v>39078</v>
      </c>
      <c r="H738">
        <v>128</v>
      </c>
      <c r="I738">
        <v>1</v>
      </c>
      <c r="J738">
        <v>227.3</v>
      </c>
      <c r="K738">
        <v>25531.798449612401</v>
      </c>
      <c r="L738" t="b">
        <v>0</v>
      </c>
      <c r="M738">
        <f ca="1">IF(Table1[company_id]=OFFSET(Table1[company_id],-1,0),
   OFFSET(Table1[adjusted_close],-1,0),
   "")</f>
        <v>227.3</v>
      </c>
      <c r="N738">
        <f t="shared" ca="1" si="11"/>
        <v>0</v>
      </c>
    </row>
    <row r="739" spans="1:14">
      <c r="A739" t="s">
        <v>285</v>
      </c>
      <c r="B739" t="s">
        <v>42</v>
      </c>
      <c r="C739">
        <v>226.76</v>
      </c>
      <c r="D739">
        <v>228.75</v>
      </c>
      <c r="E739">
        <v>224.77</v>
      </c>
      <c r="F739">
        <v>226.44</v>
      </c>
      <c r="G739">
        <v>11728</v>
      </c>
      <c r="H739">
        <v>129</v>
      </c>
      <c r="I739">
        <v>1</v>
      </c>
      <c r="J739">
        <v>226.44</v>
      </c>
      <c r="K739">
        <v>25531.798449612401</v>
      </c>
      <c r="L739" t="b">
        <v>0</v>
      </c>
      <c r="M739">
        <f ca="1">IF(Table1[company_id]=OFFSET(Table1[company_id],-1,0),
   OFFSET(Table1[adjusted_close],-1,0),
   "")</f>
        <v>226.44</v>
      </c>
      <c r="N739">
        <f t="shared" ca="1" si="11"/>
        <v>0</v>
      </c>
    </row>
    <row r="740" spans="1:14">
      <c r="A740" t="s">
        <v>288</v>
      </c>
      <c r="B740" t="s">
        <v>42</v>
      </c>
      <c r="C740">
        <v>226.02</v>
      </c>
      <c r="D740">
        <v>227.39</v>
      </c>
      <c r="E740">
        <v>224.65</v>
      </c>
      <c r="F740">
        <v>225.37</v>
      </c>
      <c r="G740">
        <v>21238</v>
      </c>
      <c r="H740">
        <v>132</v>
      </c>
      <c r="I740">
        <v>1</v>
      </c>
      <c r="J740">
        <v>225.37</v>
      </c>
      <c r="K740">
        <v>25531.798449612401</v>
      </c>
      <c r="L740" t="b">
        <v>0</v>
      </c>
      <c r="M740">
        <f ca="1">IF(Table1[company_id]=OFFSET(Table1[company_id],-1,0),
   OFFSET(Table1[adjusted_close],-1,0),
   "")</f>
        <v>225.37</v>
      </c>
      <c r="N740">
        <f t="shared" ca="1" si="11"/>
        <v>0</v>
      </c>
    </row>
    <row r="741" spans="1:14">
      <c r="A741" t="s">
        <v>289</v>
      </c>
      <c r="B741" t="s">
        <v>42</v>
      </c>
      <c r="C741">
        <v>227.37</v>
      </c>
      <c r="D741">
        <v>230.04</v>
      </c>
      <c r="E741">
        <v>224.7</v>
      </c>
      <c r="F741">
        <v>226.8</v>
      </c>
      <c r="G741">
        <v>20456</v>
      </c>
      <c r="H741">
        <v>133</v>
      </c>
      <c r="I741">
        <v>1</v>
      </c>
      <c r="J741">
        <v>226.8</v>
      </c>
      <c r="K741">
        <v>25531.798449612401</v>
      </c>
      <c r="L741" t="b">
        <v>0</v>
      </c>
      <c r="M741">
        <f ca="1">IF(Table1[company_id]=OFFSET(Table1[company_id],-1,0),
   OFFSET(Table1[adjusted_close],-1,0),
   "")</f>
        <v>226.8</v>
      </c>
      <c r="N741">
        <f t="shared" ca="1" si="11"/>
        <v>0</v>
      </c>
    </row>
    <row r="742" spans="1:14">
      <c r="A742" t="s">
        <v>290</v>
      </c>
      <c r="B742" t="s">
        <v>42</v>
      </c>
      <c r="C742">
        <v>225.79</v>
      </c>
      <c r="D742">
        <v>226.34</v>
      </c>
      <c r="E742">
        <v>225.23</v>
      </c>
      <c r="F742">
        <v>225.79</v>
      </c>
      <c r="G742">
        <v>34276</v>
      </c>
      <c r="H742">
        <v>134</v>
      </c>
      <c r="I742">
        <v>1</v>
      </c>
      <c r="J742">
        <v>225.79</v>
      </c>
      <c r="K742">
        <v>25531.798449612401</v>
      </c>
      <c r="L742" t="b">
        <v>0</v>
      </c>
      <c r="M742">
        <f ca="1">IF(Table1[company_id]=OFFSET(Table1[company_id],-1,0),
   OFFSET(Table1[adjusted_close],-1,0),
   "")</f>
        <v>225.79</v>
      </c>
      <c r="N742">
        <f t="shared" ca="1" si="11"/>
        <v>0</v>
      </c>
    </row>
    <row r="743" spans="1:14">
      <c r="A743" t="s">
        <v>291</v>
      </c>
      <c r="B743" t="s">
        <v>42</v>
      </c>
      <c r="C743">
        <v>233.28</v>
      </c>
      <c r="D743">
        <v>235.91</v>
      </c>
      <c r="E743">
        <v>230.64</v>
      </c>
      <c r="F743">
        <v>231.91</v>
      </c>
      <c r="G743">
        <v>14050</v>
      </c>
      <c r="H743">
        <v>135</v>
      </c>
      <c r="I743">
        <v>1</v>
      </c>
      <c r="J743">
        <v>231.91</v>
      </c>
      <c r="K743">
        <v>25531.798449612401</v>
      </c>
      <c r="L743" t="b">
        <v>0</v>
      </c>
      <c r="M743">
        <f ca="1">IF(Table1[company_id]=OFFSET(Table1[company_id],-1,0),
   OFFSET(Table1[adjusted_close],-1,0),
   "")</f>
        <v>231.91</v>
      </c>
      <c r="N743">
        <f t="shared" ca="1" si="11"/>
        <v>0</v>
      </c>
    </row>
    <row r="744" spans="1:14">
      <c r="A744" t="s">
        <v>292</v>
      </c>
      <c r="B744" t="s">
        <v>42</v>
      </c>
      <c r="C744">
        <v>230.96</v>
      </c>
      <c r="D744">
        <v>231.41</v>
      </c>
      <c r="E744">
        <v>230.52</v>
      </c>
      <c r="F744">
        <v>231.17</v>
      </c>
      <c r="G744">
        <v>38125</v>
      </c>
      <c r="H744">
        <v>136</v>
      </c>
      <c r="I744">
        <v>1</v>
      </c>
      <c r="J744">
        <v>231.17</v>
      </c>
      <c r="K744">
        <v>25531.798449612401</v>
      </c>
      <c r="L744" t="b">
        <v>0</v>
      </c>
      <c r="M744">
        <f ca="1">IF(Table1[company_id]=OFFSET(Table1[company_id],-1,0),
   OFFSET(Table1[adjusted_close],-1,0),
   "")</f>
        <v>231.17</v>
      </c>
      <c r="N744">
        <f t="shared" ca="1" si="11"/>
        <v>0</v>
      </c>
    </row>
    <row r="745" spans="1:14">
      <c r="A745" t="s">
        <v>295</v>
      </c>
      <c r="B745" t="s">
        <v>42</v>
      </c>
      <c r="C745">
        <v>233.47</v>
      </c>
      <c r="D745">
        <v>235.38</v>
      </c>
      <c r="E745">
        <v>231.56</v>
      </c>
      <c r="F745">
        <v>232.29</v>
      </c>
      <c r="G745">
        <v>37176</v>
      </c>
      <c r="H745">
        <v>139</v>
      </c>
      <c r="I745">
        <v>1</v>
      </c>
      <c r="J745">
        <v>232.29</v>
      </c>
      <c r="K745">
        <v>25531.798449612401</v>
      </c>
      <c r="L745" t="b">
        <v>0</v>
      </c>
      <c r="M745">
        <f ca="1">IF(Table1[company_id]=OFFSET(Table1[company_id],-1,0),
   OFFSET(Table1[adjusted_close],-1,0),
   "")</f>
        <v>232.29</v>
      </c>
      <c r="N745">
        <f t="shared" ca="1" si="11"/>
        <v>0</v>
      </c>
    </row>
    <row r="746" spans="1:14">
      <c r="A746" t="s">
        <v>296</v>
      </c>
      <c r="B746" t="s">
        <v>42</v>
      </c>
      <c r="C746">
        <v>235.15</v>
      </c>
      <c r="D746">
        <v>238.51</v>
      </c>
      <c r="E746">
        <v>231.79</v>
      </c>
      <c r="F746">
        <v>235.21</v>
      </c>
      <c r="G746">
        <v>1174</v>
      </c>
      <c r="H746">
        <v>140</v>
      </c>
      <c r="I746">
        <v>1</v>
      </c>
      <c r="J746">
        <v>235.21</v>
      </c>
      <c r="K746">
        <v>25531.798449612401</v>
      </c>
      <c r="L746" t="b">
        <v>1</v>
      </c>
      <c r="M746">
        <f ca="1">IF(Table1[company_id]=OFFSET(Table1[company_id],-1,0),
   OFFSET(Table1[adjusted_close],-1,0),
   "")</f>
        <v>235.21</v>
      </c>
      <c r="N746">
        <f t="shared" ca="1" si="11"/>
        <v>0</v>
      </c>
    </row>
    <row r="747" spans="1:14">
      <c r="A747" t="s">
        <v>297</v>
      </c>
      <c r="B747" t="s">
        <v>42</v>
      </c>
      <c r="C747">
        <v>239.79</v>
      </c>
      <c r="D747">
        <v>242.15</v>
      </c>
      <c r="E747">
        <v>237.42</v>
      </c>
      <c r="F747">
        <v>240.06</v>
      </c>
      <c r="G747">
        <v>13112</v>
      </c>
      <c r="H747">
        <v>141</v>
      </c>
      <c r="I747">
        <v>1</v>
      </c>
      <c r="J747">
        <v>240.06</v>
      </c>
      <c r="K747">
        <v>25531.798449612401</v>
      </c>
      <c r="L747" t="b">
        <v>0</v>
      </c>
      <c r="M747">
        <f ca="1">IF(Table1[company_id]=OFFSET(Table1[company_id],-1,0),
   OFFSET(Table1[adjusted_close],-1,0),
   "")</f>
        <v>240.06</v>
      </c>
      <c r="N747">
        <f t="shared" ca="1" si="11"/>
        <v>0</v>
      </c>
    </row>
    <row r="748" spans="1:14">
      <c r="A748" t="s">
        <v>298</v>
      </c>
      <c r="B748" t="s">
        <v>42</v>
      </c>
      <c r="C748">
        <v>238.4</v>
      </c>
      <c r="D748">
        <v>239.7</v>
      </c>
      <c r="E748">
        <v>237.11</v>
      </c>
      <c r="F748">
        <v>237.88</v>
      </c>
      <c r="G748">
        <v>34919</v>
      </c>
      <c r="H748">
        <v>142</v>
      </c>
      <c r="I748">
        <v>1</v>
      </c>
      <c r="J748">
        <v>237.88</v>
      </c>
      <c r="K748">
        <v>25531.798449612401</v>
      </c>
      <c r="L748" t="b">
        <v>0</v>
      </c>
      <c r="M748">
        <f ca="1">IF(Table1[company_id]=OFFSET(Table1[company_id],-1,0),
   OFFSET(Table1[adjusted_close],-1,0),
   "")</f>
        <v>237.88</v>
      </c>
      <c r="N748">
        <f t="shared" ca="1" si="11"/>
        <v>0</v>
      </c>
    </row>
    <row r="749" spans="1:14">
      <c r="A749" t="s">
        <v>299</v>
      </c>
      <c r="B749" t="s">
        <v>42</v>
      </c>
      <c r="C749">
        <v>238.8</v>
      </c>
      <c r="D749">
        <v>240.98</v>
      </c>
      <c r="E749">
        <v>236.62</v>
      </c>
      <c r="F749">
        <v>236.69</v>
      </c>
      <c r="G749">
        <v>25618</v>
      </c>
      <c r="H749">
        <v>143</v>
      </c>
      <c r="I749">
        <v>1</v>
      </c>
      <c r="J749">
        <v>236.69</v>
      </c>
      <c r="K749">
        <v>25531.798449612401</v>
      </c>
      <c r="L749" t="b">
        <v>0</v>
      </c>
      <c r="M749">
        <f ca="1">IF(Table1[company_id]=OFFSET(Table1[company_id],-1,0),
   OFFSET(Table1[adjusted_close],-1,0),
   "")</f>
        <v>236.69</v>
      </c>
      <c r="N749">
        <f t="shared" ca="1" si="11"/>
        <v>0</v>
      </c>
    </row>
    <row r="750" spans="1:14">
      <c r="A750" t="s">
        <v>302</v>
      </c>
      <c r="B750" t="s">
        <v>42</v>
      </c>
      <c r="C750">
        <v>242.57</v>
      </c>
      <c r="D750">
        <v>244.62</v>
      </c>
      <c r="E750">
        <v>240.53</v>
      </c>
      <c r="F750">
        <v>240.58</v>
      </c>
      <c r="G750">
        <v>44833</v>
      </c>
      <c r="H750">
        <v>146</v>
      </c>
      <c r="I750">
        <v>1</v>
      </c>
      <c r="J750">
        <v>240.58</v>
      </c>
      <c r="K750">
        <v>25531.798449612401</v>
      </c>
      <c r="L750" t="b">
        <v>0</v>
      </c>
      <c r="M750">
        <f ca="1">IF(Table1[company_id]=OFFSET(Table1[company_id],-1,0),
   OFFSET(Table1[adjusted_close],-1,0),
   "")</f>
        <v>240.58</v>
      </c>
      <c r="N750">
        <f t="shared" ca="1" si="11"/>
        <v>0</v>
      </c>
    </row>
    <row r="751" spans="1:14">
      <c r="A751" t="s">
        <v>303</v>
      </c>
      <c r="B751" t="s">
        <v>42</v>
      </c>
      <c r="C751">
        <v>242.55</v>
      </c>
      <c r="D751">
        <v>246.1</v>
      </c>
      <c r="E751">
        <v>239.01</v>
      </c>
      <c r="F751">
        <v>243.11</v>
      </c>
      <c r="G751">
        <v>46814</v>
      </c>
      <c r="H751">
        <v>147</v>
      </c>
      <c r="I751">
        <v>1</v>
      </c>
      <c r="J751">
        <v>243.11</v>
      </c>
      <c r="K751">
        <v>25531.798449612401</v>
      </c>
      <c r="L751" t="b">
        <v>0</v>
      </c>
      <c r="M751">
        <f ca="1">IF(Table1[company_id]=OFFSET(Table1[company_id],-1,0),
   OFFSET(Table1[adjusted_close],-1,0),
   "")</f>
        <v>243.11</v>
      </c>
      <c r="N751">
        <f t="shared" ca="1" si="11"/>
        <v>0</v>
      </c>
    </row>
    <row r="752" spans="1:14">
      <c r="A752" t="s">
        <v>304</v>
      </c>
      <c r="B752" t="s">
        <v>42</v>
      </c>
      <c r="C752">
        <v>245.32</v>
      </c>
      <c r="D752">
        <v>247.64</v>
      </c>
      <c r="E752">
        <v>243.01</v>
      </c>
      <c r="F752">
        <v>246.48</v>
      </c>
      <c r="G752">
        <v>21306</v>
      </c>
      <c r="H752">
        <v>148</v>
      </c>
      <c r="I752">
        <v>1</v>
      </c>
      <c r="J752">
        <v>246.48</v>
      </c>
      <c r="K752">
        <v>25531.798449612401</v>
      </c>
      <c r="L752" t="b">
        <v>0</v>
      </c>
      <c r="M752">
        <f ca="1">IF(Table1[company_id]=OFFSET(Table1[company_id],-1,0),
   OFFSET(Table1[adjusted_close],-1,0),
   "")</f>
        <v>246.48</v>
      </c>
      <c r="N752">
        <f t="shared" ca="1" si="11"/>
        <v>0</v>
      </c>
    </row>
    <row r="753" spans="1:14">
      <c r="A753" t="s">
        <v>305</v>
      </c>
      <c r="B753" t="s">
        <v>42</v>
      </c>
      <c r="C753">
        <v>242.74</v>
      </c>
      <c r="D753">
        <v>245.75</v>
      </c>
      <c r="E753">
        <v>239.74</v>
      </c>
      <c r="F753">
        <v>242.32</v>
      </c>
      <c r="G753">
        <v>39055</v>
      </c>
      <c r="H753">
        <v>149</v>
      </c>
      <c r="I753">
        <v>1</v>
      </c>
      <c r="J753">
        <v>242.32</v>
      </c>
      <c r="K753">
        <v>25531.798449612401</v>
      </c>
      <c r="L753" t="b">
        <v>0</v>
      </c>
      <c r="M753">
        <f ca="1">IF(Table1[company_id]=OFFSET(Table1[company_id],-1,0),
   OFFSET(Table1[adjusted_close],-1,0),
   "")</f>
        <v>242.32</v>
      </c>
      <c r="N753">
        <f t="shared" ca="1" si="11"/>
        <v>0</v>
      </c>
    </row>
    <row r="754" spans="1:14">
      <c r="A754" t="s">
        <v>306</v>
      </c>
      <c r="B754" t="s">
        <v>42</v>
      </c>
      <c r="C754">
        <v>246.04</v>
      </c>
      <c r="D754">
        <v>247.41</v>
      </c>
      <c r="E754">
        <v>244.66</v>
      </c>
      <c r="F754">
        <v>247.16</v>
      </c>
      <c r="G754">
        <v>40194</v>
      </c>
      <c r="H754">
        <v>150</v>
      </c>
      <c r="I754">
        <v>1</v>
      </c>
      <c r="J754">
        <v>247.16</v>
      </c>
      <c r="K754">
        <v>25531.798449612401</v>
      </c>
      <c r="L754" t="b">
        <v>0</v>
      </c>
      <c r="M754">
        <f ca="1">IF(Table1[company_id]=OFFSET(Table1[company_id],-1,0),
   OFFSET(Table1[adjusted_close],-1,0),
   "")</f>
        <v>247.16</v>
      </c>
      <c r="N754">
        <f t="shared" ca="1" si="11"/>
        <v>0</v>
      </c>
    </row>
    <row r="755" spans="1:14">
      <c r="A755" t="s">
        <v>309</v>
      </c>
      <c r="B755" t="s">
        <v>42</v>
      </c>
      <c r="C755">
        <v>245.75</v>
      </c>
      <c r="D755">
        <v>247.22</v>
      </c>
      <c r="E755">
        <v>244.27</v>
      </c>
      <c r="F755">
        <v>244.85</v>
      </c>
      <c r="G755">
        <v>49367</v>
      </c>
      <c r="H755">
        <v>153</v>
      </c>
      <c r="I755">
        <v>1</v>
      </c>
      <c r="J755">
        <v>244.85</v>
      </c>
      <c r="K755">
        <v>25531.798449612401</v>
      </c>
      <c r="L755" t="b">
        <v>0</v>
      </c>
      <c r="M755">
        <f ca="1">IF(Table1[company_id]=OFFSET(Table1[company_id],-1,0),
   OFFSET(Table1[adjusted_close],-1,0),
   "")</f>
        <v>244.85</v>
      </c>
      <c r="N755">
        <f t="shared" ca="1" si="11"/>
        <v>0</v>
      </c>
    </row>
    <row r="756" spans="1:14">
      <c r="A756" t="s">
        <v>310</v>
      </c>
      <c r="B756" t="s">
        <v>42</v>
      </c>
      <c r="C756">
        <v>246.11</v>
      </c>
      <c r="D756">
        <v>249.43</v>
      </c>
      <c r="E756">
        <v>242.79</v>
      </c>
      <c r="F756">
        <v>245.51</v>
      </c>
      <c r="G756">
        <v>36531</v>
      </c>
      <c r="H756">
        <v>154</v>
      </c>
      <c r="I756">
        <v>1</v>
      </c>
      <c r="J756">
        <v>245.51</v>
      </c>
      <c r="K756">
        <v>25531.798449612401</v>
      </c>
      <c r="L756" t="b">
        <v>0</v>
      </c>
      <c r="M756">
        <f ca="1">IF(Table1[company_id]=OFFSET(Table1[company_id],-1,0),
   OFFSET(Table1[adjusted_close],-1,0),
   "")</f>
        <v>245.51</v>
      </c>
      <c r="N756">
        <f t="shared" ca="1" si="11"/>
        <v>0</v>
      </c>
    </row>
    <row r="757" spans="1:14">
      <c r="A757" t="s">
        <v>311</v>
      </c>
      <c r="B757" t="s">
        <v>42</v>
      </c>
      <c r="C757">
        <v>243.51</v>
      </c>
      <c r="D757">
        <v>246.22</v>
      </c>
      <c r="E757">
        <v>240.8</v>
      </c>
      <c r="F757">
        <v>245.11</v>
      </c>
      <c r="G757">
        <v>4731</v>
      </c>
      <c r="H757">
        <v>155</v>
      </c>
      <c r="I757">
        <v>1</v>
      </c>
      <c r="J757">
        <v>245.11</v>
      </c>
      <c r="K757">
        <v>25531.798449612401</v>
      </c>
      <c r="L757" t="b">
        <v>0</v>
      </c>
      <c r="M757">
        <f ca="1">IF(Table1[company_id]=OFFSET(Table1[company_id],-1,0),
   OFFSET(Table1[adjusted_close],-1,0),
   "")</f>
        <v>245.11</v>
      </c>
      <c r="N757">
        <f t="shared" ca="1" si="11"/>
        <v>0</v>
      </c>
    </row>
    <row r="758" spans="1:14">
      <c r="A758" t="s">
        <v>312</v>
      </c>
      <c r="B758" t="s">
        <v>42</v>
      </c>
      <c r="C758">
        <v>242.59</v>
      </c>
      <c r="D758">
        <v>245.75</v>
      </c>
      <c r="E758">
        <v>239.44</v>
      </c>
      <c r="F758">
        <v>242.47</v>
      </c>
      <c r="G758">
        <v>27113</v>
      </c>
      <c r="H758">
        <v>156</v>
      </c>
      <c r="I758">
        <v>1</v>
      </c>
      <c r="J758">
        <v>242.47</v>
      </c>
      <c r="K758">
        <v>25531.798449612401</v>
      </c>
      <c r="L758" t="b">
        <v>0</v>
      </c>
      <c r="M758">
        <f ca="1">IF(Table1[company_id]=OFFSET(Table1[company_id],-1,0),
   OFFSET(Table1[adjusted_close],-1,0),
   "")</f>
        <v>242.47</v>
      </c>
      <c r="N758">
        <f t="shared" ca="1" si="11"/>
        <v>0</v>
      </c>
    </row>
    <row r="759" spans="1:14">
      <c r="A759" t="s">
        <v>313</v>
      </c>
      <c r="B759" t="s">
        <v>42</v>
      </c>
      <c r="C759">
        <v>238.72</v>
      </c>
      <c r="D759">
        <v>242.4</v>
      </c>
      <c r="E759">
        <v>235.04</v>
      </c>
      <c r="F759">
        <v>238.25</v>
      </c>
      <c r="G759">
        <v>21452</v>
      </c>
      <c r="H759">
        <v>157</v>
      </c>
      <c r="I759">
        <v>1</v>
      </c>
      <c r="J759">
        <v>238.25</v>
      </c>
      <c r="K759">
        <v>25531.798449612401</v>
      </c>
      <c r="L759" t="b">
        <v>0</v>
      </c>
      <c r="M759">
        <f ca="1">IF(Table1[company_id]=OFFSET(Table1[company_id],-1,0),
   OFFSET(Table1[adjusted_close],-1,0),
   "")</f>
        <v>238.25</v>
      </c>
      <c r="N759">
        <f t="shared" ca="1" si="11"/>
        <v>0</v>
      </c>
    </row>
    <row r="760" spans="1:14">
      <c r="A760" t="s">
        <v>316</v>
      </c>
      <c r="B760" t="s">
        <v>42</v>
      </c>
      <c r="C760">
        <v>232.56</v>
      </c>
      <c r="D760">
        <v>233.46</v>
      </c>
      <c r="E760">
        <v>231.67</v>
      </c>
      <c r="F760">
        <v>233.13</v>
      </c>
      <c r="G760">
        <v>42334</v>
      </c>
      <c r="H760">
        <v>160</v>
      </c>
      <c r="I760">
        <v>1</v>
      </c>
      <c r="J760">
        <v>233.13</v>
      </c>
      <c r="K760">
        <v>25531.798449612401</v>
      </c>
      <c r="L760" t="b">
        <v>0</v>
      </c>
      <c r="M760">
        <f ca="1">IF(Table1[company_id]=OFFSET(Table1[company_id],-1,0),
   OFFSET(Table1[adjusted_close],-1,0),
   "")</f>
        <v>233.13</v>
      </c>
      <c r="N760">
        <f t="shared" ca="1" si="11"/>
        <v>0</v>
      </c>
    </row>
    <row r="761" spans="1:14">
      <c r="A761" t="s">
        <v>317</v>
      </c>
      <c r="B761" t="s">
        <v>42</v>
      </c>
      <c r="C761">
        <v>232.92</v>
      </c>
      <c r="D761">
        <v>236.2</v>
      </c>
      <c r="E761">
        <v>229.64</v>
      </c>
      <c r="F761">
        <v>233.53</v>
      </c>
      <c r="G761">
        <v>22074</v>
      </c>
      <c r="H761">
        <v>161</v>
      </c>
      <c r="I761">
        <v>1</v>
      </c>
      <c r="J761">
        <v>233.53</v>
      </c>
      <c r="K761">
        <v>25531.798449612401</v>
      </c>
      <c r="L761" t="b">
        <v>0</v>
      </c>
      <c r="M761">
        <f ca="1">IF(Table1[company_id]=OFFSET(Table1[company_id],-1,0),
   OFFSET(Table1[adjusted_close],-1,0),
   "")</f>
        <v>233.53</v>
      </c>
      <c r="N761">
        <f t="shared" ca="1" si="11"/>
        <v>0</v>
      </c>
    </row>
    <row r="762" spans="1:14">
      <c r="A762" t="s">
        <v>318</v>
      </c>
      <c r="B762" t="s">
        <v>42</v>
      </c>
      <c r="C762">
        <v>230.01</v>
      </c>
      <c r="D762">
        <v>232.02</v>
      </c>
      <c r="E762">
        <v>228.01</v>
      </c>
      <c r="F762">
        <v>229.14</v>
      </c>
      <c r="G762">
        <v>17199</v>
      </c>
      <c r="H762">
        <v>162</v>
      </c>
      <c r="I762">
        <v>1</v>
      </c>
      <c r="J762">
        <v>229.14</v>
      </c>
      <c r="K762">
        <v>25531.798449612401</v>
      </c>
      <c r="L762" t="b">
        <v>0</v>
      </c>
      <c r="M762">
        <f ca="1">IF(Table1[company_id]=OFFSET(Table1[company_id],-1,0),
   OFFSET(Table1[adjusted_close],-1,0),
   "")</f>
        <v>229.14</v>
      </c>
      <c r="N762">
        <f t="shared" ca="1" si="11"/>
        <v>0</v>
      </c>
    </row>
    <row r="763" spans="1:14">
      <c r="A763" t="s">
        <v>319</v>
      </c>
      <c r="B763" t="s">
        <v>42</v>
      </c>
      <c r="C763">
        <v>224.82</v>
      </c>
      <c r="D763">
        <v>226.18</v>
      </c>
      <c r="E763">
        <v>223.46</v>
      </c>
      <c r="F763">
        <v>225.94</v>
      </c>
      <c r="G763">
        <v>20581</v>
      </c>
      <c r="H763">
        <v>163</v>
      </c>
      <c r="I763">
        <v>1</v>
      </c>
      <c r="J763">
        <v>225.94</v>
      </c>
      <c r="K763">
        <v>25531.798449612401</v>
      </c>
      <c r="L763" t="b">
        <v>0</v>
      </c>
      <c r="M763">
        <f ca="1">IF(Table1[company_id]=OFFSET(Table1[company_id],-1,0),
   OFFSET(Table1[adjusted_close],-1,0),
   "")</f>
        <v>225.94</v>
      </c>
      <c r="N763">
        <f t="shared" ca="1" si="11"/>
        <v>0</v>
      </c>
    </row>
    <row r="764" spans="1:14">
      <c r="A764" t="s">
        <v>320</v>
      </c>
      <c r="B764" t="s">
        <v>42</v>
      </c>
      <c r="C764">
        <v>225.83</v>
      </c>
      <c r="D764">
        <v>227.14</v>
      </c>
      <c r="E764">
        <v>224.51</v>
      </c>
      <c r="F764">
        <v>225.38</v>
      </c>
      <c r="G764">
        <v>17523</v>
      </c>
      <c r="H764">
        <v>164</v>
      </c>
      <c r="I764">
        <v>1</v>
      </c>
      <c r="J764">
        <v>225.38</v>
      </c>
      <c r="K764">
        <v>25531.798449612401</v>
      </c>
      <c r="L764" t="b">
        <v>0</v>
      </c>
      <c r="M764">
        <f ca="1">IF(Table1[company_id]=OFFSET(Table1[company_id],-1,0),
   OFFSET(Table1[adjusted_close],-1,0),
   "")</f>
        <v>225.38</v>
      </c>
      <c r="N764">
        <f t="shared" ca="1" si="11"/>
        <v>0</v>
      </c>
    </row>
    <row r="765" spans="1:14">
      <c r="A765" t="s">
        <v>323</v>
      </c>
      <c r="B765" t="s">
        <v>42</v>
      </c>
      <c r="C765">
        <v>218.69</v>
      </c>
      <c r="D765">
        <v>220.77</v>
      </c>
      <c r="E765">
        <v>216.6</v>
      </c>
      <c r="F765">
        <v>218.06</v>
      </c>
      <c r="G765">
        <v>11808</v>
      </c>
      <c r="H765">
        <v>167</v>
      </c>
      <c r="I765">
        <v>1</v>
      </c>
      <c r="J765">
        <v>218.06</v>
      </c>
      <c r="K765">
        <v>25531.798449612401</v>
      </c>
      <c r="L765" t="b">
        <v>0</v>
      </c>
      <c r="M765">
        <f ca="1">IF(Table1[company_id]=OFFSET(Table1[company_id],-1,0),
   OFFSET(Table1[adjusted_close],-1,0),
   "")</f>
        <v>218.06</v>
      </c>
      <c r="N765">
        <f t="shared" ca="1" si="11"/>
        <v>0</v>
      </c>
    </row>
    <row r="766" spans="1:14">
      <c r="A766" t="s">
        <v>324</v>
      </c>
      <c r="B766" t="s">
        <v>42</v>
      </c>
      <c r="C766">
        <v>220.86</v>
      </c>
      <c r="D766">
        <v>224.13</v>
      </c>
      <c r="E766">
        <v>217.6</v>
      </c>
      <c r="F766">
        <v>220.26</v>
      </c>
      <c r="G766">
        <v>1887</v>
      </c>
      <c r="H766">
        <v>168</v>
      </c>
      <c r="I766">
        <v>1</v>
      </c>
      <c r="J766">
        <v>220.26</v>
      </c>
      <c r="K766">
        <v>25531.798449612401</v>
      </c>
      <c r="L766" t="b">
        <v>1</v>
      </c>
      <c r="M766">
        <f ca="1">IF(Table1[company_id]=OFFSET(Table1[company_id],-1,0),
   OFFSET(Table1[adjusted_close],-1,0),
   "")</f>
        <v>220.26</v>
      </c>
      <c r="N766">
        <f t="shared" ca="1" si="11"/>
        <v>0</v>
      </c>
    </row>
    <row r="767" spans="1:14">
      <c r="A767" t="s">
        <v>325</v>
      </c>
      <c r="B767" t="s">
        <v>42</v>
      </c>
      <c r="C767">
        <v>214.79</v>
      </c>
      <c r="D767">
        <v>217.08</v>
      </c>
      <c r="E767">
        <v>212.51</v>
      </c>
      <c r="F767">
        <v>213.73</v>
      </c>
      <c r="G767">
        <v>17402</v>
      </c>
      <c r="H767">
        <v>169</v>
      </c>
      <c r="I767">
        <v>1</v>
      </c>
      <c r="J767">
        <v>213.73</v>
      </c>
      <c r="K767">
        <v>25531.798449612401</v>
      </c>
      <c r="L767" t="b">
        <v>0</v>
      </c>
      <c r="M767">
        <f ca="1">IF(Table1[company_id]=OFFSET(Table1[company_id],-1,0),
   OFFSET(Table1[adjusted_close],-1,0),
   "")</f>
        <v>213.73</v>
      </c>
      <c r="N767">
        <f t="shared" ca="1" si="11"/>
        <v>0</v>
      </c>
    </row>
    <row r="768" spans="1:14">
      <c r="A768" t="s">
        <v>326</v>
      </c>
      <c r="B768" t="s">
        <v>42</v>
      </c>
      <c r="C768">
        <v>214.86</v>
      </c>
      <c r="D768">
        <v>216.46</v>
      </c>
      <c r="E768">
        <v>213.26</v>
      </c>
      <c r="F768">
        <v>213.57</v>
      </c>
      <c r="G768">
        <v>13253</v>
      </c>
      <c r="H768">
        <v>170</v>
      </c>
      <c r="I768">
        <v>1</v>
      </c>
      <c r="J768">
        <v>213.57</v>
      </c>
      <c r="K768">
        <v>25531.798449612401</v>
      </c>
      <c r="L768" t="b">
        <v>0</v>
      </c>
      <c r="M768">
        <f ca="1">IF(Table1[company_id]=OFFSET(Table1[company_id],-1,0),
   OFFSET(Table1[adjusted_close],-1,0),
   "")</f>
        <v>213.57</v>
      </c>
      <c r="N768">
        <f t="shared" ca="1" si="11"/>
        <v>0</v>
      </c>
    </row>
    <row r="769" spans="1:14">
      <c r="A769" t="s">
        <v>327</v>
      </c>
      <c r="B769" t="s">
        <v>42</v>
      </c>
      <c r="C769">
        <v>212.44</v>
      </c>
      <c r="D769">
        <v>215.26</v>
      </c>
      <c r="E769">
        <v>209.62</v>
      </c>
      <c r="F769">
        <v>213.66</v>
      </c>
      <c r="G769">
        <v>47220</v>
      </c>
      <c r="H769">
        <v>171</v>
      </c>
      <c r="I769">
        <v>1</v>
      </c>
      <c r="J769">
        <v>213.66</v>
      </c>
      <c r="K769">
        <v>25531.798449612401</v>
      </c>
      <c r="L769" t="b">
        <v>0</v>
      </c>
      <c r="M769">
        <f ca="1">IF(Table1[company_id]=OFFSET(Table1[company_id],-1,0),
   OFFSET(Table1[adjusted_close],-1,0),
   "")</f>
        <v>213.66</v>
      </c>
      <c r="N769">
        <f t="shared" ca="1" si="11"/>
        <v>0</v>
      </c>
    </row>
    <row r="770" spans="1:14">
      <c r="A770" t="s">
        <v>330</v>
      </c>
      <c r="B770" t="s">
        <v>42</v>
      </c>
      <c r="C770">
        <v>215.28</v>
      </c>
      <c r="D770">
        <v>218.54</v>
      </c>
      <c r="E770">
        <v>212.01</v>
      </c>
      <c r="F770">
        <v>215.17</v>
      </c>
      <c r="G770">
        <v>46270</v>
      </c>
      <c r="H770">
        <v>174</v>
      </c>
      <c r="I770">
        <v>1</v>
      </c>
      <c r="J770">
        <v>215.17</v>
      </c>
      <c r="K770">
        <v>25531.798449612401</v>
      </c>
      <c r="L770" t="b">
        <v>0</v>
      </c>
      <c r="M770">
        <f ca="1">IF(Table1[company_id]=OFFSET(Table1[company_id],-1,0),
   OFFSET(Table1[adjusted_close],-1,0),
   "")</f>
        <v>215.17</v>
      </c>
      <c r="N770">
        <f t="shared" ref="N770:N833" ca="1" si="12">(J:J- M:M) / M:M</f>
        <v>0</v>
      </c>
    </row>
    <row r="771" spans="1:14">
      <c r="A771" t="s">
        <v>331</v>
      </c>
      <c r="B771" t="s">
        <v>42</v>
      </c>
      <c r="C771">
        <v>214.63</v>
      </c>
      <c r="D771">
        <v>215.96</v>
      </c>
      <c r="E771">
        <v>213.3</v>
      </c>
      <c r="F771">
        <v>215.1</v>
      </c>
      <c r="G771">
        <v>39709</v>
      </c>
      <c r="H771">
        <v>175</v>
      </c>
      <c r="I771">
        <v>1</v>
      </c>
      <c r="J771">
        <v>215.1</v>
      </c>
      <c r="K771">
        <v>25531.798449612401</v>
      </c>
      <c r="L771" t="b">
        <v>0</v>
      </c>
      <c r="M771">
        <f ca="1">IF(Table1[company_id]=OFFSET(Table1[company_id],-1,0),
   OFFSET(Table1[adjusted_close],-1,0),
   "")</f>
        <v>215.1</v>
      </c>
      <c r="N771">
        <f t="shared" ca="1" si="12"/>
        <v>0</v>
      </c>
    </row>
    <row r="772" spans="1:14">
      <c r="A772" t="s">
        <v>332</v>
      </c>
      <c r="B772" t="s">
        <v>42</v>
      </c>
      <c r="C772">
        <v>219.84</v>
      </c>
      <c r="D772">
        <v>223.35</v>
      </c>
      <c r="E772">
        <v>216.32</v>
      </c>
      <c r="F772">
        <v>220.69</v>
      </c>
      <c r="G772">
        <v>16166</v>
      </c>
      <c r="H772">
        <v>176</v>
      </c>
      <c r="I772">
        <v>1</v>
      </c>
      <c r="J772">
        <v>220.69</v>
      </c>
      <c r="K772">
        <v>25531.798449612401</v>
      </c>
      <c r="L772" t="b">
        <v>0</v>
      </c>
      <c r="M772">
        <f ca="1">IF(Table1[company_id]=OFFSET(Table1[company_id],-1,0),
   OFFSET(Table1[adjusted_close],-1,0),
   "")</f>
        <v>220.69</v>
      </c>
      <c r="N772">
        <f t="shared" ca="1" si="12"/>
        <v>0</v>
      </c>
    </row>
    <row r="773" spans="1:14">
      <c r="A773" t="s">
        <v>333</v>
      </c>
      <c r="B773" t="s">
        <v>42</v>
      </c>
      <c r="C773">
        <v>220.14</v>
      </c>
      <c r="D773">
        <v>223.26</v>
      </c>
      <c r="E773">
        <v>217.01</v>
      </c>
      <c r="F773">
        <v>221.35</v>
      </c>
      <c r="G773">
        <v>39556</v>
      </c>
      <c r="H773">
        <v>177</v>
      </c>
      <c r="I773">
        <v>1</v>
      </c>
      <c r="J773">
        <v>221.35</v>
      </c>
      <c r="K773">
        <v>25531.798449612401</v>
      </c>
      <c r="L773" t="b">
        <v>0</v>
      </c>
      <c r="M773">
        <f ca="1">IF(Table1[company_id]=OFFSET(Table1[company_id],-1,0),
   OFFSET(Table1[adjusted_close],-1,0),
   "")</f>
        <v>221.35</v>
      </c>
      <c r="N773">
        <f t="shared" ca="1" si="12"/>
        <v>0</v>
      </c>
    </row>
    <row r="774" spans="1:14">
      <c r="A774" t="s">
        <v>334</v>
      </c>
      <c r="B774" t="s">
        <v>42</v>
      </c>
      <c r="C774">
        <v>226.32</v>
      </c>
      <c r="D774">
        <v>228.75</v>
      </c>
      <c r="E774">
        <v>223.9</v>
      </c>
      <c r="F774">
        <v>224.36</v>
      </c>
      <c r="G774">
        <v>41505</v>
      </c>
      <c r="H774">
        <v>178</v>
      </c>
      <c r="I774">
        <v>1</v>
      </c>
      <c r="J774">
        <v>224.36</v>
      </c>
      <c r="K774">
        <v>25531.798449612401</v>
      </c>
      <c r="L774" t="b">
        <v>0</v>
      </c>
      <c r="M774">
        <f ca="1">IF(Table1[company_id]=OFFSET(Table1[company_id],-1,0),
   OFFSET(Table1[adjusted_close],-1,0),
   "")</f>
        <v>224.36</v>
      </c>
      <c r="N774">
        <f t="shared" ca="1" si="12"/>
        <v>0</v>
      </c>
    </row>
    <row r="775" spans="1:14">
      <c r="A775" t="s">
        <v>337</v>
      </c>
      <c r="B775" t="s">
        <v>42</v>
      </c>
      <c r="C775">
        <v>221.73</v>
      </c>
      <c r="D775">
        <v>222.88</v>
      </c>
      <c r="E775">
        <v>220.58</v>
      </c>
      <c r="F775">
        <v>222.38</v>
      </c>
      <c r="G775">
        <v>2988</v>
      </c>
      <c r="H775">
        <v>181</v>
      </c>
      <c r="I775">
        <v>1</v>
      </c>
      <c r="J775">
        <v>222.38</v>
      </c>
      <c r="K775">
        <v>25531.798449612401</v>
      </c>
      <c r="L775" t="b">
        <v>0</v>
      </c>
      <c r="M775">
        <f ca="1">IF(Table1[company_id]=OFFSET(Table1[company_id],-1,0),
   OFFSET(Table1[adjusted_close],-1,0),
   "")</f>
        <v>222.38</v>
      </c>
      <c r="N775">
        <f t="shared" ca="1" si="12"/>
        <v>0</v>
      </c>
    </row>
    <row r="776" spans="1:14">
      <c r="A776" t="s">
        <v>157</v>
      </c>
      <c r="B776" t="s">
        <v>45</v>
      </c>
      <c r="C776">
        <v>451.6</v>
      </c>
      <c r="D776">
        <v>456.73</v>
      </c>
      <c r="E776">
        <v>446.47</v>
      </c>
      <c r="F776">
        <v>453.01</v>
      </c>
      <c r="G776">
        <v>33115</v>
      </c>
      <c r="H776">
        <v>1</v>
      </c>
      <c r="I776">
        <v>1</v>
      </c>
      <c r="J776">
        <v>453.01</v>
      </c>
      <c r="K776">
        <v>25383.449612403099</v>
      </c>
      <c r="L776" t="b">
        <v>0</v>
      </c>
      <c r="M776">
        <f ca="1">IF(Table1[company_id]=OFFSET(Table1[company_id],-1,0),
   OFFSET(Table1[adjusted_close],-1,0),
   "")</f>
        <v>453.01</v>
      </c>
      <c r="N776">
        <f t="shared" ca="1" si="12"/>
        <v>0</v>
      </c>
    </row>
    <row r="777" spans="1:14">
      <c r="A777" t="s">
        <v>158</v>
      </c>
      <c r="B777" t="s">
        <v>45</v>
      </c>
      <c r="C777">
        <v>455.77</v>
      </c>
      <c r="D777">
        <v>457.35</v>
      </c>
      <c r="E777">
        <v>454.19</v>
      </c>
      <c r="F777">
        <v>455.26</v>
      </c>
      <c r="G777">
        <v>6520</v>
      </c>
      <c r="H777">
        <v>2</v>
      </c>
      <c r="I777">
        <v>1</v>
      </c>
      <c r="J777">
        <v>455.26</v>
      </c>
      <c r="K777">
        <v>25383.449612403099</v>
      </c>
      <c r="L777" t="b">
        <v>0</v>
      </c>
      <c r="M777">
        <f ca="1">IF(Table1[company_id]=OFFSET(Table1[company_id],-1,0),
   OFFSET(Table1[adjusted_close],-1,0),
   "")</f>
        <v>455.26</v>
      </c>
      <c r="N777">
        <f t="shared" ca="1" si="12"/>
        <v>0</v>
      </c>
    </row>
    <row r="778" spans="1:14">
      <c r="A778" t="s">
        <v>159</v>
      </c>
      <c r="B778" t="s">
        <v>45</v>
      </c>
      <c r="C778">
        <v>450.26</v>
      </c>
      <c r="D778">
        <v>457.49</v>
      </c>
      <c r="E778">
        <v>443.03</v>
      </c>
      <c r="F778">
        <v>450.82</v>
      </c>
      <c r="G778">
        <v>42605</v>
      </c>
      <c r="H778">
        <v>3</v>
      </c>
      <c r="I778">
        <v>1</v>
      </c>
      <c r="J778">
        <v>450.82</v>
      </c>
      <c r="K778">
        <v>25383.449612403099</v>
      </c>
      <c r="L778" t="b">
        <v>0</v>
      </c>
      <c r="M778">
        <f ca="1">IF(Table1[company_id]=OFFSET(Table1[company_id],-1,0),
   OFFSET(Table1[adjusted_close],-1,0),
   "")</f>
        <v>450.82</v>
      </c>
      <c r="N778">
        <f t="shared" ca="1" si="12"/>
        <v>0</v>
      </c>
    </row>
    <row r="779" spans="1:14">
      <c r="A779" t="s">
        <v>162</v>
      </c>
      <c r="B779" t="s">
        <v>45</v>
      </c>
      <c r="C779">
        <v>453.35</v>
      </c>
      <c r="D779">
        <v>458.26</v>
      </c>
      <c r="E779">
        <v>448.45</v>
      </c>
      <c r="F779">
        <v>451.13</v>
      </c>
      <c r="G779">
        <v>14045</v>
      </c>
      <c r="H779">
        <v>6</v>
      </c>
      <c r="I779">
        <v>1</v>
      </c>
      <c r="J779">
        <v>451.13</v>
      </c>
      <c r="K779">
        <v>25383.449612403099</v>
      </c>
      <c r="L779" t="b">
        <v>0</v>
      </c>
      <c r="M779">
        <f ca="1">IF(Table1[company_id]=OFFSET(Table1[company_id],-1,0),
   OFFSET(Table1[adjusted_close],-1,0),
   "")</f>
        <v>451.13</v>
      </c>
      <c r="N779">
        <f t="shared" ca="1" si="12"/>
        <v>0</v>
      </c>
    </row>
    <row r="780" spans="1:14">
      <c r="A780" t="s">
        <v>163</v>
      </c>
      <c r="B780" t="s">
        <v>45</v>
      </c>
      <c r="C780">
        <v>453.76</v>
      </c>
      <c r="D780">
        <v>454.22</v>
      </c>
      <c r="E780">
        <v>453.29</v>
      </c>
      <c r="F780">
        <v>453.47</v>
      </c>
      <c r="G780">
        <v>31954</v>
      </c>
      <c r="H780">
        <v>7</v>
      </c>
      <c r="I780">
        <v>1</v>
      </c>
      <c r="J780">
        <v>453.47</v>
      </c>
      <c r="K780">
        <v>25383.449612403099</v>
      </c>
      <c r="L780" t="b">
        <v>0</v>
      </c>
      <c r="M780">
        <f ca="1">IF(Table1[company_id]=OFFSET(Table1[company_id],-1,0),
   OFFSET(Table1[adjusted_close],-1,0),
   "")</f>
        <v>453.47</v>
      </c>
      <c r="N780">
        <f t="shared" ca="1" si="12"/>
        <v>0</v>
      </c>
    </row>
    <row r="781" spans="1:14">
      <c r="A781" t="s">
        <v>164</v>
      </c>
      <c r="B781" t="s">
        <v>45</v>
      </c>
      <c r="C781">
        <v>467.12</v>
      </c>
      <c r="D781">
        <v>474.67</v>
      </c>
      <c r="E781">
        <v>459.57</v>
      </c>
      <c r="F781">
        <v>467.82</v>
      </c>
      <c r="G781">
        <v>22113</v>
      </c>
      <c r="H781">
        <v>8</v>
      </c>
      <c r="I781">
        <v>1</v>
      </c>
      <c r="J781">
        <v>467.82</v>
      </c>
      <c r="K781">
        <v>25383.449612403099</v>
      </c>
      <c r="L781" t="b">
        <v>0</v>
      </c>
      <c r="M781">
        <f ca="1">IF(Table1[company_id]=OFFSET(Table1[company_id],-1,0),
   OFFSET(Table1[adjusted_close],-1,0),
   "")</f>
        <v>467.82</v>
      </c>
      <c r="N781">
        <f t="shared" ca="1" si="12"/>
        <v>0</v>
      </c>
    </row>
    <row r="782" spans="1:14">
      <c r="A782" t="s">
        <v>165</v>
      </c>
      <c r="B782" t="s">
        <v>45</v>
      </c>
      <c r="C782">
        <v>473.5</v>
      </c>
      <c r="D782">
        <v>475.67</v>
      </c>
      <c r="E782">
        <v>471.33</v>
      </c>
      <c r="F782">
        <v>472.33</v>
      </c>
      <c r="G782">
        <v>44939</v>
      </c>
      <c r="H782">
        <v>9</v>
      </c>
      <c r="I782">
        <v>1</v>
      </c>
      <c r="J782">
        <v>472.33</v>
      </c>
      <c r="K782">
        <v>25383.449612403099</v>
      </c>
      <c r="L782" t="b">
        <v>0</v>
      </c>
      <c r="M782">
        <f ca="1">IF(Table1[company_id]=OFFSET(Table1[company_id],-1,0),
   OFFSET(Table1[adjusted_close],-1,0),
   "")</f>
        <v>472.33</v>
      </c>
      <c r="N782">
        <f t="shared" ca="1" si="12"/>
        <v>0</v>
      </c>
    </row>
    <row r="783" spans="1:14">
      <c r="A783" t="s">
        <v>166</v>
      </c>
      <c r="B783" t="s">
        <v>45</v>
      </c>
      <c r="C783">
        <v>480.18</v>
      </c>
      <c r="D783">
        <v>481.77</v>
      </c>
      <c r="E783">
        <v>478.6</v>
      </c>
      <c r="F783">
        <v>480.63</v>
      </c>
      <c r="G783">
        <v>27829</v>
      </c>
      <c r="H783">
        <v>10</v>
      </c>
      <c r="I783">
        <v>1</v>
      </c>
      <c r="J783">
        <v>480.63</v>
      </c>
      <c r="K783">
        <v>25383.449612403099</v>
      </c>
      <c r="L783" t="b">
        <v>0</v>
      </c>
      <c r="M783">
        <f ca="1">IF(Table1[company_id]=OFFSET(Table1[company_id],-1,0),
   OFFSET(Table1[adjusted_close],-1,0),
   "")</f>
        <v>480.63</v>
      </c>
      <c r="N783">
        <f t="shared" ca="1" si="12"/>
        <v>0</v>
      </c>
    </row>
    <row r="784" spans="1:14">
      <c r="A784" t="s">
        <v>169</v>
      </c>
      <c r="B784" t="s">
        <v>45</v>
      </c>
      <c r="C784">
        <v>491.84</v>
      </c>
      <c r="D784">
        <v>493.86</v>
      </c>
      <c r="E784">
        <v>489.82</v>
      </c>
      <c r="F784">
        <v>492.22</v>
      </c>
      <c r="G784">
        <v>32870</v>
      </c>
      <c r="H784">
        <v>13</v>
      </c>
      <c r="I784">
        <v>1</v>
      </c>
      <c r="J784">
        <v>492.22</v>
      </c>
      <c r="K784">
        <v>25383.449612403099</v>
      </c>
      <c r="L784" t="b">
        <v>0</v>
      </c>
      <c r="M784">
        <f ca="1">IF(Table1[company_id]=OFFSET(Table1[company_id],-1,0),
   OFFSET(Table1[adjusted_close],-1,0),
   "")</f>
        <v>492.22</v>
      </c>
      <c r="N784">
        <f t="shared" ca="1" si="12"/>
        <v>0</v>
      </c>
    </row>
    <row r="785" spans="1:14">
      <c r="A785" t="s">
        <v>170</v>
      </c>
      <c r="B785" t="s">
        <v>45</v>
      </c>
      <c r="C785">
        <v>495.45</v>
      </c>
      <c r="D785">
        <v>497.7</v>
      </c>
      <c r="E785">
        <v>493.2</v>
      </c>
      <c r="F785">
        <v>495.38</v>
      </c>
      <c r="G785">
        <v>38275</v>
      </c>
      <c r="H785">
        <v>14</v>
      </c>
      <c r="I785">
        <v>1</v>
      </c>
      <c r="J785">
        <v>495.38</v>
      </c>
      <c r="K785">
        <v>25383.449612403099</v>
      </c>
      <c r="L785" t="b">
        <v>0</v>
      </c>
      <c r="M785">
        <f ca="1">IF(Table1[company_id]=OFFSET(Table1[company_id],-1,0),
   OFFSET(Table1[adjusted_close],-1,0),
   "")</f>
        <v>495.38</v>
      </c>
      <c r="N785">
        <f t="shared" ca="1" si="12"/>
        <v>0</v>
      </c>
    </row>
    <row r="786" spans="1:14">
      <c r="A786" t="s">
        <v>171</v>
      </c>
      <c r="B786" t="s">
        <v>45</v>
      </c>
      <c r="C786">
        <v>495.22</v>
      </c>
      <c r="D786">
        <v>502.97</v>
      </c>
      <c r="E786">
        <v>487.48</v>
      </c>
      <c r="F786">
        <v>497.28</v>
      </c>
      <c r="G786">
        <v>9328</v>
      </c>
      <c r="H786">
        <v>15</v>
      </c>
      <c r="I786">
        <v>1</v>
      </c>
      <c r="J786">
        <v>497.28</v>
      </c>
      <c r="K786">
        <v>25383.449612403099</v>
      </c>
      <c r="L786" t="b">
        <v>0</v>
      </c>
      <c r="M786">
        <f ca="1">IF(Table1[company_id]=OFFSET(Table1[company_id],-1,0),
   OFFSET(Table1[adjusted_close],-1,0),
   "")</f>
        <v>497.28</v>
      </c>
      <c r="N786">
        <f t="shared" ca="1" si="12"/>
        <v>0</v>
      </c>
    </row>
    <row r="787" spans="1:14">
      <c r="A787" t="s">
        <v>172</v>
      </c>
      <c r="B787" t="s">
        <v>45</v>
      </c>
      <c r="C787">
        <v>490.7</v>
      </c>
      <c r="D787">
        <v>494.84</v>
      </c>
      <c r="E787">
        <v>486.55</v>
      </c>
      <c r="F787">
        <v>490.76</v>
      </c>
      <c r="G787">
        <v>36010</v>
      </c>
      <c r="H787">
        <v>16</v>
      </c>
      <c r="I787">
        <v>1</v>
      </c>
      <c r="J787">
        <v>490.76</v>
      </c>
      <c r="K787">
        <v>25383.449612403099</v>
      </c>
      <c r="L787" t="b">
        <v>0</v>
      </c>
      <c r="M787">
        <f ca="1">IF(Table1[company_id]=OFFSET(Table1[company_id],-1,0),
   OFFSET(Table1[adjusted_close],-1,0),
   "")</f>
        <v>490.76</v>
      </c>
      <c r="N787">
        <f t="shared" ca="1" si="12"/>
        <v>0</v>
      </c>
    </row>
    <row r="788" spans="1:14">
      <c r="A788" t="s">
        <v>173</v>
      </c>
      <c r="B788" t="s">
        <v>45</v>
      </c>
      <c r="C788">
        <v>490.13</v>
      </c>
      <c r="D788">
        <v>496.99</v>
      </c>
      <c r="E788">
        <v>483.28</v>
      </c>
      <c r="F788">
        <v>490.16</v>
      </c>
      <c r="G788">
        <v>9640</v>
      </c>
      <c r="H788">
        <v>17</v>
      </c>
      <c r="I788">
        <v>1</v>
      </c>
      <c r="J788">
        <v>490.16</v>
      </c>
      <c r="K788">
        <v>25383.449612403099</v>
      </c>
      <c r="L788" t="b">
        <v>0</v>
      </c>
      <c r="M788">
        <f ca="1">IF(Table1[company_id]=OFFSET(Table1[company_id],-1,0),
   OFFSET(Table1[adjusted_close],-1,0),
   "")</f>
        <v>490.16</v>
      </c>
      <c r="N788">
        <f t="shared" ca="1" si="12"/>
        <v>0</v>
      </c>
    </row>
    <row r="789" spans="1:14">
      <c r="A789" t="s">
        <v>176</v>
      </c>
      <c r="B789" t="s">
        <v>45</v>
      </c>
      <c r="C789">
        <v>485.23</v>
      </c>
      <c r="D789">
        <v>487.81</v>
      </c>
      <c r="E789">
        <v>482.65</v>
      </c>
      <c r="F789">
        <v>485.83</v>
      </c>
      <c r="G789">
        <v>38004</v>
      </c>
      <c r="H789">
        <v>20</v>
      </c>
      <c r="I789">
        <v>1</v>
      </c>
      <c r="J789">
        <v>485.83</v>
      </c>
      <c r="K789">
        <v>25383.449612403099</v>
      </c>
      <c r="L789" t="b">
        <v>0</v>
      </c>
      <c r="M789">
        <f ca="1">IF(Table1[company_id]=OFFSET(Table1[company_id],-1,0),
   OFFSET(Table1[adjusted_close],-1,0),
   "")</f>
        <v>485.83</v>
      </c>
      <c r="N789">
        <f t="shared" ca="1" si="12"/>
        <v>0</v>
      </c>
    </row>
    <row r="790" spans="1:14">
      <c r="A790" t="s">
        <v>177</v>
      </c>
      <c r="B790" t="s">
        <v>45</v>
      </c>
      <c r="C790">
        <v>484.65</v>
      </c>
      <c r="D790">
        <v>491.91</v>
      </c>
      <c r="E790">
        <v>477.39</v>
      </c>
      <c r="F790">
        <v>483.5</v>
      </c>
      <c r="G790">
        <v>13207</v>
      </c>
      <c r="H790">
        <v>21</v>
      </c>
      <c r="I790">
        <v>1</v>
      </c>
      <c r="J790">
        <v>483.5</v>
      </c>
      <c r="K790">
        <v>25383.449612403099</v>
      </c>
      <c r="L790" t="b">
        <v>0</v>
      </c>
      <c r="M790">
        <f ca="1">IF(Table1[company_id]=OFFSET(Table1[company_id],-1,0),
   OFFSET(Table1[adjusted_close],-1,0),
   "")</f>
        <v>483.5</v>
      </c>
      <c r="N790">
        <f t="shared" ca="1" si="12"/>
        <v>0</v>
      </c>
    </row>
    <row r="791" spans="1:14">
      <c r="A791" t="s">
        <v>178</v>
      </c>
      <c r="B791" t="s">
        <v>45</v>
      </c>
      <c r="C791">
        <v>496.37</v>
      </c>
      <c r="D791">
        <v>504.5</v>
      </c>
      <c r="E791">
        <v>488.25</v>
      </c>
      <c r="F791">
        <v>495.14</v>
      </c>
      <c r="G791">
        <v>29916</v>
      </c>
      <c r="H791">
        <v>22</v>
      </c>
      <c r="I791">
        <v>1</v>
      </c>
      <c r="J791">
        <v>495.14</v>
      </c>
      <c r="K791">
        <v>25383.449612403099</v>
      </c>
      <c r="L791" t="b">
        <v>0</v>
      </c>
      <c r="M791">
        <f ca="1">IF(Table1[company_id]=OFFSET(Table1[company_id],-1,0),
   OFFSET(Table1[adjusted_close],-1,0),
   "")</f>
        <v>495.14</v>
      </c>
      <c r="N791">
        <f t="shared" ca="1" si="12"/>
        <v>0</v>
      </c>
    </row>
    <row r="792" spans="1:14">
      <c r="A792" t="s">
        <v>179</v>
      </c>
      <c r="B792" t="s">
        <v>45</v>
      </c>
      <c r="C792">
        <v>494.89</v>
      </c>
      <c r="D792">
        <v>497.14</v>
      </c>
      <c r="E792">
        <v>492.63</v>
      </c>
      <c r="F792">
        <v>495.98</v>
      </c>
      <c r="G792">
        <v>20071</v>
      </c>
      <c r="H792">
        <v>23</v>
      </c>
      <c r="I792">
        <v>1</v>
      </c>
      <c r="J792">
        <v>495.98</v>
      </c>
      <c r="K792">
        <v>25383.449612403099</v>
      </c>
      <c r="L792" t="b">
        <v>0</v>
      </c>
      <c r="M792">
        <f ca="1">IF(Table1[company_id]=OFFSET(Table1[company_id],-1,0),
   OFFSET(Table1[adjusted_close],-1,0),
   "")</f>
        <v>495.98</v>
      </c>
      <c r="N792">
        <f t="shared" ca="1" si="12"/>
        <v>0</v>
      </c>
    </row>
    <row r="793" spans="1:14">
      <c r="A793" t="s">
        <v>180</v>
      </c>
      <c r="B793" t="s">
        <v>45</v>
      </c>
      <c r="C793">
        <v>492.95</v>
      </c>
      <c r="D793">
        <v>500.27</v>
      </c>
      <c r="E793">
        <v>485.62</v>
      </c>
      <c r="F793">
        <v>490.65</v>
      </c>
      <c r="G793">
        <v>16810</v>
      </c>
      <c r="H793">
        <v>24</v>
      </c>
      <c r="I793">
        <v>1</v>
      </c>
      <c r="J793">
        <v>490.65</v>
      </c>
      <c r="K793">
        <v>25383.449612403099</v>
      </c>
      <c r="L793" t="b">
        <v>0</v>
      </c>
      <c r="M793">
        <f ca="1">IF(Table1[company_id]=OFFSET(Table1[company_id],-1,0),
   OFFSET(Table1[adjusted_close],-1,0),
   "")</f>
        <v>490.65</v>
      </c>
      <c r="N793">
        <f t="shared" ca="1" si="12"/>
        <v>0</v>
      </c>
    </row>
    <row r="794" spans="1:14">
      <c r="A794" t="s">
        <v>183</v>
      </c>
      <c r="B794" t="s">
        <v>45</v>
      </c>
      <c r="C794">
        <v>497.83</v>
      </c>
      <c r="D794">
        <v>501.38</v>
      </c>
      <c r="E794">
        <v>494.27</v>
      </c>
      <c r="F794">
        <v>499.34</v>
      </c>
      <c r="G794">
        <v>26396</v>
      </c>
      <c r="H794">
        <v>27</v>
      </c>
      <c r="I794">
        <v>1</v>
      </c>
      <c r="J794">
        <v>499.34</v>
      </c>
      <c r="K794">
        <v>25383.449612403099</v>
      </c>
      <c r="L794" t="b">
        <v>0</v>
      </c>
      <c r="M794">
        <f ca="1">IF(Table1[company_id]=OFFSET(Table1[company_id],-1,0),
   OFFSET(Table1[adjusted_close],-1,0),
   "")</f>
        <v>499.34</v>
      </c>
      <c r="N794">
        <f t="shared" ca="1" si="12"/>
        <v>0</v>
      </c>
    </row>
    <row r="795" spans="1:14">
      <c r="A795" t="s">
        <v>184</v>
      </c>
      <c r="B795" t="s">
        <v>45</v>
      </c>
      <c r="C795">
        <v>506.34</v>
      </c>
      <c r="D795">
        <v>513.36</v>
      </c>
      <c r="E795">
        <v>499.33</v>
      </c>
      <c r="F795">
        <v>505.51</v>
      </c>
      <c r="G795">
        <v>40082</v>
      </c>
      <c r="H795">
        <v>28</v>
      </c>
      <c r="I795">
        <v>1</v>
      </c>
      <c r="J795">
        <v>505.51</v>
      </c>
      <c r="K795">
        <v>25383.449612403099</v>
      </c>
      <c r="L795" t="b">
        <v>0</v>
      </c>
      <c r="M795">
        <f ca="1">IF(Table1[company_id]=OFFSET(Table1[company_id],-1,0),
   OFFSET(Table1[adjusted_close],-1,0),
   "")</f>
        <v>505.51</v>
      </c>
      <c r="N795">
        <f t="shared" ca="1" si="12"/>
        <v>0</v>
      </c>
    </row>
    <row r="796" spans="1:14">
      <c r="A796" t="s">
        <v>185</v>
      </c>
      <c r="B796" t="s">
        <v>45</v>
      </c>
      <c r="C796">
        <v>510.01</v>
      </c>
      <c r="D796">
        <v>512.79999999999995</v>
      </c>
      <c r="E796">
        <v>507.23</v>
      </c>
      <c r="F796">
        <v>512.09</v>
      </c>
      <c r="G796">
        <v>41142</v>
      </c>
      <c r="H796">
        <v>29</v>
      </c>
      <c r="I796">
        <v>1</v>
      </c>
      <c r="J796">
        <v>512.09</v>
      </c>
      <c r="K796">
        <v>25383.449612403099</v>
      </c>
      <c r="L796" t="b">
        <v>0</v>
      </c>
      <c r="M796">
        <f ca="1">IF(Table1[company_id]=OFFSET(Table1[company_id],-1,0),
   OFFSET(Table1[adjusted_close],-1,0),
   "")</f>
        <v>512.09</v>
      </c>
      <c r="N796">
        <f t="shared" ca="1" si="12"/>
        <v>0</v>
      </c>
    </row>
    <row r="797" spans="1:14">
      <c r="A797" t="s">
        <v>186</v>
      </c>
      <c r="B797" t="s">
        <v>45</v>
      </c>
      <c r="C797">
        <v>502.74</v>
      </c>
      <c r="D797">
        <v>508.27</v>
      </c>
      <c r="E797">
        <v>497.21</v>
      </c>
      <c r="F797">
        <v>499.43</v>
      </c>
      <c r="G797">
        <v>48897</v>
      </c>
      <c r="H797">
        <v>30</v>
      </c>
      <c r="I797">
        <v>1</v>
      </c>
      <c r="J797">
        <v>499.43</v>
      </c>
      <c r="K797">
        <v>25383.449612403099</v>
      </c>
      <c r="L797" t="b">
        <v>0</v>
      </c>
      <c r="M797">
        <f ca="1">IF(Table1[company_id]=OFFSET(Table1[company_id],-1,0),
   OFFSET(Table1[adjusted_close],-1,0),
   "")</f>
        <v>499.43</v>
      </c>
      <c r="N797">
        <f t="shared" ca="1" si="12"/>
        <v>0</v>
      </c>
    </row>
    <row r="798" spans="1:14">
      <c r="A798" t="s">
        <v>187</v>
      </c>
      <c r="B798" t="s">
        <v>45</v>
      </c>
      <c r="C798">
        <v>513.21</v>
      </c>
      <c r="D798">
        <v>514.54999999999995</v>
      </c>
      <c r="E798">
        <v>511.86</v>
      </c>
      <c r="F798">
        <v>511.96</v>
      </c>
      <c r="G798">
        <v>40579</v>
      </c>
      <c r="H798">
        <v>31</v>
      </c>
      <c r="I798">
        <v>1</v>
      </c>
      <c r="J798">
        <v>511.96</v>
      </c>
      <c r="K798">
        <v>25383.449612403099</v>
      </c>
      <c r="L798" t="b">
        <v>0</v>
      </c>
      <c r="M798">
        <f ca="1">IF(Table1[company_id]=OFFSET(Table1[company_id],-1,0),
   OFFSET(Table1[adjusted_close],-1,0),
   "")</f>
        <v>511.96</v>
      </c>
      <c r="N798">
        <f t="shared" ca="1" si="12"/>
        <v>0</v>
      </c>
    </row>
    <row r="799" spans="1:14">
      <c r="A799" t="s">
        <v>190</v>
      </c>
      <c r="B799" t="s">
        <v>45</v>
      </c>
      <c r="C799">
        <v>508.21</v>
      </c>
      <c r="D799">
        <v>515.58000000000004</v>
      </c>
      <c r="E799">
        <v>500.84</v>
      </c>
      <c r="F799">
        <v>508.49</v>
      </c>
      <c r="G799">
        <v>34272</v>
      </c>
      <c r="H799">
        <v>34</v>
      </c>
      <c r="I799">
        <v>1</v>
      </c>
      <c r="J799">
        <v>508.49</v>
      </c>
      <c r="K799">
        <v>25383.449612403099</v>
      </c>
      <c r="L799" t="b">
        <v>0</v>
      </c>
      <c r="M799">
        <f ca="1">IF(Table1[company_id]=OFFSET(Table1[company_id],-1,0),
   OFFSET(Table1[adjusted_close],-1,0),
   "")</f>
        <v>508.49</v>
      </c>
      <c r="N799">
        <f t="shared" ca="1" si="12"/>
        <v>0</v>
      </c>
    </row>
    <row r="800" spans="1:14">
      <c r="A800" t="s">
        <v>191</v>
      </c>
      <c r="B800" t="s">
        <v>45</v>
      </c>
      <c r="C800">
        <v>517.07000000000005</v>
      </c>
      <c r="D800">
        <v>522.6</v>
      </c>
      <c r="E800">
        <v>511.53</v>
      </c>
      <c r="F800">
        <v>513.62</v>
      </c>
      <c r="G800">
        <v>26963</v>
      </c>
      <c r="H800">
        <v>35</v>
      </c>
      <c r="I800">
        <v>1</v>
      </c>
      <c r="J800">
        <v>513.62</v>
      </c>
      <c r="K800">
        <v>25383.449612403099</v>
      </c>
      <c r="L800" t="b">
        <v>0</v>
      </c>
      <c r="M800">
        <f ca="1">IF(Table1[company_id]=OFFSET(Table1[company_id],-1,0),
   OFFSET(Table1[adjusted_close],-1,0),
   "")</f>
        <v>513.62</v>
      </c>
      <c r="N800">
        <f t="shared" ca="1" si="12"/>
        <v>0</v>
      </c>
    </row>
    <row r="801" spans="1:14">
      <c r="A801" t="s">
        <v>192</v>
      </c>
      <c r="B801" t="s">
        <v>45</v>
      </c>
      <c r="C801">
        <v>527.91</v>
      </c>
      <c r="D801">
        <v>533.88</v>
      </c>
      <c r="E801">
        <v>521.95000000000005</v>
      </c>
      <c r="F801">
        <v>530.34</v>
      </c>
      <c r="G801">
        <v>1717</v>
      </c>
      <c r="H801">
        <v>36</v>
      </c>
      <c r="I801">
        <v>1</v>
      </c>
      <c r="J801">
        <v>530.34</v>
      </c>
      <c r="K801">
        <v>25383.449612403099</v>
      </c>
      <c r="L801" t="b">
        <v>1</v>
      </c>
      <c r="M801">
        <f ca="1">IF(Table1[company_id]=OFFSET(Table1[company_id],-1,0),
   OFFSET(Table1[adjusted_close],-1,0),
   "")</f>
        <v>530.34</v>
      </c>
      <c r="N801">
        <f t="shared" ca="1" si="12"/>
        <v>0</v>
      </c>
    </row>
    <row r="802" spans="1:14">
      <c r="A802" t="s">
        <v>193</v>
      </c>
      <c r="B802" t="s">
        <v>45</v>
      </c>
      <c r="C802">
        <v>543.38</v>
      </c>
      <c r="D802">
        <v>550.64</v>
      </c>
      <c r="E802">
        <v>536.13</v>
      </c>
      <c r="F802">
        <v>545.07000000000005</v>
      </c>
      <c r="G802">
        <v>30100</v>
      </c>
      <c r="H802">
        <v>37</v>
      </c>
      <c r="I802">
        <v>1</v>
      </c>
      <c r="J802">
        <v>545.07000000000005</v>
      </c>
      <c r="K802">
        <v>25383.449612403099</v>
      </c>
      <c r="L802" t="b">
        <v>0</v>
      </c>
      <c r="M802">
        <f ca="1">IF(Table1[company_id]=OFFSET(Table1[company_id],-1,0),
   OFFSET(Table1[adjusted_close],-1,0),
   "")</f>
        <v>545.07000000000005</v>
      </c>
      <c r="N802">
        <f t="shared" ca="1" si="12"/>
        <v>0</v>
      </c>
    </row>
    <row r="803" spans="1:14">
      <c r="A803" t="s">
        <v>194</v>
      </c>
      <c r="B803" t="s">
        <v>45</v>
      </c>
      <c r="C803">
        <v>541.05999999999995</v>
      </c>
      <c r="D803">
        <v>543.74</v>
      </c>
      <c r="E803">
        <v>538.38</v>
      </c>
      <c r="F803">
        <v>538.53</v>
      </c>
      <c r="G803">
        <v>44949</v>
      </c>
      <c r="H803">
        <v>38</v>
      </c>
      <c r="I803">
        <v>1</v>
      </c>
      <c r="J803">
        <v>538.53</v>
      </c>
      <c r="K803">
        <v>25383.449612403099</v>
      </c>
      <c r="L803" t="b">
        <v>0</v>
      </c>
      <c r="M803">
        <f ca="1">IF(Table1[company_id]=OFFSET(Table1[company_id],-1,0),
   OFFSET(Table1[adjusted_close],-1,0),
   "")</f>
        <v>538.53</v>
      </c>
      <c r="N803">
        <f t="shared" ca="1" si="12"/>
        <v>0</v>
      </c>
    </row>
    <row r="804" spans="1:14">
      <c r="A804" t="s">
        <v>197</v>
      </c>
      <c r="B804" t="s">
        <v>45</v>
      </c>
      <c r="C804">
        <v>526.74</v>
      </c>
      <c r="D804">
        <v>533.04</v>
      </c>
      <c r="E804">
        <v>520.44000000000005</v>
      </c>
      <c r="F804">
        <v>528.94000000000005</v>
      </c>
      <c r="G804">
        <v>44442</v>
      </c>
      <c r="H804">
        <v>41</v>
      </c>
      <c r="I804">
        <v>1</v>
      </c>
      <c r="J804">
        <v>528.94000000000005</v>
      </c>
      <c r="K804">
        <v>25383.449612403099</v>
      </c>
      <c r="L804" t="b">
        <v>0</v>
      </c>
      <c r="M804">
        <f ca="1">IF(Table1[company_id]=OFFSET(Table1[company_id],-1,0),
   OFFSET(Table1[adjusted_close],-1,0),
   "")</f>
        <v>528.94000000000005</v>
      </c>
      <c r="N804">
        <f t="shared" ca="1" si="12"/>
        <v>0</v>
      </c>
    </row>
    <row r="805" spans="1:14">
      <c r="A805" t="s">
        <v>198</v>
      </c>
      <c r="B805" t="s">
        <v>45</v>
      </c>
      <c r="C805">
        <v>539.08000000000004</v>
      </c>
      <c r="D805">
        <v>541.71</v>
      </c>
      <c r="E805">
        <v>536.45000000000005</v>
      </c>
      <c r="F805">
        <v>538.69000000000005</v>
      </c>
      <c r="G805">
        <v>37487</v>
      </c>
      <c r="H805">
        <v>42</v>
      </c>
      <c r="I805">
        <v>1</v>
      </c>
      <c r="J805">
        <v>538.69000000000005</v>
      </c>
      <c r="K805">
        <v>25383.449612403099</v>
      </c>
      <c r="L805" t="b">
        <v>0</v>
      </c>
      <c r="M805">
        <f ca="1">IF(Table1[company_id]=OFFSET(Table1[company_id],-1,0),
   OFFSET(Table1[adjusted_close],-1,0),
   "")</f>
        <v>538.69000000000005</v>
      </c>
      <c r="N805">
        <f t="shared" ca="1" si="12"/>
        <v>0</v>
      </c>
    </row>
    <row r="806" spans="1:14">
      <c r="A806" t="s">
        <v>199</v>
      </c>
      <c r="B806" t="s">
        <v>45</v>
      </c>
      <c r="C806">
        <v>542.41999999999996</v>
      </c>
      <c r="D806">
        <v>549.25</v>
      </c>
      <c r="E806">
        <v>535.58000000000004</v>
      </c>
      <c r="F806">
        <v>539.78</v>
      </c>
      <c r="G806">
        <v>39759</v>
      </c>
      <c r="H806">
        <v>43</v>
      </c>
      <c r="I806">
        <v>1</v>
      </c>
      <c r="J806">
        <v>539.78</v>
      </c>
      <c r="K806">
        <v>25383.449612403099</v>
      </c>
      <c r="L806" t="b">
        <v>0</v>
      </c>
      <c r="M806">
        <f ca="1">IF(Table1[company_id]=OFFSET(Table1[company_id],-1,0),
   OFFSET(Table1[adjusted_close],-1,0),
   "")</f>
        <v>539.78</v>
      </c>
      <c r="N806">
        <f t="shared" ca="1" si="12"/>
        <v>0</v>
      </c>
    </row>
    <row r="807" spans="1:14">
      <c r="A807" t="s">
        <v>200</v>
      </c>
      <c r="B807" t="s">
        <v>45</v>
      </c>
      <c r="C807">
        <v>541.35</v>
      </c>
      <c r="D807">
        <v>546.9</v>
      </c>
      <c r="E807">
        <v>535.79999999999995</v>
      </c>
      <c r="F807">
        <v>536.51</v>
      </c>
      <c r="G807">
        <v>12064</v>
      </c>
      <c r="H807">
        <v>44</v>
      </c>
      <c r="I807">
        <v>1</v>
      </c>
      <c r="J807">
        <v>536.51</v>
      </c>
      <c r="K807">
        <v>25383.449612403099</v>
      </c>
      <c r="L807" t="b">
        <v>0</v>
      </c>
      <c r="M807">
        <f ca="1">IF(Table1[company_id]=OFFSET(Table1[company_id],-1,0),
   OFFSET(Table1[adjusted_close],-1,0),
   "")</f>
        <v>536.51</v>
      </c>
      <c r="N807">
        <f t="shared" ca="1" si="12"/>
        <v>0</v>
      </c>
    </row>
    <row r="808" spans="1:14">
      <c r="A808" t="s">
        <v>201</v>
      </c>
      <c r="B808" t="s">
        <v>45</v>
      </c>
      <c r="C808">
        <v>543.73</v>
      </c>
      <c r="D808">
        <v>551.48</v>
      </c>
      <c r="E808">
        <v>535.99</v>
      </c>
      <c r="F808">
        <v>540.86</v>
      </c>
      <c r="G808">
        <v>7476</v>
      </c>
      <c r="H808">
        <v>45</v>
      </c>
      <c r="I808">
        <v>1</v>
      </c>
      <c r="J808">
        <v>540.86</v>
      </c>
      <c r="K808">
        <v>25383.449612403099</v>
      </c>
      <c r="L808" t="b">
        <v>0</v>
      </c>
      <c r="M808">
        <f ca="1">IF(Table1[company_id]=OFFSET(Table1[company_id],-1,0),
   OFFSET(Table1[adjusted_close],-1,0),
   "")</f>
        <v>540.86</v>
      </c>
      <c r="N808">
        <f t="shared" ca="1" si="12"/>
        <v>0</v>
      </c>
    </row>
    <row r="809" spans="1:14">
      <c r="A809" t="s">
        <v>204</v>
      </c>
      <c r="B809" t="s">
        <v>45</v>
      </c>
      <c r="C809">
        <v>541.88</v>
      </c>
      <c r="D809">
        <v>548.55999999999995</v>
      </c>
      <c r="E809">
        <v>535.20000000000005</v>
      </c>
      <c r="F809">
        <v>539.88</v>
      </c>
      <c r="G809">
        <v>23463</v>
      </c>
      <c r="H809">
        <v>48</v>
      </c>
      <c r="I809">
        <v>1</v>
      </c>
      <c r="J809">
        <v>539.88</v>
      </c>
      <c r="K809">
        <v>25383.449612403099</v>
      </c>
      <c r="L809" t="b">
        <v>0</v>
      </c>
      <c r="M809">
        <f ca="1">IF(Table1[company_id]=OFFSET(Table1[company_id],-1,0),
   OFFSET(Table1[adjusted_close],-1,0),
   "")</f>
        <v>539.88</v>
      </c>
      <c r="N809">
        <f t="shared" ca="1" si="12"/>
        <v>0</v>
      </c>
    </row>
    <row r="810" spans="1:14">
      <c r="A810" t="s">
        <v>205</v>
      </c>
      <c r="B810" t="s">
        <v>45</v>
      </c>
      <c r="C810">
        <v>549.70000000000005</v>
      </c>
      <c r="D810">
        <v>555.07000000000005</v>
      </c>
      <c r="E810">
        <v>544.33000000000004</v>
      </c>
      <c r="F810">
        <v>544.79999999999995</v>
      </c>
      <c r="G810">
        <v>27946</v>
      </c>
      <c r="H810">
        <v>49</v>
      </c>
      <c r="I810">
        <v>1</v>
      </c>
      <c r="J810">
        <v>544.79999999999995</v>
      </c>
      <c r="K810">
        <v>25383.449612403099</v>
      </c>
      <c r="L810" t="b">
        <v>0</v>
      </c>
      <c r="M810">
        <f ca="1">IF(Table1[company_id]=OFFSET(Table1[company_id],-1,0),
   OFFSET(Table1[adjusted_close],-1,0),
   "")</f>
        <v>544.79999999999995</v>
      </c>
      <c r="N810">
        <f t="shared" ca="1" si="12"/>
        <v>0</v>
      </c>
    </row>
    <row r="811" spans="1:14">
      <c r="A811" t="s">
        <v>206</v>
      </c>
      <c r="B811" t="s">
        <v>45</v>
      </c>
      <c r="C811">
        <v>544.67999999999995</v>
      </c>
      <c r="D811">
        <v>547.79</v>
      </c>
      <c r="E811">
        <v>541.57000000000005</v>
      </c>
      <c r="F811">
        <v>545.39</v>
      </c>
      <c r="G811">
        <v>23335</v>
      </c>
      <c r="H811">
        <v>50</v>
      </c>
      <c r="I811">
        <v>1</v>
      </c>
      <c r="J811">
        <v>545.39</v>
      </c>
      <c r="K811">
        <v>25383.449612403099</v>
      </c>
      <c r="L811" t="b">
        <v>0</v>
      </c>
      <c r="M811">
        <f ca="1">IF(Table1[company_id]=OFFSET(Table1[company_id],-1,0),
   OFFSET(Table1[adjusted_close],-1,0),
   "")</f>
        <v>545.39</v>
      </c>
      <c r="N811">
        <f t="shared" ca="1" si="12"/>
        <v>0</v>
      </c>
    </row>
    <row r="812" spans="1:14">
      <c r="A812" t="s">
        <v>207</v>
      </c>
      <c r="B812" t="s">
        <v>45</v>
      </c>
      <c r="C812">
        <v>549.97</v>
      </c>
      <c r="D812">
        <v>557.21</v>
      </c>
      <c r="E812">
        <v>542.73</v>
      </c>
      <c r="F812">
        <v>550.51</v>
      </c>
      <c r="G812">
        <v>23010</v>
      </c>
      <c r="H812">
        <v>51</v>
      </c>
      <c r="I812">
        <v>1</v>
      </c>
      <c r="J812">
        <v>550.51</v>
      </c>
      <c r="K812">
        <v>25383.449612403099</v>
      </c>
      <c r="L812" t="b">
        <v>0</v>
      </c>
      <c r="M812">
        <f ca="1">IF(Table1[company_id]=OFFSET(Table1[company_id],-1,0),
   OFFSET(Table1[adjusted_close],-1,0),
   "")</f>
        <v>550.51</v>
      </c>
      <c r="N812">
        <f t="shared" ca="1" si="12"/>
        <v>0</v>
      </c>
    </row>
    <row r="813" spans="1:14">
      <c r="A813" t="s">
        <v>208</v>
      </c>
      <c r="B813" t="s">
        <v>45</v>
      </c>
      <c r="C813">
        <v>546.23</v>
      </c>
      <c r="D813">
        <v>548.49</v>
      </c>
      <c r="E813">
        <v>543.97</v>
      </c>
      <c r="F813">
        <v>544.47</v>
      </c>
      <c r="G813">
        <v>44626</v>
      </c>
      <c r="H813">
        <v>52</v>
      </c>
      <c r="I813">
        <v>1</v>
      </c>
      <c r="J813">
        <v>544.47</v>
      </c>
      <c r="K813">
        <v>25383.449612403099</v>
      </c>
      <c r="L813" t="b">
        <v>0</v>
      </c>
      <c r="M813">
        <f ca="1">IF(Table1[company_id]=OFFSET(Table1[company_id],-1,0),
   OFFSET(Table1[adjusted_close],-1,0),
   "")</f>
        <v>544.47</v>
      </c>
      <c r="N813">
        <f t="shared" ca="1" si="12"/>
        <v>0</v>
      </c>
    </row>
    <row r="814" spans="1:14">
      <c r="A814" t="s">
        <v>211</v>
      </c>
      <c r="B814" t="s">
        <v>45</v>
      </c>
      <c r="C814">
        <v>557.51</v>
      </c>
      <c r="D814">
        <v>564.76</v>
      </c>
      <c r="E814">
        <v>550.25</v>
      </c>
      <c r="F814">
        <v>554.46</v>
      </c>
      <c r="G814">
        <v>34665</v>
      </c>
      <c r="H814">
        <v>55</v>
      </c>
      <c r="I814">
        <v>1</v>
      </c>
      <c r="J814">
        <v>554.46</v>
      </c>
      <c r="K814">
        <v>25383.449612403099</v>
      </c>
      <c r="L814" t="b">
        <v>0</v>
      </c>
      <c r="M814">
        <f ca="1">IF(Table1[company_id]=OFFSET(Table1[company_id],-1,0),
   OFFSET(Table1[adjusted_close],-1,0),
   "")</f>
        <v>554.46</v>
      </c>
      <c r="N814">
        <f t="shared" ca="1" si="12"/>
        <v>0</v>
      </c>
    </row>
    <row r="815" spans="1:14">
      <c r="A815" t="s">
        <v>212</v>
      </c>
      <c r="B815" t="s">
        <v>45</v>
      </c>
      <c r="C815">
        <v>560.48</v>
      </c>
      <c r="D815">
        <v>566.89</v>
      </c>
      <c r="E815">
        <v>554.07000000000005</v>
      </c>
      <c r="F815">
        <v>559.49</v>
      </c>
      <c r="G815">
        <v>15683</v>
      </c>
      <c r="H815">
        <v>56</v>
      </c>
      <c r="I815">
        <v>1</v>
      </c>
      <c r="J815">
        <v>559.49</v>
      </c>
      <c r="K815">
        <v>25383.449612403099</v>
      </c>
      <c r="L815" t="b">
        <v>0</v>
      </c>
      <c r="M815">
        <f ca="1">IF(Table1[company_id]=OFFSET(Table1[company_id],-1,0),
   OFFSET(Table1[adjusted_close],-1,0),
   "")</f>
        <v>559.49</v>
      </c>
      <c r="N815">
        <f t="shared" ca="1" si="12"/>
        <v>0</v>
      </c>
    </row>
    <row r="816" spans="1:14">
      <c r="A816" t="s">
        <v>213</v>
      </c>
      <c r="B816" t="s">
        <v>45</v>
      </c>
      <c r="C816">
        <v>567.22</v>
      </c>
      <c r="D816">
        <v>571.33000000000004</v>
      </c>
      <c r="E816">
        <v>563.12</v>
      </c>
      <c r="F816">
        <v>564.19000000000005</v>
      </c>
      <c r="G816">
        <v>45535</v>
      </c>
      <c r="H816">
        <v>57</v>
      </c>
      <c r="I816">
        <v>1</v>
      </c>
      <c r="J816">
        <v>564.19000000000005</v>
      </c>
      <c r="K816">
        <v>25383.449612403099</v>
      </c>
      <c r="L816" t="b">
        <v>0</v>
      </c>
      <c r="M816">
        <f ca="1">IF(Table1[company_id]=OFFSET(Table1[company_id],-1,0),
   OFFSET(Table1[adjusted_close],-1,0),
   "")</f>
        <v>564.19000000000005</v>
      </c>
      <c r="N816">
        <f t="shared" ca="1" si="12"/>
        <v>0</v>
      </c>
    </row>
    <row r="817" spans="1:14">
      <c r="A817" t="s">
        <v>214</v>
      </c>
      <c r="B817" t="s">
        <v>45</v>
      </c>
      <c r="C817">
        <v>559.12</v>
      </c>
      <c r="D817">
        <v>562.54</v>
      </c>
      <c r="E817">
        <v>555.70000000000005</v>
      </c>
      <c r="F817">
        <v>556.44000000000005</v>
      </c>
      <c r="G817">
        <v>22639</v>
      </c>
      <c r="H817">
        <v>58</v>
      </c>
      <c r="I817">
        <v>1</v>
      </c>
      <c r="J817">
        <v>556.44000000000005</v>
      </c>
      <c r="K817">
        <v>25383.449612403099</v>
      </c>
      <c r="L817" t="b">
        <v>0</v>
      </c>
      <c r="M817">
        <f ca="1">IF(Table1[company_id]=OFFSET(Table1[company_id],-1,0),
   OFFSET(Table1[adjusted_close],-1,0),
   "")</f>
        <v>556.44000000000005</v>
      </c>
      <c r="N817">
        <f t="shared" ca="1" si="12"/>
        <v>0</v>
      </c>
    </row>
    <row r="818" spans="1:14">
      <c r="A818" t="s">
        <v>215</v>
      </c>
      <c r="B818" t="s">
        <v>45</v>
      </c>
      <c r="C818">
        <v>567.91999999999996</v>
      </c>
      <c r="D818">
        <v>573.46</v>
      </c>
      <c r="E818">
        <v>562.38</v>
      </c>
      <c r="F818">
        <v>568.62</v>
      </c>
      <c r="G818">
        <v>4439</v>
      </c>
      <c r="H818">
        <v>59</v>
      </c>
      <c r="I818">
        <v>1</v>
      </c>
      <c r="J818">
        <v>568.62</v>
      </c>
      <c r="K818">
        <v>25383.449612403099</v>
      </c>
      <c r="L818" t="b">
        <v>0</v>
      </c>
      <c r="M818">
        <f ca="1">IF(Table1[company_id]=OFFSET(Table1[company_id],-1,0),
   OFFSET(Table1[adjusted_close],-1,0),
   "")</f>
        <v>568.62</v>
      </c>
      <c r="N818">
        <f t="shared" ca="1" si="12"/>
        <v>0</v>
      </c>
    </row>
    <row r="819" spans="1:14">
      <c r="A819" t="s">
        <v>218</v>
      </c>
      <c r="B819" t="s">
        <v>45</v>
      </c>
      <c r="C819">
        <v>568.36</v>
      </c>
      <c r="D819">
        <v>577.20000000000005</v>
      </c>
      <c r="E819">
        <v>559.52</v>
      </c>
      <c r="F819">
        <v>568.65</v>
      </c>
      <c r="G819">
        <v>12577</v>
      </c>
      <c r="H819">
        <v>62</v>
      </c>
      <c r="I819">
        <v>1</v>
      </c>
      <c r="J819">
        <v>568.65</v>
      </c>
      <c r="K819">
        <v>25383.449612403099</v>
      </c>
      <c r="L819" t="b">
        <v>0</v>
      </c>
      <c r="M819">
        <f ca="1">IF(Table1[company_id]=OFFSET(Table1[company_id],-1,0),
   OFFSET(Table1[adjusted_close],-1,0),
   "")</f>
        <v>568.65</v>
      </c>
      <c r="N819">
        <f t="shared" ca="1" si="12"/>
        <v>0</v>
      </c>
    </row>
    <row r="820" spans="1:14">
      <c r="A820" t="s">
        <v>219</v>
      </c>
      <c r="B820" t="s">
        <v>45</v>
      </c>
      <c r="C820">
        <v>578.29999999999995</v>
      </c>
      <c r="D820">
        <v>582.74</v>
      </c>
      <c r="E820">
        <v>573.86</v>
      </c>
      <c r="F820">
        <v>574.03</v>
      </c>
      <c r="G820">
        <v>25255</v>
      </c>
      <c r="H820">
        <v>63</v>
      </c>
      <c r="I820">
        <v>1</v>
      </c>
      <c r="J820">
        <v>574.03</v>
      </c>
      <c r="K820">
        <v>25383.449612403099</v>
      </c>
      <c r="L820" t="b">
        <v>0</v>
      </c>
      <c r="M820">
        <f ca="1">IF(Table1[company_id]=OFFSET(Table1[company_id],-1,0),
   OFFSET(Table1[adjusted_close],-1,0),
   "")</f>
        <v>574.03</v>
      </c>
      <c r="N820">
        <f t="shared" ca="1" si="12"/>
        <v>0</v>
      </c>
    </row>
    <row r="821" spans="1:14">
      <c r="A821" t="s">
        <v>220</v>
      </c>
      <c r="B821" t="s">
        <v>45</v>
      </c>
      <c r="C821">
        <v>573.70000000000005</v>
      </c>
      <c r="D821">
        <v>579.99</v>
      </c>
      <c r="E821">
        <v>567.41999999999996</v>
      </c>
      <c r="F821">
        <v>571.84</v>
      </c>
      <c r="G821">
        <v>36931</v>
      </c>
      <c r="H821">
        <v>64</v>
      </c>
      <c r="I821">
        <v>1</v>
      </c>
      <c r="J821">
        <v>571.84</v>
      </c>
      <c r="K821">
        <v>25383.449612403099</v>
      </c>
      <c r="L821" t="b">
        <v>0</v>
      </c>
      <c r="M821">
        <f ca="1">IF(Table1[company_id]=OFFSET(Table1[company_id],-1,0),
   OFFSET(Table1[adjusted_close],-1,0),
   "")</f>
        <v>571.84</v>
      </c>
      <c r="N821">
        <f t="shared" ca="1" si="12"/>
        <v>0</v>
      </c>
    </row>
    <row r="822" spans="1:14">
      <c r="A822" t="s">
        <v>221</v>
      </c>
      <c r="B822" t="s">
        <v>45</v>
      </c>
      <c r="C822">
        <v>569.87</v>
      </c>
      <c r="D822">
        <v>576.09</v>
      </c>
      <c r="E822">
        <v>563.64</v>
      </c>
      <c r="F822">
        <v>573.86</v>
      </c>
      <c r="G822">
        <v>36740</v>
      </c>
      <c r="H822">
        <v>65</v>
      </c>
      <c r="I822">
        <v>1</v>
      </c>
      <c r="J822">
        <v>573.86</v>
      </c>
      <c r="K822">
        <v>25383.449612403099</v>
      </c>
      <c r="L822" t="b">
        <v>0</v>
      </c>
      <c r="M822">
        <f ca="1">IF(Table1[company_id]=OFFSET(Table1[company_id],-1,0),
   OFFSET(Table1[adjusted_close],-1,0),
   "")</f>
        <v>573.86</v>
      </c>
      <c r="N822">
        <f t="shared" ca="1" si="12"/>
        <v>0</v>
      </c>
    </row>
    <row r="823" spans="1:14">
      <c r="A823" t="s">
        <v>222</v>
      </c>
      <c r="B823" t="s">
        <v>45</v>
      </c>
      <c r="C823">
        <v>575.57000000000005</v>
      </c>
      <c r="D823">
        <v>577.97</v>
      </c>
      <c r="E823">
        <v>573.16999999999996</v>
      </c>
      <c r="F823">
        <v>576.15</v>
      </c>
      <c r="G823">
        <v>18374</v>
      </c>
      <c r="H823">
        <v>66</v>
      </c>
      <c r="I823">
        <v>1</v>
      </c>
      <c r="J823">
        <v>576.15</v>
      </c>
      <c r="K823">
        <v>25383.449612403099</v>
      </c>
      <c r="L823" t="b">
        <v>0</v>
      </c>
      <c r="M823">
        <f ca="1">IF(Table1[company_id]=OFFSET(Table1[company_id],-1,0),
   OFFSET(Table1[adjusted_close],-1,0),
   "")</f>
        <v>576.15</v>
      </c>
      <c r="N823">
        <f t="shared" ca="1" si="12"/>
        <v>0</v>
      </c>
    </row>
    <row r="824" spans="1:14">
      <c r="A824" t="s">
        <v>225</v>
      </c>
      <c r="B824" t="s">
        <v>45</v>
      </c>
      <c r="C824">
        <v>555.85</v>
      </c>
      <c r="D824">
        <v>562.80999999999995</v>
      </c>
      <c r="E824">
        <v>548.89</v>
      </c>
      <c r="F824">
        <v>556.16999999999996</v>
      </c>
      <c r="G824">
        <v>1489</v>
      </c>
      <c r="H824">
        <v>69</v>
      </c>
      <c r="I824">
        <v>1</v>
      </c>
      <c r="J824">
        <v>556.16999999999996</v>
      </c>
      <c r="K824">
        <v>25383.449612403099</v>
      </c>
      <c r="L824" t="b">
        <v>1</v>
      </c>
      <c r="M824">
        <f ca="1">IF(Table1[company_id]=OFFSET(Table1[company_id],-1,0),
   OFFSET(Table1[adjusted_close],-1,0),
   "")</f>
        <v>556.16999999999996</v>
      </c>
      <c r="N824">
        <f t="shared" ca="1" si="12"/>
        <v>0</v>
      </c>
    </row>
    <row r="825" spans="1:14">
      <c r="A825" t="s">
        <v>226</v>
      </c>
      <c r="B825" t="s">
        <v>45</v>
      </c>
      <c r="C825">
        <v>560.1</v>
      </c>
      <c r="D825">
        <v>566.89</v>
      </c>
      <c r="E825">
        <v>553.30999999999995</v>
      </c>
      <c r="F825">
        <v>560.4</v>
      </c>
      <c r="G825">
        <v>20275</v>
      </c>
      <c r="H825">
        <v>70</v>
      </c>
      <c r="I825">
        <v>1</v>
      </c>
      <c r="J825">
        <v>560.4</v>
      </c>
      <c r="K825">
        <v>25383.449612403099</v>
      </c>
      <c r="L825" t="b">
        <v>0</v>
      </c>
      <c r="M825">
        <f ca="1">IF(Table1[company_id]=OFFSET(Table1[company_id],-1,0),
   OFFSET(Table1[adjusted_close],-1,0),
   "")</f>
        <v>560.4</v>
      </c>
      <c r="N825">
        <f t="shared" ca="1" si="12"/>
        <v>0</v>
      </c>
    </row>
    <row r="826" spans="1:14">
      <c r="A826" t="s">
        <v>227</v>
      </c>
      <c r="B826" t="s">
        <v>45</v>
      </c>
      <c r="C826">
        <v>573.19000000000005</v>
      </c>
      <c r="D826">
        <v>580.03</v>
      </c>
      <c r="E826">
        <v>566.35</v>
      </c>
      <c r="F826">
        <v>574.58000000000004</v>
      </c>
      <c r="G826">
        <v>33821</v>
      </c>
      <c r="H826">
        <v>71</v>
      </c>
      <c r="I826">
        <v>1</v>
      </c>
      <c r="J826">
        <v>574.58000000000004</v>
      </c>
      <c r="K826">
        <v>25383.449612403099</v>
      </c>
      <c r="L826" t="b">
        <v>0</v>
      </c>
      <c r="M826">
        <f ca="1">IF(Table1[company_id]=OFFSET(Table1[company_id],-1,0),
   OFFSET(Table1[adjusted_close],-1,0),
   "")</f>
        <v>574.58000000000004</v>
      </c>
      <c r="N826">
        <f t="shared" ca="1" si="12"/>
        <v>0</v>
      </c>
    </row>
    <row r="827" spans="1:14">
      <c r="A827" t="s">
        <v>228</v>
      </c>
      <c r="B827" t="s">
        <v>45</v>
      </c>
      <c r="C827">
        <v>577.47</v>
      </c>
      <c r="D827">
        <v>583.11</v>
      </c>
      <c r="E827">
        <v>571.83000000000004</v>
      </c>
      <c r="F827">
        <v>578.64</v>
      </c>
      <c r="G827">
        <v>39712</v>
      </c>
      <c r="H827">
        <v>72</v>
      </c>
      <c r="I827">
        <v>1</v>
      </c>
      <c r="J827">
        <v>578.64</v>
      </c>
      <c r="K827">
        <v>25383.449612403099</v>
      </c>
      <c r="L827" t="b">
        <v>0</v>
      </c>
      <c r="M827">
        <f ca="1">IF(Table1[company_id]=OFFSET(Table1[company_id],-1,0),
   OFFSET(Table1[adjusted_close],-1,0),
   "")</f>
        <v>578.64</v>
      </c>
      <c r="N827">
        <f t="shared" ca="1" si="12"/>
        <v>0</v>
      </c>
    </row>
    <row r="828" spans="1:14">
      <c r="A828" t="s">
        <v>229</v>
      </c>
      <c r="B828" t="s">
        <v>45</v>
      </c>
      <c r="C828">
        <v>571.99</v>
      </c>
      <c r="D828">
        <v>574.6</v>
      </c>
      <c r="E828">
        <v>569.38</v>
      </c>
      <c r="F828">
        <v>571.84</v>
      </c>
      <c r="G828">
        <v>2629</v>
      </c>
      <c r="H828">
        <v>73</v>
      </c>
      <c r="I828">
        <v>1</v>
      </c>
      <c r="J828">
        <v>571.84</v>
      </c>
      <c r="K828">
        <v>25383.449612403099</v>
      </c>
      <c r="L828" t="b">
        <v>0</v>
      </c>
      <c r="M828">
        <f ca="1">IF(Table1[company_id]=OFFSET(Table1[company_id],-1,0),
   OFFSET(Table1[adjusted_close],-1,0),
   "")</f>
        <v>571.84</v>
      </c>
      <c r="N828">
        <f t="shared" ca="1" si="12"/>
        <v>0</v>
      </c>
    </row>
    <row r="829" spans="1:14">
      <c r="A829" t="s">
        <v>232</v>
      </c>
      <c r="B829" t="s">
        <v>45</v>
      </c>
      <c r="C829">
        <v>577.51</v>
      </c>
      <c r="D829">
        <v>586.70000000000005</v>
      </c>
      <c r="E829">
        <v>568.32000000000005</v>
      </c>
      <c r="F829">
        <v>576.67999999999995</v>
      </c>
      <c r="G829">
        <v>46450</v>
      </c>
      <c r="H829">
        <v>76</v>
      </c>
      <c r="I829">
        <v>1</v>
      </c>
      <c r="J829">
        <v>576.67999999999995</v>
      </c>
      <c r="K829">
        <v>25383.449612403099</v>
      </c>
      <c r="L829" t="b">
        <v>0</v>
      </c>
      <c r="M829">
        <f ca="1">IF(Table1[company_id]=OFFSET(Table1[company_id],-1,0),
   OFFSET(Table1[adjusted_close],-1,0),
   "")</f>
        <v>576.67999999999995</v>
      </c>
      <c r="N829">
        <f t="shared" ca="1" si="12"/>
        <v>0</v>
      </c>
    </row>
    <row r="830" spans="1:14">
      <c r="A830" t="s">
        <v>233</v>
      </c>
      <c r="B830" t="s">
        <v>45</v>
      </c>
      <c r="C830">
        <v>585.22</v>
      </c>
      <c r="D830">
        <v>586.76</v>
      </c>
      <c r="E830">
        <v>583.66999999999996</v>
      </c>
      <c r="F830">
        <v>584.57000000000005</v>
      </c>
      <c r="G830">
        <v>19945</v>
      </c>
      <c r="H830">
        <v>77</v>
      </c>
      <c r="I830">
        <v>1</v>
      </c>
      <c r="J830">
        <v>584.57000000000005</v>
      </c>
      <c r="K830">
        <v>25383.449612403099</v>
      </c>
      <c r="L830" t="b">
        <v>0</v>
      </c>
      <c r="M830">
        <f ca="1">IF(Table1[company_id]=OFFSET(Table1[company_id],-1,0),
   OFFSET(Table1[adjusted_close],-1,0),
   "")</f>
        <v>584.57000000000005</v>
      </c>
      <c r="N830">
        <f t="shared" ca="1" si="12"/>
        <v>0</v>
      </c>
    </row>
    <row r="831" spans="1:14">
      <c r="A831" t="s">
        <v>234</v>
      </c>
      <c r="B831" t="s">
        <v>45</v>
      </c>
      <c r="C831">
        <v>586.66999999999996</v>
      </c>
      <c r="D831">
        <v>590.07000000000005</v>
      </c>
      <c r="E831">
        <v>583.27</v>
      </c>
      <c r="F831">
        <v>588.49</v>
      </c>
      <c r="G831">
        <v>5886</v>
      </c>
      <c r="H831">
        <v>78</v>
      </c>
      <c r="I831">
        <v>1</v>
      </c>
      <c r="J831">
        <v>588.49</v>
      </c>
      <c r="K831">
        <v>25383.449612403099</v>
      </c>
      <c r="L831" t="b">
        <v>0</v>
      </c>
      <c r="M831">
        <f ca="1">IF(Table1[company_id]=OFFSET(Table1[company_id],-1,0),
   OFFSET(Table1[adjusted_close],-1,0),
   "")</f>
        <v>588.49</v>
      </c>
      <c r="N831">
        <f t="shared" ca="1" si="12"/>
        <v>0</v>
      </c>
    </row>
    <row r="832" spans="1:14">
      <c r="A832" t="s">
        <v>235</v>
      </c>
      <c r="B832" t="s">
        <v>45</v>
      </c>
      <c r="C832">
        <v>587.28</v>
      </c>
      <c r="D832">
        <v>595.84</v>
      </c>
      <c r="E832">
        <v>578.72</v>
      </c>
      <c r="F832">
        <v>588.08000000000004</v>
      </c>
      <c r="G832">
        <v>17767</v>
      </c>
      <c r="H832">
        <v>79</v>
      </c>
      <c r="I832">
        <v>1</v>
      </c>
      <c r="J832">
        <v>588.08000000000004</v>
      </c>
      <c r="K832">
        <v>25383.449612403099</v>
      </c>
      <c r="L832" t="b">
        <v>0</v>
      </c>
      <c r="M832">
        <f ca="1">IF(Table1[company_id]=OFFSET(Table1[company_id],-1,0),
   OFFSET(Table1[adjusted_close],-1,0),
   "")</f>
        <v>588.08000000000004</v>
      </c>
      <c r="N832">
        <f t="shared" ca="1" si="12"/>
        <v>0</v>
      </c>
    </row>
    <row r="833" spans="1:14">
      <c r="A833" t="s">
        <v>236</v>
      </c>
      <c r="B833" t="s">
        <v>45</v>
      </c>
      <c r="C833">
        <v>586.53</v>
      </c>
      <c r="D833">
        <v>592.87</v>
      </c>
      <c r="E833">
        <v>580.17999999999995</v>
      </c>
      <c r="F833">
        <v>586.42999999999995</v>
      </c>
      <c r="G833">
        <v>13226</v>
      </c>
      <c r="H833">
        <v>80</v>
      </c>
      <c r="I833">
        <v>1</v>
      </c>
      <c r="J833">
        <v>586.42999999999995</v>
      </c>
      <c r="K833">
        <v>25383.449612403099</v>
      </c>
      <c r="L833" t="b">
        <v>0</v>
      </c>
      <c r="M833">
        <f ca="1">IF(Table1[company_id]=OFFSET(Table1[company_id],-1,0),
   OFFSET(Table1[adjusted_close],-1,0),
   "")</f>
        <v>586.42999999999995</v>
      </c>
      <c r="N833">
        <f t="shared" ca="1" si="12"/>
        <v>0</v>
      </c>
    </row>
    <row r="834" spans="1:14">
      <c r="A834" t="s">
        <v>239</v>
      </c>
      <c r="B834" t="s">
        <v>45</v>
      </c>
      <c r="C834">
        <v>586.58000000000004</v>
      </c>
      <c r="D834">
        <v>592.20000000000005</v>
      </c>
      <c r="E834">
        <v>580.96</v>
      </c>
      <c r="F834">
        <v>584.75</v>
      </c>
      <c r="G834">
        <v>48788</v>
      </c>
      <c r="H834">
        <v>83</v>
      </c>
      <c r="I834">
        <v>1</v>
      </c>
      <c r="J834">
        <v>584.75</v>
      </c>
      <c r="K834">
        <v>25383.449612403099</v>
      </c>
      <c r="L834" t="b">
        <v>0</v>
      </c>
      <c r="M834">
        <f ca="1">IF(Table1[company_id]=OFFSET(Table1[company_id],-1,0),
   OFFSET(Table1[adjusted_close],-1,0),
   "")</f>
        <v>584.75</v>
      </c>
      <c r="N834">
        <f t="shared" ref="N834:N897" ca="1" si="13">(J:J- M:M) / M:M</f>
        <v>0</v>
      </c>
    </row>
    <row r="835" spans="1:14">
      <c r="A835" t="s">
        <v>240</v>
      </c>
      <c r="B835" t="s">
        <v>45</v>
      </c>
      <c r="C835">
        <v>592.20000000000005</v>
      </c>
      <c r="D835">
        <v>599.79999999999995</v>
      </c>
      <c r="E835">
        <v>584.59</v>
      </c>
      <c r="F835">
        <v>590.05999999999995</v>
      </c>
      <c r="G835">
        <v>49908</v>
      </c>
      <c r="H835">
        <v>84</v>
      </c>
      <c r="I835">
        <v>1</v>
      </c>
      <c r="J835">
        <v>590.05999999999995</v>
      </c>
      <c r="K835">
        <v>25383.449612403099</v>
      </c>
      <c r="L835" t="b">
        <v>0</v>
      </c>
      <c r="M835">
        <f ca="1">IF(Table1[company_id]=OFFSET(Table1[company_id],-1,0),
   OFFSET(Table1[adjusted_close],-1,0),
   "")</f>
        <v>590.05999999999995</v>
      </c>
      <c r="N835">
        <f t="shared" ca="1" si="13"/>
        <v>0</v>
      </c>
    </row>
    <row r="836" spans="1:14">
      <c r="A836" t="s">
        <v>241</v>
      </c>
      <c r="B836" t="s">
        <v>45</v>
      </c>
      <c r="C836">
        <v>578.85</v>
      </c>
      <c r="D836">
        <v>587.41999999999996</v>
      </c>
      <c r="E836">
        <v>570.27</v>
      </c>
      <c r="F836">
        <v>579.83000000000004</v>
      </c>
      <c r="G836">
        <v>49564</v>
      </c>
      <c r="H836">
        <v>85</v>
      </c>
      <c r="I836">
        <v>1</v>
      </c>
      <c r="J836">
        <v>579.83000000000004</v>
      </c>
      <c r="K836">
        <v>25383.449612403099</v>
      </c>
      <c r="L836" t="b">
        <v>0</v>
      </c>
      <c r="M836">
        <f ca="1">IF(Table1[company_id]=OFFSET(Table1[company_id],-1,0),
   OFFSET(Table1[adjusted_close],-1,0),
   "")</f>
        <v>579.83000000000004</v>
      </c>
      <c r="N836">
        <f t="shared" ca="1" si="13"/>
        <v>0</v>
      </c>
    </row>
    <row r="837" spans="1:14">
      <c r="A837" t="s">
        <v>242</v>
      </c>
      <c r="B837" t="s">
        <v>45</v>
      </c>
      <c r="C837">
        <v>577.47</v>
      </c>
      <c r="D837">
        <v>586.66</v>
      </c>
      <c r="E837">
        <v>568.27</v>
      </c>
      <c r="F837">
        <v>577.25</v>
      </c>
      <c r="G837">
        <v>11006</v>
      </c>
      <c r="H837">
        <v>86</v>
      </c>
      <c r="I837">
        <v>1</v>
      </c>
      <c r="J837">
        <v>577.25</v>
      </c>
      <c r="K837">
        <v>25383.449612403099</v>
      </c>
      <c r="L837" t="b">
        <v>0</v>
      </c>
      <c r="M837">
        <f ca="1">IF(Table1[company_id]=OFFSET(Table1[company_id],-1,0),
   OFFSET(Table1[adjusted_close],-1,0),
   "")</f>
        <v>577.25</v>
      </c>
      <c r="N837">
        <f t="shared" ca="1" si="13"/>
        <v>0</v>
      </c>
    </row>
    <row r="838" spans="1:14">
      <c r="A838" t="s">
        <v>243</v>
      </c>
      <c r="B838" t="s">
        <v>45</v>
      </c>
      <c r="C838">
        <v>590.28</v>
      </c>
      <c r="D838">
        <v>600.70000000000005</v>
      </c>
      <c r="E838">
        <v>579.85</v>
      </c>
      <c r="F838">
        <v>589.12</v>
      </c>
      <c r="G838">
        <v>21324</v>
      </c>
      <c r="H838">
        <v>87</v>
      </c>
      <c r="I838">
        <v>1</v>
      </c>
      <c r="J838">
        <v>589.12</v>
      </c>
      <c r="K838">
        <v>25383.449612403099</v>
      </c>
      <c r="L838" t="b">
        <v>0</v>
      </c>
      <c r="M838">
        <f ca="1">IF(Table1[company_id]=OFFSET(Table1[company_id],-1,0),
   OFFSET(Table1[adjusted_close],-1,0),
   "")</f>
        <v>589.12</v>
      </c>
      <c r="N838">
        <f t="shared" ca="1" si="13"/>
        <v>0</v>
      </c>
    </row>
    <row r="839" spans="1:14">
      <c r="A839" t="s">
        <v>246</v>
      </c>
      <c r="B839" t="s">
        <v>45</v>
      </c>
      <c r="C839">
        <v>605.11</v>
      </c>
      <c r="D839">
        <v>610.51</v>
      </c>
      <c r="E839">
        <v>599.70000000000005</v>
      </c>
      <c r="F839">
        <v>601.52</v>
      </c>
      <c r="G839">
        <v>30063</v>
      </c>
      <c r="H839">
        <v>90</v>
      </c>
      <c r="I839">
        <v>1</v>
      </c>
      <c r="J839">
        <v>601.52</v>
      </c>
      <c r="K839">
        <v>25383.449612403099</v>
      </c>
      <c r="L839" t="b">
        <v>0</v>
      </c>
      <c r="M839">
        <f ca="1">IF(Table1[company_id]=OFFSET(Table1[company_id],-1,0),
   OFFSET(Table1[adjusted_close],-1,0),
   "")</f>
        <v>601.52</v>
      </c>
      <c r="N839">
        <f t="shared" ca="1" si="13"/>
        <v>0</v>
      </c>
    </row>
    <row r="840" spans="1:14">
      <c r="A840" t="s">
        <v>247</v>
      </c>
      <c r="B840" t="s">
        <v>45</v>
      </c>
      <c r="C840">
        <v>589.21</v>
      </c>
      <c r="D840">
        <v>590.92999999999995</v>
      </c>
      <c r="E840">
        <v>587.49</v>
      </c>
      <c r="F840">
        <v>590.55999999999995</v>
      </c>
      <c r="G840">
        <v>2093</v>
      </c>
      <c r="H840">
        <v>91</v>
      </c>
      <c r="I840">
        <v>1</v>
      </c>
      <c r="J840">
        <v>590.55999999999995</v>
      </c>
      <c r="K840">
        <v>25383.449612403099</v>
      </c>
      <c r="L840" t="b">
        <v>1</v>
      </c>
      <c r="M840">
        <f ca="1">IF(Table1[company_id]=OFFSET(Table1[company_id],-1,0),
   OFFSET(Table1[adjusted_close],-1,0),
   "")</f>
        <v>590.55999999999995</v>
      </c>
      <c r="N840">
        <f t="shared" ca="1" si="13"/>
        <v>0</v>
      </c>
    </row>
    <row r="841" spans="1:14">
      <c r="A841" t="s">
        <v>248</v>
      </c>
      <c r="B841" t="s">
        <v>45</v>
      </c>
      <c r="C841">
        <v>579.58000000000004</v>
      </c>
      <c r="D841">
        <v>587.16999999999996</v>
      </c>
      <c r="E841">
        <v>571.99</v>
      </c>
      <c r="F841">
        <v>582.34</v>
      </c>
      <c r="G841">
        <v>6710</v>
      </c>
      <c r="H841">
        <v>92</v>
      </c>
      <c r="I841">
        <v>1</v>
      </c>
      <c r="J841">
        <v>582.34</v>
      </c>
      <c r="K841">
        <v>25383.449612403099</v>
      </c>
      <c r="L841" t="b">
        <v>0</v>
      </c>
      <c r="M841">
        <f ca="1">IF(Table1[company_id]=OFFSET(Table1[company_id],-1,0),
   OFFSET(Table1[adjusted_close],-1,0),
   "")</f>
        <v>582.34</v>
      </c>
      <c r="N841">
        <f t="shared" ca="1" si="13"/>
        <v>0</v>
      </c>
    </row>
    <row r="842" spans="1:14">
      <c r="A842" t="s">
        <v>249</v>
      </c>
      <c r="B842" t="s">
        <v>45</v>
      </c>
      <c r="C842">
        <v>583.5</v>
      </c>
      <c r="D842">
        <v>586.96</v>
      </c>
      <c r="E842">
        <v>580.04</v>
      </c>
      <c r="F842">
        <v>580.49</v>
      </c>
      <c r="G842">
        <v>34457</v>
      </c>
      <c r="H842">
        <v>93</v>
      </c>
      <c r="I842">
        <v>1</v>
      </c>
      <c r="J842">
        <v>580.49</v>
      </c>
      <c r="K842">
        <v>25383.449612403099</v>
      </c>
      <c r="L842" t="b">
        <v>0</v>
      </c>
      <c r="M842">
        <f ca="1">IF(Table1[company_id]=OFFSET(Table1[company_id],-1,0),
   OFFSET(Table1[adjusted_close],-1,0),
   "")</f>
        <v>580.49</v>
      </c>
      <c r="N842">
        <f t="shared" ca="1" si="13"/>
        <v>0</v>
      </c>
    </row>
    <row r="843" spans="1:14">
      <c r="A843" t="s">
        <v>250</v>
      </c>
      <c r="B843" t="s">
        <v>45</v>
      </c>
      <c r="C843">
        <v>589.28</v>
      </c>
      <c r="D843">
        <v>596.4</v>
      </c>
      <c r="E843">
        <v>582.16</v>
      </c>
      <c r="F843">
        <v>587.20000000000005</v>
      </c>
      <c r="G843">
        <v>1365</v>
      </c>
      <c r="H843">
        <v>94</v>
      </c>
      <c r="I843">
        <v>1</v>
      </c>
      <c r="J843">
        <v>587.20000000000005</v>
      </c>
      <c r="K843">
        <v>25383.449612403099</v>
      </c>
      <c r="L843" t="b">
        <v>1</v>
      </c>
      <c r="M843">
        <f ca="1">IF(Table1[company_id]=OFFSET(Table1[company_id],-1,0),
   OFFSET(Table1[adjusted_close],-1,0),
   "")</f>
        <v>587.20000000000005</v>
      </c>
      <c r="N843">
        <f t="shared" ca="1" si="13"/>
        <v>0</v>
      </c>
    </row>
    <row r="844" spans="1:14">
      <c r="A844" t="s">
        <v>253</v>
      </c>
      <c r="B844" t="s">
        <v>45</v>
      </c>
      <c r="C844">
        <v>577.20000000000005</v>
      </c>
      <c r="D844">
        <v>584.16</v>
      </c>
      <c r="E844">
        <v>570.24</v>
      </c>
      <c r="F844">
        <v>573.97</v>
      </c>
      <c r="G844">
        <v>25476</v>
      </c>
      <c r="H844">
        <v>97</v>
      </c>
      <c r="I844">
        <v>1</v>
      </c>
      <c r="J844">
        <v>573.97</v>
      </c>
      <c r="K844">
        <v>25383.449612403099</v>
      </c>
      <c r="L844" t="b">
        <v>0</v>
      </c>
      <c r="M844">
        <f ca="1">IF(Table1[company_id]=OFFSET(Table1[company_id],-1,0),
   OFFSET(Table1[adjusted_close],-1,0),
   "")</f>
        <v>573.97</v>
      </c>
      <c r="N844">
        <f t="shared" ca="1" si="13"/>
        <v>0</v>
      </c>
    </row>
    <row r="845" spans="1:14">
      <c r="A845" t="s">
        <v>254</v>
      </c>
      <c r="B845" t="s">
        <v>45</v>
      </c>
      <c r="C845">
        <v>572.39</v>
      </c>
      <c r="D845">
        <v>578.72</v>
      </c>
      <c r="E845">
        <v>566.05999999999995</v>
      </c>
      <c r="F845">
        <v>573.71</v>
      </c>
      <c r="G845">
        <v>33001</v>
      </c>
      <c r="H845">
        <v>98</v>
      </c>
      <c r="I845">
        <v>1</v>
      </c>
      <c r="J845">
        <v>573.71</v>
      </c>
      <c r="K845">
        <v>25383.449612403099</v>
      </c>
      <c r="L845" t="b">
        <v>0</v>
      </c>
      <c r="M845">
        <f ca="1">IF(Table1[company_id]=OFFSET(Table1[company_id],-1,0),
   OFFSET(Table1[adjusted_close],-1,0),
   "")</f>
        <v>573.71</v>
      </c>
      <c r="N845">
        <f t="shared" ca="1" si="13"/>
        <v>0</v>
      </c>
    </row>
    <row r="846" spans="1:14">
      <c r="A846" t="s">
        <v>255</v>
      </c>
      <c r="B846" t="s">
        <v>45</v>
      </c>
      <c r="C846">
        <v>570.05999999999995</v>
      </c>
      <c r="D846">
        <v>578.96</v>
      </c>
      <c r="E846">
        <v>561.16</v>
      </c>
      <c r="F846">
        <v>570.42999999999995</v>
      </c>
      <c r="G846">
        <v>22372</v>
      </c>
      <c r="H846">
        <v>99</v>
      </c>
      <c r="I846">
        <v>1</v>
      </c>
      <c r="J846">
        <v>570.42999999999995</v>
      </c>
      <c r="K846">
        <v>25383.449612403099</v>
      </c>
      <c r="L846" t="b">
        <v>0</v>
      </c>
      <c r="M846">
        <f ca="1">IF(Table1[company_id]=OFFSET(Table1[company_id],-1,0),
   OFFSET(Table1[adjusted_close],-1,0),
   "")</f>
        <v>570.42999999999995</v>
      </c>
      <c r="N846">
        <f t="shared" ca="1" si="13"/>
        <v>0</v>
      </c>
    </row>
    <row r="847" spans="1:14">
      <c r="A847" t="s">
        <v>256</v>
      </c>
      <c r="B847" t="s">
        <v>45</v>
      </c>
      <c r="C847">
        <v>580.02</v>
      </c>
      <c r="D847">
        <v>580.96</v>
      </c>
      <c r="E847">
        <v>579.07000000000005</v>
      </c>
      <c r="F847">
        <v>580.17999999999995</v>
      </c>
      <c r="G847">
        <v>28923</v>
      </c>
      <c r="H847">
        <v>100</v>
      </c>
      <c r="I847">
        <v>1</v>
      </c>
      <c r="J847">
        <v>580.17999999999995</v>
      </c>
      <c r="K847">
        <v>25383.449612403099</v>
      </c>
      <c r="L847" t="b">
        <v>0</v>
      </c>
      <c r="M847">
        <f ca="1">IF(Table1[company_id]=OFFSET(Table1[company_id],-1,0),
   OFFSET(Table1[adjusted_close],-1,0),
   "")</f>
        <v>580.17999999999995</v>
      </c>
      <c r="N847">
        <f t="shared" ca="1" si="13"/>
        <v>0</v>
      </c>
    </row>
    <row r="848" spans="1:14">
      <c r="A848" t="s">
        <v>257</v>
      </c>
      <c r="B848" t="s">
        <v>45</v>
      </c>
      <c r="C848">
        <v>568.01</v>
      </c>
      <c r="D848">
        <v>578.45000000000005</v>
      </c>
      <c r="E848">
        <v>557.57000000000005</v>
      </c>
      <c r="F848">
        <v>568.17999999999995</v>
      </c>
      <c r="G848">
        <v>10306</v>
      </c>
      <c r="H848">
        <v>101</v>
      </c>
      <c r="I848">
        <v>1</v>
      </c>
      <c r="J848">
        <v>568.17999999999995</v>
      </c>
      <c r="K848">
        <v>25383.449612403099</v>
      </c>
      <c r="L848" t="b">
        <v>0</v>
      </c>
      <c r="M848">
        <f ca="1">IF(Table1[company_id]=OFFSET(Table1[company_id],-1,0),
   OFFSET(Table1[adjusted_close],-1,0),
   "")</f>
        <v>568.17999999999995</v>
      </c>
      <c r="N848">
        <f t="shared" ca="1" si="13"/>
        <v>0</v>
      </c>
    </row>
    <row r="849" spans="1:14">
      <c r="A849" t="s">
        <v>260</v>
      </c>
      <c r="B849" t="s">
        <v>45</v>
      </c>
      <c r="C849">
        <v>568.69000000000005</v>
      </c>
      <c r="D849">
        <v>578.16</v>
      </c>
      <c r="E849">
        <v>559.22</v>
      </c>
      <c r="F849">
        <v>568.98</v>
      </c>
      <c r="G849">
        <v>38228</v>
      </c>
      <c r="H849">
        <v>104</v>
      </c>
      <c r="I849">
        <v>1</v>
      </c>
      <c r="J849">
        <v>568.98</v>
      </c>
      <c r="K849">
        <v>25383.449612403099</v>
      </c>
      <c r="L849" t="b">
        <v>0</v>
      </c>
      <c r="M849">
        <f ca="1">IF(Table1[company_id]=OFFSET(Table1[company_id],-1,0),
   OFFSET(Table1[adjusted_close],-1,0),
   "")</f>
        <v>568.98</v>
      </c>
      <c r="N849">
        <f t="shared" ca="1" si="13"/>
        <v>0</v>
      </c>
    </row>
    <row r="850" spans="1:14">
      <c r="A850" t="s">
        <v>261</v>
      </c>
      <c r="B850" t="s">
        <v>45</v>
      </c>
      <c r="C850">
        <v>565.70000000000005</v>
      </c>
      <c r="D850">
        <v>571.58000000000004</v>
      </c>
      <c r="E850">
        <v>559.83000000000004</v>
      </c>
      <c r="F850">
        <v>566.29999999999995</v>
      </c>
      <c r="G850">
        <v>20212</v>
      </c>
      <c r="H850">
        <v>105</v>
      </c>
      <c r="I850">
        <v>1</v>
      </c>
      <c r="J850">
        <v>566.29999999999995</v>
      </c>
      <c r="K850">
        <v>25383.449612403099</v>
      </c>
      <c r="L850" t="b">
        <v>0</v>
      </c>
      <c r="M850">
        <f ca="1">IF(Table1[company_id]=OFFSET(Table1[company_id],-1,0),
   OFFSET(Table1[adjusted_close],-1,0),
   "")</f>
        <v>566.29999999999995</v>
      </c>
      <c r="N850">
        <f t="shared" ca="1" si="13"/>
        <v>0</v>
      </c>
    </row>
    <row r="851" spans="1:14">
      <c r="A851" t="s">
        <v>262</v>
      </c>
      <c r="B851" t="s">
        <v>45</v>
      </c>
      <c r="C851">
        <v>577.64</v>
      </c>
      <c r="D851">
        <v>578.52</v>
      </c>
      <c r="E851">
        <v>576.76</v>
      </c>
      <c r="F851">
        <v>577.02</v>
      </c>
      <c r="G851">
        <v>5594</v>
      </c>
      <c r="H851">
        <v>106</v>
      </c>
      <c r="I851">
        <v>1</v>
      </c>
      <c r="J851">
        <v>577.02</v>
      </c>
      <c r="K851">
        <v>25383.449612403099</v>
      </c>
      <c r="L851" t="b">
        <v>0</v>
      </c>
      <c r="M851">
        <f ca="1">IF(Table1[company_id]=OFFSET(Table1[company_id],-1,0),
   OFFSET(Table1[adjusted_close],-1,0),
   "")</f>
        <v>577.02</v>
      </c>
      <c r="N851">
        <f t="shared" ca="1" si="13"/>
        <v>0</v>
      </c>
    </row>
    <row r="852" spans="1:14">
      <c r="A852" t="s">
        <v>263</v>
      </c>
      <c r="B852" t="s">
        <v>45</v>
      </c>
      <c r="C852">
        <v>583.79999999999995</v>
      </c>
      <c r="D852">
        <v>586.24</v>
      </c>
      <c r="E852">
        <v>581.36</v>
      </c>
      <c r="F852">
        <v>581.52</v>
      </c>
      <c r="G852">
        <v>30179</v>
      </c>
      <c r="H852">
        <v>107</v>
      </c>
      <c r="I852">
        <v>1</v>
      </c>
      <c r="J852">
        <v>581.52</v>
      </c>
      <c r="K852">
        <v>25383.449612403099</v>
      </c>
      <c r="L852" t="b">
        <v>0</v>
      </c>
      <c r="M852">
        <f ca="1">IF(Table1[company_id]=OFFSET(Table1[company_id],-1,0),
   OFFSET(Table1[adjusted_close],-1,0),
   "")</f>
        <v>581.52</v>
      </c>
      <c r="N852">
        <f t="shared" ca="1" si="13"/>
        <v>0</v>
      </c>
    </row>
    <row r="853" spans="1:14">
      <c r="A853" t="s">
        <v>264</v>
      </c>
      <c r="B853" t="s">
        <v>45</v>
      </c>
      <c r="C853">
        <v>579.82000000000005</v>
      </c>
      <c r="D853">
        <v>584.94000000000005</v>
      </c>
      <c r="E853">
        <v>574.70000000000005</v>
      </c>
      <c r="F853">
        <v>577.38</v>
      </c>
      <c r="G853">
        <v>33933</v>
      </c>
      <c r="H853">
        <v>108</v>
      </c>
      <c r="I853">
        <v>1</v>
      </c>
      <c r="J853">
        <v>577.38</v>
      </c>
      <c r="K853">
        <v>25383.449612403099</v>
      </c>
      <c r="L853" t="b">
        <v>0</v>
      </c>
      <c r="M853">
        <f ca="1">IF(Table1[company_id]=OFFSET(Table1[company_id],-1,0),
   OFFSET(Table1[adjusted_close],-1,0),
   "")</f>
        <v>577.38</v>
      </c>
      <c r="N853">
        <f t="shared" ca="1" si="13"/>
        <v>0</v>
      </c>
    </row>
    <row r="854" spans="1:14">
      <c r="A854" t="s">
        <v>267</v>
      </c>
      <c r="B854" t="s">
        <v>45</v>
      </c>
      <c r="C854">
        <v>578.51</v>
      </c>
      <c r="D854">
        <v>583.96</v>
      </c>
      <c r="E854">
        <v>573.05999999999995</v>
      </c>
      <c r="F854">
        <v>583.76</v>
      </c>
      <c r="G854">
        <v>18375</v>
      </c>
      <c r="H854">
        <v>111</v>
      </c>
      <c r="I854">
        <v>1</v>
      </c>
      <c r="J854">
        <v>583.76</v>
      </c>
      <c r="K854">
        <v>25383.449612403099</v>
      </c>
      <c r="L854" t="b">
        <v>0</v>
      </c>
      <c r="M854">
        <f ca="1">IF(Table1[company_id]=OFFSET(Table1[company_id],-1,0),
   OFFSET(Table1[adjusted_close],-1,0),
   "")</f>
        <v>583.76</v>
      </c>
      <c r="N854">
        <f t="shared" ca="1" si="13"/>
        <v>0</v>
      </c>
    </row>
    <row r="855" spans="1:14">
      <c r="A855" t="s">
        <v>268</v>
      </c>
      <c r="B855" t="s">
        <v>45</v>
      </c>
      <c r="C855">
        <v>582.07000000000005</v>
      </c>
      <c r="D855">
        <v>584.64</v>
      </c>
      <c r="E855">
        <v>579.51</v>
      </c>
      <c r="F855">
        <v>581.04999999999995</v>
      </c>
      <c r="G855">
        <v>37607</v>
      </c>
      <c r="H855">
        <v>112</v>
      </c>
      <c r="I855">
        <v>1</v>
      </c>
      <c r="J855">
        <v>581.04999999999995</v>
      </c>
      <c r="K855">
        <v>25383.449612403099</v>
      </c>
      <c r="L855" t="b">
        <v>0</v>
      </c>
      <c r="M855">
        <f ca="1">IF(Table1[company_id]=OFFSET(Table1[company_id],-1,0),
   OFFSET(Table1[adjusted_close],-1,0),
   "")</f>
        <v>581.04999999999995</v>
      </c>
      <c r="N855">
        <f t="shared" ca="1" si="13"/>
        <v>0</v>
      </c>
    </row>
    <row r="856" spans="1:14">
      <c r="A856" t="s">
        <v>269</v>
      </c>
      <c r="B856" t="s">
        <v>45</v>
      </c>
      <c r="C856">
        <v>588.88</v>
      </c>
      <c r="D856">
        <v>595.84</v>
      </c>
      <c r="E856">
        <v>581.91999999999996</v>
      </c>
      <c r="F856">
        <v>588.54999999999995</v>
      </c>
      <c r="G856">
        <v>47287</v>
      </c>
      <c r="H856">
        <v>113</v>
      </c>
      <c r="I856">
        <v>1</v>
      </c>
      <c r="J856">
        <v>588.54999999999995</v>
      </c>
      <c r="K856">
        <v>25383.449612403099</v>
      </c>
      <c r="L856" t="b">
        <v>0</v>
      </c>
      <c r="M856">
        <f ca="1">IF(Table1[company_id]=OFFSET(Table1[company_id],-1,0),
   OFFSET(Table1[adjusted_close],-1,0),
   "")</f>
        <v>588.54999999999995</v>
      </c>
      <c r="N856">
        <f t="shared" ca="1" si="13"/>
        <v>0</v>
      </c>
    </row>
    <row r="857" spans="1:14">
      <c r="A857" t="s">
        <v>270</v>
      </c>
      <c r="B857" t="s">
        <v>45</v>
      </c>
      <c r="C857">
        <v>587.01</v>
      </c>
      <c r="D857">
        <v>591.80999999999995</v>
      </c>
      <c r="E857">
        <v>582.21</v>
      </c>
      <c r="F857">
        <v>586.94000000000005</v>
      </c>
      <c r="G857">
        <v>11776</v>
      </c>
      <c r="H857">
        <v>114</v>
      </c>
      <c r="I857">
        <v>1</v>
      </c>
      <c r="J857">
        <v>586.94000000000005</v>
      </c>
      <c r="K857">
        <v>25383.449612403099</v>
      </c>
      <c r="L857" t="b">
        <v>0</v>
      </c>
      <c r="M857">
        <f ca="1">IF(Table1[company_id]=OFFSET(Table1[company_id],-1,0),
   OFFSET(Table1[adjusted_close],-1,0),
   "")</f>
        <v>586.94000000000005</v>
      </c>
      <c r="N857">
        <f t="shared" ca="1" si="13"/>
        <v>0</v>
      </c>
    </row>
    <row r="858" spans="1:14">
      <c r="A858" t="s">
        <v>271</v>
      </c>
      <c r="B858" t="s">
        <v>45</v>
      </c>
      <c r="C858">
        <v>591.54</v>
      </c>
      <c r="D858">
        <v>595.75</v>
      </c>
      <c r="E858">
        <v>587.33000000000004</v>
      </c>
      <c r="F858">
        <v>594.92999999999995</v>
      </c>
      <c r="G858">
        <v>9210</v>
      </c>
      <c r="H858">
        <v>115</v>
      </c>
      <c r="I858">
        <v>1</v>
      </c>
      <c r="J858">
        <v>594.92999999999995</v>
      </c>
      <c r="K858">
        <v>25383.449612403099</v>
      </c>
      <c r="L858" t="b">
        <v>0</v>
      </c>
      <c r="M858">
        <f ca="1">IF(Table1[company_id]=OFFSET(Table1[company_id],-1,0),
   OFFSET(Table1[adjusted_close],-1,0),
   "")</f>
        <v>594.92999999999995</v>
      </c>
      <c r="N858">
        <f t="shared" ca="1" si="13"/>
        <v>0</v>
      </c>
    </row>
    <row r="859" spans="1:14">
      <c r="A859" t="s">
        <v>274</v>
      </c>
      <c r="B859" t="s">
        <v>45</v>
      </c>
      <c r="C859">
        <v>596.76</v>
      </c>
      <c r="D859">
        <v>603.64</v>
      </c>
      <c r="E859">
        <v>589.88</v>
      </c>
      <c r="F859">
        <v>598.35</v>
      </c>
      <c r="G859">
        <v>40850</v>
      </c>
      <c r="H859">
        <v>118</v>
      </c>
      <c r="I859">
        <v>1</v>
      </c>
      <c r="J859">
        <v>598.35</v>
      </c>
      <c r="K859">
        <v>25383.449612403099</v>
      </c>
      <c r="L859" t="b">
        <v>0</v>
      </c>
      <c r="M859">
        <f ca="1">IF(Table1[company_id]=OFFSET(Table1[company_id],-1,0),
   OFFSET(Table1[adjusted_close],-1,0),
   "")</f>
        <v>598.35</v>
      </c>
      <c r="N859">
        <f t="shared" ca="1" si="13"/>
        <v>0</v>
      </c>
    </row>
    <row r="860" spans="1:14">
      <c r="A860" t="s">
        <v>275</v>
      </c>
      <c r="B860" t="s">
        <v>45</v>
      </c>
      <c r="C860">
        <v>623.65</v>
      </c>
      <c r="D860">
        <v>630.80999999999995</v>
      </c>
      <c r="E860">
        <v>616.49</v>
      </c>
      <c r="F860">
        <v>623.59</v>
      </c>
      <c r="G860">
        <v>12094</v>
      </c>
      <c r="H860">
        <v>119</v>
      </c>
      <c r="I860">
        <v>1</v>
      </c>
      <c r="J860">
        <v>623.59</v>
      </c>
      <c r="K860">
        <v>25383.449612403099</v>
      </c>
      <c r="L860" t="b">
        <v>0</v>
      </c>
      <c r="M860">
        <f ca="1">IF(Table1[company_id]=OFFSET(Table1[company_id],-1,0),
   OFFSET(Table1[adjusted_close],-1,0),
   "")</f>
        <v>623.59</v>
      </c>
      <c r="N860">
        <f t="shared" ca="1" si="13"/>
        <v>0</v>
      </c>
    </row>
    <row r="861" spans="1:14">
      <c r="A861" t="s">
        <v>276</v>
      </c>
      <c r="B861" t="s">
        <v>45</v>
      </c>
      <c r="C861">
        <v>623.32000000000005</v>
      </c>
      <c r="D861">
        <v>634.89</v>
      </c>
      <c r="E861">
        <v>611.74</v>
      </c>
      <c r="F861">
        <v>623.32000000000005</v>
      </c>
      <c r="G861">
        <v>7838</v>
      </c>
      <c r="H861">
        <v>120</v>
      </c>
      <c r="I861">
        <v>1</v>
      </c>
      <c r="J861">
        <v>623.32000000000005</v>
      </c>
      <c r="K861">
        <v>25383.449612403099</v>
      </c>
      <c r="L861" t="b">
        <v>0</v>
      </c>
      <c r="M861">
        <f ca="1">IF(Table1[company_id]=OFFSET(Table1[company_id],-1,0),
   OFFSET(Table1[adjusted_close],-1,0),
   "")</f>
        <v>623.32000000000005</v>
      </c>
      <c r="N861">
        <f t="shared" ca="1" si="13"/>
        <v>0</v>
      </c>
    </row>
    <row r="862" spans="1:14">
      <c r="A862" t="s">
        <v>277</v>
      </c>
      <c r="B862" t="s">
        <v>45</v>
      </c>
      <c r="C862">
        <v>626.39</v>
      </c>
      <c r="D862">
        <v>634.23</v>
      </c>
      <c r="E862">
        <v>618.54999999999995</v>
      </c>
      <c r="F862">
        <v>626.48</v>
      </c>
      <c r="G862">
        <v>5996</v>
      </c>
      <c r="H862">
        <v>121</v>
      </c>
      <c r="I862">
        <v>1</v>
      </c>
      <c r="J862">
        <v>626.48</v>
      </c>
      <c r="K862">
        <v>25383.449612403099</v>
      </c>
      <c r="L862" t="b">
        <v>0</v>
      </c>
      <c r="M862">
        <f ca="1">IF(Table1[company_id]=OFFSET(Table1[company_id],-1,0),
   OFFSET(Table1[adjusted_close],-1,0),
   "")</f>
        <v>626.48</v>
      </c>
      <c r="N862">
        <f t="shared" ca="1" si="13"/>
        <v>0</v>
      </c>
    </row>
    <row r="863" spans="1:14">
      <c r="A863" t="s">
        <v>278</v>
      </c>
      <c r="B863" t="s">
        <v>45</v>
      </c>
      <c r="C863">
        <v>622.95000000000005</v>
      </c>
      <c r="D863">
        <v>635.26</v>
      </c>
      <c r="E863">
        <v>610.64</v>
      </c>
      <c r="F863">
        <v>622.86</v>
      </c>
      <c r="G863">
        <v>15211</v>
      </c>
      <c r="H863">
        <v>122</v>
      </c>
      <c r="I863">
        <v>1</v>
      </c>
      <c r="J863">
        <v>622.86</v>
      </c>
      <c r="K863">
        <v>25383.449612403099</v>
      </c>
      <c r="L863" t="b">
        <v>0</v>
      </c>
      <c r="M863">
        <f ca="1">IF(Table1[company_id]=OFFSET(Table1[company_id],-1,0),
   OFFSET(Table1[adjusted_close],-1,0),
   "")</f>
        <v>622.86</v>
      </c>
      <c r="N863">
        <f t="shared" ca="1" si="13"/>
        <v>0</v>
      </c>
    </row>
    <row r="864" spans="1:14">
      <c r="A864" t="s">
        <v>281</v>
      </c>
      <c r="B864" t="s">
        <v>45</v>
      </c>
      <c r="C864">
        <v>625.52</v>
      </c>
      <c r="D864">
        <v>633.76</v>
      </c>
      <c r="E864">
        <v>617.28</v>
      </c>
      <c r="F864">
        <v>623.03</v>
      </c>
      <c r="G864">
        <v>25229</v>
      </c>
      <c r="H864">
        <v>125</v>
      </c>
      <c r="I864">
        <v>1</v>
      </c>
      <c r="J864">
        <v>623.03</v>
      </c>
      <c r="K864">
        <v>25383.449612403099</v>
      </c>
      <c r="L864" t="b">
        <v>0</v>
      </c>
      <c r="M864">
        <f ca="1">IF(Table1[company_id]=OFFSET(Table1[company_id],-1,0),
   OFFSET(Table1[adjusted_close],-1,0),
   "")</f>
        <v>623.03</v>
      </c>
      <c r="N864">
        <f t="shared" ca="1" si="13"/>
        <v>0</v>
      </c>
    </row>
    <row r="865" spans="1:14">
      <c r="A865" t="s">
        <v>282</v>
      </c>
      <c r="B865" t="s">
        <v>45</v>
      </c>
      <c r="C865">
        <v>605.57000000000005</v>
      </c>
      <c r="D865">
        <v>609.47</v>
      </c>
      <c r="E865">
        <v>601.67999999999995</v>
      </c>
      <c r="F865">
        <v>602.32000000000005</v>
      </c>
      <c r="G865">
        <v>29554</v>
      </c>
      <c r="H865">
        <v>126</v>
      </c>
      <c r="I865">
        <v>1</v>
      </c>
      <c r="J865">
        <v>602.32000000000005</v>
      </c>
      <c r="K865">
        <v>25383.449612403099</v>
      </c>
      <c r="L865" t="b">
        <v>0</v>
      </c>
      <c r="M865">
        <f ca="1">IF(Table1[company_id]=OFFSET(Table1[company_id],-1,0),
   OFFSET(Table1[adjusted_close],-1,0),
   "")</f>
        <v>602.32000000000005</v>
      </c>
      <c r="N865">
        <f t="shared" ca="1" si="13"/>
        <v>0</v>
      </c>
    </row>
    <row r="866" spans="1:14">
      <c r="A866" t="s">
        <v>283</v>
      </c>
      <c r="B866" t="s">
        <v>45</v>
      </c>
      <c r="C866">
        <v>608.86</v>
      </c>
      <c r="D866">
        <v>616.1</v>
      </c>
      <c r="E866">
        <v>601.62</v>
      </c>
      <c r="F866">
        <v>606.01</v>
      </c>
      <c r="G866">
        <v>40605</v>
      </c>
      <c r="H866">
        <v>127</v>
      </c>
      <c r="I866">
        <v>1</v>
      </c>
      <c r="J866">
        <v>606.01</v>
      </c>
      <c r="K866">
        <v>25383.449612403099</v>
      </c>
      <c r="L866" t="b">
        <v>0</v>
      </c>
      <c r="M866">
        <f ca="1">IF(Table1[company_id]=OFFSET(Table1[company_id],-1,0),
   OFFSET(Table1[adjusted_close],-1,0),
   "")</f>
        <v>606.01</v>
      </c>
      <c r="N866">
        <f t="shared" ca="1" si="13"/>
        <v>0</v>
      </c>
    </row>
    <row r="867" spans="1:14">
      <c r="A867" t="s">
        <v>284</v>
      </c>
      <c r="B867" t="s">
        <v>45</v>
      </c>
      <c r="C867">
        <v>612.99</v>
      </c>
      <c r="D867">
        <v>621.1</v>
      </c>
      <c r="E867">
        <v>604.89</v>
      </c>
      <c r="F867">
        <v>616.5</v>
      </c>
      <c r="G867">
        <v>26515</v>
      </c>
      <c r="H867">
        <v>128</v>
      </c>
      <c r="I867">
        <v>1</v>
      </c>
      <c r="J867">
        <v>616.5</v>
      </c>
      <c r="K867">
        <v>25383.449612403099</v>
      </c>
      <c r="L867" t="b">
        <v>0</v>
      </c>
      <c r="M867">
        <f ca="1">IF(Table1[company_id]=OFFSET(Table1[company_id],-1,0),
   OFFSET(Table1[adjusted_close],-1,0),
   "")</f>
        <v>616.5</v>
      </c>
      <c r="N867">
        <f t="shared" ca="1" si="13"/>
        <v>0</v>
      </c>
    </row>
    <row r="868" spans="1:14">
      <c r="A868" t="s">
        <v>285</v>
      </c>
      <c r="B868" t="s">
        <v>45</v>
      </c>
      <c r="C868">
        <v>618.54999999999995</v>
      </c>
      <c r="D868">
        <v>625.92999999999995</v>
      </c>
      <c r="E868">
        <v>611.16999999999996</v>
      </c>
      <c r="F868">
        <v>619.73</v>
      </c>
      <c r="G868">
        <v>33254</v>
      </c>
      <c r="H868">
        <v>129</v>
      </c>
      <c r="I868">
        <v>1</v>
      </c>
      <c r="J868">
        <v>619.73</v>
      </c>
      <c r="K868">
        <v>25383.449612403099</v>
      </c>
      <c r="L868" t="b">
        <v>0</v>
      </c>
      <c r="M868">
        <f ca="1">IF(Table1[company_id]=OFFSET(Table1[company_id],-1,0),
   OFFSET(Table1[adjusted_close],-1,0),
   "")</f>
        <v>619.73</v>
      </c>
      <c r="N868">
        <f t="shared" ca="1" si="13"/>
        <v>0</v>
      </c>
    </row>
    <row r="869" spans="1:14">
      <c r="A869" t="s">
        <v>288</v>
      </c>
      <c r="B869" t="s">
        <v>45</v>
      </c>
      <c r="C869">
        <v>615.22</v>
      </c>
      <c r="D869">
        <v>621.58000000000004</v>
      </c>
      <c r="E869">
        <v>608.85</v>
      </c>
      <c r="F869">
        <v>609.70000000000005</v>
      </c>
      <c r="G869">
        <v>1917</v>
      </c>
      <c r="H869">
        <v>132</v>
      </c>
      <c r="I869">
        <v>1</v>
      </c>
      <c r="J869">
        <v>609.70000000000005</v>
      </c>
      <c r="K869">
        <v>25383.449612403099</v>
      </c>
      <c r="L869" t="b">
        <v>1</v>
      </c>
      <c r="M869">
        <f ca="1">IF(Table1[company_id]=OFFSET(Table1[company_id],-1,0),
   OFFSET(Table1[adjusted_close],-1,0),
   "")</f>
        <v>609.70000000000005</v>
      </c>
      <c r="N869">
        <f t="shared" ca="1" si="13"/>
        <v>0</v>
      </c>
    </row>
    <row r="870" spans="1:14">
      <c r="A870" t="s">
        <v>289</v>
      </c>
      <c r="B870" t="s">
        <v>45</v>
      </c>
      <c r="C870">
        <v>600.82000000000005</v>
      </c>
      <c r="D870">
        <v>605.61</v>
      </c>
      <c r="E870">
        <v>596.04</v>
      </c>
      <c r="F870">
        <v>603.72</v>
      </c>
      <c r="G870">
        <v>40104</v>
      </c>
      <c r="H870">
        <v>133</v>
      </c>
      <c r="I870">
        <v>1</v>
      </c>
      <c r="J870">
        <v>603.72</v>
      </c>
      <c r="K870">
        <v>25383.449612403099</v>
      </c>
      <c r="L870" t="b">
        <v>0</v>
      </c>
      <c r="M870">
        <f ca="1">IF(Table1[company_id]=OFFSET(Table1[company_id],-1,0),
   OFFSET(Table1[adjusted_close],-1,0),
   "")</f>
        <v>603.72</v>
      </c>
      <c r="N870">
        <f t="shared" ca="1" si="13"/>
        <v>0</v>
      </c>
    </row>
    <row r="871" spans="1:14">
      <c r="A871" t="s">
        <v>290</v>
      </c>
      <c r="B871" t="s">
        <v>45</v>
      </c>
      <c r="C871">
        <v>582.57000000000005</v>
      </c>
      <c r="D871">
        <v>587.76</v>
      </c>
      <c r="E871">
        <v>577.39</v>
      </c>
      <c r="F871">
        <v>585.65</v>
      </c>
      <c r="G871">
        <v>10941</v>
      </c>
      <c r="H871">
        <v>134</v>
      </c>
      <c r="I871">
        <v>1</v>
      </c>
      <c r="J871">
        <v>585.65</v>
      </c>
      <c r="K871">
        <v>25383.449612403099</v>
      </c>
      <c r="L871" t="b">
        <v>0</v>
      </c>
      <c r="M871">
        <f ca="1">IF(Table1[company_id]=OFFSET(Table1[company_id],-1,0),
   OFFSET(Table1[adjusted_close],-1,0),
   "")</f>
        <v>585.65</v>
      </c>
      <c r="N871">
        <f t="shared" ca="1" si="13"/>
        <v>0</v>
      </c>
    </row>
    <row r="872" spans="1:14">
      <c r="A872" t="s">
        <v>291</v>
      </c>
      <c r="B872" t="s">
        <v>45</v>
      </c>
      <c r="C872">
        <v>593.82000000000005</v>
      </c>
      <c r="D872">
        <v>599.94000000000005</v>
      </c>
      <c r="E872">
        <v>587.69000000000005</v>
      </c>
      <c r="F872">
        <v>593.05999999999995</v>
      </c>
      <c r="G872">
        <v>22133</v>
      </c>
      <c r="H872">
        <v>135</v>
      </c>
      <c r="I872">
        <v>1</v>
      </c>
      <c r="J872">
        <v>593.05999999999995</v>
      </c>
      <c r="K872">
        <v>25383.449612403099</v>
      </c>
      <c r="L872" t="b">
        <v>0</v>
      </c>
      <c r="M872">
        <f ca="1">IF(Table1[company_id]=OFFSET(Table1[company_id],-1,0),
   OFFSET(Table1[adjusted_close],-1,0),
   "")</f>
        <v>593.05999999999995</v>
      </c>
      <c r="N872">
        <f t="shared" ca="1" si="13"/>
        <v>0</v>
      </c>
    </row>
    <row r="873" spans="1:14">
      <c r="A873" t="s">
        <v>292</v>
      </c>
      <c r="B873" t="s">
        <v>45</v>
      </c>
      <c r="C873">
        <v>582.07000000000005</v>
      </c>
      <c r="D873">
        <v>586.44000000000005</v>
      </c>
      <c r="E873">
        <v>577.70000000000005</v>
      </c>
      <c r="F873">
        <v>585.73</v>
      </c>
      <c r="G873">
        <v>13192</v>
      </c>
      <c r="H873">
        <v>136</v>
      </c>
      <c r="I873">
        <v>1</v>
      </c>
      <c r="J873">
        <v>585.73</v>
      </c>
      <c r="K873">
        <v>25383.449612403099</v>
      </c>
      <c r="L873" t="b">
        <v>0</v>
      </c>
      <c r="M873">
        <f ca="1">IF(Table1[company_id]=OFFSET(Table1[company_id],-1,0),
   OFFSET(Table1[adjusted_close],-1,0),
   "")</f>
        <v>585.73</v>
      </c>
      <c r="N873">
        <f t="shared" ca="1" si="13"/>
        <v>0</v>
      </c>
    </row>
    <row r="874" spans="1:14">
      <c r="A874" t="s">
        <v>295</v>
      </c>
      <c r="B874" t="s">
        <v>45</v>
      </c>
      <c r="C874">
        <v>585.13</v>
      </c>
      <c r="D874">
        <v>592.79999999999995</v>
      </c>
      <c r="E874">
        <v>577.46</v>
      </c>
      <c r="F874">
        <v>585.66</v>
      </c>
      <c r="G874">
        <v>22259</v>
      </c>
      <c r="H874">
        <v>139</v>
      </c>
      <c r="I874">
        <v>1</v>
      </c>
      <c r="J874">
        <v>585.66</v>
      </c>
      <c r="K874">
        <v>25383.449612403099</v>
      </c>
      <c r="L874" t="b">
        <v>0</v>
      </c>
      <c r="M874">
        <f ca="1">IF(Table1[company_id]=OFFSET(Table1[company_id],-1,0),
   OFFSET(Table1[adjusted_close],-1,0),
   "")</f>
        <v>585.66</v>
      </c>
      <c r="N874">
        <f t="shared" ca="1" si="13"/>
        <v>0</v>
      </c>
    </row>
    <row r="875" spans="1:14">
      <c r="A875" t="s">
        <v>296</v>
      </c>
      <c r="B875" t="s">
        <v>45</v>
      </c>
      <c r="C875">
        <v>583.30999999999995</v>
      </c>
      <c r="D875">
        <v>589.98</v>
      </c>
      <c r="E875">
        <v>576.64</v>
      </c>
      <c r="F875">
        <v>584.66</v>
      </c>
      <c r="G875">
        <v>48269</v>
      </c>
      <c r="H875">
        <v>140</v>
      </c>
      <c r="I875">
        <v>1</v>
      </c>
      <c r="J875">
        <v>584.66</v>
      </c>
      <c r="K875">
        <v>25383.449612403099</v>
      </c>
      <c r="L875" t="b">
        <v>0</v>
      </c>
      <c r="M875">
        <f ca="1">IF(Table1[company_id]=OFFSET(Table1[company_id],-1,0),
   OFFSET(Table1[adjusted_close],-1,0),
   "")</f>
        <v>584.66</v>
      </c>
      <c r="N875">
        <f t="shared" ca="1" si="13"/>
        <v>0</v>
      </c>
    </row>
    <row r="876" spans="1:14">
      <c r="A876" t="s">
        <v>297</v>
      </c>
      <c r="B876" t="s">
        <v>45</v>
      </c>
      <c r="C876">
        <v>596.15</v>
      </c>
      <c r="D876">
        <v>602.25</v>
      </c>
      <c r="E876">
        <v>590.04999999999995</v>
      </c>
      <c r="F876">
        <v>595.87</v>
      </c>
      <c r="G876">
        <v>6213</v>
      </c>
      <c r="H876">
        <v>141</v>
      </c>
      <c r="I876">
        <v>1</v>
      </c>
      <c r="J876">
        <v>595.87</v>
      </c>
      <c r="K876">
        <v>25383.449612403099</v>
      </c>
      <c r="L876" t="b">
        <v>0</v>
      </c>
      <c r="M876">
        <f ca="1">IF(Table1[company_id]=OFFSET(Table1[company_id],-1,0),
   OFFSET(Table1[adjusted_close],-1,0),
   "")</f>
        <v>595.87</v>
      </c>
      <c r="N876">
        <f t="shared" ca="1" si="13"/>
        <v>0</v>
      </c>
    </row>
    <row r="877" spans="1:14">
      <c r="A877" t="s">
        <v>298</v>
      </c>
      <c r="B877" t="s">
        <v>45</v>
      </c>
      <c r="C877">
        <v>598.41999999999996</v>
      </c>
      <c r="D877">
        <v>607.16999999999996</v>
      </c>
      <c r="E877">
        <v>589.66999999999996</v>
      </c>
      <c r="F877">
        <v>596.65</v>
      </c>
      <c r="G877">
        <v>26520</v>
      </c>
      <c r="H877">
        <v>142</v>
      </c>
      <c r="I877">
        <v>1</v>
      </c>
      <c r="J877">
        <v>596.65</v>
      </c>
      <c r="K877">
        <v>25383.449612403099</v>
      </c>
      <c r="L877" t="b">
        <v>0</v>
      </c>
      <c r="M877">
        <f ca="1">IF(Table1[company_id]=OFFSET(Table1[company_id],-1,0),
   OFFSET(Table1[adjusted_close],-1,0),
   "")</f>
        <v>596.65</v>
      </c>
      <c r="N877">
        <f t="shared" ca="1" si="13"/>
        <v>0</v>
      </c>
    </row>
    <row r="878" spans="1:14">
      <c r="A878" t="s">
        <v>299</v>
      </c>
      <c r="B878" t="s">
        <v>45</v>
      </c>
      <c r="C878">
        <v>599.02</v>
      </c>
      <c r="D878">
        <v>606.24</v>
      </c>
      <c r="E878">
        <v>591.79999999999995</v>
      </c>
      <c r="F878">
        <v>602.9</v>
      </c>
      <c r="G878">
        <v>43570</v>
      </c>
      <c r="H878">
        <v>143</v>
      </c>
      <c r="I878">
        <v>1</v>
      </c>
      <c r="J878">
        <v>602.9</v>
      </c>
      <c r="K878">
        <v>25383.449612403099</v>
      </c>
      <c r="L878" t="b">
        <v>0</v>
      </c>
      <c r="M878">
        <f ca="1">IF(Table1[company_id]=OFFSET(Table1[company_id],-1,0),
   OFFSET(Table1[adjusted_close],-1,0),
   "")</f>
        <v>602.9</v>
      </c>
      <c r="N878">
        <f t="shared" ca="1" si="13"/>
        <v>0</v>
      </c>
    </row>
    <row r="879" spans="1:14">
      <c r="A879" t="s">
        <v>302</v>
      </c>
      <c r="B879" t="s">
        <v>45</v>
      </c>
      <c r="C879">
        <v>608.66</v>
      </c>
      <c r="D879">
        <v>614.41</v>
      </c>
      <c r="E879">
        <v>602.9</v>
      </c>
      <c r="F879">
        <v>607.21</v>
      </c>
      <c r="G879">
        <v>12413</v>
      </c>
      <c r="H879">
        <v>146</v>
      </c>
      <c r="I879">
        <v>1</v>
      </c>
      <c r="J879">
        <v>607.21</v>
      </c>
      <c r="K879">
        <v>25383.449612403099</v>
      </c>
      <c r="L879" t="b">
        <v>0</v>
      </c>
      <c r="M879">
        <f ca="1">IF(Table1[company_id]=OFFSET(Table1[company_id],-1,0),
   OFFSET(Table1[adjusted_close],-1,0),
   "")</f>
        <v>607.21</v>
      </c>
      <c r="N879">
        <f t="shared" ca="1" si="13"/>
        <v>0</v>
      </c>
    </row>
    <row r="880" spans="1:14">
      <c r="A880" t="s">
        <v>303</v>
      </c>
      <c r="B880" t="s">
        <v>45</v>
      </c>
      <c r="C880">
        <v>621.78</v>
      </c>
      <c r="D880">
        <v>626.53</v>
      </c>
      <c r="E880">
        <v>617.03</v>
      </c>
      <c r="F880">
        <v>617.85</v>
      </c>
      <c r="G880">
        <v>24513</v>
      </c>
      <c r="H880">
        <v>147</v>
      </c>
      <c r="I880">
        <v>1</v>
      </c>
      <c r="J880">
        <v>617.85</v>
      </c>
      <c r="K880">
        <v>25383.449612403099</v>
      </c>
      <c r="L880" t="b">
        <v>0</v>
      </c>
      <c r="M880">
        <f ca="1">IF(Table1[company_id]=OFFSET(Table1[company_id],-1,0),
   OFFSET(Table1[adjusted_close],-1,0),
   "")</f>
        <v>617.85</v>
      </c>
      <c r="N880">
        <f t="shared" ca="1" si="13"/>
        <v>0</v>
      </c>
    </row>
    <row r="881" spans="1:14">
      <c r="A881" t="s">
        <v>304</v>
      </c>
      <c r="B881" t="s">
        <v>45</v>
      </c>
      <c r="C881">
        <v>612.91999999999996</v>
      </c>
      <c r="D881">
        <v>617.17999999999995</v>
      </c>
      <c r="E881">
        <v>608.66</v>
      </c>
      <c r="F881">
        <v>616.14</v>
      </c>
      <c r="G881">
        <v>30299</v>
      </c>
      <c r="H881">
        <v>148</v>
      </c>
      <c r="I881">
        <v>1</v>
      </c>
      <c r="J881">
        <v>616.14</v>
      </c>
      <c r="K881">
        <v>25383.449612403099</v>
      </c>
      <c r="L881" t="b">
        <v>0</v>
      </c>
      <c r="M881">
        <f ca="1">IF(Table1[company_id]=OFFSET(Table1[company_id],-1,0),
   OFFSET(Table1[adjusted_close],-1,0),
   "")</f>
        <v>616.14</v>
      </c>
      <c r="N881">
        <f t="shared" ca="1" si="13"/>
        <v>0</v>
      </c>
    </row>
    <row r="882" spans="1:14">
      <c r="A882" t="s">
        <v>305</v>
      </c>
      <c r="B882" t="s">
        <v>45</v>
      </c>
      <c r="C882">
        <v>628.16999999999996</v>
      </c>
      <c r="D882">
        <v>634.08000000000004</v>
      </c>
      <c r="E882">
        <v>622.26</v>
      </c>
      <c r="F882">
        <v>630.97</v>
      </c>
      <c r="G882">
        <v>23250</v>
      </c>
      <c r="H882">
        <v>149</v>
      </c>
      <c r="I882">
        <v>1</v>
      </c>
      <c r="J882">
        <v>630.97</v>
      </c>
      <c r="K882">
        <v>25383.449612403099</v>
      </c>
      <c r="L882" t="b">
        <v>0</v>
      </c>
      <c r="M882">
        <f ca="1">IF(Table1[company_id]=OFFSET(Table1[company_id],-1,0),
   OFFSET(Table1[adjusted_close],-1,0),
   "")</f>
        <v>630.97</v>
      </c>
      <c r="N882">
        <f t="shared" ca="1" si="13"/>
        <v>0</v>
      </c>
    </row>
    <row r="883" spans="1:14">
      <c r="A883" t="s">
        <v>306</v>
      </c>
      <c r="B883" t="s">
        <v>45</v>
      </c>
      <c r="C883">
        <v>611.52</v>
      </c>
      <c r="D883">
        <v>618.13</v>
      </c>
      <c r="E883">
        <v>604.91</v>
      </c>
      <c r="F883">
        <v>615.53</v>
      </c>
      <c r="G883">
        <v>2262</v>
      </c>
      <c r="H883">
        <v>150</v>
      </c>
      <c r="I883">
        <v>1</v>
      </c>
      <c r="J883">
        <v>615.53</v>
      </c>
      <c r="K883">
        <v>25383.449612403099</v>
      </c>
      <c r="L883" t="b">
        <v>1</v>
      </c>
      <c r="M883">
        <f ca="1">IF(Table1[company_id]=OFFSET(Table1[company_id],-1,0),
   OFFSET(Table1[adjusted_close],-1,0),
   "")</f>
        <v>615.53</v>
      </c>
      <c r="N883">
        <f t="shared" ca="1" si="13"/>
        <v>0</v>
      </c>
    </row>
    <row r="884" spans="1:14">
      <c r="A884" t="s">
        <v>309</v>
      </c>
      <c r="B884" t="s">
        <v>45</v>
      </c>
      <c r="C884">
        <v>624.28</v>
      </c>
      <c r="D884">
        <v>630.87</v>
      </c>
      <c r="E884">
        <v>617.69000000000005</v>
      </c>
      <c r="F884">
        <v>622.37</v>
      </c>
      <c r="G884">
        <v>41150</v>
      </c>
      <c r="H884">
        <v>153</v>
      </c>
      <c r="I884">
        <v>1</v>
      </c>
      <c r="J884">
        <v>622.37</v>
      </c>
      <c r="K884">
        <v>25383.449612403099</v>
      </c>
      <c r="L884" t="b">
        <v>0</v>
      </c>
      <c r="M884">
        <f ca="1">IF(Table1[company_id]=OFFSET(Table1[company_id],-1,0),
   OFFSET(Table1[adjusted_close],-1,0),
   "")</f>
        <v>622.37</v>
      </c>
      <c r="N884">
        <f t="shared" ca="1" si="13"/>
        <v>0</v>
      </c>
    </row>
    <row r="885" spans="1:14">
      <c r="A885" t="s">
        <v>310</v>
      </c>
      <c r="B885" t="s">
        <v>45</v>
      </c>
      <c r="C885">
        <v>612.58000000000004</v>
      </c>
      <c r="D885">
        <v>619.28</v>
      </c>
      <c r="E885">
        <v>605.87</v>
      </c>
      <c r="F885">
        <v>615.75</v>
      </c>
      <c r="G885">
        <v>29850</v>
      </c>
      <c r="H885">
        <v>154</v>
      </c>
      <c r="I885">
        <v>1</v>
      </c>
      <c r="J885">
        <v>615.75</v>
      </c>
      <c r="K885">
        <v>25383.449612403099</v>
      </c>
      <c r="L885" t="b">
        <v>0</v>
      </c>
      <c r="M885">
        <f ca="1">IF(Table1[company_id]=OFFSET(Table1[company_id],-1,0),
   OFFSET(Table1[adjusted_close],-1,0),
   "")</f>
        <v>615.75</v>
      </c>
      <c r="N885">
        <f t="shared" ca="1" si="13"/>
        <v>0</v>
      </c>
    </row>
    <row r="886" spans="1:14">
      <c r="A886" t="s">
        <v>311</v>
      </c>
      <c r="B886" t="s">
        <v>45</v>
      </c>
      <c r="C886">
        <v>606.78</v>
      </c>
      <c r="D886">
        <v>612.46</v>
      </c>
      <c r="E886">
        <v>601.1</v>
      </c>
      <c r="F886">
        <v>612.09</v>
      </c>
      <c r="G886">
        <v>47830</v>
      </c>
      <c r="H886">
        <v>155</v>
      </c>
      <c r="I886">
        <v>1</v>
      </c>
      <c r="J886">
        <v>612.09</v>
      </c>
      <c r="K886">
        <v>25383.449612403099</v>
      </c>
      <c r="L886" t="b">
        <v>0</v>
      </c>
      <c r="M886">
        <f ca="1">IF(Table1[company_id]=OFFSET(Table1[company_id],-1,0),
   OFFSET(Table1[adjusted_close],-1,0),
   "")</f>
        <v>612.09</v>
      </c>
      <c r="N886">
        <f t="shared" ca="1" si="13"/>
        <v>0</v>
      </c>
    </row>
    <row r="887" spans="1:14">
      <c r="A887" t="s">
        <v>312</v>
      </c>
      <c r="B887" t="s">
        <v>45</v>
      </c>
      <c r="C887">
        <v>616.54</v>
      </c>
      <c r="D887">
        <v>624.08000000000004</v>
      </c>
      <c r="E887">
        <v>609.01</v>
      </c>
      <c r="F887">
        <v>616.64</v>
      </c>
      <c r="G887">
        <v>34998</v>
      </c>
      <c r="H887">
        <v>156</v>
      </c>
      <c r="I887">
        <v>1</v>
      </c>
      <c r="J887">
        <v>616.64</v>
      </c>
      <c r="K887">
        <v>25383.449612403099</v>
      </c>
      <c r="L887" t="b">
        <v>0</v>
      </c>
      <c r="M887">
        <f ca="1">IF(Table1[company_id]=OFFSET(Table1[company_id],-1,0),
   OFFSET(Table1[adjusted_close],-1,0),
   "")</f>
        <v>616.64</v>
      </c>
      <c r="N887">
        <f t="shared" ca="1" si="13"/>
        <v>0</v>
      </c>
    </row>
    <row r="888" spans="1:14">
      <c r="A888" t="s">
        <v>313</v>
      </c>
      <c r="B888" t="s">
        <v>45</v>
      </c>
      <c r="C888">
        <v>626.04</v>
      </c>
      <c r="D888">
        <v>631.69000000000005</v>
      </c>
      <c r="E888">
        <v>620.39</v>
      </c>
      <c r="F888">
        <v>621.16999999999996</v>
      </c>
      <c r="G888">
        <v>15715</v>
      </c>
      <c r="H888">
        <v>157</v>
      </c>
      <c r="I888">
        <v>1</v>
      </c>
      <c r="J888">
        <v>621.16999999999996</v>
      </c>
      <c r="K888">
        <v>25383.449612403099</v>
      </c>
      <c r="L888" t="b">
        <v>0</v>
      </c>
      <c r="M888">
        <f ca="1">IF(Table1[company_id]=OFFSET(Table1[company_id],-1,0),
   OFFSET(Table1[adjusted_close],-1,0),
   "")</f>
        <v>621.16999999999996</v>
      </c>
      <c r="N888">
        <f t="shared" ca="1" si="13"/>
        <v>0</v>
      </c>
    </row>
    <row r="889" spans="1:14">
      <c r="A889" t="s">
        <v>316</v>
      </c>
      <c r="B889" t="s">
        <v>45</v>
      </c>
      <c r="C889">
        <v>620.39</v>
      </c>
      <c r="D889">
        <v>626.91999999999996</v>
      </c>
      <c r="E889">
        <v>613.87</v>
      </c>
      <c r="F889">
        <v>626.08000000000004</v>
      </c>
      <c r="G889">
        <v>14232</v>
      </c>
      <c r="H889">
        <v>160</v>
      </c>
      <c r="I889">
        <v>1</v>
      </c>
      <c r="J889">
        <v>626.08000000000004</v>
      </c>
      <c r="K889">
        <v>25383.449612403099</v>
      </c>
      <c r="L889" t="b">
        <v>0</v>
      </c>
      <c r="M889">
        <f ca="1">IF(Table1[company_id]=OFFSET(Table1[company_id],-1,0),
   OFFSET(Table1[adjusted_close],-1,0),
   "")</f>
        <v>626.08000000000004</v>
      </c>
      <c r="N889">
        <f t="shared" ca="1" si="13"/>
        <v>0</v>
      </c>
    </row>
    <row r="890" spans="1:14">
      <c r="A890" t="s">
        <v>317</v>
      </c>
      <c r="B890" t="s">
        <v>45</v>
      </c>
      <c r="C890">
        <v>614.02</v>
      </c>
      <c r="D890">
        <v>623.63</v>
      </c>
      <c r="E890">
        <v>604.41</v>
      </c>
      <c r="F890">
        <v>615.39</v>
      </c>
      <c r="G890">
        <v>26500</v>
      </c>
      <c r="H890">
        <v>161</v>
      </c>
      <c r="I890">
        <v>1</v>
      </c>
      <c r="J890">
        <v>615.39</v>
      </c>
      <c r="K890">
        <v>25383.449612403099</v>
      </c>
      <c r="L890" t="b">
        <v>0</v>
      </c>
      <c r="M890">
        <f ca="1">IF(Table1[company_id]=OFFSET(Table1[company_id],-1,0),
   OFFSET(Table1[adjusted_close],-1,0),
   "")</f>
        <v>615.39</v>
      </c>
      <c r="N890">
        <f t="shared" ca="1" si="13"/>
        <v>0</v>
      </c>
    </row>
    <row r="891" spans="1:14">
      <c r="A891" t="s">
        <v>318</v>
      </c>
      <c r="B891" t="s">
        <v>45</v>
      </c>
      <c r="C891">
        <v>624.99</v>
      </c>
      <c r="D891">
        <v>627.94000000000005</v>
      </c>
      <c r="E891">
        <v>622.04</v>
      </c>
      <c r="F891">
        <v>626.88</v>
      </c>
      <c r="G891">
        <v>23449</v>
      </c>
      <c r="H891">
        <v>162</v>
      </c>
      <c r="I891">
        <v>1</v>
      </c>
      <c r="J891">
        <v>626.88</v>
      </c>
      <c r="K891">
        <v>25383.449612403099</v>
      </c>
      <c r="L891" t="b">
        <v>0</v>
      </c>
      <c r="M891">
        <f ca="1">IF(Table1[company_id]=OFFSET(Table1[company_id],-1,0),
   OFFSET(Table1[adjusted_close],-1,0),
   "")</f>
        <v>626.88</v>
      </c>
      <c r="N891">
        <f t="shared" ca="1" si="13"/>
        <v>0</v>
      </c>
    </row>
    <row r="892" spans="1:14">
      <c r="A892" t="s">
        <v>319</v>
      </c>
      <c r="B892" t="s">
        <v>45</v>
      </c>
      <c r="C892">
        <v>621.49</v>
      </c>
      <c r="D892">
        <v>625.11</v>
      </c>
      <c r="E892">
        <v>617.87</v>
      </c>
      <c r="F892">
        <v>619.95000000000005</v>
      </c>
      <c r="G892">
        <v>26338</v>
      </c>
      <c r="H892">
        <v>163</v>
      </c>
      <c r="I892">
        <v>1</v>
      </c>
      <c r="J892">
        <v>619.95000000000005</v>
      </c>
      <c r="K892">
        <v>25383.449612403099</v>
      </c>
      <c r="L892" t="b">
        <v>0</v>
      </c>
      <c r="M892">
        <f ca="1">IF(Table1[company_id]=OFFSET(Table1[company_id],-1,0),
   OFFSET(Table1[adjusted_close],-1,0),
   "")</f>
        <v>619.95000000000005</v>
      </c>
      <c r="N892">
        <f t="shared" ca="1" si="13"/>
        <v>0</v>
      </c>
    </row>
    <row r="893" spans="1:14">
      <c r="A893" t="s">
        <v>320</v>
      </c>
      <c r="B893" t="s">
        <v>45</v>
      </c>
      <c r="C893">
        <v>615.36</v>
      </c>
      <c r="D893">
        <v>619.89</v>
      </c>
      <c r="E893">
        <v>610.83000000000004</v>
      </c>
      <c r="F893">
        <v>614.13</v>
      </c>
      <c r="G893">
        <v>46961</v>
      </c>
      <c r="H893">
        <v>164</v>
      </c>
      <c r="I893">
        <v>1</v>
      </c>
      <c r="J893">
        <v>614.13</v>
      </c>
      <c r="K893">
        <v>25383.449612403099</v>
      </c>
      <c r="L893" t="b">
        <v>0</v>
      </c>
      <c r="M893">
        <f ca="1">IF(Table1[company_id]=OFFSET(Table1[company_id],-1,0),
   OFFSET(Table1[adjusted_close],-1,0),
   "")</f>
        <v>614.13</v>
      </c>
      <c r="N893">
        <f t="shared" ca="1" si="13"/>
        <v>0</v>
      </c>
    </row>
    <row r="894" spans="1:14">
      <c r="A894" t="s">
        <v>323</v>
      </c>
      <c r="B894" t="s">
        <v>45</v>
      </c>
      <c r="C894">
        <v>616.98</v>
      </c>
      <c r="D894">
        <v>620.16</v>
      </c>
      <c r="E894">
        <v>613.79999999999995</v>
      </c>
      <c r="F894">
        <v>619.23</v>
      </c>
      <c r="G894">
        <v>20539</v>
      </c>
      <c r="H894">
        <v>167</v>
      </c>
      <c r="I894">
        <v>1</v>
      </c>
      <c r="J894">
        <v>619.23</v>
      </c>
      <c r="K894">
        <v>25383.449612403099</v>
      </c>
      <c r="L894" t="b">
        <v>0</v>
      </c>
      <c r="M894">
        <f ca="1">IF(Table1[company_id]=OFFSET(Table1[company_id],-1,0),
   OFFSET(Table1[adjusted_close],-1,0),
   "")</f>
        <v>619.23</v>
      </c>
      <c r="N894">
        <f t="shared" ca="1" si="13"/>
        <v>0</v>
      </c>
    </row>
    <row r="895" spans="1:14">
      <c r="A895" t="s">
        <v>324</v>
      </c>
      <c r="B895" t="s">
        <v>45</v>
      </c>
      <c r="C895">
        <v>618.47</v>
      </c>
      <c r="D895">
        <v>629.16</v>
      </c>
      <c r="E895">
        <v>607.78</v>
      </c>
      <c r="F895">
        <v>617.15</v>
      </c>
      <c r="G895">
        <v>15119</v>
      </c>
      <c r="H895">
        <v>168</v>
      </c>
      <c r="I895">
        <v>1</v>
      </c>
      <c r="J895">
        <v>617.15</v>
      </c>
      <c r="K895">
        <v>25383.449612403099</v>
      </c>
      <c r="L895" t="b">
        <v>0</v>
      </c>
      <c r="M895">
        <f ca="1">IF(Table1[company_id]=OFFSET(Table1[company_id],-1,0),
   OFFSET(Table1[adjusted_close],-1,0),
   "")</f>
        <v>617.15</v>
      </c>
      <c r="N895">
        <f t="shared" ca="1" si="13"/>
        <v>0</v>
      </c>
    </row>
    <row r="896" spans="1:14">
      <c r="A896" t="s">
        <v>325</v>
      </c>
      <c r="B896" t="s">
        <v>45</v>
      </c>
      <c r="C896">
        <v>620.35</v>
      </c>
      <c r="D896">
        <v>621.12</v>
      </c>
      <c r="E896">
        <v>619.59</v>
      </c>
      <c r="F896">
        <v>619.70000000000005</v>
      </c>
      <c r="G896">
        <v>35710</v>
      </c>
      <c r="H896">
        <v>169</v>
      </c>
      <c r="I896">
        <v>1</v>
      </c>
      <c r="J896">
        <v>619.70000000000005</v>
      </c>
      <c r="K896">
        <v>25383.449612403099</v>
      </c>
      <c r="L896" t="b">
        <v>0</v>
      </c>
      <c r="M896">
        <f ca="1">IF(Table1[company_id]=OFFSET(Table1[company_id],-1,0),
   OFFSET(Table1[adjusted_close],-1,0),
   "")</f>
        <v>619.70000000000005</v>
      </c>
      <c r="N896">
        <f t="shared" ca="1" si="13"/>
        <v>0</v>
      </c>
    </row>
    <row r="897" spans="1:14">
      <c r="A897" t="s">
        <v>326</v>
      </c>
      <c r="B897" t="s">
        <v>45</v>
      </c>
      <c r="C897">
        <v>606.08000000000004</v>
      </c>
      <c r="D897">
        <v>612.86</v>
      </c>
      <c r="E897">
        <v>599.29</v>
      </c>
      <c r="F897">
        <v>603.23</v>
      </c>
      <c r="G897">
        <v>26479</v>
      </c>
      <c r="H897">
        <v>170</v>
      </c>
      <c r="I897">
        <v>1</v>
      </c>
      <c r="J897">
        <v>603.23</v>
      </c>
      <c r="K897">
        <v>25383.449612403099</v>
      </c>
      <c r="L897" t="b">
        <v>0</v>
      </c>
      <c r="M897">
        <f ca="1">IF(Table1[company_id]=OFFSET(Table1[company_id],-1,0),
   OFFSET(Table1[adjusted_close],-1,0),
   "")</f>
        <v>603.23</v>
      </c>
      <c r="N897">
        <f t="shared" ca="1" si="13"/>
        <v>0</v>
      </c>
    </row>
    <row r="898" spans="1:14">
      <c r="A898" t="s">
        <v>327</v>
      </c>
      <c r="B898" t="s">
        <v>45</v>
      </c>
      <c r="C898">
        <v>606.75</v>
      </c>
      <c r="D898">
        <v>608.20000000000005</v>
      </c>
      <c r="E898">
        <v>605.29</v>
      </c>
      <c r="F898">
        <v>605.54</v>
      </c>
      <c r="G898">
        <v>18033</v>
      </c>
      <c r="H898">
        <v>171</v>
      </c>
      <c r="I898">
        <v>1</v>
      </c>
      <c r="J898">
        <v>605.54</v>
      </c>
      <c r="K898">
        <v>25383.449612403099</v>
      </c>
      <c r="L898" t="b">
        <v>0</v>
      </c>
      <c r="M898">
        <f ca="1">IF(Table1[company_id]=OFFSET(Table1[company_id],-1,0),
   OFFSET(Table1[adjusted_close],-1,0),
   "")</f>
        <v>605.54</v>
      </c>
      <c r="N898">
        <f t="shared" ref="N898:N961" ca="1" si="14">(J:J- M:M) / M:M</f>
        <v>0</v>
      </c>
    </row>
    <row r="899" spans="1:14">
      <c r="A899" t="s">
        <v>330</v>
      </c>
      <c r="B899" t="s">
        <v>45</v>
      </c>
      <c r="C899">
        <v>606.75</v>
      </c>
      <c r="D899">
        <v>610.46</v>
      </c>
      <c r="E899">
        <v>603.03</v>
      </c>
      <c r="F899">
        <v>607.35</v>
      </c>
      <c r="G899">
        <v>18420</v>
      </c>
      <c r="H899">
        <v>174</v>
      </c>
      <c r="I899">
        <v>1</v>
      </c>
      <c r="J899">
        <v>607.35</v>
      </c>
      <c r="K899">
        <v>25383.449612403099</v>
      </c>
      <c r="L899" t="b">
        <v>0</v>
      </c>
      <c r="M899">
        <f ca="1">IF(Table1[company_id]=OFFSET(Table1[company_id],-1,0),
   OFFSET(Table1[adjusted_close],-1,0),
   "")</f>
        <v>607.35</v>
      </c>
      <c r="N899">
        <f t="shared" ca="1" si="14"/>
        <v>0</v>
      </c>
    </row>
    <row r="900" spans="1:14">
      <c r="A900" t="s">
        <v>331</v>
      </c>
      <c r="B900" t="s">
        <v>45</v>
      </c>
      <c r="C900">
        <v>602.71</v>
      </c>
      <c r="D900">
        <v>604.36</v>
      </c>
      <c r="E900">
        <v>601.05999999999995</v>
      </c>
      <c r="F900">
        <v>603.6</v>
      </c>
      <c r="G900">
        <v>12349</v>
      </c>
      <c r="H900">
        <v>175</v>
      </c>
      <c r="I900">
        <v>1</v>
      </c>
      <c r="J900">
        <v>603.6</v>
      </c>
      <c r="K900">
        <v>25383.449612403099</v>
      </c>
      <c r="L900" t="b">
        <v>0</v>
      </c>
      <c r="M900">
        <f ca="1">IF(Table1[company_id]=OFFSET(Table1[company_id],-1,0),
   OFFSET(Table1[adjusted_close],-1,0),
   "")</f>
        <v>603.6</v>
      </c>
      <c r="N900">
        <f t="shared" ca="1" si="14"/>
        <v>0</v>
      </c>
    </row>
    <row r="901" spans="1:14">
      <c r="A901" t="s">
        <v>332</v>
      </c>
      <c r="B901" t="s">
        <v>45</v>
      </c>
      <c r="C901">
        <v>588.89</v>
      </c>
      <c r="D901">
        <v>598.74</v>
      </c>
      <c r="E901">
        <v>579.04</v>
      </c>
      <c r="F901">
        <v>588.16999999999996</v>
      </c>
      <c r="G901">
        <v>13453</v>
      </c>
      <c r="H901">
        <v>176</v>
      </c>
      <c r="I901">
        <v>1</v>
      </c>
      <c r="J901">
        <v>588.16999999999996</v>
      </c>
      <c r="K901">
        <v>25383.449612403099</v>
      </c>
      <c r="L901" t="b">
        <v>0</v>
      </c>
      <c r="M901">
        <f ca="1">IF(Table1[company_id]=OFFSET(Table1[company_id],-1,0),
   OFFSET(Table1[adjusted_close],-1,0),
   "")</f>
        <v>588.16999999999996</v>
      </c>
      <c r="N901">
        <f t="shared" ca="1" si="14"/>
        <v>0</v>
      </c>
    </row>
    <row r="902" spans="1:14">
      <c r="A902" t="s">
        <v>333</v>
      </c>
      <c r="B902" t="s">
        <v>45</v>
      </c>
      <c r="C902">
        <v>590.9</v>
      </c>
      <c r="D902">
        <v>596.89</v>
      </c>
      <c r="E902">
        <v>584.91999999999996</v>
      </c>
      <c r="F902">
        <v>586.74</v>
      </c>
      <c r="G902">
        <v>16830</v>
      </c>
      <c r="H902">
        <v>177</v>
      </c>
      <c r="I902">
        <v>1</v>
      </c>
      <c r="J902">
        <v>586.74</v>
      </c>
      <c r="K902">
        <v>25383.449612403099</v>
      </c>
      <c r="L902" t="b">
        <v>0</v>
      </c>
      <c r="M902">
        <f ca="1">IF(Table1[company_id]=OFFSET(Table1[company_id],-1,0),
   OFFSET(Table1[adjusted_close],-1,0),
   "")</f>
        <v>586.74</v>
      </c>
      <c r="N902">
        <f t="shared" ca="1" si="14"/>
        <v>0</v>
      </c>
    </row>
    <row r="903" spans="1:14">
      <c r="A903" t="s">
        <v>334</v>
      </c>
      <c r="B903" t="s">
        <v>45</v>
      </c>
      <c r="C903">
        <v>582.32000000000005</v>
      </c>
      <c r="D903">
        <v>587.76</v>
      </c>
      <c r="E903">
        <v>576.87</v>
      </c>
      <c r="F903">
        <v>586.6</v>
      </c>
      <c r="G903">
        <v>46066</v>
      </c>
      <c r="H903">
        <v>178</v>
      </c>
      <c r="I903">
        <v>1</v>
      </c>
      <c r="J903">
        <v>586.6</v>
      </c>
      <c r="K903">
        <v>25383.449612403099</v>
      </c>
      <c r="L903" t="b">
        <v>0</v>
      </c>
      <c r="M903">
        <f ca="1">IF(Table1[company_id]=OFFSET(Table1[company_id],-1,0),
   OFFSET(Table1[adjusted_close],-1,0),
   "")</f>
        <v>586.6</v>
      </c>
      <c r="N903">
        <f t="shared" ca="1" si="14"/>
        <v>0</v>
      </c>
    </row>
    <row r="904" spans="1:14">
      <c r="A904" t="s">
        <v>337</v>
      </c>
      <c r="B904" t="s">
        <v>45</v>
      </c>
      <c r="C904">
        <v>582.63</v>
      </c>
      <c r="D904">
        <v>590.62</v>
      </c>
      <c r="E904">
        <v>574.65</v>
      </c>
      <c r="F904">
        <v>584.03</v>
      </c>
      <c r="G904">
        <v>11692</v>
      </c>
      <c r="H904">
        <v>181</v>
      </c>
      <c r="I904">
        <v>1</v>
      </c>
      <c r="J904">
        <v>584.03</v>
      </c>
      <c r="K904">
        <v>25383.449612403099</v>
      </c>
      <c r="L904" t="b">
        <v>0</v>
      </c>
      <c r="M904">
        <f ca="1">IF(Table1[company_id]=OFFSET(Table1[company_id],-1,0),
   OFFSET(Table1[adjusted_close],-1,0),
   "")</f>
        <v>584.03</v>
      </c>
      <c r="N904">
        <f t="shared" ca="1" si="14"/>
        <v>0</v>
      </c>
    </row>
    <row r="905" spans="1:14">
      <c r="A905" t="s">
        <v>157</v>
      </c>
      <c r="B905" t="s">
        <v>48</v>
      </c>
      <c r="C905">
        <v>991.39</v>
      </c>
      <c r="D905">
        <v>1001.97</v>
      </c>
      <c r="E905">
        <v>980.81</v>
      </c>
      <c r="F905">
        <v>986.3</v>
      </c>
      <c r="G905">
        <v>25423</v>
      </c>
      <c r="H905">
        <v>1</v>
      </c>
      <c r="I905">
        <v>4</v>
      </c>
      <c r="J905">
        <v>246.57499999999999</v>
      </c>
      <c r="K905">
        <v>24664.891472868221</v>
      </c>
      <c r="L905" t="b">
        <v>0</v>
      </c>
      <c r="M905">
        <f ca="1">IF(Table1[company_id]=OFFSET(Table1[company_id],-1,0),
   OFFSET(Table1[adjusted_close],-1,0),
   "")</f>
        <v>246.57499999999999</v>
      </c>
      <c r="N905">
        <f t="shared" ca="1" si="14"/>
        <v>0</v>
      </c>
    </row>
    <row r="906" spans="1:14">
      <c r="A906" t="s">
        <v>158</v>
      </c>
      <c r="B906" t="s">
        <v>48</v>
      </c>
      <c r="C906">
        <v>972.56</v>
      </c>
      <c r="D906">
        <v>983.93</v>
      </c>
      <c r="E906">
        <v>961.19</v>
      </c>
      <c r="F906">
        <v>977.8</v>
      </c>
      <c r="G906">
        <v>2961</v>
      </c>
      <c r="H906">
        <v>2</v>
      </c>
      <c r="I906">
        <v>4</v>
      </c>
      <c r="J906">
        <v>244.45</v>
      </c>
      <c r="K906">
        <v>24664.891472868221</v>
      </c>
      <c r="L906" t="b">
        <v>0</v>
      </c>
      <c r="M906">
        <f ca="1">IF(Table1[company_id]=OFFSET(Table1[company_id],-1,0),
   OFFSET(Table1[adjusted_close],-1,0),
   "")</f>
        <v>244.45</v>
      </c>
      <c r="N906">
        <f t="shared" ca="1" si="14"/>
        <v>0</v>
      </c>
    </row>
    <row r="907" spans="1:14">
      <c r="A907" t="s">
        <v>159</v>
      </c>
      <c r="B907" t="s">
        <v>48</v>
      </c>
      <c r="C907">
        <v>985.67</v>
      </c>
      <c r="D907">
        <v>997.34</v>
      </c>
      <c r="E907">
        <v>974</v>
      </c>
      <c r="F907">
        <v>990.54</v>
      </c>
      <c r="G907">
        <v>14255</v>
      </c>
      <c r="H907">
        <v>3</v>
      </c>
      <c r="I907">
        <v>4</v>
      </c>
      <c r="J907">
        <v>247.63499999999999</v>
      </c>
      <c r="K907">
        <v>24664.891472868221</v>
      </c>
      <c r="L907" t="b">
        <v>0</v>
      </c>
      <c r="M907">
        <f ca="1">IF(Table1[company_id]=OFFSET(Table1[company_id],-1,0),
   OFFSET(Table1[adjusted_close],-1,0),
   "")</f>
        <v>247.63499999999999</v>
      </c>
      <c r="N907">
        <f t="shared" ca="1" si="14"/>
        <v>0</v>
      </c>
    </row>
    <row r="908" spans="1:14">
      <c r="A908" t="s">
        <v>162</v>
      </c>
      <c r="B908" t="s">
        <v>48</v>
      </c>
      <c r="C908">
        <v>997.05</v>
      </c>
      <c r="D908">
        <v>1010.86</v>
      </c>
      <c r="E908">
        <v>983.24</v>
      </c>
      <c r="F908">
        <v>992.23</v>
      </c>
      <c r="G908">
        <v>21389</v>
      </c>
      <c r="H908">
        <v>6</v>
      </c>
      <c r="I908">
        <v>4</v>
      </c>
      <c r="J908">
        <v>248.0575</v>
      </c>
      <c r="K908">
        <v>24664.891472868221</v>
      </c>
      <c r="L908" t="b">
        <v>0</v>
      </c>
      <c r="M908">
        <f ca="1">IF(Table1[company_id]=OFFSET(Table1[company_id],-1,0),
   OFFSET(Table1[adjusted_close],-1,0),
   "")</f>
        <v>248.0575</v>
      </c>
      <c r="N908">
        <f t="shared" ca="1" si="14"/>
        <v>0</v>
      </c>
    </row>
    <row r="909" spans="1:14">
      <c r="A909" t="s">
        <v>163</v>
      </c>
      <c r="B909" t="s">
        <v>48</v>
      </c>
      <c r="C909">
        <v>990.9</v>
      </c>
      <c r="D909">
        <v>992.43</v>
      </c>
      <c r="E909">
        <v>989.37</v>
      </c>
      <c r="F909">
        <v>991.2</v>
      </c>
      <c r="G909">
        <v>44919</v>
      </c>
      <c r="H909">
        <v>7</v>
      </c>
      <c r="I909">
        <v>4</v>
      </c>
      <c r="J909">
        <v>247.8</v>
      </c>
      <c r="K909">
        <v>24664.891472868221</v>
      </c>
      <c r="L909" t="b">
        <v>0</v>
      </c>
      <c r="M909">
        <f ca="1">IF(Table1[company_id]=OFFSET(Table1[company_id],-1,0),
   OFFSET(Table1[adjusted_close],-1,0),
   "")</f>
        <v>247.8</v>
      </c>
      <c r="N909">
        <f t="shared" ca="1" si="14"/>
        <v>0</v>
      </c>
    </row>
    <row r="910" spans="1:14">
      <c r="A910" t="s">
        <v>164</v>
      </c>
      <c r="B910" t="s">
        <v>48</v>
      </c>
      <c r="C910">
        <v>999.71</v>
      </c>
      <c r="D910">
        <v>1009.49</v>
      </c>
      <c r="E910">
        <v>989.92</v>
      </c>
      <c r="F910">
        <v>995.36</v>
      </c>
      <c r="G910">
        <v>43358</v>
      </c>
      <c r="H910">
        <v>8</v>
      </c>
      <c r="I910">
        <v>4</v>
      </c>
      <c r="J910">
        <v>248.84</v>
      </c>
      <c r="K910">
        <v>24664.891472868221</v>
      </c>
      <c r="L910" t="b">
        <v>0</v>
      </c>
      <c r="M910">
        <f ca="1">IF(Table1[company_id]=OFFSET(Table1[company_id],-1,0),
   OFFSET(Table1[adjusted_close],-1,0),
   "")</f>
        <v>248.84</v>
      </c>
      <c r="N910">
        <f t="shared" ca="1" si="14"/>
        <v>0</v>
      </c>
    </row>
    <row r="911" spans="1:14">
      <c r="A911" t="s">
        <v>165</v>
      </c>
      <c r="B911" t="s">
        <v>48</v>
      </c>
      <c r="C911">
        <v>1000.31</v>
      </c>
      <c r="D911">
        <v>1014.39</v>
      </c>
      <c r="E911">
        <v>986.23</v>
      </c>
      <c r="F911">
        <v>995.12</v>
      </c>
      <c r="G911">
        <v>32521</v>
      </c>
      <c r="H911">
        <v>9</v>
      </c>
      <c r="I911">
        <v>4</v>
      </c>
      <c r="J911">
        <v>248.78</v>
      </c>
      <c r="K911">
        <v>24664.891472868221</v>
      </c>
      <c r="L911" t="b">
        <v>0</v>
      </c>
      <c r="M911">
        <f ca="1">IF(Table1[company_id]=OFFSET(Table1[company_id],-1,0),
   OFFSET(Table1[adjusted_close],-1,0),
   "")</f>
        <v>248.78</v>
      </c>
      <c r="N911">
        <f t="shared" ca="1" si="14"/>
        <v>0</v>
      </c>
    </row>
    <row r="912" spans="1:14">
      <c r="A912" t="s">
        <v>166</v>
      </c>
      <c r="B912" t="s">
        <v>48</v>
      </c>
      <c r="C912">
        <v>1016.8</v>
      </c>
      <c r="D912">
        <v>1018.78</v>
      </c>
      <c r="E912">
        <v>1014.83</v>
      </c>
      <c r="F912">
        <v>1014.93</v>
      </c>
      <c r="G912">
        <v>32349</v>
      </c>
      <c r="H912">
        <v>10</v>
      </c>
      <c r="I912">
        <v>4</v>
      </c>
      <c r="J912">
        <v>253.73249999999999</v>
      </c>
      <c r="K912">
        <v>24664.891472868221</v>
      </c>
      <c r="L912" t="b">
        <v>0</v>
      </c>
      <c r="M912">
        <f ca="1">IF(Table1[company_id]=OFFSET(Table1[company_id],-1,0),
   OFFSET(Table1[adjusted_close],-1,0),
   "")</f>
        <v>253.73249999999999</v>
      </c>
      <c r="N912">
        <f t="shared" ca="1" si="14"/>
        <v>0</v>
      </c>
    </row>
    <row r="913" spans="1:14">
      <c r="A913" t="s">
        <v>169</v>
      </c>
      <c r="B913" t="s">
        <v>48</v>
      </c>
      <c r="C913">
        <v>1004.74</v>
      </c>
      <c r="D913">
        <v>1018.95</v>
      </c>
      <c r="E913">
        <v>990.53</v>
      </c>
      <c r="F913">
        <v>1005.64</v>
      </c>
      <c r="G913">
        <v>33703</v>
      </c>
      <c r="H913">
        <v>13</v>
      </c>
      <c r="I913">
        <v>4</v>
      </c>
      <c r="J913">
        <v>251.41</v>
      </c>
      <c r="K913">
        <v>24664.891472868221</v>
      </c>
      <c r="L913" t="b">
        <v>0</v>
      </c>
      <c r="M913">
        <f ca="1">IF(Table1[company_id]=OFFSET(Table1[company_id],-1,0),
   OFFSET(Table1[adjusted_close],-1,0),
   "")</f>
        <v>251.41</v>
      </c>
      <c r="N913">
        <f t="shared" ca="1" si="14"/>
        <v>0</v>
      </c>
    </row>
    <row r="914" spans="1:14">
      <c r="A914" t="s">
        <v>170</v>
      </c>
      <c r="B914" t="s">
        <v>48</v>
      </c>
      <c r="C914">
        <v>995.94</v>
      </c>
      <c r="D914">
        <v>1000.42</v>
      </c>
      <c r="E914">
        <v>991.46</v>
      </c>
      <c r="F914">
        <v>994.99</v>
      </c>
      <c r="G914">
        <v>5247</v>
      </c>
      <c r="H914">
        <v>14</v>
      </c>
      <c r="I914">
        <v>4</v>
      </c>
      <c r="J914">
        <v>248.7475</v>
      </c>
      <c r="K914">
        <v>24664.891472868221</v>
      </c>
      <c r="L914" t="b">
        <v>0</v>
      </c>
      <c r="M914">
        <f ca="1">IF(Table1[company_id]=OFFSET(Table1[company_id],-1,0),
   OFFSET(Table1[adjusted_close],-1,0),
   "")</f>
        <v>248.7475</v>
      </c>
      <c r="N914">
        <f t="shared" ca="1" si="14"/>
        <v>0</v>
      </c>
    </row>
    <row r="915" spans="1:14">
      <c r="A915" t="s">
        <v>171</v>
      </c>
      <c r="B915" t="s">
        <v>48</v>
      </c>
      <c r="C915">
        <v>978.62</v>
      </c>
      <c r="D915">
        <v>994.02</v>
      </c>
      <c r="E915">
        <v>963.22</v>
      </c>
      <c r="F915">
        <v>978.03</v>
      </c>
      <c r="G915">
        <v>11703</v>
      </c>
      <c r="H915">
        <v>15</v>
      </c>
      <c r="I915">
        <v>4</v>
      </c>
      <c r="J915">
        <v>244.50749999999999</v>
      </c>
      <c r="K915">
        <v>24664.891472868221</v>
      </c>
      <c r="L915" t="b">
        <v>0</v>
      </c>
      <c r="M915">
        <f ca="1">IF(Table1[company_id]=OFFSET(Table1[company_id],-1,0),
   OFFSET(Table1[adjusted_close],-1,0),
   "")</f>
        <v>244.50749999999999</v>
      </c>
      <c r="N915">
        <f t="shared" ca="1" si="14"/>
        <v>0</v>
      </c>
    </row>
    <row r="916" spans="1:14">
      <c r="A916" t="s">
        <v>172</v>
      </c>
      <c r="B916" t="s">
        <v>48</v>
      </c>
      <c r="C916">
        <v>974.75</v>
      </c>
      <c r="D916">
        <v>986.87</v>
      </c>
      <c r="E916">
        <v>962.64</v>
      </c>
      <c r="F916">
        <v>971.63</v>
      </c>
      <c r="G916">
        <v>13392</v>
      </c>
      <c r="H916">
        <v>16</v>
      </c>
      <c r="I916">
        <v>4</v>
      </c>
      <c r="J916">
        <v>242.9075</v>
      </c>
      <c r="K916">
        <v>24664.891472868221</v>
      </c>
      <c r="L916" t="b">
        <v>0</v>
      </c>
      <c r="M916">
        <f ca="1">IF(Table1[company_id]=OFFSET(Table1[company_id],-1,0),
   OFFSET(Table1[adjusted_close],-1,0),
   "")</f>
        <v>242.9075</v>
      </c>
      <c r="N916">
        <f t="shared" ca="1" si="14"/>
        <v>0</v>
      </c>
    </row>
    <row r="917" spans="1:14">
      <c r="A917" t="s">
        <v>173</v>
      </c>
      <c r="B917" t="s">
        <v>48</v>
      </c>
      <c r="C917">
        <v>961</v>
      </c>
      <c r="D917">
        <v>971.3</v>
      </c>
      <c r="E917">
        <v>950.7</v>
      </c>
      <c r="F917">
        <v>958.58</v>
      </c>
      <c r="G917">
        <v>7305</v>
      </c>
      <c r="H917">
        <v>17</v>
      </c>
      <c r="I917">
        <v>4</v>
      </c>
      <c r="J917">
        <v>239.64500000000001</v>
      </c>
      <c r="K917">
        <v>24664.891472868221</v>
      </c>
      <c r="L917" t="b">
        <v>0</v>
      </c>
      <c r="M917">
        <f ca="1">IF(Table1[company_id]=OFFSET(Table1[company_id],-1,0),
   OFFSET(Table1[adjusted_close],-1,0),
   "")</f>
        <v>239.64500000000001</v>
      </c>
      <c r="N917">
        <f t="shared" ca="1" si="14"/>
        <v>0</v>
      </c>
    </row>
    <row r="918" spans="1:14">
      <c r="A918" t="s">
        <v>176</v>
      </c>
      <c r="B918" t="s">
        <v>48</v>
      </c>
      <c r="C918">
        <v>966.25</v>
      </c>
      <c r="D918">
        <v>977.91</v>
      </c>
      <c r="E918">
        <v>954.59</v>
      </c>
      <c r="F918">
        <v>961.45</v>
      </c>
      <c r="G918">
        <v>13427</v>
      </c>
      <c r="H918">
        <v>20</v>
      </c>
      <c r="I918">
        <v>4</v>
      </c>
      <c r="J918">
        <v>240.36250000000001</v>
      </c>
      <c r="K918">
        <v>24664.891472868221</v>
      </c>
      <c r="L918" t="b">
        <v>0</v>
      </c>
      <c r="M918">
        <f ca="1">IF(Table1[company_id]=OFFSET(Table1[company_id],-1,0),
   OFFSET(Table1[adjusted_close],-1,0),
   "")</f>
        <v>240.36250000000001</v>
      </c>
      <c r="N918">
        <f t="shared" ca="1" si="14"/>
        <v>0</v>
      </c>
    </row>
    <row r="919" spans="1:14">
      <c r="A919" t="s">
        <v>177</v>
      </c>
      <c r="B919" t="s">
        <v>48</v>
      </c>
      <c r="C919">
        <v>967.65</v>
      </c>
      <c r="D919">
        <v>979.42</v>
      </c>
      <c r="E919">
        <v>955.89</v>
      </c>
      <c r="F919">
        <v>961.93</v>
      </c>
      <c r="G919">
        <v>3230</v>
      </c>
      <c r="H919">
        <v>21</v>
      </c>
      <c r="I919">
        <v>4</v>
      </c>
      <c r="J919">
        <v>240.48249999999999</v>
      </c>
      <c r="K919">
        <v>24664.891472868221</v>
      </c>
      <c r="L919" t="b">
        <v>0</v>
      </c>
      <c r="M919">
        <f ca="1">IF(Table1[company_id]=OFFSET(Table1[company_id],-1,0),
   OFFSET(Table1[adjusted_close],-1,0),
   "")</f>
        <v>240.48249999999999</v>
      </c>
      <c r="N919">
        <f t="shared" ca="1" si="14"/>
        <v>0</v>
      </c>
    </row>
    <row r="920" spans="1:14">
      <c r="A920" t="s">
        <v>178</v>
      </c>
      <c r="B920" t="s">
        <v>48</v>
      </c>
      <c r="C920">
        <v>946</v>
      </c>
      <c r="D920">
        <v>951.2</v>
      </c>
      <c r="E920">
        <v>940.81</v>
      </c>
      <c r="F920">
        <v>949.17</v>
      </c>
      <c r="G920">
        <v>27177</v>
      </c>
      <c r="H920">
        <v>22</v>
      </c>
      <c r="I920">
        <v>4</v>
      </c>
      <c r="J920">
        <v>237.29249999999999</v>
      </c>
      <c r="K920">
        <v>24664.891472868221</v>
      </c>
      <c r="L920" t="b">
        <v>0</v>
      </c>
      <c r="M920">
        <f ca="1">IF(Table1[company_id]=OFFSET(Table1[company_id],-1,0),
   OFFSET(Table1[adjusted_close],-1,0),
   "")</f>
        <v>237.29249999999999</v>
      </c>
      <c r="N920">
        <f t="shared" ca="1" si="14"/>
        <v>0</v>
      </c>
    </row>
    <row r="921" spans="1:14">
      <c r="A921" t="s">
        <v>179</v>
      </c>
      <c r="B921" t="s">
        <v>48</v>
      </c>
      <c r="C921">
        <v>954.96</v>
      </c>
      <c r="D921">
        <v>960</v>
      </c>
      <c r="E921">
        <v>949.92</v>
      </c>
      <c r="F921">
        <v>956.46</v>
      </c>
      <c r="G921">
        <v>47040</v>
      </c>
      <c r="H921">
        <v>23</v>
      </c>
      <c r="I921">
        <v>4</v>
      </c>
      <c r="J921">
        <v>239.11500000000001</v>
      </c>
      <c r="K921">
        <v>24664.891472868221</v>
      </c>
      <c r="L921" t="b">
        <v>0</v>
      </c>
      <c r="M921">
        <f ca="1">IF(Table1[company_id]=OFFSET(Table1[company_id],-1,0),
   OFFSET(Table1[adjusted_close],-1,0),
   "")</f>
        <v>239.11500000000001</v>
      </c>
      <c r="N921">
        <f t="shared" ca="1" si="14"/>
        <v>0</v>
      </c>
    </row>
    <row r="922" spans="1:14">
      <c r="A922" t="s">
        <v>180</v>
      </c>
      <c r="B922" t="s">
        <v>48</v>
      </c>
      <c r="C922">
        <v>975.55</v>
      </c>
      <c r="D922">
        <v>991.98</v>
      </c>
      <c r="E922">
        <v>959.11</v>
      </c>
      <c r="F922">
        <v>975.15</v>
      </c>
      <c r="G922">
        <v>14780</v>
      </c>
      <c r="H922">
        <v>24</v>
      </c>
      <c r="I922">
        <v>4</v>
      </c>
      <c r="J922">
        <v>243.78749999999999</v>
      </c>
      <c r="K922">
        <v>24664.891472868221</v>
      </c>
      <c r="L922" t="b">
        <v>0</v>
      </c>
      <c r="M922">
        <f ca="1">IF(Table1[company_id]=OFFSET(Table1[company_id],-1,0),
   OFFSET(Table1[adjusted_close],-1,0),
   "")</f>
        <v>243.78749999999999</v>
      </c>
      <c r="N922">
        <f t="shared" ca="1" si="14"/>
        <v>0</v>
      </c>
    </row>
    <row r="923" spans="1:14">
      <c r="A923" t="s">
        <v>183</v>
      </c>
      <c r="B923" t="s">
        <v>48</v>
      </c>
      <c r="C923">
        <v>981.78</v>
      </c>
      <c r="D923">
        <v>994.19</v>
      </c>
      <c r="E923">
        <v>969.38</v>
      </c>
      <c r="F923">
        <v>979.79</v>
      </c>
      <c r="G923">
        <v>39652</v>
      </c>
      <c r="H923">
        <v>27</v>
      </c>
      <c r="I923">
        <v>4</v>
      </c>
      <c r="J923">
        <v>244.94749999999999</v>
      </c>
      <c r="K923">
        <v>24664.891472868221</v>
      </c>
      <c r="L923" t="b">
        <v>0</v>
      </c>
      <c r="M923">
        <f ca="1">IF(Table1[company_id]=OFFSET(Table1[company_id],-1,0),
   OFFSET(Table1[adjusted_close],-1,0),
   "")</f>
        <v>244.94749999999999</v>
      </c>
      <c r="N923">
        <f t="shared" ca="1" si="14"/>
        <v>0</v>
      </c>
    </row>
    <row r="924" spans="1:14">
      <c r="A924" t="s">
        <v>184</v>
      </c>
      <c r="B924" t="s">
        <v>48</v>
      </c>
      <c r="C924">
        <v>950.95</v>
      </c>
      <c r="D924">
        <v>958.47</v>
      </c>
      <c r="E924">
        <v>943.42</v>
      </c>
      <c r="F924">
        <v>949.12</v>
      </c>
      <c r="G924">
        <v>26901</v>
      </c>
      <c r="H924">
        <v>28</v>
      </c>
      <c r="I924">
        <v>4</v>
      </c>
      <c r="J924">
        <v>237.28</v>
      </c>
      <c r="K924">
        <v>24664.891472868221</v>
      </c>
      <c r="L924" t="b">
        <v>0</v>
      </c>
      <c r="M924">
        <f ca="1">IF(Table1[company_id]=OFFSET(Table1[company_id],-1,0),
   OFFSET(Table1[adjusted_close],-1,0),
   "")</f>
        <v>237.28</v>
      </c>
      <c r="N924">
        <f t="shared" ca="1" si="14"/>
        <v>0</v>
      </c>
    </row>
    <row r="925" spans="1:14">
      <c r="A925" t="s">
        <v>185</v>
      </c>
      <c r="B925" t="s">
        <v>48</v>
      </c>
      <c r="C925">
        <v>973.88</v>
      </c>
      <c r="D925">
        <v>985.72</v>
      </c>
      <c r="E925">
        <v>962.05</v>
      </c>
      <c r="F925">
        <v>973.41</v>
      </c>
      <c r="G925">
        <v>17260</v>
      </c>
      <c r="H925">
        <v>29</v>
      </c>
      <c r="I925">
        <v>4</v>
      </c>
      <c r="J925">
        <v>243.35249999999999</v>
      </c>
      <c r="K925">
        <v>24664.891472868221</v>
      </c>
      <c r="L925" t="b">
        <v>0</v>
      </c>
      <c r="M925">
        <f ca="1">IF(Table1[company_id]=OFFSET(Table1[company_id],-1,0),
   OFFSET(Table1[adjusted_close],-1,0),
   "")</f>
        <v>243.35249999999999</v>
      </c>
      <c r="N925">
        <f t="shared" ca="1" si="14"/>
        <v>0</v>
      </c>
    </row>
    <row r="926" spans="1:14">
      <c r="A926" t="s">
        <v>186</v>
      </c>
      <c r="B926" t="s">
        <v>48</v>
      </c>
      <c r="C926">
        <v>985.89</v>
      </c>
      <c r="D926">
        <v>989.83</v>
      </c>
      <c r="E926">
        <v>981.96</v>
      </c>
      <c r="F926">
        <v>982.85</v>
      </c>
      <c r="G926">
        <v>42430</v>
      </c>
      <c r="H926">
        <v>30</v>
      </c>
      <c r="I926">
        <v>4</v>
      </c>
      <c r="J926">
        <v>245.71250000000001</v>
      </c>
      <c r="K926">
        <v>24664.891472868221</v>
      </c>
      <c r="L926" t="b">
        <v>0</v>
      </c>
      <c r="M926">
        <f ca="1">IF(Table1[company_id]=OFFSET(Table1[company_id],-1,0),
   OFFSET(Table1[adjusted_close],-1,0),
   "")</f>
        <v>245.71250000000001</v>
      </c>
      <c r="N926">
        <f t="shared" ca="1" si="14"/>
        <v>0</v>
      </c>
    </row>
    <row r="927" spans="1:14">
      <c r="A927" t="s">
        <v>187</v>
      </c>
      <c r="B927" t="s">
        <v>48</v>
      </c>
      <c r="C927">
        <v>1004.86</v>
      </c>
      <c r="D927">
        <v>1020.89</v>
      </c>
      <c r="E927">
        <v>988.84</v>
      </c>
      <c r="F927">
        <v>1007.61</v>
      </c>
      <c r="G927">
        <v>14026</v>
      </c>
      <c r="H927">
        <v>31</v>
      </c>
      <c r="I927">
        <v>4</v>
      </c>
      <c r="J927">
        <v>251.9025</v>
      </c>
      <c r="K927">
        <v>24664.891472868221</v>
      </c>
      <c r="L927" t="b">
        <v>0</v>
      </c>
      <c r="M927">
        <f ca="1">IF(Table1[company_id]=OFFSET(Table1[company_id],-1,0),
   OFFSET(Table1[adjusted_close],-1,0),
   "")</f>
        <v>251.9025</v>
      </c>
      <c r="N927">
        <f t="shared" ca="1" si="14"/>
        <v>0</v>
      </c>
    </row>
    <row r="928" spans="1:14">
      <c r="A928" t="s">
        <v>190</v>
      </c>
      <c r="B928" t="s">
        <v>48</v>
      </c>
      <c r="C928">
        <v>1020.87</v>
      </c>
      <c r="D928">
        <v>1033.3800000000001</v>
      </c>
      <c r="E928">
        <v>1008.37</v>
      </c>
      <c r="F928">
        <v>1021.8</v>
      </c>
      <c r="G928">
        <v>43946</v>
      </c>
      <c r="H928">
        <v>34</v>
      </c>
      <c r="I928">
        <v>4</v>
      </c>
      <c r="J928">
        <v>255.45</v>
      </c>
      <c r="K928">
        <v>24664.891472868221</v>
      </c>
      <c r="L928" t="b">
        <v>0</v>
      </c>
      <c r="M928">
        <f ca="1">IF(Table1[company_id]=OFFSET(Table1[company_id],-1,0),
   OFFSET(Table1[adjusted_close],-1,0),
   "")</f>
        <v>255.45</v>
      </c>
      <c r="N928">
        <f t="shared" ca="1" si="14"/>
        <v>0</v>
      </c>
    </row>
    <row r="929" spans="1:14">
      <c r="A929" t="s">
        <v>191</v>
      </c>
      <c r="B929" t="s">
        <v>48</v>
      </c>
      <c r="C929">
        <v>1037.24</v>
      </c>
      <c r="D929">
        <v>1047.33</v>
      </c>
      <c r="E929">
        <v>1027.1500000000001</v>
      </c>
      <c r="F929">
        <v>1038.8</v>
      </c>
      <c r="G929">
        <v>8347</v>
      </c>
      <c r="H929">
        <v>35</v>
      </c>
      <c r="I929">
        <v>4</v>
      </c>
      <c r="J929">
        <v>259.7</v>
      </c>
      <c r="K929">
        <v>24664.891472868221</v>
      </c>
      <c r="L929" t="b">
        <v>0</v>
      </c>
      <c r="M929">
        <f ca="1">IF(Table1[company_id]=OFFSET(Table1[company_id],-1,0),
   OFFSET(Table1[adjusted_close],-1,0),
   "")</f>
        <v>259.7</v>
      </c>
      <c r="N929">
        <f t="shared" ca="1" si="14"/>
        <v>0</v>
      </c>
    </row>
    <row r="930" spans="1:14">
      <c r="A930" t="s">
        <v>192</v>
      </c>
      <c r="B930" t="s">
        <v>48</v>
      </c>
      <c r="C930">
        <v>1033.24</v>
      </c>
      <c r="D930">
        <v>1041.96</v>
      </c>
      <c r="E930">
        <v>1024.51</v>
      </c>
      <c r="F930">
        <v>1041.73</v>
      </c>
      <c r="G930">
        <v>5668</v>
      </c>
      <c r="H930">
        <v>36</v>
      </c>
      <c r="I930">
        <v>4</v>
      </c>
      <c r="J930">
        <v>260.4325</v>
      </c>
      <c r="K930">
        <v>24664.891472868221</v>
      </c>
      <c r="L930" t="b">
        <v>0</v>
      </c>
      <c r="M930">
        <f ca="1">IF(Table1[company_id]=OFFSET(Table1[company_id],-1,0),
   OFFSET(Table1[adjusted_close],-1,0),
   "")</f>
        <v>260.4325</v>
      </c>
      <c r="N930">
        <f t="shared" ca="1" si="14"/>
        <v>0</v>
      </c>
    </row>
    <row r="931" spans="1:14">
      <c r="A931" t="s">
        <v>193</v>
      </c>
      <c r="B931" t="s">
        <v>48</v>
      </c>
      <c r="C931">
        <v>1045.6199999999999</v>
      </c>
      <c r="D931">
        <v>1054.74</v>
      </c>
      <c r="E931">
        <v>1036.49</v>
      </c>
      <c r="F931">
        <v>1038.54</v>
      </c>
      <c r="G931">
        <v>35484</v>
      </c>
      <c r="H931">
        <v>37</v>
      </c>
      <c r="I931">
        <v>4</v>
      </c>
      <c r="J931">
        <v>259.63499999999999</v>
      </c>
      <c r="K931">
        <v>24664.891472868221</v>
      </c>
      <c r="L931" t="b">
        <v>0</v>
      </c>
      <c r="M931">
        <f ca="1">IF(Table1[company_id]=OFFSET(Table1[company_id],-1,0),
   OFFSET(Table1[adjusted_close],-1,0),
   "")</f>
        <v>259.63499999999999</v>
      </c>
      <c r="N931">
        <f t="shared" ca="1" si="14"/>
        <v>0</v>
      </c>
    </row>
    <row r="932" spans="1:14">
      <c r="A932" t="s">
        <v>194</v>
      </c>
      <c r="B932" t="s">
        <v>48</v>
      </c>
      <c r="C932">
        <v>1047.29</v>
      </c>
      <c r="D932">
        <v>1053.3800000000001</v>
      </c>
      <c r="E932">
        <v>1041.21</v>
      </c>
      <c r="F932">
        <v>1043.69</v>
      </c>
      <c r="G932">
        <v>35028</v>
      </c>
      <c r="H932">
        <v>38</v>
      </c>
      <c r="I932">
        <v>4</v>
      </c>
      <c r="J932">
        <v>260.92250000000001</v>
      </c>
      <c r="K932">
        <v>24664.891472868221</v>
      </c>
      <c r="L932" t="b">
        <v>0</v>
      </c>
      <c r="M932">
        <f ca="1">IF(Table1[company_id]=OFFSET(Table1[company_id],-1,0),
   OFFSET(Table1[adjusted_close],-1,0),
   "")</f>
        <v>260.92250000000001</v>
      </c>
      <c r="N932">
        <f t="shared" ca="1" si="14"/>
        <v>0</v>
      </c>
    </row>
    <row r="933" spans="1:14">
      <c r="A933" t="s">
        <v>197</v>
      </c>
      <c r="B933" t="s">
        <v>48</v>
      </c>
      <c r="C933">
        <v>1038.3699999999999</v>
      </c>
      <c r="D933">
        <v>1046.77</v>
      </c>
      <c r="E933">
        <v>1029.98</v>
      </c>
      <c r="F933">
        <v>1034.6600000000001</v>
      </c>
      <c r="G933">
        <v>31266</v>
      </c>
      <c r="H933">
        <v>41</v>
      </c>
      <c r="I933">
        <v>4</v>
      </c>
      <c r="J933">
        <v>258.66500000000002</v>
      </c>
      <c r="K933">
        <v>24664.891472868221</v>
      </c>
      <c r="L933" t="b">
        <v>0</v>
      </c>
      <c r="M933">
        <f ca="1">IF(Table1[company_id]=OFFSET(Table1[company_id],-1,0),
   OFFSET(Table1[adjusted_close],-1,0),
   "")</f>
        <v>258.66500000000002</v>
      </c>
      <c r="N933">
        <f t="shared" ca="1" si="14"/>
        <v>0</v>
      </c>
    </row>
    <row r="934" spans="1:14">
      <c r="A934" t="s">
        <v>198</v>
      </c>
      <c r="B934" t="s">
        <v>48</v>
      </c>
      <c r="C934">
        <v>1039.08</v>
      </c>
      <c r="D934">
        <v>1052.96</v>
      </c>
      <c r="E934">
        <v>1025.2</v>
      </c>
      <c r="F934">
        <v>1040.58</v>
      </c>
      <c r="G934">
        <v>15011</v>
      </c>
      <c r="H934">
        <v>42</v>
      </c>
      <c r="I934">
        <v>4</v>
      </c>
      <c r="J934">
        <v>260.14499999999998</v>
      </c>
      <c r="K934">
        <v>24664.891472868221</v>
      </c>
      <c r="L934" t="b">
        <v>0</v>
      </c>
      <c r="M934">
        <f ca="1">IF(Table1[company_id]=OFFSET(Table1[company_id],-1,0),
   OFFSET(Table1[adjusted_close],-1,0),
   "")</f>
        <v>260.14499999999998</v>
      </c>
      <c r="N934">
        <f t="shared" ca="1" si="14"/>
        <v>0</v>
      </c>
    </row>
    <row r="935" spans="1:14">
      <c r="A935" t="s">
        <v>199</v>
      </c>
      <c r="B935" t="s">
        <v>48</v>
      </c>
      <c r="C935">
        <v>1004.46</v>
      </c>
      <c r="D935">
        <v>1019.37</v>
      </c>
      <c r="E935">
        <v>989.55</v>
      </c>
      <c r="F935">
        <v>1006.94</v>
      </c>
      <c r="G935">
        <v>40019</v>
      </c>
      <c r="H935">
        <v>43</v>
      </c>
      <c r="I935">
        <v>4</v>
      </c>
      <c r="J935">
        <v>251.73500000000001</v>
      </c>
      <c r="K935">
        <v>24664.891472868221</v>
      </c>
      <c r="L935" t="b">
        <v>0</v>
      </c>
      <c r="M935">
        <f ca="1">IF(Table1[company_id]=OFFSET(Table1[company_id],-1,0),
   OFFSET(Table1[adjusted_close],-1,0),
   "")</f>
        <v>251.73500000000001</v>
      </c>
      <c r="N935">
        <f t="shared" ca="1" si="14"/>
        <v>0</v>
      </c>
    </row>
    <row r="936" spans="1:14">
      <c r="A936" t="s">
        <v>200</v>
      </c>
      <c r="B936" t="s">
        <v>48</v>
      </c>
      <c r="C936">
        <v>1007.03</v>
      </c>
      <c r="D936">
        <v>1009.81</v>
      </c>
      <c r="E936">
        <v>1004.25</v>
      </c>
      <c r="F936">
        <v>1007.73</v>
      </c>
      <c r="G936">
        <v>31663</v>
      </c>
      <c r="H936">
        <v>44</v>
      </c>
      <c r="I936">
        <v>4</v>
      </c>
      <c r="J936">
        <v>251.9325</v>
      </c>
      <c r="K936">
        <v>24664.891472868221</v>
      </c>
      <c r="L936" t="b">
        <v>0</v>
      </c>
      <c r="M936">
        <f ca="1">IF(Table1[company_id]=OFFSET(Table1[company_id],-1,0),
   OFFSET(Table1[adjusted_close],-1,0),
   "")</f>
        <v>251.9325</v>
      </c>
      <c r="N936">
        <f t="shared" ca="1" si="14"/>
        <v>0</v>
      </c>
    </row>
    <row r="937" spans="1:14">
      <c r="A937" t="s">
        <v>201</v>
      </c>
      <c r="B937" t="s">
        <v>48</v>
      </c>
      <c r="C937">
        <v>1018.61</v>
      </c>
      <c r="D937">
        <v>1031.27</v>
      </c>
      <c r="E937">
        <v>1005.95</v>
      </c>
      <c r="F937">
        <v>1025.19</v>
      </c>
      <c r="G937">
        <v>42691</v>
      </c>
      <c r="H937">
        <v>45</v>
      </c>
      <c r="I937">
        <v>4</v>
      </c>
      <c r="J937">
        <v>256.29750000000001</v>
      </c>
      <c r="K937">
        <v>24664.891472868221</v>
      </c>
      <c r="L937" t="b">
        <v>0</v>
      </c>
      <c r="M937">
        <f ca="1">IF(Table1[company_id]=OFFSET(Table1[company_id],-1,0),
   OFFSET(Table1[adjusted_close],-1,0),
   "")</f>
        <v>256.29750000000001</v>
      </c>
      <c r="N937">
        <f t="shared" ca="1" si="14"/>
        <v>0</v>
      </c>
    </row>
    <row r="938" spans="1:14">
      <c r="A938" t="s">
        <v>204</v>
      </c>
      <c r="B938" t="s">
        <v>48</v>
      </c>
      <c r="C938">
        <v>1034.08</v>
      </c>
      <c r="D938">
        <v>1046.8499999999999</v>
      </c>
      <c r="E938">
        <v>1021.32</v>
      </c>
      <c r="F938">
        <v>1026.6500000000001</v>
      </c>
      <c r="G938">
        <v>32417</v>
      </c>
      <c r="H938">
        <v>48</v>
      </c>
      <c r="I938">
        <v>4</v>
      </c>
      <c r="J938">
        <v>256.66250000000002</v>
      </c>
      <c r="K938">
        <v>24664.891472868221</v>
      </c>
      <c r="L938" t="b">
        <v>0</v>
      </c>
      <c r="M938">
        <f ca="1">IF(Table1[company_id]=OFFSET(Table1[company_id],-1,0),
   OFFSET(Table1[adjusted_close],-1,0),
   "")</f>
        <v>256.66250000000002</v>
      </c>
      <c r="N938">
        <f t="shared" ca="1" si="14"/>
        <v>0</v>
      </c>
    </row>
    <row r="939" spans="1:14">
      <c r="A939" t="s">
        <v>205</v>
      </c>
      <c r="B939" t="s">
        <v>48</v>
      </c>
      <c r="C939">
        <v>1050.3699999999999</v>
      </c>
      <c r="D939">
        <v>1058.54</v>
      </c>
      <c r="E939">
        <v>1042.2</v>
      </c>
      <c r="F939">
        <v>1049.49</v>
      </c>
      <c r="G939">
        <v>47326</v>
      </c>
      <c r="H939">
        <v>49</v>
      </c>
      <c r="I939">
        <v>4</v>
      </c>
      <c r="J939">
        <v>262.3725</v>
      </c>
      <c r="K939">
        <v>24664.891472868221</v>
      </c>
      <c r="L939" t="b">
        <v>0</v>
      </c>
      <c r="M939">
        <f ca="1">IF(Table1[company_id]=OFFSET(Table1[company_id],-1,0),
   OFFSET(Table1[adjusted_close],-1,0),
   "")</f>
        <v>262.3725</v>
      </c>
      <c r="N939">
        <f t="shared" ca="1" si="14"/>
        <v>0</v>
      </c>
    </row>
    <row r="940" spans="1:14">
      <c r="A940" t="s">
        <v>206</v>
      </c>
      <c r="B940" t="s">
        <v>48</v>
      </c>
      <c r="C940">
        <v>1047.18</v>
      </c>
      <c r="D940">
        <v>1048.68</v>
      </c>
      <c r="E940">
        <v>1045.69</v>
      </c>
      <c r="F940">
        <v>1046.26</v>
      </c>
      <c r="G940">
        <v>22031</v>
      </c>
      <c r="H940">
        <v>50</v>
      </c>
      <c r="I940">
        <v>4</v>
      </c>
      <c r="J940">
        <v>261.565</v>
      </c>
      <c r="K940">
        <v>24664.891472868221</v>
      </c>
      <c r="L940" t="b">
        <v>0</v>
      </c>
      <c r="M940">
        <f ca="1">IF(Table1[company_id]=OFFSET(Table1[company_id],-1,0),
   OFFSET(Table1[adjusted_close],-1,0),
   "")</f>
        <v>261.565</v>
      </c>
      <c r="N940">
        <f t="shared" ca="1" si="14"/>
        <v>0</v>
      </c>
    </row>
    <row r="941" spans="1:14">
      <c r="A941" t="s">
        <v>207</v>
      </c>
      <c r="B941" t="s">
        <v>48</v>
      </c>
      <c r="C941">
        <v>1064.21</v>
      </c>
      <c r="D941">
        <v>1080.78</v>
      </c>
      <c r="E941">
        <v>1047.6400000000001</v>
      </c>
      <c r="F941">
        <v>1059.81</v>
      </c>
      <c r="G941">
        <v>30432</v>
      </c>
      <c r="H941">
        <v>51</v>
      </c>
      <c r="I941">
        <v>4</v>
      </c>
      <c r="J941">
        <v>264.95249999999999</v>
      </c>
      <c r="K941">
        <v>24664.891472868221</v>
      </c>
      <c r="L941" t="b">
        <v>0</v>
      </c>
      <c r="M941">
        <f ca="1">IF(Table1[company_id]=OFFSET(Table1[company_id],-1,0),
   OFFSET(Table1[adjusted_close],-1,0),
   "")</f>
        <v>264.95249999999999</v>
      </c>
      <c r="N941">
        <f t="shared" ca="1" si="14"/>
        <v>0</v>
      </c>
    </row>
    <row r="942" spans="1:14">
      <c r="A942" t="s">
        <v>208</v>
      </c>
      <c r="B942" t="s">
        <v>48</v>
      </c>
      <c r="C942">
        <v>1050.69</v>
      </c>
      <c r="D942">
        <v>1060.51</v>
      </c>
      <c r="E942">
        <v>1040.8699999999999</v>
      </c>
      <c r="F942">
        <v>1048.4000000000001</v>
      </c>
      <c r="G942">
        <v>21884</v>
      </c>
      <c r="H942">
        <v>52</v>
      </c>
      <c r="I942">
        <v>4</v>
      </c>
      <c r="J942">
        <v>262.10000000000002</v>
      </c>
      <c r="K942">
        <v>24664.891472868221</v>
      </c>
      <c r="L942" t="b">
        <v>0</v>
      </c>
      <c r="M942">
        <f ca="1">IF(Table1[company_id]=OFFSET(Table1[company_id],-1,0),
   OFFSET(Table1[adjusted_close],-1,0),
   "")</f>
        <v>262.10000000000002</v>
      </c>
      <c r="N942">
        <f t="shared" ca="1" si="14"/>
        <v>0</v>
      </c>
    </row>
    <row r="943" spans="1:14">
      <c r="A943" t="s">
        <v>211</v>
      </c>
      <c r="B943" t="s">
        <v>48</v>
      </c>
      <c r="C943">
        <v>1068.53</v>
      </c>
      <c r="D943">
        <v>1077.25</v>
      </c>
      <c r="E943">
        <v>1059.81</v>
      </c>
      <c r="F943">
        <v>1061.44</v>
      </c>
      <c r="G943">
        <v>44618</v>
      </c>
      <c r="H943">
        <v>55</v>
      </c>
      <c r="I943">
        <v>4</v>
      </c>
      <c r="J943">
        <v>265.36</v>
      </c>
      <c r="K943">
        <v>24664.891472868221</v>
      </c>
      <c r="L943" t="b">
        <v>0</v>
      </c>
      <c r="M943">
        <f ca="1">IF(Table1[company_id]=OFFSET(Table1[company_id],-1,0),
   OFFSET(Table1[adjusted_close],-1,0),
   "")</f>
        <v>265.36</v>
      </c>
      <c r="N943">
        <f t="shared" ca="1" si="14"/>
        <v>0</v>
      </c>
    </row>
    <row r="944" spans="1:14">
      <c r="A944" t="s">
        <v>212</v>
      </c>
      <c r="B944" t="s">
        <v>48</v>
      </c>
      <c r="C944">
        <v>1064.68</v>
      </c>
      <c r="D944">
        <v>1072.28</v>
      </c>
      <c r="E944">
        <v>1057.08</v>
      </c>
      <c r="F944">
        <v>1064.8</v>
      </c>
      <c r="G944">
        <v>21142</v>
      </c>
      <c r="H944">
        <v>56</v>
      </c>
      <c r="I944">
        <v>4</v>
      </c>
      <c r="J944">
        <v>266.2</v>
      </c>
      <c r="K944">
        <v>24664.891472868221</v>
      </c>
      <c r="L944" t="b">
        <v>0</v>
      </c>
      <c r="M944">
        <f ca="1">IF(Table1[company_id]=OFFSET(Table1[company_id],-1,0),
   OFFSET(Table1[adjusted_close],-1,0),
   "")</f>
        <v>266.2</v>
      </c>
      <c r="N944">
        <f t="shared" ca="1" si="14"/>
        <v>0</v>
      </c>
    </row>
    <row r="945" spans="1:14">
      <c r="A945" t="s">
        <v>213</v>
      </c>
      <c r="B945" t="s">
        <v>48</v>
      </c>
      <c r="C945">
        <v>1056.74</v>
      </c>
      <c r="D945">
        <v>1063.21</v>
      </c>
      <c r="E945">
        <v>1050.27</v>
      </c>
      <c r="F945">
        <v>1062.1099999999999</v>
      </c>
      <c r="G945">
        <v>9848</v>
      </c>
      <c r="H945">
        <v>57</v>
      </c>
      <c r="I945">
        <v>4</v>
      </c>
      <c r="J945">
        <v>265.52749999999997</v>
      </c>
      <c r="K945">
        <v>24664.891472868221</v>
      </c>
      <c r="L945" t="b">
        <v>0</v>
      </c>
      <c r="M945">
        <f ca="1">IF(Table1[company_id]=OFFSET(Table1[company_id],-1,0),
   OFFSET(Table1[adjusted_close],-1,0),
   "")</f>
        <v>265.52749999999997</v>
      </c>
      <c r="N945">
        <f t="shared" ca="1" si="14"/>
        <v>0</v>
      </c>
    </row>
    <row r="946" spans="1:14">
      <c r="A946" t="s">
        <v>214</v>
      </c>
      <c r="B946" t="s">
        <v>48</v>
      </c>
      <c r="C946">
        <v>1033.3699999999999</v>
      </c>
      <c r="D946">
        <v>1045.6400000000001</v>
      </c>
      <c r="E946">
        <v>1021.1</v>
      </c>
      <c r="F946">
        <v>1028.47</v>
      </c>
      <c r="G946">
        <v>21908</v>
      </c>
      <c r="H946">
        <v>58</v>
      </c>
      <c r="I946">
        <v>4</v>
      </c>
      <c r="J946">
        <v>257.11750000000001</v>
      </c>
      <c r="K946">
        <v>24664.891472868221</v>
      </c>
      <c r="L946" t="b">
        <v>0</v>
      </c>
      <c r="M946">
        <f ca="1">IF(Table1[company_id]=OFFSET(Table1[company_id],-1,0),
   OFFSET(Table1[adjusted_close],-1,0),
   "")</f>
        <v>257.11750000000001</v>
      </c>
      <c r="N946">
        <f t="shared" ca="1" si="14"/>
        <v>0</v>
      </c>
    </row>
    <row r="947" spans="1:14">
      <c r="A947" t="s">
        <v>215</v>
      </c>
      <c r="B947" t="s">
        <v>48</v>
      </c>
      <c r="C947">
        <v>1031.78</v>
      </c>
      <c r="D947">
        <v>1042.67</v>
      </c>
      <c r="E947">
        <v>1020.88</v>
      </c>
      <c r="F947">
        <v>1025.42</v>
      </c>
      <c r="G947">
        <v>43222</v>
      </c>
      <c r="H947">
        <v>59</v>
      </c>
      <c r="I947">
        <v>4</v>
      </c>
      <c r="J947">
        <v>256.35500000000002</v>
      </c>
      <c r="K947">
        <v>24664.891472868221</v>
      </c>
      <c r="L947" t="b">
        <v>0</v>
      </c>
      <c r="M947">
        <f ca="1">IF(Table1[company_id]=OFFSET(Table1[company_id],-1,0),
   OFFSET(Table1[adjusted_close],-1,0),
   "")</f>
        <v>256.35500000000002</v>
      </c>
      <c r="N947">
        <f t="shared" ca="1" si="14"/>
        <v>0</v>
      </c>
    </row>
    <row r="948" spans="1:14">
      <c r="A948" t="s">
        <v>218</v>
      </c>
      <c r="B948" t="s">
        <v>48</v>
      </c>
      <c r="C948">
        <v>1023.93</v>
      </c>
      <c r="D948">
        <v>1031.3</v>
      </c>
      <c r="E948">
        <v>1016.57</v>
      </c>
      <c r="F948">
        <v>1028.43</v>
      </c>
      <c r="G948">
        <v>10968</v>
      </c>
      <c r="H948">
        <v>62</v>
      </c>
      <c r="I948">
        <v>4</v>
      </c>
      <c r="J948">
        <v>257.10750000000002</v>
      </c>
      <c r="K948">
        <v>24664.891472868221</v>
      </c>
      <c r="L948" t="b">
        <v>0</v>
      </c>
      <c r="M948">
        <f ca="1">IF(Table1[company_id]=OFFSET(Table1[company_id],-1,0),
   OFFSET(Table1[adjusted_close],-1,0),
   "")</f>
        <v>257.10750000000002</v>
      </c>
      <c r="N948">
        <f t="shared" ca="1" si="14"/>
        <v>0</v>
      </c>
    </row>
    <row r="949" spans="1:14">
      <c r="A949" t="s">
        <v>219</v>
      </c>
      <c r="B949" t="s">
        <v>48</v>
      </c>
      <c r="C949">
        <v>1040.21</v>
      </c>
      <c r="D949">
        <v>1045.2</v>
      </c>
      <c r="E949">
        <v>1035.22</v>
      </c>
      <c r="F949">
        <v>1039.47</v>
      </c>
      <c r="G949">
        <v>10275</v>
      </c>
      <c r="H949">
        <v>63</v>
      </c>
      <c r="I949">
        <v>4</v>
      </c>
      <c r="J949">
        <v>259.86750000000001</v>
      </c>
      <c r="K949">
        <v>24664.891472868221</v>
      </c>
      <c r="L949" t="b">
        <v>0</v>
      </c>
      <c r="M949">
        <f ca="1">IF(Table1[company_id]=OFFSET(Table1[company_id],-1,0),
   OFFSET(Table1[adjusted_close],-1,0),
   "")</f>
        <v>259.86750000000001</v>
      </c>
      <c r="N949">
        <f t="shared" ca="1" si="14"/>
        <v>0</v>
      </c>
    </row>
    <row r="950" spans="1:14">
      <c r="A950" t="s">
        <v>220</v>
      </c>
      <c r="B950" t="s">
        <v>48</v>
      </c>
      <c r="C950">
        <v>1051.72</v>
      </c>
      <c r="D950">
        <v>1062.8800000000001</v>
      </c>
      <c r="E950">
        <v>1040.56</v>
      </c>
      <c r="F950">
        <v>1060.3699999999999</v>
      </c>
      <c r="G950">
        <v>1406</v>
      </c>
      <c r="H950">
        <v>64</v>
      </c>
      <c r="I950">
        <v>4</v>
      </c>
      <c r="J950">
        <v>265.09249999999997</v>
      </c>
      <c r="K950">
        <v>24664.891472868221</v>
      </c>
      <c r="L950" t="b">
        <v>1</v>
      </c>
      <c r="M950">
        <f ca="1">IF(Table1[company_id]=OFFSET(Table1[company_id],-1,0),
   OFFSET(Table1[adjusted_close],-1,0),
   "")</f>
        <v>265.09249999999997</v>
      </c>
      <c r="N950">
        <f t="shared" ca="1" si="14"/>
        <v>0</v>
      </c>
    </row>
    <row r="951" spans="1:14">
      <c r="A951" t="s">
        <v>221</v>
      </c>
      <c r="B951" t="s">
        <v>48</v>
      </c>
      <c r="C951">
        <v>1093.5899999999999</v>
      </c>
      <c r="D951">
        <v>1099.73</v>
      </c>
      <c r="E951">
        <v>1087.45</v>
      </c>
      <c r="F951">
        <v>1088.1600000000001</v>
      </c>
      <c r="G951">
        <v>45036</v>
      </c>
      <c r="H951">
        <v>65</v>
      </c>
      <c r="I951">
        <v>4</v>
      </c>
      <c r="J951">
        <v>272.04000000000002</v>
      </c>
      <c r="K951">
        <v>24664.891472868221</v>
      </c>
      <c r="L951" t="b">
        <v>0</v>
      </c>
      <c r="M951">
        <f ca="1">IF(Table1[company_id]=OFFSET(Table1[company_id],-1,0),
   OFFSET(Table1[adjusted_close],-1,0),
   "")</f>
        <v>272.04000000000002</v>
      </c>
      <c r="N951">
        <f t="shared" ca="1" si="14"/>
        <v>0</v>
      </c>
    </row>
    <row r="952" spans="1:14">
      <c r="A952" t="s">
        <v>222</v>
      </c>
      <c r="B952" t="s">
        <v>48</v>
      </c>
      <c r="C952">
        <v>1106.33</v>
      </c>
      <c r="D952">
        <v>1112.54</v>
      </c>
      <c r="E952">
        <v>1100.1199999999999</v>
      </c>
      <c r="F952">
        <v>1105.6500000000001</v>
      </c>
      <c r="G952">
        <v>3618</v>
      </c>
      <c r="H952">
        <v>66</v>
      </c>
      <c r="I952">
        <v>4</v>
      </c>
      <c r="J952">
        <v>276.41250000000002</v>
      </c>
      <c r="K952">
        <v>24664.891472868221</v>
      </c>
      <c r="L952" t="b">
        <v>0</v>
      </c>
      <c r="M952">
        <f ca="1">IF(Table1[company_id]=OFFSET(Table1[company_id],-1,0),
   OFFSET(Table1[adjusted_close],-1,0),
   "")</f>
        <v>276.41250000000002</v>
      </c>
      <c r="N952">
        <f t="shared" ca="1" si="14"/>
        <v>0</v>
      </c>
    </row>
    <row r="953" spans="1:14">
      <c r="A953" t="s">
        <v>225</v>
      </c>
      <c r="B953" t="s">
        <v>48</v>
      </c>
      <c r="C953">
        <v>1094.6500000000001</v>
      </c>
      <c r="D953">
        <v>1112.52</v>
      </c>
      <c r="E953">
        <v>1076.78</v>
      </c>
      <c r="F953">
        <v>1098.1099999999999</v>
      </c>
      <c r="G953">
        <v>40696</v>
      </c>
      <c r="H953">
        <v>69</v>
      </c>
      <c r="I953">
        <v>4</v>
      </c>
      <c r="J953">
        <v>274.52749999999997</v>
      </c>
      <c r="K953">
        <v>24664.891472868221</v>
      </c>
      <c r="L953" t="b">
        <v>0</v>
      </c>
      <c r="M953">
        <f ca="1">IF(Table1[company_id]=OFFSET(Table1[company_id],-1,0),
   OFFSET(Table1[adjusted_close],-1,0),
   "")</f>
        <v>274.52749999999997</v>
      </c>
      <c r="N953">
        <f t="shared" ca="1" si="14"/>
        <v>0</v>
      </c>
    </row>
    <row r="954" spans="1:14">
      <c r="A954" t="s">
        <v>226</v>
      </c>
      <c r="B954" t="s">
        <v>48</v>
      </c>
      <c r="C954">
        <v>1095.07</v>
      </c>
      <c r="D954">
        <v>1114.47</v>
      </c>
      <c r="E954">
        <v>1075.67</v>
      </c>
      <c r="F954">
        <v>1094.1600000000001</v>
      </c>
      <c r="G954">
        <v>15719</v>
      </c>
      <c r="H954">
        <v>70</v>
      </c>
      <c r="I954">
        <v>4</v>
      </c>
      <c r="J954">
        <v>273.54000000000002</v>
      </c>
      <c r="K954">
        <v>24664.891472868221</v>
      </c>
      <c r="L954" t="b">
        <v>0</v>
      </c>
      <c r="M954">
        <f ca="1">IF(Table1[company_id]=OFFSET(Table1[company_id],-1,0),
   OFFSET(Table1[adjusted_close],-1,0),
   "")</f>
        <v>273.54000000000002</v>
      </c>
      <c r="N954">
        <f t="shared" ca="1" si="14"/>
        <v>0</v>
      </c>
    </row>
    <row r="955" spans="1:14">
      <c r="A955" t="s">
        <v>227</v>
      </c>
      <c r="B955" t="s">
        <v>48</v>
      </c>
      <c r="C955">
        <v>1101.6400000000001</v>
      </c>
      <c r="D955">
        <v>1109.94</v>
      </c>
      <c r="E955">
        <v>1093.3399999999999</v>
      </c>
      <c r="F955">
        <v>1104.6500000000001</v>
      </c>
      <c r="G955">
        <v>25042</v>
      </c>
      <c r="H955">
        <v>71</v>
      </c>
      <c r="I955">
        <v>4</v>
      </c>
      <c r="J955">
        <v>276.16250000000002</v>
      </c>
      <c r="K955">
        <v>24664.891472868221</v>
      </c>
      <c r="L955" t="b">
        <v>0</v>
      </c>
      <c r="M955">
        <f ca="1">IF(Table1[company_id]=OFFSET(Table1[company_id],-1,0),
   OFFSET(Table1[adjusted_close],-1,0),
   "")</f>
        <v>276.16250000000002</v>
      </c>
      <c r="N955">
        <f t="shared" ca="1" si="14"/>
        <v>0</v>
      </c>
    </row>
    <row r="956" spans="1:14">
      <c r="A956" t="s">
        <v>228</v>
      </c>
      <c r="B956" t="s">
        <v>48</v>
      </c>
      <c r="C956">
        <v>1104.95</v>
      </c>
      <c r="D956">
        <v>1113.1500000000001</v>
      </c>
      <c r="E956">
        <v>1096.75</v>
      </c>
      <c r="F956">
        <v>1112.17</v>
      </c>
      <c r="G956">
        <v>27514</v>
      </c>
      <c r="H956">
        <v>72</v>
      </c>
      <c r="I956">
        <v>4</v>
      </c>
      <c r="J956">
        <v>278.04250000000002</v>
      </c>
      <c r="K956">
        <v>24664.891472868221</v>
      </c>
      <c r="L956" t="b">
        <v>0</v>
      </c>
      <c r="M956">
        <f ca="1">IF(Table1[company_id]=OFFSET(Table1[company_id],-1,0),
   OFFSET(Table1[adjusted_close],-1,0),
   "")</f>
        <v>278.04250000000002</v>
      </c>
      <c r="N956">
        <f t="shared" ca="1" si="14"/>
        <v>0</v>
      </c>
    </row>
    <row r="957" spans="1:14">
      <c r="A957" t="s">
        <v>229</v>
      </c>
      <c r="B957" t="s">
        <v>48</v>
      </c>
      <c r="C957">
        <v>1130.3900000000001</v>
      </c>
      <c r="D957">
        <v>1140.75</v>
      </c>
      <c r="E957">
        <v>1120.02</v>
      </c>
      <c r="F957">
        <v>1135.5</v>
      </c>
      <c r="G957">
        <v>46487</v>
      </c>
      <c r="H957">
        <v>73</v>
      </c>
      <c r="I957">
        <v>4</v>
      </c>
      <c r="J957">
        <v>283.875</v>
      </c>
      <c r="K957">
        <v>24664.891472868221</v>
      </c>
      <c r="L957" t="b">
        <v>0</v>
      </c>
      <c r="M957">
        <f ca="1">IF(Table1[company_id]=OFFSET(Table1[company_id],-1,0),
   OFFSET(Table1[adjusted_close],-1,0),
   "")</f>
        <v>283.875</v>
      </c>
      <c r="N957">
        <f t="shared" ca="1" si="14"/>
        <v>0</v>
      </c>
    </row>
    <row r="958" spans="1:14">
      <c r="A958" t="s">
        <v>232</v>
      </c>
      <c r="B958" t="s">
        <v>48</v>
      </c>
      <c r="C958">
        <v>1168.6099999999999</v>
      </c>
      <c r="D958">
        <v>1172.9000000000001</v>
      </c>
      <c r="E958">
        <v>1164.31</v>
      </c>
      <c r="F958">
        <v>1171.81</v>
      </c>
      <c r="G958">
        <v>23908</v>
      </c>
      <c r="H958">
        <v>76</v>
      </c>
      <c r="I958">
        <v>4</v>
      </c>
      <c r="J958">
        <v>292.95249999999999</v>
      </c>
      <c r="K958">
        <v>24664.891472868221</v>
      </c>
      <c r="L958" t="b">
        <v>0</v>
      </c>
      <c r="M958">
        <f ca="1">IF(Table1[company_id]=OFFSET(Table1[company_id],-1,0),
   OFFSET(Table1[adjusted_close],-1,0),
   "")</f>
        <v>292.95249999999999</v>
      </c>
      <c r="N958">
        <f t="shared" ca="1" si="14"/>
        <v>0</v>
      </c>
    </row>
    <row r="959" spans="1:14">
      <c r="A959" t="s">
        <v>233</v>
      </c>
      <c r="B959" t="s">
        <v>48</v>
      </c>
      <c r="C959">
        <v>1207.47</v>
      </c>
      <c r="D959">
        <v>1215.06</v>
      </c>
      <c r="E959">
        <v>1199.8900000000001</v>
      </c>
      <c r="F959">
        <v>1206.05</v>
      </c>
      <c r="G959">
        <v>38952</v>
      </c>
      <c r="H959">
        <v>77</v>
      </c>
      <c r="I959">
        <v>4</v>
      </c>
      <c r="J959">
        <v>301.51249999999999</v>
      </c>
      <c r="K959">
        <v>24664.891472868221</v>
      </c>
      <c r="L959" t="b">
        <v>0</v>
      </c>
      <c r="M959">
        <f ca="1">IF(Table1[company_id]=OFFSET(Table1[company_id],-1,0),
   OFFSET(Table1[adjusted_close],-1,0),
   "")</f>
        <v>301.51249999999999</v>
      </c>
      <c r="N959">
        <f t="shared" ca="1" si="14"/>
        <v>0</v>
      </c>
    </row>
    <row r="960" spans="1:14">
      <c r="A960" t="s">
        <v>234</v>
      </c>
      <c r="B960" t="s">
        <v>48</v>
      </c>
      <c r="C960">
        <v>1225.49</v>
      </c>
      <c r="D960">
        <v>1240.17</v>
      </c>
      <c r="E960">
        <v>1210.82</v>
      </c>
      <c r="F960">
        <v>1229.25</v>
      </c>
      <c r="G960">
        <v>48929</v>
      </c>
      <c r="H960">
        <v>78</v>
      </c>
      <c r="I960">
        <v>4</v>
      </c>
      <c r="J960">
        <v>307.3125</v>
      </c>
      <c r="K960">
        <v>24664.891472868221</v>
      </c>
      <c r="L960" t="b">
        <v>0</v>
      </c>
      <c r="M960">
        <f ca="1">IF(Table1[company_id]=OFFSET(Table1[company_id],-1,0),
   OFFSET(Table1[adjusted_close],-1,0),
   "")</f>
        <v>307.3125</v>
      </c>
      <c r="N960">
        <f t="shared" ca="1" si="14"/>
        <v>0</v>
      </c>
    </row>
    <row r="961" spans="1:14">
      <c r="A961" t="s">
        <v>235</v>
      </c>
      <c r="B961" t="s">
        <v>48</v>
      </c>
      <c r="C961">
        <v>1240.97</v>
      </c>
      <c r="D961">
        <v>1251.07</v>
      </c>
      <c r="E961">
        <v>1230.8699999999999</v>
      </c>
      <c r="F961">
        <v>1237.75</v>
      </c>
      <c r="G961">
        <v>30134</v>
      </c>
      <c r="H961">
        <v>79</v>
      </c>
      <c r="I961">
        <v>4</v>
      </c>
      <c r="J961">
        <v>309.4375</v>
      </c>
      <c r="K961">
        <v>24664.891472868221</v>
      </c>
      <c r="L961" t="b">
        <v>0</v>
      </c>
      <c r="M961">
        <f ca="1">IF(Table1[company_id]=OFFSET(Table1[company_id],-1,0),
   OFFSET(Table1[adjusted_close],-1,0),
   "")</f>
        <v>309.4375</v>
      </c>
      <c r="N961">
        <f t="shared" ca="1" si="14"/>
        <v>0</v>
      </c>
    </row>
    <row r="962" spans="1:14">
      <c r="A962" t="s">
        <v>236</v>
      </c>
      <c r="B962" t="s">
        <v>48</v>
      </c>
      <c r="C962">
        <v>1261.96</v>
      </c>
      <c r="D962">
        <v>1269.23</v>
      </c>
      <c r="E962">
        <v>1254.7</v>
      </c>
      <c r="F962">
        <v>1259.27</v>
      </c>
      <c r="G962">
        <v>47799</v>
      </c>
      <c r="H962">
        <v>80</v>
      </c>
      <c r="I962">
        <v>4</v>
      </c>
      <c r="J962">
        <v>314.8175</v>
      </c>
      <c r="K962">
        <v>24664.891472868221</v>
      </c>
      <c r="L962" t="b">
        <v>0</v>
      </c>
      <c r="M962">
        <f ca="1">IF(Table1[company_id]=OFFSET(Table1[company_id],-1,0),
   OFFSET(Table1[adjusted_close],-1,0),
   "")</f>
        <v>314.8175</v>
      </c>
      <c r="N962">
        <f t="shared" ref="N962:N1025" ca="1" si="15">(J:J- M:M) / M:M</f>
        <v>0</v>
      </c>
    </row>
    <row r="963" spans="1:14">
      <c r="A963" t="s">
        <v>239</v>
      </c>
      <c r="B963" t="s">
        <v>48</v>
      </c>
      <c r="C963">
        <v>1296.32</v>
      </c>
      <c r="D963">
        <v>1307.5</v>
      </c>
      <c r="E963">
        <v>1285.1400000000001</v>
      </c>
      <c r="F963">
        <v>1286.22</v>
      </c>
      <c r="G963">
        <v>38292</v>
      </c>
      <c r="H963">
        <v>83</v>
      </c>
      <c r="I963">
        <v>4</v>
      </c>
      <c r="J963">
        <v>321.55500000000001</v>
      </c>
      <c r="K963">
        <v>24664.891472868221</v>
      </c>
      <c r="L963" t="b">
        <v>0</v>
      </c>
      <c r="M963">
        <f ca="1">IF(Table1[company_id]=OFFSET(Table1[company_id],-1,0),
   OFFSET(Table1[adjusted_close],-1,0),
   "")</f>
        <v>321.55500000000001</v>
      </c>
      <c r="N963">
        <f t="shared" ca="1" si="15"/>
        <v>0</v>
      </c>
    </row>
    <row r="964" spans="1:14">
      <c r="A964" t="s">
        <v>240</v>
      </c>
      <c r="B964" t="s">
        <v>48</v>
      </c>
      <c r="C964">
        <v>1280.31</v>
      </c>
      <c r="D964">
        <v>1289.79</v>
      </c>
      <c r="E964">
        <v>1270.83</v>
      </c>
      <c r="F964">
        <v>1284.1400000000001</v>
      </c>
      <c r="G964">
        <v>6313</v>
      </c>
      <c r="H964">
        <v>84</v>
      </c>
      <c r="I964">
        <v>4</v>
      </c>
      <c r="J964">
        <v>321.03500000000003</v>
      </c>
      <c r="K964">
        <v>24664.891472868221</v>
      </c>
      <c r="L964" t="b">
        <v>0</v>
      </c>
      <c r="M964">
        <f ca="1">IF(Table1[company_id]=OFFSET(Table1[company_id],-1,0),
   OFFSET(Table1[adjusted_close],-1,0),
   "")</f>
        <v>321.03500000000003</v>
      </c>
      <c r="N964">
        <f t="shared" ca="1" si="15"/>
        <v>0</v>
      </c>
    </row>
    <row r="965" spans="1:14">
      <c r="A965" t="s">
        <v>241</v>
      </c>
      <c r="B965" t="s">
        <v>48</v>
      </c>
      <c r="C965">
        <v>1280.01</v>
      </c>
      <c r="D965">
        <v>1290.07</v>
      </c>
      <c r="E965">
        <v>1269.95</v>
      </c>
      <c r="F965">
        <v>1275.8499999999999</v>
      </c>
      <c r="G965">
        <v>5887</v>
      </c>
      <c r="H965">
        <v>85</v>
      </c>
      <c r="I965">
        <v>4</v>
      </c>
      <c r="J965">
        <v>318.96249999999998</v>
      </c>
      <c r="K965">
        <v>24664.891472868221</v>
      </c>
      <c r="L965" t="b">
        <v>0</v>
      </c>
      <c r="M965">
        <f ca="1">IF(Table1[company_id]=OFFSET(Table1[company_id],-1,0),
   OFFSET(Table1[adjusted_close],-1,0),
   "")</f>
        <v>318.96249999999998</v>
      </c>
      <c r="N965">
        <f t="shared" ca="1" si="15"/>
        <v>0</v>
      </c>
    </row>
    <row r="966" spans="1:14">
      <c r="A966" t="s">
        <v>242</v>
      </c>
      <c r="B966" t="s">
        <v>48</v>
      </c>
      <c r="C966">
        <v>1272.8</v>
      </c>
      <c r="D966">
        <v>1288.3599999999999</v>
      </c>
      <c r="E966">
        <v>1257.25</v>
      </c>
      <c r="F966">
        <v>1263.8800000000001</v>
      </c>
      <c r="G966">
        <v>4558</v>
      </c>
      <c r="H966">
        <v>86</v>
      </c>
      <c r="I966">
        <v>4</v>
      </c>
      <c r="J966">
        <v>315.97000000000003</v>
      </c>
      <c r="K966">
        <v>24664.891472868221</v>
      </c>
      <c r="L966" t="b">
        <v>0</v>
      </c>
      <c r="M966">
        <f ca="1">IF(Table1[company_id]=OFFSET(Table1[company_id],-1,0),
   OFFSET(Table1[adjusted_close],-1,0),
   "")</f>
        <v>315.97000000000003</v>
      </c>
      <c r="N966">
        <f t="shared" ca="1" si="15"/>
        <v>0</v>
      </c>
    </row>
    <row r="967" spans="1:14">
      <c r="A967" t="s">
        <v>243</v>
      </c>
      <c r="B967" t="s">
        <v>48</v>
      </c>
      <c r="C967">
        <v>1241.97</v>
      </c>
      <c r="D967">
        <v>1255.81</v>
      </c>
      <c r="E967">
        <v>1228.1400000000001</v>
      </c>
      <c r="F967">
        <v>1250.3</v>
      </c>
      <c r="G967">
        <v>37343</v>
      </c>
      <c r="H967">
        <v>87</v>
      </c>
      <c r="I967">
        <v>4</v>
      </c>
      <c r="J967">
        <v>312.57499999999999</v>
      </c>
      <c r="K967">
        <v>24664.891472868221</v>
      </c>
      <c r="L967" t="b">
        <v>0</v>
      </c>
      <c r="M967">
        <f ca="1">IF(Table1[company_id]=OFFSET(Table1[company_id],-1,0),
   OFFSET(Table1[adjusted_close],-1,0),
   "")</f>
        <v>312.57499999999999</v>
      </c>
      <c r="N967">
        <f t="shared" ca="1" si="15"/>
        <v>0</v>
      </c>
    </row>
    <row r="968" spans="1:14">
      <c r="A968" t="s">
        <v>246</v>
      </c>
      <c r="B968" t="s">
        <v>48</v>
      </c>
      <c r="C968">
        <v>1230.05</v>
      </c>
      <c r="D968">
        <v>1240.43</v>
      </c>
      <c r="E968">
        <v>1219.68</v>
      </c>
      <c r="F968">
        <v>1229.01</v>
      </c>
      <c r="G968">
        <v>40887</v>
      </c>
      <c r="H968">
        <v>90</v>
      </c>
      <c r="I968">
        <v>4</v>
      </c>
      <c r="J968">
        <v>307.2525</v>
      </c>
      <c r="K968">
        <v>24664.891472868221</v>
      </c>
      <c r="L968" t="b">
        <v>0</v>
      </c>
      <c r="M968">
        <f ca="1">IF(Table1[company_id]=OFFSET(Table1[company_id],-1,0),
   OFFSET(Table1[adjusted_close],-1,0),
   "")</f>
        <v>307.2525</v>
      </c>
      <c r="N968">
        <f t="shared" ca="1" si="15"/>
        <v>0</v>
      </c>
    </row>
    <row r="969" spans="1:14">
      <c r="A969" t="s">
        <v>247</v>
      </c>
      <c r="B969" t="s">
        <v>48</v>
      </c>
      <c r="C969">
        <v>1228.8699999999999</v>
      </c>
      <c r="D969">
        <v>1243.1199999999999</v>
      </c>
      <c r="E969">
        <v>1214.6199999999999</v>
      </c>
      <c r="F969">
        <v>1233.18</v>
      </c>
      <c r="G969">
        <v>32601</v>
      </c>
      <c r="H969">
        <v>91</v>
      </c>
      <c r="I969">
        <v>4</v>
      </c>
      <c r="J969">
        <v>308.29500000000002</v>
      </c>
      <c r="K969">
        <v>24664.891472868221</v>
      </c>
      <c r="L969" t="b">
        <v>0</v>
      </c>
      <c r="M969">
        <f ca="1">IF(Table1[company_id]=OFFSET(Table1[company_id],-1,0),
   OFFSET(Table1[adjusted_close],-1,0),
   "")</f>
        <v>308.29500000000002</v>
      </c>
      <c r="N969">
        <f t="shared" ca="1" si="15"/>
        <v>0</v>
      </c>
    </row>
    <row r="970" spans="1:14">
      <c r="A970" t="s">
        <v>248</v>
      </c>
      <c r="B970" t="s">
        <v>48</v>
      </c>
      <c r="C970">
        <v>1221.06</v>
      </c>
      <c r="D970">
        <v>1234.53</v>
      </c>
      <c r="E970">
        <v>1207.5899999999999</v>
      </c>
      <c r="F970">
        <v>1218.03</v>
      </c>
      <c r="G970">
        <v>24099</v>
      </c>
      <c r="H970">
        <v>92</v>
      </c>
      <c r="I970">
        <v>4</v>
      </c>
      <c r="J970">
        <v>304.50749999999999</v>
      </c>
      <c r="K970">
        <v>24664.891472868221</v>
      </c>
      <c r="L970" t="b">
        <v>0</v>
      </c>
      <c r="M970">
        <f ca="1">IF(Table1[company_id]=OFFSET(Table1[company_id],-1,0),
   OFFSET(Table1[adjusted_close],-1,0),
   "")</f>
        <v>304.50749999999999</v>
      </c>
      <c r="N970">
        <f t="shared" ca="1" si="15"/>
        <v>0</v>
      </c>
    </row>
    <row r="971" spans="1:14">
      <c r="A971" t="s">
        <v>249</v>
      </c>
      <c r="B971" t="s">
        <v>48</v>
      </c>
      <c r="C971">
        <v>1200.93</v>
      </c>
      <c r="D971">
        <v>1217.06</v>
      </c>
      <c r="E971">
        <v>1184.79</v>
      </c>
      <c r="F971">
        <v>1206.3499999999999</v>
      </c>
      <c r="G971">
        <v>20094</v>
      </c>
      <c r="H971">
        <v>93</v>
      </c>
      <c r="I971">
        <v>4</v>
      </c>
      <c r="J971">
        <v>301.58749999999998</v>
      </c>
      <c r="K971">
        <v>24664.891472868221</v>
      </c>
      <c r="L971" t="b">
        <v>0</v>
      </c>
      <c r="M971">
        <f ca="1">IF(Table1[company_id]=OFFSET(Table1[company_id],-1,0),
   OFFSET(Table1[adjusted_close],-1,0),
   "")</f>
        <v>301.58749999999998</v>
      </c>
      <c r="N971">
        <f t="shared" ca="1" si="15"/>
        <v>0</v>
      </c>
    </row>
    <row r="972" spans="1:14">
      <c r="A972" t="s">
        <v>250</v>
      </c>
      <c r="B972" t="s">
        <v>48</v>
      </c>
      <c r="C972">
        <v>1220.9100000000001</v>
      </c>
      <c r="D972">
        <v>1237.6300000000001</v>
      </c>
      <c r="E972">
        <v>1204.2</v>
      </c>
      <c r="F972">
        <v>1217.3499999999999</v>
      </c>
      <c r="G972">
        <v>2657</v>
      </c>
      <c r="H972">
        <v>94</v>
      </c>
      <c r="I972">
        <v>4</v>
      </c>
      <c r="J972">
        <v>304.33749999999998</v>
      </c>
      <c r="K972">
        <v>24664.891472868221</v>
      </c>
      <c r="L972" t="b">
        <v>0</v>
      </c>
      <c r="M972">
        <f ca="1">IF(Table1[company_id]=OFFSET(Table1[company_id],-1,0),
   OFFSET(Table1[adjusted_close],-1,0),
   "")</f>
        <v>304.33749999999998</v>
      </c>
      <c r="N972">
        <f t="shared" ca="1" si="15"/>
        <v>0</v>
      </c>
    </row>
    <row r="973" spans="1:14">
      <c r="A973" t="s">
        <v>253</v>
      </c>
      <c r="B973" t="s">
        <v>48</v>
      </c>
      <c r="C973">
        <v>1222.01</v>
      </c>
      <c r="D973">
        <v>1226.22</v>
      </c>
      <c r="E973">
        <v>1217.8</v>
      </c>
      <c r="F973">
        <v>1220.43</v>
      </c>
      <c r="G973">
        <v>4164</v>
      </c>
      <c r="H973">
        <v>97</v>
      </c>
      <c r="I973">
        <v>4</v>
      </c>
      <c r="J973">
        <v>305.10750000000002</v>
      </c>
      <c r="K973">
        <v>24664.891472868221</v>
      </c>
      <c r="L973" t="b">
        <v>0</v>
      </c>
      <c r="M973">
        <f ca="1">IF(Table1[company_id]=OFFSET(Table1[company_id],-1,0),
   OFFSET(Table1[adjusted_close],-1,0),
   "")</f>
        <v>305.10750000000002</v>
      </c>
      <c r="N973">
        <f t="shared" ca="1" si="15"/>
        <v>0</v>
      </c>
    </row>
    <row r="974" spans="1:14">
      <c r="A974" t="s">
        <v>254</v>
      </c>
      <c r="B974" t="s">
        <v>48</v>
      </c>
      <c r="C974">
        <v>1235.49</v>
      </c>
      <c r="D974">
        <v>1249.81</v>
      </c>
      <c r="E974">
        <v>1221.18</v>
      </c>
      <c r="F974">
        <v>1227.3399999999999</v>
      </c>
      <c r="G974">
        <v>20601</v>
      </c>
      <c r="H974">
        <v>98</v>
      </c>
      <c r="I974">
        <v>4</v>
      </c>
      <c r="J974">
        <v>306.83499999999998</v>
      </c>
      <c r="K974">
        <v>24664.891472868221</v>
      </c>
      <c r="L974" t="b">
        <v>0</v>
      </c>
      <c r="M974">
        <f ca="1">IF(Table1[company_id]=OFFSET(Table1[company_id],-1,0),
   OFFSET(Table1[adjusted_close],-1,0),
   "")</f>
        <v>306.83499999999998</v>
      </c>
      <c r="N974">
        <f t="shared" ca="1" si="15"/>
        <v>0</v>
      </c>
    </row>
    <row r="975" spans="1:14">
      <c r="A975" t="s">
        <v>255</v>
      </c>
      <c r="B975" t="s">
        <v>48</v>
      </c>
      <c r="C975">
        <v>1245.21</v>
      </c>
      <c r="D975">
        <v>1255.17</v>
      </c>
      <c r="E975">
        <v>1235.26</v>
      </c>
      <c r="F975">
        <v>1248.93</v>
      </c>
      <c r="G975">
        <v>5552</v>
      </c>
      <c r="H975">
        <v>99</v>
      </c>
      <c r="I975">
        <v>4</v>
      </c>
      <c r="J975">
        <v>312.23250000000002</v>
      </c>
      <c r="K975">
        <v>24664.891472868221</v>
      </c>
      <c r="L975" t="b">
        <v>0</v>
      </c>
      <c r="M975">
        <f ca="1">IF(Table1[company_id]=OFFSET(Table1[company_id],-1,0),
   OFFSET(Table1[adjusted_close],-1,0),
   "")</f>
        <v>312.23250000000002</v>
      </c>
      <c r="N975">
        <f t="shared" ca="1" si="15"/>
        <v>0</v>
      </c>
    </row>
    <row r="976" spans="1:14">
      <c r="A976" t="s">
        <v>256</v>
      </c>
      <c r="B976" t="s">
        <v>48</v>
      </c>
      <c r="C976">
        <v>1259.57</v>
      </c>
      <c r="D976">
        <v>1270.7</v>
      </c>
      <c r="E976">
        <v>1248.44</v>
      </c>
      <c r="F976">
        <v>1262.9100000000001</v>
      </c>
      <c r="G976">
        <v>3671</v>
      </c>
      <c r="H976">
        <v>100</v>
      </c>
      <c r="I976">
        <v>4</v>
      </c>
      <c r="J976">
        <v>315.72750000000002</v>
      </c>
      <c r="K976">
        <v>24664.891472868221</v>
      </c>
      <c r="L976" t="b">
        <v>0</v>
      </c>
      <c r="M976">
        <f ca="1">IF(Table1[company_id]=OFFSET(Table1[company_id],-1,0),
   OFFSET(Table1[adjusted_close],-1,0),
   "")</f>
        <v>315.72750000000002</v>
      </c>
      <c r="N976">
        <f t="shared" ca="1" si="15"/>
        <v>0</v>
      </c>
    </row>
    <row r="977" spans="1:14">
      <c r="A977" t="s">
        <v>257</v>
      </c>
      <c r="B977" t="s">
        <v>48</v>
      </c>
      <c r="C977">
        <v>1291.8</v>
      </c>
      <c r="D977">
        <v>1310.3900000000001</v>
      </c>
      <c r="E977">
        <v>1273.21</v>
      </c>
      <c r="F977">
        <v>1287.6199999999999</v>
      </c>
      <c r="G977">
        <v>4722</v>
      </c>
      <c r="H977">
        <v>101</v>
      </c>
      <c r="I977">
        <v>4</v>
      </c>
      <c r="J977">
        <v>321.90499999999997</v>
      </c>
      <c r="K977">
        <v>24664.891472868221</v>
      </c>
      <c r="L977" t="b">
        <v>0</v>
      </c>
      <c r="M977">
        <f ca="1">IF(Table1[company_id]=OFFSET(Table1[company_id],-1,0),
   OFFSET(Table1[adjusted_close],-1,0),
   "")</f>
        <v>321.90499999999997</v>
      </c>
      <c r="N977">
        <f t="shared" ca="1" si="15"/>
        <v>0</v>
      </c>
    </row>
    <row r="978" spans="1:14">
      <c r="A978" t="s">
        <v>260</v>
      </c>
      <c r="B978" t="s">
        <v>48</v>
      </c>
      <c r="C978">
        <v>1289.43</v>
      </c>
      <c r="D978">
        <v>1307.5999999999999</v>
      </c>
      <c r="E978">
        <v>1271.26</v>
      </c>
      <c r="F978">
        <v>1289.22</v>
      </c>
      <c r="G978">
        <v>22438</v>
      </c>
      <c r="H978">
        <v>104</v>
      </c>
      <c r="I978">
        <v>4</v>
      </c>
      <c r="J978">
        <v>322.30500000000001</v>
      </c>
      <c r="K978">
        <v>24664.891472868221</v>
      </c>
      <c r="L978" t="b">
        <v>0</v>
      </c>
      <c r="M978">
        <f ca="1">IF(Table1[company_id]=OFFSET(Table1[company_id],-1,0),
   OFFSET(Table1[adjusted_close],-1,0),
   "")</f>
        <v>322.30500000000001</v>
      </c>
      <c r="N978">
        <f t="shared" ca="1" si="15"/>
        <v>0</v>
      </c>
    </row>
    <row r="979" spans="1:14">
      <c r="A979" t="s">
        <v>261</v>
      </c>
      <c r="B979" t="s">
        <v>48</v>
      </c>
      <c r="C979">
        <v>1311.6</v>
      </c>
      <c r="D979">
        <v>1326.39</v>
      </c>
      <c r="E979">
        <v>1296.81</v>
      </c>
      <c r="F979">
        <v>1315.99</v>
      </c>
      <c r="G979">
        <v>33247</v>
      </c>
      <c r="H979">
        <v>105</v>
      </c>
      <c r="I979">
        <v>4</v>
      </c>
      <c r="J979">
        <v>328.9975</v>
      </c>
      <c r="K979">
        <v>24664.891472868221</v>
      </c>
      <c r="L979" t="b">
        <v>0</v>
      </c>
      <c r="M979">
        <f ca="1">IF(Table1[company_id]=OFFSET(Table1[company_id],-1,0),
   OFFSET(Table1[adjusted_close],-1,0),
   "")</f>
        <v>328.9975</v>
      </c>
      <c r="N979">
        <f t="shared" ca="1" si="15"/>
        <v>0</v>
      </c>
    </row>
    <row r="980" spans="1:14">
      <c r="A980" t="s">
        <v>262</v>
      </c>
      <c r="B980" t="s">
        <v>48</v>
      </c>
      <c r="C980">
        <v>1320.41</v>
      </c>
      <c r="D980">
        <v>1343.58</v>
      </c>
      <c r="E980">
        <v>1297.24</v>
      </c>
      <c r="F980">
        <v>1322.28</v>
      </c>
      <c r="G980">
        <v>21435</v>
      </c>
      <c r="H980">
        <v>106</v>
      </c>
      <c r="I980">
        <v>4</v>
      </c>
      <c r="J980">
        <v>330.57</v>
      </c>
      <c r="K980">
        <v>24664.891472868221</v>
      </c>
      <c r="L980" t="b">
        <v>0</v>
      </c>
      <c r="M980">
        <f ca="1">IF(Table1[company_id]=OFFSET(Table1[company_id],-1,0),
   OFFSET(Table1[adjusted_close],-1,0),
   "")</f>
        <v>330.57</v>
      </c>
      <c r="N980">
        <f t="shared" ca="1" si="15"/>
        <v>0</v>
      </c>
    </row>
    <row r="981" spans="1:14">
      <c r="A981" t="s">
        <v>263</v>
      </c>
      <c r="B981" t="s">
        <v>48</v>
      </c>
      <c r="C981">
        <v>1322.26</v>
      </c>
      <c r="D981">
        <v>1335.54</v>
      </c>
      <c r="E981">
        <v>1308.99</v>
      </c>
      <c r="F981">
        <v>1325.41</v>
      </c>
      <c r="G981">
        <v>28386</v>
      </c>
      <c r="H981">
        <v>107</v>
      </c>
      <c r="I981">
        <v>4</v>
      </c>
      <c r="J981">
        <v>331.35250000000002</v>
      </c>
      <c r="K981">
        <v>24664.891472868221</v>
      </c>
      <c r="L981" t="b">
        <v>0</v>
      </c>
      <c r="M981">
        <f ca="1">IF(Table1[company_id]=OFFSET(Table1[company_id],-1,0),
   OFFSET(Table1[adjusted_close],-1,0),
   "")</f>
        <v>331.35250000000002</v>
      </c>
      <c r="N981">
        <f t="shared" ca="1" si="15"/>
        <v>0</v>
      </c>
    </row>
    <row r="982" spans="1:14">
      <c r="A982" t="s">
        <v>264</v>
      </c>
      <c r="B982" t="s">
        <v>48</v>
      </c>
      <c r="C982">
        <v>1347.42</v>
      </c>
      <c r="D982">
        <v>1371.43</v>
      </c>
      <c r="E982">
        <v>1323.42</v>
      </c>
      <c r="F982">
        <v>1350.36</v>
      </c>
      <c r="G982">
        <v>3123</v>
      </c>
      <c r="H982">
        <v>108</v>
      </c>
      <c r="I982">
        <v>4</v>
      </c>
      <c r="J982">
        <v>337.59</v>
      </c>
      <c r="K982">
        <v>24664.891472868221</v>
      </c>
      <c r="L982" t="b">
        <v>0</v>
      </c>
      <c r="M982">
        <f ca="1">IF(Table1[company_id]=OFFSET(Table1[company_id],-1,0),
   OFFSET(Table1[adjusted_close],-1,0),
   "")</f>
        <v>337.59</v>
      </c>
      <c r="N982">
        <f t="shared" ca="1" si="15"/>
        <v>0</v>
      </c>
    </row>
    <row r="983" spans="1:14">
      <c r="A983" t="s">
        <v>267</v>
      </c>
      <c r="B983" t="s">
        <v>48</v>
      </c>
      <c r="C983">
        <v>1335.54</v>
      </c>
      <c r="D983">
        <v>1353.54</v>
      </c>
      <c r="E983">
        <v>1317.54</v>
      </c>
      <c r="F983">
        <v>1335.92</v>
      </c>
      <c r="G983">
        <v>48216</v>
      </c>
      <c r="H983">
        <v>111</v>
      </c>
      <c r="I983">
        <v>4</v>
      </c>
      <c r="J983">
        <v>333.98</v>
      </c>
      <c r="K983">
        <v>24664.891472868221</v>
      </c>
      <c r="L983" t="b">
        <v>0</v>
      </c>
      <c r="M983">
        <f ca="1">IF(Table1[company_id]=OFFSET(Table1[company_id],-1,0),
   OFFSET(Table1[adjusted_close],-1,0),
   "")</f>
        <v>333.98</v>
      </c>
      <c r="N983">
        <f t="shared" ca="1" si="15"/>
        <v>0</v>
      </c>
    </row>
    <row r="984" spans="1:14">
      <c r="A984" t="s">
        <v>268</v>
      </c>
      <c r="B984" t="s">
        <v>48</v>
      </c>
      <c r="C984">
        <v>1372.2</v>
      </c>
      <c r="D984">
        <v>1379.09</v>
      </c>
      <c r="E984">
        <v>1365.31</v>
      </c>
      <c r="F984">
        <v>1370.74</v>
      </c>
      <c r="G984">
        <v>14001</v>
      </c>
      <c r="H984">
        <v>112</v>
      </c>
      <c r="I984">
        <v>4</v>
      </c>
      <c r="J984">
        <v>342.685</v>
      </c>
      <c r="K984">
        <v>24664.891472868221</v>
      </c>
      <c r="L984" t="b">
        <v>0</v>
      </c>
      <c r="M984">
        <f ca="1">IF(Table1[company_id]=OFFSET(Table1[company_id],-1,0),
   OFFSET(Table1[adjusted_close],-1,0),
   "")</f>
        <v>342.685</v>
      </c>
      <c r="N984">
        <f t="shared" ca="1" si="15"/>
        <v>0</v>
      </c>
    </row>
    <row r="985" spans="1:14">
      <c r="A985" t="s">
        <v>269</v>
      </c>
      <c r="B985" t="s">
        <v>48</v>
      </c>
      <c r="C985">
        <v>1371.67</v>
      </c>
      <c r="D985">
        <v>1383.22</v>
      </c>
      <c r="E985">
        <v>1360.12</v>
      </c>
      <c r="F985">
        <v>1366.21</v>
      </c>
      <c r="G985">
        <v>49174</v>
      </c>
      <c r="H985">
        <v>113</v>
      </c>
      <c r="I985">
        <v>4</v>
      </c>
      <c r="J985">
        <v>341.55250000000001</v>
      </c>
      <c r="K985">
        <v>24664.891472868221</v>
      </c>
      <c r="L985" t="b">
        <v>0</v>
      </c>
      <c r="M985">
        <f ca="1">IF(Table1[company_id]=OFFSET(Table1[company_id],-1,0),
   OFFSET(Table1[adjusted_close],-1,0),
   "")</f>
        <v>341.55250000000001</v>
      </c>
      <c r="N985">
        <f t="shared" ca="1" si="15"/>
        <v>0</v>
      </c>
    </row>
    <row r="986" spans="1:14">
      <c r="A986" t="s">
        <v>270</v>
      </c>
      <c r="B986" t="s">
        <v>48</v>
      </c>
      <c r="C986">
        <v>1340.07</v>
      </c>
      <c r="D986">
        <v>1359.09</v>
      </c>
      <c r="E986">
        <v>1321.04</v>
      </c>
      <c r="F986">
        <v>1345.72</v>
      </c>
      <c r="G986">
        <v>36739</v>
      </c>
      <c r="H986">
        <v>114</v>
      </c>
      <c r="I986">
        <v>4</v>
      </c>
      <c r="J986">
        <v>336.43</v>
      </c>
      <c r="K986">
        <v>24664.891472868221</v>
      </c>
      <c r="L986" t="b">
        <v>0</v>
      </c>
      <c r="M986">
        <f ca="1">IF(Table1[company_id]=OFFSET(Table1[company_id],-1,0),
   OFFSET(Table1[adjusted_close],-1,0),
   "")</f>
        <v>336.43</v>
      </c>
      <c r="N986">
        <f t="shared" ca="1" si="15"/>
        <v>0</v>
      </c>
    </row>
    <row r="987" spans="1:14">
      <c r="A987" t="s">
        <v>271</v>
      </c>
      <c r="B987" t="s">
        <v>48</v>
      </c>
      <c r="C987">
        <v>1351.27</v>
      </c>
      <c r="D987">
        <v>1360.71</v>
      </c>
      <c r="E987">
        <v>1341.82</v>
      </c>
      <c r="F987">
        <v>1357.17</v>
      </c>
      <c r="G987">
        <v>30166</v>
      </c>
      <c r="H987">
        <v>115</v>
      </c>
      <c r="I987">
        <v>4</v>
      </c>
      <c r="J987">
        <v>339.29250000000002</v>
      </c>
      <c r="K987">
        <v>24664.891472868221</v>
      </c>
      <c r="L987" t="b">
        <v>0</v>
      </c>
      <c r="M987">
        <f ca="1">IF(Table1[company_id]=OFFSET(Table1[company_id],-1,0),
   OFFSET(Table1[adjusted_close],-1,0),
   "")</f>
        <v>339.29250000000002</v>
      </c>
      <c r="N987">
        <f t="shared" ca="1" si="15"/>
        <v>0</v>
      </c>
    </row>
    <row r="988" spans="1:14">
      <c r="A988" t="s">
        <v>274</v>
      </c>
      <c r="B988" t="s">
        <v>48</v>
      </c>
      <c r="C988">
        <v>1349.15</v>
      </c>
      <c r="D988">
        <v>1371.52</v>
      </c>
      <c r="E988">
        <v>1326.79</v>
      </c>
      <c r="F988">
        <v>1351.05</v>
      </c>
      <c r="G988">
        <v>26592</v>
      </c>
      <c r="H988">
        <v>118</v>
      </c>
      <c r="I988">
        <v>4</v>
      </c>
      <c r="J988">
        <v>337.76249999999999</v>
      </c>
      <c r="K988">
        <v>24664.891472868221</v>
      </c>
      <c r="L988" t="b">
        <v>0</v>
      </c>
      <c r="M988">
        <f ca="1">IF(Table1[company_id]=OFFSET(Table1[company_id],-1,0),
   OFFSET(Table1[adjusted_close],-1,0),
   "")</f>
        <v>337.76249999999999</v>
      </c>
      <c r="N988">
        <f t="shared" ca="1" si="15"/>
        <v>0</v>
      </c>
    </row>
    <row r="989" spans="1:14">
      <c r="A989" t="s">
        <v>275</v>
      </c>
      <c r="B989" t="s">
        <v>48</v>
      </c>
      <c r="C989">
        <v>1391.16</v>
      </c>
      <c r="D989">
        <v>1405.45</v>
      </c>
      <c r="E989">
        <v>1376.87</v>
      </c>
      <c r="F989">
        <v>1386.31</v>
      </c>
      <c r="G989">
        <v>7782</v>
      </c>
      <c r="H989">
        <v>119</v>
      </c>
      <c r="I989">
        <v>4</v>
      </c>
      <c r="J989">
        <v>346.57749999999999</v>
      </c>
      <c r="K989">
        <v>24664.891472868221</v>
      </c>
      <c r="L989" t="b">
        <v>0</v>
      </c>
      <c r="M989">
        <f ca="1">IF(Table1[company_id]=OFFSET(Table1[company_id],-1,0),
   OFFSET(Table1[adjusted_close],-1,0),
   "")</f>
        <v>346.57749999999999</v>
      </c>
      <c r="N989">
        <f t="shared" ca="1" si="15"/>
        <v>0</v>
      </c>
    </row>
    <row r="990" spans="1:14">
      <c r="A990" t="s">
        <v>276</v>
      </c>
      <c r="B990" t="s">
        <v>48</v>
      </c>
      <c r="C990">
        <v>1370.2</v>
      </c>
      <c r="D990">
        <v>1379.56</v>
      </c>
      <c r="E990">
        <v>1360.85</v>
      </c>
      <c r="F990">
        <v>1379.1</v>
      </c>
      <c r="G990">
        <v>9307</v>
      </c>
      <c r="H990">
        <v>120</v>
      </c>
      <c r="I990">
        <v>4</v>
      </c>
      <c r="J990">
        <v>344.77499999999998</v>
      </c>
      <c r="K990">
        <v>24664.891472868221</v>
      </c>
      <c r="L990" t="b">
        <v>0</v>
      </c>
      <c r="M990">
        <f ca="1">IF(Table1[company_id]=OFFSET(Table1[company_id],-1,0),
   OFFSET(Table1[adjusted_close],-1,0),
   "")</f>
        <v>344.77499999999998</v>
      </c>
      <c r="N990">
        <f t="shared" ca="1" si="15"/>
        <v>0</v>
      </c>
    </row>
    <row r="991" spans="1:14">
      <c r="A991" t="s">
        <v>277</v>
      </c>
      <c r="B991" t="s">
        <v>48</v>
      </c>
      <c r="C991">
        <v>1388.49</v>
      </c>
      <c r="D991">
        <v>1394.2</v>
      </c>
      <c r="E991">
        <v>1382.78</v>
      </c>
      <c r="F991">
        <v>1384.9</v>
      </c>
      <c r="G991">
        <v>39346</v>
      </c>
      <c r="H991">
        <v>121</v>
      </c>
      <c r="I991">
        <v>4</v>
      </c>
      <c r="J991">
        <v>346.22500000000002</v>
      </c>
      <c r="K991">
        <v>24664.891472868221</v>
      </c>
      <c r="L991" t="b">
        <v>0</v>
      </c>
      <c r="M991">
        <f ca="1">IF(Table1[company_id]=OFFSET(Table1[company_id],-1,0),
   OFFSET(Table1[adjusted_close],-1,0),
   "")</f>
        <v>346.22500000000002</v>
      </c>
      <c r="N991">
        <f t="shared" ca="1" si="15"/>
        <v>0</v>
      </c>
    </row>
    <row r="992" spans="1:14">
      <c r="A992" t="s">
        <v>278</v>
      </c>
      <c r="B992" t="s">
        <v>48</v>
      </c>
      <c r="C992">
        <v>1349.54</v>
      </c>
      <c r="D992">
        <v>1361.22</v>
      </c>
      <c r="E992">
        <v>1337.85</v>
      </c>
      <c r="F992">
        <v>1360.57</v>
      </c>
      <c r="G992">
        <v>22164</v>
      </c>
      <c r="H992">
        <v>122</v>
      </c>
      <c r="I992">
        <v>4</v>
      </c>
      <c r="J992">
        <v>340.14249999999998</v>
      </c>
      <c r="K992">
        <v>24664.891472868221</v>
      </c>
      <c r="L992" t="b">
        <v>0</v>
      </c>
      <c r="M992">
        <f ca="1">IF(Table1[company_id]=OFFSET(Table1[company_id],-1,0),
   OFFSET(Table1[adjusted_close],-1,0),
   "")</f>
        <v>340.14249999999998</v>
      </c>
      <c r="N992">
        <f t="shared" ca="1" si="15"/>
        <v>0</v>
      </c>
    </row>
    <row r="993" spans="1:14">
      <c r="A993" t="s">
        <v>281</v>
      </c>
      <c r="B993" t="s">
        <v>48</v>
      </c>
      <c r="C993">
        <v>1375.46</v>
      </c>
      <c r="D993">
        <v>1383.28</v>
      </c>
      <c r="E993">
        <v>1367.63</v>
      </c>
      <c r="F993">
        <v>1374.91</v>
      </c>
      <c r="G993">
        <v>3941</v>
      </c>
      <c r="H993">
        <v>125</v>
      </c>
      <c r="I993">
        <v>2</v>
      </c>
      <c r="J993">
        <v>687.45500000000004</v>
      </c>
      <c r="K993">
        <v>24664.891472868221</v>
      </c>
      <c r="L993" t="b">
        <v>0</v>
      </c>
      <c r="M993">
        <f ca="1">IF(Table1[company_id]=OFFSET(Table1[company_id],-1,0),
   OFFSET(Table1[adjusted_close],-1,0),
   "")</f>
        <v>687.45500000000004</v>
      </c>
      <c r="N993">
        <f t="shared" ca="1" si="15"/>
        <v>0</v>
      </c>
    </row>
    <row r="994" spans="1:14">
      <c r="A994" t="s">
        <v>282</v>
      </c>
      <c r="B994" t="s">
        <v>48</v>
      </c>
      <c r="C994">
        <v>1361.04</v>
      </c>
      <c r="D994">
        <v>1385.48</v>
      </c>
      <c r="E994">
        <v>1336.6</v>
      </c>
      <c r="F994">
        <v>1361.83</v>
      </c>
      <c r="G994">
        <v>46865</v>
      </c>
      <c r="H994">
        <v>126</v>
      </c>
      <c r="I994">
        <v>2</v>
      </c>
      <c r="J994">
        <v>680.91499999999996</v>
      </c>
      <c r="K994">
        <v>24664.891472868221</v>
      </c>
      <c r="L994" t="b">
        <v>0</v>
      </c>
      <c r="M994">
        <f ca="1">IF(Table1[company_id]=OFFSET(Table1[company_id],-1,0),
   OFFSET(Table1[adjusted_close],-1,0),
   "")</f>
        <v>680.91499999999996</v>
      </c>
      <c r="N994">
        <f t="shared" ca="1" si="15"/>
        <v>0</v>
      </c>
    </row>
    <row r="995" spans="1:14">
      <c r="A995" t="s">
        <v>283</v>
      </c>
      <c r="B995" t="s">
        <v>48</v>
      </c>
      <c r="C995">
        <v>1383.91</v>
      </c>
      <c r="D995">
        <v>1399.58</v>
      </c>
      <c r="E995">
        <v>1368.23</v>
      </c>
      <c r="F995">
        <v>1374.11</v>
      </c>
      <c r="G995">
        <v>26359</v>
      </c>
      <c r="H995">
        <v>127</v>
      </c>
      <c r="I995">
        <v>2</v>
      </c>
      <c r="J995">
        <v>687.05499999999995</v>
      </c>
      <c r="K995">
        <v>24664.891472868221</v>
      </c>
      <c r="L995" t="b">
        <v>0</v>
      </c>
      <c r="M995">
        <f ca="1">IF(Table1[company_id]=OFFSET(Table1[company_id],-1,0),
   OFFSET(Table1[adjusted_close],-1,0),
   "")</f>
        <v>687.05499999999995</v>
      </c>
      <c r="N995">
        <f t="shared" ca="1" si="15"/>
        <v>0</v>
      </c>
    </row>
    <row r="996" spans="1:14">
      <c r="A996" t="s">
        <v>284</v>
      </c>
      <c r="B996" t="s">
        <v>48</v>
      </c>
      <c r="C996">
        <v>1369.51</v>
      </c>
      <c r="D996">
        <v>1382.73</v>
      </c>
      <c r="E996">
        <v>1356.29</v>
      </c>
      <c r="F996">
        <v>1367.04</v>
      </c>
      <c r="G996">
        <v>9378</v>
      </c>
      <c r="H996">
        <v>128</v>
      </c>
      <c r="I996">
        <v>2</v>
      </c>
      <c r="J996">
        <v>683.52</v>
      </c>
      <c r="K996">
        <v>24664.891472868221</v>
      </c>
      <c r="L996" t="b">
        <v>0</v>
      </c>
      <c r="M996">
        <f ca="1">IF(Table1[company_id]=OFFSET(Table1[company_id],-1,0),
   OFFSET(Table1[adjusted_close],-1,0),
   "")</f>
        <v>683.52</v>
      </c>
      <c r="N996">
        <f t="shared" ca="1" si="15"/>
        <v>0</v>
      </c>
    </row>
    <row r="997" spans="1:14">
      <c r="A997" t="s">
        <v>285</v>
      </c>
      <c r="B997" t="s">
        <v>48</v>
      </c>
      <c r="C997">
        <v>1340.17</v>
      </c>
      <c r="D997">
        <v>1348.09</v>
      </c>
      <c r="E997">
        <v>1332.25</v>
      </c>
      <c r="F997">
        <v>1332.55</v>
      </c>
      <c r="G997">
        <v>14675</v>
      </c>
      <c r="H997">
        <v>129</v>
      </c>
      <c r="I997">
        <v>2</v>
      </c>
      <c r="J997">
        <v>666.27499999999998</v>
      </c>
      <c r="K997">
        <v>24664.891472868221</v>
      </c>
      <c r="L997" t="b">
        <v>0</v>
      </c>
      <c r="M997">
        <f ca="1">IF(Table1[company_id]=OFFSET(Table1[company_id],-1,0),
   OFFSET(Table1[adjusted_close],-1,0),
   "")</f>
        <v>666.27499999999998</v>
      </c>
      <c r="N997">
        <f t="shared" ca="1" si="15"/>
        <v>0</v>
      </c>
    </row>
    <row r="998" spans="1:14">
      <c r="A998" t="s">
        <v>288</v>
      </c>
      <c r="B998" t="s">
        <v>48</v>
      </c>
      <c r="C998">
        <v>1335.95</v>
      </c>
      <c r="D998">
        <v>1343.45</v>
      </c>
      <c r="E998">
        <v>1328.45</v>
      </c>
      <c r="F998">
        <v>1335.07</v>
      </c>
      <c r="G998">
        <v>36113</v>
      </c>
      <c r="H998">
        <v>132</v>
      </c>
      <c r="I998">
        <v>2</v>
      </c>
      <c r="J998">
        <v>667.53499999999997</v>
      </c>
      <c r="K998">
        <v>24664.891472868221</v>
      </c>
      <c r="L998" t="b">
        <v>0</v>
      </c>
      <c r="M998">
        <f ca="1">IF(Table1[company_id]=OFFSET(Table1[company_id],-1,0),
   OFFSET(Table1[adjusted_close],-1,0),
   "")</f>
        <v>667.53499999999997</v>
      </c>
      <c r="N998">
        <f t="shared" ca="1" si="15"/>
        <v>0</v>
      </c>
    </row>
    <row r="999" spans="1:14">
      <c r="A999" t="s">
        <v>289</v>
      </c>
      <c r="B999" t="s">
        <v>48</v>
      </c>
      <c r="C999">
        <v>1339.39</v>
      </c>
      <c r="D999">
        <v>1352.58</v>
      </c>
      <c r="E999">
        <v>1326.21</v>
      </c>
      <c r="F999">
        <v>1336.85</v>
      </c>
      <c r="G999">
        <v>6877</v>
      </c>
      <c r="H999">
        <v>133</v>
      </c>
      <c r="I999">
        <v>2</v>
      </c>
      <c r="J999">
        <v>668.42499999999995</v>
      </c>
      <c r="K999">
        <v>24664.891472868221</v>
      </c>
      <c r="L999" t="b">
        <v>0</v>
      </c>
      <c r="M999">
        <f ca="1">IF(Table1[company_id]=OFFSET(Table1[company_id],-1,0),
   OFFSET(Table1[adjusted_close],-1,0),
   "")</f>
        <v>668.42499999999995</v>
      </c>
      <c r="N999">
        <f t="shared" ca="1" si="15"/>
        <v>0</v>
      </c>
    </row>
    <row r="1000" spans="1:14">
      <c r="A1000" t="s">
        <v>290</v>
      </c>
      <c r="B1000" t="s">
        <v>48</v>
      </c>
      <c r="C1000">
        <v>1355.73</v>
      </c>
      <c r="D1000">
        <v>1366.81</v>
      </c>
      <c r="E1000">
        <v>1344.65</v>
      </c>
      <c r="F1000">
        <v>1352.09</v>
      </c>
      <c r="G1000">
        <v>5686</v>
      </c>
      <c r="H1000">
        <v>134</v>
      </c>
      <c r="I1000">
        <v>2</v>
      </c>
      <c r="J1000">
        <v>676.04499999999996</v>
      </c>
      <c r="K1000">
        <v>24664.891472868221</v>
      </c>
      <c r="L1000" t="b">
        <v>0</v>
      </c>
      <c r="M1000">
        <f ca="1">IF(Table1[company_id]=OFFSET(Table1[company_id],-1,0),
   OFFSET(Table1[adjusted_close],-1,0),
   "")</f>
        <v>676.04499999999996</v>
      </c>
      <c r="N1000">
        <f t="shared" ca="1" si="15"/>
        <v>0</v>
      </c>
    </row>
    <row r="1001" spans="1:14">
      <c r="A1001" t="s">
        <v>291</v>
      </c>
      <c r="B1001" t="s">
        <v>48</v>
      </c>
      <c r="C1001">
        <v>1370.46</v>
      </c>
      <c r="D1001">
        <v>1386.67</v>
      </c>
      <c r="E1001">
        <v>1354.24</v>
      </c>
      <c r="F1001">
        <v>1379.19</v>
      </c>
      <c r="G1001">
        <v>13205</v>
      </c>
      <c r="H1001">
        <v>135</v>
      </c>
      <c r="I1001">
        <v>2</v>
      </c>
      <c r="J1001">
        <v>689.59500000000003</v>
      </c>
      <c r="K1001">
        <v>24664.891472868221</v>
      </c>
      <c r="L1001" t="b">
        <v>0</v>
      </c>
      <c r="M1001">
        <f ca="1">IF(Table1[company_id]=OFFSET(Table1[company_id],-1,0),
   OFFSET(Table1[adjusted_close],-1,0),
   "")</f>
        <v>689.59500000000003</v>
      </c>
      <c r="N1001">
        <f t="shared" ca="1" si="15"/>
        <v>0</v>
      </c>
    </row>
    <row r="1002" spans="1:14">
      <c r="A1002" t="s">
        <v>292</v>
      </c>
      <c r="B1002" t="s">
        <v>48</v>
      </c>
      <c r="C1002">
        <v>1414.59</v>
      </c>
      <c r="D1002">
        <v>1418.65</v>
      </c>
      <c r="E1002">
        <v>1410.52</v>
      </c>
      <c r="F1002">
        <v>1413.16</v>
      </c>
      <c r="G1002">
        <v>17524</v>
      </c>
      <c r="H1002">
        <v>136</v>
      </c>
      <c r="I1002">
        <v>1</v>
      </c>
      <c r="J1002">
        <v>1413.16</v>
      </c>
      <c r="K1002">
        <v>24664.891472868221</v>
      </c>
      <c r="L1002" t="b">
        <v>0</v>
      </c>
      <c r="M1002">
        <f ca="1">IF(Table1[company_id]=OFFSET(Table1[company_id],-1,0),
   OFFSET(Table1[adjusted_close],-1,0),
   "")</f>
        <v>1413.16</v>
      </c>
      <c r="N1002">
        <f t="shared" ca="1" si="15"/>
        <v>0</v>
      </c>
    </row>
    <row r="1003" spans="1:14">
      <c r="A1003" t="s">
        <v>295</v>
      </c>
      <c r="B1003" t="s">
        <v>48</v>
      </c>
      <c r="C1003">
        <v>1429.35</v>
      </c>
      <c r="D1003">
        <v>1452.75</v>
      </c>
      <c r="E1003">
        <v>1405.94</v>
      </c>
      <c r="F1003">
        <v>1428.97</v>
      </c>
      <c r="G1003">
        <v>17848</v>
      </c>
      <c r="H1003">
        <v>139</v>
      </c>
      <c r="I1003">
        <v>1</v>
      </c>
      <c r="J1003">
        <v>1428.97</v>
      </c>
      <c r="K1003">
        <v>24664.891472868221</v>
      </c>
      <c r="L1003" t="b">
        <v>0</v>
      </c>
      <c r="M1003">
        <f ca="1">IF(Table1[company_id]=OFFSET(Table1[company_id],-1,0),
   OFFSET(Table1[adjusted_close],-1,0),
   "")</f>
        <v>1428.97</v>
      </c>
      <c r="N1003">
        <f t="shared" ca="1" si="15"/>
        <v>0</v>
      </c>
    </row>
    <row r="1004" spans="1:14">
      <c r="A1004" t="s">
        <v>296</v>
      </c>
      <c r="B1004" t="s">
        <v>48</v>
      </c>
      <c r="C1004">
        <v>1425.85</v>
      </c>
      <c r="D1004">
        <v>1440.82</v>
      </c>
      <c r="E1004">
        <v>1410.89</v>
      </c>
      <c r="F1004">
        <v>1434.33</v>
      </c>
      <c r="G1004">
        <v>39724</v>
      </c>
      <c r="H1004">
        <v>140</v>
      </c>
      <c r="I1004">
        <v>1</v>
      </c>
      <c r="J1004">
        <v>1434.33</v>
      </c>
      <c r="K1004">
        <v>24664.891472868221</v>
      </c>
      <c r="L1004" t="b">
        <v>0</v>
      </c>
      <c r="M1004">
        <f ca="1">IF(Table1[company_id]=OFFSET(Table1[company_id],-1,0),
   OFFSET(Table1[adjusted_close],-1,0),
   "")</f>
        <v>1434.33</v>
      </c>
      <c r="N1004">
        <f t="shared" ca="1" si="15"/>
        <v>0</v>
      </c>
    </row>
    <row r="1005" spans="1:14">
      <c r="A1005" t="s">
        <v>297</v>
      </c>
      <c r="B1005" t="s">
        <v>48</v>
      </c>
      <c r="C1005">
        <v>1407.65</v>
      </c>
      <c r="D1005">
        <v>1411.64</v>
      </c>
      <c r="E1005">
        <v>1403.66</v>
      </c>
      <c r="F1005">
        <v>1409.1</v>
      </c>
      <c r="G1005">
        <v>30301</v>
      </c>
      <c r="H1005">
        <v>141</v>
      </c>
      <c r="I1005">
        <v>1</v>
      </c>
      <c r="J1005">
        <v>1409.1</v>
      </c>
      <c r="K1005">
        <v>24664.891472868221</v>
      </c>
      <c r="L1005" t="b">
        <v>0</v>
      </c>
      <c r="M1005">
        <f ca="1">IF(Table1[company_id]=OFFSET(Table1[company_id],-1,0),
   OFFSET(Table1[adjusted_close],-1,0),
   "")</f>
        <v>1409.1</v>
      </c>
      <c r="N1005">
        <f t="shared" ca="1" si="15"/>
        <v>0</v>
      </c>
    </row>
    <row r="1006" spans="1:14">
      <c r="A1006" t="s">
        <v>298</v>
      </c>
      <c r="B1006" t="s">
        <v>48</v>
      </c>
      <c r="C1006">
        <v>1405.5</v>
      </c>
      <c r="D1006">
        <v>1422.57</v>
      </c>
      <c r="E1006">
        <v>1388.43</v>
      </c>
      <c r="F1006">
        <v>1413.03</v>
      </c>
      <c r="G1006">
        <v>29310</v>
      </c>
      <c r="H1006">
        <v>142</v>
      </c>
      <c r="I1006">
        <v>1</v>
      </c>
      <c r="J1006">
        <v>1413.03</v>
      </c>
      <c r="K1006">
        <v>24664.891472868221</v>
      </c>
      <c r="L1006" t="b">
        <v>0</v>
      </c>
      <c r="M1006">
        <f ca="1">IF(Table1[company_id]=OFFSET(Table1[company_id],-1,0),
   OFFSET(Table1[adjusted_close],-1,0),
   "")</f>
        <v>1413.03</v>
      </c>
      <c r="N1006">
        <f t="shared" ca="1" si="15"/>
        <v>0</v>
      </c>
    </row>
    <row r="1007" spans="1:14">
      <c r="A1007" t="s">
        <v>299</v>
      </c>
      <c r="B1007" t="s">
        <v>48</v>
      </c>
      <c r="C1007">
        <v>1409.53</v>
      </c>
      <c r="D1007">
        <v>1423.19</v>
      </c>
      <c r="E1007">
        <v>1395.87</v>
      </c>
      <c r="F1007">
        <v>1417.2</v>
      </c>
      <c r="G1007">
        <v>39892</v>
      </c>
      <c r="H1007">
        <v>143</v>
      </c>
      <c r="I1007">
        <v>1</v>
      </c>
      <c r="J1007">
        <v>1417.2</v>
      </c>
      <c r="K1007">
        <v>24664.891472868221</v>
      </c>
      <c r="L1007" t="b">
        <v>0</v>
      </c>
      <c r="M1007">
        <f ca="1">IF(Table1[company_id]=OFFSET(Table1[company_id],-1,0),
   OFFSET(Table1[adjusted_close],-1,0),
   "")</f>
        <v>1417.2</v>
      </c>
      <c r="N1007">
        <f t="shared" ca="1" si="15"/>
        <v>0</v>
      </c>
    </row>
    <row r="1008" spans="1:14">
      <c r="A1008" t="s">
        <v>302</v>
      </c>
      <c r="B1008" t="s">
        <v>48</v>
      </c>
      <c r="C1008">
        <v>1415.57</v>
      </c>
      <c r="D1008">
        <v>1438.62</v>
      </c>
      <c r="E1008">
        <v>1392.53</v>
      </c>
      <c r="F1008">
        <v>1414</v>
      </c>
      <c r="G1008">
        <v>24324</v>
      </c>
      <c r="H1008">
        <v>146</v>
      </c>
      <c r="I1008">
        <v>1</v>
      </c>
      <c r="J1008">
        <v>1414</v>
      </c>
      <c r="K1008">
        <v>24664.891472868221</v>
      </c>
      <c r="L1008" t="b">
        <v>0</v>
      </c>
      <c r="M1008">
        <f ca="1">IF(Table1[company_id]=OFFSET(Table1[company_id],-1,0),
   OFFSET(Table1[adjusted_close],-1,0),
   "")</f>
        <v>1414</v>
      </c>
      <c r="N1008">
        <f t="shared" ca="1" si="15"/>
        <v>0</v>
      </c>
    </row>
    <row r="1009" spans="1:14">
      <c r="A1009" t="s">
        <v>303</v>
      </c>
      <c r="B1009" t="s">
        <v>48</v>
      </c>
      <c r="C1009">
        <v>1424.8</v>
      </c>
      <c r="D1009">
        <v>1435.19</v>
      </c>
      <c r="E1009">
        <v>1414.41</v>
      </c>
      <c r="F1009">
        <v>1425.66</v>
      </c>
      <c r="G1009">
        <v>13205</v>
      </c>
      <c r="H1009">
        <v>147</v>
      </c>
      <c r="I1009">
        <v>1</v>
      </c>
      <c r="J1009">
        <v>1425.66</v>
      </c>
      <c r="K1009">
        <v>24664.891472868221</v>
      </c>
      <c r="L1009" t="b">
        <v>0</v>
      </c>
      <c r="M1009">
        <f ca="1">IF(Table1[company_id]=OFFSET(Table1[company_id],-1,0),
   OFFSET(Table1[adjusted_close],-1,0),
   "")</f>
        <v>1425.66</v>
      </c>
      <c r="N1009">
        <f t="shared" ca="1" si="15"/>
        <v>0</v>
      </c>
    </row>
    <row r="1010" spans="1:14">
      <c r="A1010" t="s">
        <v>304</v>
      </c>
      <c r="B1010" t="s">
        <v>48</v>
      </c>
      <c r="C1010">
        <v>1451.16</v>
      </c>
      <c r="D1010">
        <v>1462.28</v>
      </c>
      <c r="E1010">
        <v>1440.04</v>
      </c>
      <c r="F1010">
        <v>1446.29</v>
      </c>
      <c r="G1010">
        <v>4092</v>
      </c>
      <c r="H1010">
        <v>148</v>
      </c>
      <c r="I1010">
        <v>1</v>
      </c>
      <c r="J1010">
        <v>1446.29</v>
      </c>
      <c r="K1010">
        <v>24664.891472868221</v>
      </c>
      <c r="L1010" t="b">
        <v>0</v>
      </c>
      <c r="M1010">
        <f ca="1">IF(Table1[company_id]=OFFSET(Table1[company_id],-1,0),
   OFFSET(Table1[adjusted_close],-1,0),
   "")</f>
        <v>1446.29</v>
      </c>
      <c r="N1010">
        <f t="shared" ca="1" si="15"/>
        <v>0</v>
      </c>
    </row>
    <row r="1011" spans="1:14">
      <c r="A1011" t="s">
        <v>305</v>
      </c>
      <c r="B1011" t="s">
        <v>48</v>
      </c>
      <c r="C1011">
        <v>1432.45</v>
      </c>
      <c r="D1011">
        <v>1454.86</v>
      </c>
      <c r="E1011">
        <v>1410.03</v>
      </c>
      <c r="F1011">
        <v>1431.8</v>
      </c>
      <c r="G1011">
        <v>25860</v>
      </c>
      <c r="H1011">
        <v>149</v>
      </c>
      <c r="I1011">
        <v>1</v>
      </c>
      <c r="J1011">
        <v>1431.8</v>
      </c>
      <c r="K1011">
        <v>24664.891472868221</v>
      </c>
      <c r="L1011" t="b">
        <v>0</v>
      </c>
      <c r="M1011">
        <f ca="1">IF(Table1[company_id]=OFFSET(Table1[company_id],-1,0),
   OFFSET(Table1[adjusted_close],-1,0),
   "")</f>
        <v>1431.8</v>
      </c>
      <c r="N1011">
        <f t="shared" ca="1" si="15"/>
        <v>0</v>
      </c>
    </row>
    <row r="1012" spans="1:14">
      <c r="A1012" t="s">
        <v>306</v>
      </c>
      <c r="B1012" t="s">
        <v>48</v>
      </c>
      <c r="C1012">
        <v>1415.49</v>
      </c>
      <c r="D1012">
        <v>1421.4</v>
      </c>
      <c r="E1012">
        <v>1409.57</v>
      </c>
      <c r="F1012">
        <v>1417.17</v>
      </c>
      <c r="G1012">
        <v>26763</v>
      </c>
      <c r="H1012">
        <v>150</v>
      </c>
      <c r="I1012">
        <v>1</v>
      </c>
      <c r="J1012">
        <v>1417.17</v>
      </c>
      <c r="K1012">
        <v>24664.891472868221</v>
      </c>
      <c r="L1012" t="b">
        <v>0</v>
      </c>
      <c r="M1012">
        <f ca="1">IF(Table1[company_id]=OFFSET(Table1[company_id],-1,0),
   OFFSET(Table1[adjusted_close],-1,0),
   "")</f>
        <v>1417.17</v>
      </c>
      <c r="N1012">
        <f t="shared" ca="1" si="15"/>
        <v>0</v>
      </c>
    </row>
    <row r="1013" spans="1:14">
      <c r="A1013" t="s">
        <v>309</v>
      </c>
      <c r="B1013" t="s">
        <v>48</v>
      </c>
      <c r="C1013">
        <v>1419.02</v>
      </c>
      <c r="D1013">
        <v>1426.56</v>
      </c>
      <c r="E1013">
        <v>1411.47</v>
      </c>
      <c r="F1013">
        <v>1415.02</v>
      </c>
      <c r="G1013">
        <v>40876</v>
      </c>
      <c r="H1013">
        <v>153</v>
      </c>
      <c r="I1013">
        <v>1</v>
      </c>
      <c r="J1013">
        <v>1415.02</v>
      </c>
      <c r="K1013">
        <v>24664.891472868221</v>
      </c>
      <c r="L1013" t="b">
        <v>0</v>
      </c>
      <c r="M1013">
        <f ca="1">IF(Table1[company_id]=OFFSET(Table1[company_id],-1,0),
   OFFSET(Table1[adjusted_close],-1,0),
   "")</f>
        <v>1415.02</v>
      </c>
      <c r="N1013">
        <f t="shared" ca="1" si="15"/>
        <v>0</v>
      </c>
    </row>
    <row r="1014" spans="1:14">
      <c r="A1014" t="s">
        <v>310</v>
      </c>
      <c r="B1014" t="s">
        <v>48</v>
      </c>
      <c r="C1014">
        <v>1407.84</v>
      </c>
      <c r="D1014">
        <v>1427.67</v>
      </c>
      <c r="E1014">
        <v>1388</v>
      </c>
      <c r="F1014">
        <v>1404.43</v>
      </c>
      <c r="G1014">
        <v>35578</v>
      </c>
      <c r="H1014">
        <v>154</v>
      </c>
      <c r="I1014">
        <v>1</v>
      </c>
      <c r="J1014">
        <v>1404.43</v>
      </c>
      <c r="K1014">
        <v>24664.891472868221</v>
      </c>
      <c r="L1014" t="b">
        <v>0</v>
      </c>
      <c r="M1014">
        <f ca="1">IF(Table1[company_id]=OFFSET(Table1[company_id],-1,0),
   OFFSET(Table1[adjusted_close],-1,0),
   "")</f>
        <v>1404.43</v>
      </c>
      <c r="N1014">
        <f t="shared" ca="1" si="15"/>
        <v>0</v>
      </c>
    </row>
    <row r="1015" spans="1:14">
      <c r="A1015" t="s">
        <v>311</v>
      </c>
      <c r="B1015" t="s">
        <v>48</v>
      </c>
      <c r="C1015">
        <v>1382.95</v>
      </c>
      <c r="D1015">
        <v>1395.2</v>
      </c>
      <c r="E1015">
        <v>1370.69</v>
      </c>
      <c r="F1015">
        <v>1376.02</v>
      </c>
      <c r="G1015">
        <v>42789</v>
      </c>
      <c r="H1015">
        <v>155</v>
      </c>
      <c r="I1015">
        <v>1</v>
      </c>
      <c r="J1015">
        <v>1376.02</v>
      </c>
      <c r="K1015">
        <v>24664.891472868221</v>
      </c>
      <c r="L1015" t="b">
        <v>0</v>
      </c>
      <c r="M1015">
        <f ca="1">IF(Table1[company_id]=OFFSET(Table1[company_id],-1,0),
   OFFSET(Table1[adjusted_close],-1,0),
   "")</f>
        <v>1376.02</v>
      </c>
      <c r="N1015">
        <f t="shared" ca="1" si="15"/>
        <v>0</v>
      </c>
    </row>
    <row r="1016" spans="1:14">
      <c r="A1016" t="s">
        <v>312</v>
      </c>
      <c r="B1016" t="s">
        <v>48</v>
      </c>
      <c r="C1016">
        <v>1367.75</v>
      </c>
      <c r="D1016">
        <v>1385.7</v>
      </c>
      <c r="E1016">
        <v>1349.8</v>
      </c>
      <c r="F1016">
        <v>1359.17</v>
      </c>
      <c r="G1016">
        <v>1691</v>
      </c>
      <c r="H1016">
        <v>156</v>
      </c>
      <c r="I1016">
        <v>1</v>
      </c>
      <c r="J1016">
        <v>1359.17</v>
      </c>
      <c r="K1016">
        <v>24664.891472868221</v>
      </c>
      <c r="L1016" t="b">
        <v>1</v>
      </c>
      <c r="M1016">
        <f ca="1">IF(Table1[company_id]=OFFSET(Table1[company_id],-1,0),
   OFFSET(Table1[adjusted_close],-1,0),
   "")</f>
        <v>1359.17</v>
      </c>
      <c r="N1016">
        <f t="shared" ca="1" si="15"/>
        <v>0</v>
      </c>
    </row>
    <row r="1017" spans="1:14">
      <c r="A1017" t="s">
        <v>313</v>
      </c>
      <c r="B1017" t="s">
        <v>48</v>
      </c>
      <c r="C1017">
        <v>1346.56</v>
      </c>
      <c r="D1017">
        <v>1362.53</v>
      </c>
      <c r="E1017">
        <v>1330.59</v>
      </c>
      <c r="F1017">
        <v>1338.55</v>
      </c>
      <c r="G1017">
        <v>32730</v>
      </c>
      <c r="H1017">
        <v>157</v>
      </c>
      <c r="I1017">
        <v>1</v>
      </c>
      <c r="J1017">
        <v>1338.55</v>
      </c>
      <c r="K1017">
        <v>24664.891472868221</v>
      </c>
      <c r="L1017" t="b">
        <v>0</v>
      </c>
      <c r="M1017">
        <f ca="1">IF(Table1[company_id]=OFFSET(Table1[company_id],-1,0),
   OFFSET(Table1[adjusted_close],-1,0),
   "")</f>
        <v>1338.55</v>
      </c>
      <c r="N1017">
        <f t="shared" ca="1" si="15"/>
        <v>0</v>
      </c>
    </row>
    <row r="1018" spans="1:14">
      <c r="A1018" t="s">
        <v>316</v>
      </c>
      <c r="B1018" t="s">
        <v>48</v>
      </c>
      <c r="C1018">
        <v>1361.73</v>
      </c>
      <c r="D1018">
        <v>1370.59</v>
      </c>
      <c r="E1018">
        <v>1352.87</v>
      </c>
      <c r="F1018">
        <v>1359.41</v>
      </c>
      <c r="G1018">
        <v>23766</v>
      </c>
      <c r="H1018">
        <v>160</v>
      </c>
      <c r="I1018">
        <v>1</v>
      </c>
      <c r="J1018">
        <v>1359.41</v>
      </c>
      <c r="K1018">
        <v>24664.891472868221</v>
      </c>
      <c r="L1018" t="b">
        <v>0</v>
      </c>
      <c r="M1018">
        <f ca="1">IF(Table1[company_id]=OFFSET(Table1[company_id],-1,0),
   OFFSET(Table1[adjusted_close],-1,0),
   "")</f>
        <v>1359.41</v>
      </c>
      <c r="N1018">
        <f t="shared" ca="1" si="15"/>
        <v>0</v>
      </c>
    </row>
    <row r="1019" spans="1:14">
      <c r="A1019" t="s">
        <v>317</v>
      </c>
      <c r="B1019" t="s">
        <v>48</v>
      </c>
      <c r="C1019">
        <v>1398.24</v>
      </c>
      <c r="D1019">
        <v>1411.18</v>
      </c>
      <c r="E1019">
        <v>1385.3</v>
      </c>
      <c r="F1019">
        <v>1389.22</v>
      </c>
      <c r="G1019">
        <v>18695</v>
      </c>
      <c r="H1019">
        <v>161</v>
      </c>
      <c r="I1019">
        <v>1</v>
      </c>
      <c r="J1019">
        <v>1389.22</v>
      </c>
      <c r="K1019">
        <v>24664.891472868221</v>
      </c>
      <c r="L1019" t="b">
        <v>0</v>
      </c>
      <c r="M1019">
        <f ca="1">IF(Table1[company_id]=OFFSET(Table1[company_id],-1,0),
   OFFSET(Table1[adjusted_close],-1,0),
   "")</f>
        <v>1389.22</v>
      </c>
      <c r="N1019">
        <f t="shared" ca="1" si="15"/>
        <v>0</v>
      </c>
    </row>
    <row r="1020" spans="1:14">
      <c r="A1020" t="s">
        <v>318</v>
      </c>
      <c r="B1020" t="s">
        <v>48</v>
      </c>
      <c r="C1020">
        <v>1376.36</v>
      </c>
      <c r="D1020">
        <v>1393.1</v>
      </c>
      <c r="E1020">
        <v>1359.62</v>
      </c>
      <c r="F1020">
        <v>1370.51</v>
      </c>
      <c r="G1020">
        <v>26491</v>
      </c>
      <c r="H1020">
        <v>162</v>
      </c>
      <c r="I1020">
        <v>1</v>
      </c>
      <c r="J1020">
        <v>1370.51</v>
      </c>
      <c r="K1020">
        <v>24664.891472868221</v>
      </c>
      <c r="L1020" t="b">
        <v>0</v>
      </c>
      <c r="M1020">
        <f ca="1">IF(Table1[company_id]=OFFSET(Table1[company_id],-1,0),
   OFFSET(Table1[adjusted_close],-1,0),
   "")</f>
        <v>1370.51</v>
      </c>
      <c r="N1020">
        <f t="shared" ca="1" si="15"/>
        <v>0</v>
      </c>
    </row>
    <row r="1021" spans="1:14">
      <c r="A1021" t="s">
        <v>319</v>
      </c>
      <c r="B1021" t="s">
        <v>48</v>
      </c>
      <c r="C1021">
        <v>1381.97</v>
      </c>
      <c r="D1021">
        <v>1398.42</v>
      </c>
      <c r="E1021">
        <v>1365.52</v>
      </c>
      <c r="F1021">
        <v>1380.3</v>
      </c>
      <c r="G1021">
        <v>34045</v>
      </c>
      <c r="H1021">
        <v>163</v>
      </c>
      <c r="I1021">
        <v>1</v>
      </c>
      <c r="J1021">
        <v>1380.3</v>
      </c>
      <c r="K1021">
        <v>24664.891472868221</v>
      </c>
      <c r="L1021" t="b">
        <v>0</v>
      </c>
      <c r="M1021">
        <f ca="1">IF(Table1[company_id]=OFFSET(Table1[company_id],-1,0),
   OFFSET(Table1[adjusted_close],-1,0),
   "")</f>
        <v>1380.3</v>
      </c>
      <c r="N1021">
        <f t="shared" ca="1" si="15"/>
        <v>0</v>
      </c>
    </row>
    <row r="1022" spans="1:14">
      <c r="A1022" t="s">
        <v>320</v>
      </c>
      <c r="B1022" t="s">
        <v>48</v>
      </c>
      <c r="C1022">
        <v>1401.49</v>
      </c>
      <c r="D1022">
        <v>1414.64</v>
      </c>
      <c r="E1022">
        <v>1388.35</v>
      </c>
      <c r="F1022">
        <v>1395.9</v>
      </c>
      <c r="G1022">
        <v>31497</v>
      </c>
      <c r="H1022">
        <v>164</v>
      </c>
      <c r="I1022">
        <v>1</v>
      </c>
      <c r="J1022">
        <v>1395.9</v>
      </c>
      <c r="K1022">
        <v>24664.891472868221</v>
      </c>
      <c r="L1022" t="b">
        <v>0</v>
      </c>
      <c r="M1022">
        <f ca="1">IF(Table1[company_id]=OFFSET(Table1[company_id],-1,0),
   OFFSET(Table1[adjusted_close],-1,0),
   "")</f>
        <v>1395.9</v>
      </c>
      <c r="N1022">
        <f t="shared" ca="1" si="15"/>
        <v>0</v>
      </c>
    </row>
    <row r="1023" spans="1:14">
      <c r="A1023" t="s">
        <v>323</v>
      </c>
      <c r="B1023" t="s">
        <v>48</v>
      </c>
      <c r="C1023">
        <v>1364.55</v>
      </c>
      <c r="D1023">
        <v>1371.05</v>
      </c>
      <c r="E1023">
        <v>1358.05</v>
      </c>
      <c r="F1023">
        <v>1370.23</v>
      </c>
      <c r="G1023">
        <v>47686</v>
      </c>
      <c r="H1023">
        <v>167</v>
      </c>
      <c r="I1023">
        <v>1</v>
      </c>
      <c r="J1023">
        <v>1370.23</v>
      </c>
      <c r="K1023">
        <v>24664.891472868221</v>
      </c>
      <c r="L1023" t="b">
        <v>0</v>
      </c>
      <c r="M1023">
        <f ca="1">IF(Table1[company_id]=OFFSET(Table1[company_id],-1,0),
   OFFSET(Table1[adjusted_close],-1,0),
   "")</f>
        <v>1370.23</v>
      </c>
      <c r="N1023">
        <f t="shared" ca="1" si="15"/>
        <v>0</v>
      </c>
    </row>
    <row r="1024" spans="1:14">
      <c r="A1024" t="s">
        <v>324</v>
      </c>
      <c r="B1024" t="s">
        <v>48</v>
      </c>
      <c r="C1024">
        <v>1373.49</v>
      </c>
      <c r="D1024">
        <v>1400.49</v>
      </c>
      <c r="E1024">
        <v>1346.5</v>
      </c>
      <c r="F1024">
        <v>1373.34</v>
      </c>
      <c r="G1024">
        <v>44485</v>
      </c>
      <c r="H1024">
        <v>168</v>
      </c>
      <c r="I1024">
        <v>1</v>
      </c>
      <c r="J1024">
        <v>1373.34</v>
      </c>
      <c r="K1024">
        <v>24664.891472868221</v>
      </c>
      <c r="L1024" t="b">
        <v>0</v>
      </c>
      <c r="M1024">
        <f ca="1">IF(Table1[company_id]=OFFSET(Table1[company_id],-1,0),
   OFFSET(Table1[adjusted_close],-1,0),
   "")</f>
        <v>1373.34</v>
      </c>
      <c r="N1024">
        <f t="shared" ca="1" si="15"/>
        <v>0</v>
      </c>
    </row>
    <row r="1025" spans="1:14">
      <c r="A1025" t="s">
        <v>325</v>
      </c>
      <c r="B1025" t="s">
        <v>48</v>
      </c>
      <c r="C1025">
        <v>1412.41</v>
      </c>
      <c r="D1025">
        <v>1428.2</v>
      </c>
      <c r="E1025">
        <v>1396.61</v>
      </c>
      <c r="F1025">
        <v>1418.22</v>
      </c>
      <c r="G1025">
        <v>11068</v>
      </c>
      <c r="H1025">
        <v>169</v>
      </c>
      <c r="I1025">
        <v>1</v>
      </c>
      <c r="J1025">
        <v>1418.22</v>
      </c>
      <c r="K1025">
        <v>24664.891472868221</v>
      </c>
      <c r="L1025" t="b">
        <v>0</v>
      </c>
      <c r="M1025">
        <f ca="1">IF(Table1[company_id]=OFFSET(Table1[company_id],-1,0),
   OFFSET(Table1[adjusted_close],-1,0),
   "")</f>
        <v>1418.22</v>
      </c>
      <c r="N1025">
        <f t="shared" ca="1" si="15"/>
        <v>0</v>
      </c>
    </row>
    <row r="1026" spans="1:14">
      <c r="A1026" t="s">
        <v>326</v>
      </c>
      <c r="B1026" t="s">
        <v>48</v>
      </c>
      <c r="C1026">
        <v>1438.96</v>
      </c>
      <c r="D1026">
        <v>1455.49</v>
      </c>
      <c r="E1026">
        <v>1422.43</v>
      </c>
      <c r="F1026">
        <v>1430.71</v>
      </c>
      <c r="G1026">
        <v>1287</v>
      </c>
      <c r="H1026">
        <v>170</v>
      </c>
      <c r="I1026">
        <v>1</v>
      </c>
      <c r="J1026">
        <v>1430.71</v>
      </c>
      <c r="K1026">
        <v>24664.891472868221</v>
      </c>
      <c r="L1026" t="b">
        <v>1</v>
      </c>
      <c r="M1026">
        <f ca="1">IF(Table1[company_id]=OFFSET(Table1[company_id],-1,0),
   OFFSET(Table1[adjusted_close],-1,0),
   "")</f>
        <v>1430.71</v>
      </c>
      <c r="N1026">
        <f t="shared" ref="N1026:N1089" ca="1" si="16">(J:J- M:M) / M:M</f>
        <v>0</v>
      </c>
    </row>
    <row r="1027" spans="1:14">
      <c r="A1027" t="s">
        <v>327</v>
      </c>
      <c r="B1027" t="s">
        <v>48</v>
      </c>
      <c r="C1027">
        <v>1429.61</v>
      </c>
      <c r="D1027">
        <v>1444.31</v>
      </c>
      <c r="E1027">
        <v>1414.9</v>
      </c>
      <c r="F1027">
        <v>1426.64</v>
      </c>
      <c r="G1027">
        <v>36131</v>
      </c>
      <c r="H1027">
        <v>171</v>
      </c>
      <c r="I1027">
        <v>1</v>
      </c>
      <c r="J1027">
        <v>1426.64</v>
      </c>
      <c r="K1027">
        <v>24664.891472868221</v>
      </c>
      <c r="L1027" t="b">
        <v>0</v>
      </c>
      <c r="M1027">
        <f ca="1">IF(Table1[company_id]=OFFSET(Table1[company_id],-1,0),
   OFFSET(Table1[adjusted_close],-1,0),
   "")</f>
        <v>1426.64</v>
      </c>
      <c r="N1027">
        <f t="shared" ca="1" si="16"/>
        <v>0</v>
      </c>
    </row>
    <row r="1028" spans="1:14">
      <c r="A1028" t="s">
        <v>330</v>
      </c>
      <c r="B1028" t="s">
        <v>48</v>
      </c>
      <c r="C1028">
        <v>1419.27</v>
      </c>
      <c r="D1028">
        <v>1435.79</v>
      </c>
      <c r="E1028">
        <v>1402.75</v>
      </c>
      <c r="F1028">
        <v>1416.94</v>
      </c>
      <c r="G1028">
        <v>41975</v>
      </c>
      <c r="H1028">
        <v>174</v>
      </c>
      <c r="I1028">
        <v>1</v>
      </c>
      <c r="J1028">
        <v>1416.94</v>
      </c>
      <c r="K1028">
        <v>24664.891472868221</v>
      </c>
      <c r="L1028" t="b">
        <v>0</v>
      </c>
      <c r="M1028">
        <f ca="1">IF(Table1[company_id]=OFFSET(Table1[company_id],-1,0),
   OFFSET(Table1[adjusted_close],-1,0),
   "")</f>
        <v>1416.94</v>
      </c>
      <c r="N1028">
        <f t="shared" ca="1" si="16"/>
        <v>0</v>
      </c>
    </row>
    <row r="1029" spans="1:14">
      <c r="A1029" t="s">
        <v>331</v>
      </c>
      <c r="B1029" t="s">
        <v>48</v>
      </c>
      <c r="C1029">
        <v>1371.49</v>
      </c>
      <c r="D1029">
        <v>1387.19</v>
      </c>
      <c r="E1029">
        <v>1355.8</v>
      </c>
      <c r="F1029">
        <v>1381.62</v>
      </c>
      <c r="G1029">
        <v>4178</v>
      </c>
      <c r="H1029">
        <v>175</v>
      </c>
      <c r="I1029">
        <v>1</v>
      </c>
      <c r="J1029">
        <v>1381.62</v>
      </c>
      <c r="K1029">
        <v>24664.891472868221</v>
      </c>
      <c r="L1029" t="b">
        <v>0</v>
      </c>
      <c r="M1029">
        <f ca="1">IF(Table1[company_id]=OFFSET(Table1[company_id],-1,0),
   OFFSET(Table1[adjusted_close],-1,0),
   "")</f>
        <v>1381.62</v>
      </c>
      <c r="N1029">
        <f t="shared" ca="1" si="16"/>
        <v>0</v>
      </c>
    </row>
    <row r="1030" spans="1:14">
      <c r="A1030" t="s">
        <v>332</v>
      </c>
      <c r="B1030" t="s">
        <v>48</v>
      </c>
      <c r="C1030">
        <v>1392.25</v>
      </c>
      <c r="D1030">
        <v>1397.92</v>
      </c>
      <c r="E1030">
        <v>1386.57</v>
      </c>
      <c r="F1030">
        <v>1390.16</v>
      </c>
      <c r="G1030">
        <v>27627</v>
      </c>
      <c r="H1030">
        <v>176</v>
      </c>
      <c r="I1030">
        <v>1</v>
      </c>
      <c r="J1030">
        <v>1390.16</v>
      </c>
      <c r="K1030">
        <v>24664.891472868221</v>
      </c>
      <c r="L1030" t="b">
        <v>0</v>
      </c>
      <c r="M1030">
        <f ca="1">IF(Table1[company_id]=OFFSET(Table1[company_id],-1,0),
   OFFSET(Table1[adjusted_close],-1,0),
   "")</f>
        <v>1390.16</v>
      </c>
      <c r="N1030">
        <f t="shared" ca="1" si="16"/>
        <v>0</v>
      </c>
    </row>
    <row r="1031" spans="1:14">
      <c r="A1031" t="s">
        <v>333</v>
      </c>
      <c r="B1031" t="s">
        <v>48</v>
      </c>
      <c r="C1031">
        <v>1426.17</v>
      </c>
      <c r="D1031">
        <v>1442.23</v>
      </c>
      <c r="E1031">
        <v>1410.12</v>
      </c>
      <c r="F1031">
        <v>1425.04</v>
      </c>
      <c r="G1031">
        <v>36422</v>
      </c>
      <c r="H1031">
        <v>177</v>
      </c>
      <c r="I1031">
        <v>1</v>
      </c>
      <c r="J1031">
        <v>1425.04</v>
      </c>
      <c r="K1031">
        <v>24664.891472868221</v>
      </c>
      <c r="L1031" t="b">
        <v>0</v>
      </c>
      <c r="M1031">
        <f ca="1">IF(Table1[company_id]=OFFSET(Table1[company_id],-1,0),
   OFFSET(Table1[adjusted_close],-1,0),
   "")</f>
        <v>1425.04</v>
      </c>
      <c r="N1031">
        <f t="shared" ca="1" si="16"/>
        <v>0</v>
      </c>
    </row>
    <row r="1032" spans="1:14">
      <c r="A1032" t="s">
        <v>334</v>
      </c>
      <c r="B1032" t="s">
        <v>48</v>
      </c>
      <c r="C1032">
        <v>1410.54</v>
      </c>
      <c r="D1032">
        <v>1424.13</v>
      </c>
      <c r="E1032">
        <v>1396.96</v>
      </c>
      <c r="F1032">
        <v>1410.84</v>
      </c>
      <c r="G1032">
        <v>8135</v>
      </c>
      <c r="H1032">
        <v>178</v>
      </c>
      <c r="I1032">
        <v>1</v>
      </c>
      <c r="J1032">
        <v>1410.84</v>
      </c>
      <c r="K1032">
        <v>24664.891472868221</v>
      </c>
      <c r="L1032" t="b">
        <v>0</v>
      </c>
      <c r="M1032">
        <f ca="1">IF(Table1[company_id]=OFFSET(Table1[company_id],-1,0),
   OFFSET(Table1[adjusted_close],-1,0),
   "")</f>
        <v>1410.84</v>
      </c>
      <c r="N1032">
        <f t="shared" ca="1" si="16"/>
        <v>0</v>
      </c>
    </row>
    <row r="1033" spans="1:14">
      <c r="A1033" t="s">
        <v>337</v>
      </c>
      <c r="B1033" t="s">
        <v>48</v>
      </c>
      <c r="C1033">
        <v>1378.34</v>
      </c>
      <c r="D1033">
        <v>1385.28</v>
      </c>
      <c r="E1033">
        <v>1371.39</v>
      </c>
      <c r="F1033">
        <v>1377.18</v>
      </c>
      <c r="G1033">
        <v>24238</v>
      </c>
      <c r="H1033">
        <v>181</v>
      </c>
      <c r="I1033">
        <v>1</v>
      </c>
      <c r="J1033">
        <v>1377.18</v>
      </c>
      <c r="K1033">
        <v>24664.891472868221</v>
      </c>
      <c r="L1033" t="b">
        <v>0</v>
      </c>
      <c r="M1033" t="e">
        <f ca="1">IF(Table1[company_id]=OFFSET(Table1[company_id],-1,0),
   OFFSET(Table1[adjusted_close],-1,0),
   "")</f>
        <v>#VALUE!</v>
      </c>
      <c r="N1033" t="e">
        <f t="shared" ca="1" si="16"/>
        <v>#VALUE!</v>
      </c>
    </row>
  </sheetData>
  <sortState xmlns:xlrd2="http://schemas.microsoft.com/office/spreadsheetml/2017/richdata2" ref="A2:L1033">
    <sortCondition ref="B1:B1033"/>
  </sortState>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election activeCell="A10" sqref="A10:XFD12"/>
    </sheetView>
  </sheetViews>
  <sheetFormatPr defaultRowHeight="14.4"/>
  <cols>
    <col min="1" max="1" width="14" customWidth="1"/>
    <col min="2" max="2" width="16.88671875" customWidth="1"/>
    <col min="3" max="3" width="20.21875" customWidth="1"/>
    <col min="4" max="4" width="17.44140625" customWidth="1"/>
    <col min="5" max="5" width="16.21875" customWidth="1"/>
    <col min="6" max="6" width="20.33203125" customWidth="1"/>
  </cols>
  <sheetData>
    <row r="1" spans="1:6">
      <c r="A1" s="1" t="s">
        <v>151</v>
      </c>
      <c r="B1" s="1" t="s">
        <v>24</v>
      </c>
      <c r="C1" s="1" t="s">
        <v>347</v>
      </c>
      <c r="D1" s="1" t="s">
        <v>152</v>
      </c>
      <c r="E1" s="1" t="s">
        <v>0</v>
      </c>
      <c r="F1" s="1" t="s">
        <v>348</v>
      </c>
    </row>
    <row r="2" spans="1:6">
      <c r="A2" t="s">
        <v>337</v>
      </c>
      <c r="B2" t="s">
        <v>27</v>
      </c>
      <c r="C2">
        <v>17.05</v>
      </c>
      <c r="D2">
        <v>181</v>
      </c>
      <c r="E2" t="s">
        <v>4</v>
      </c>
      <c r="F2" t="b">
        <v>0</v>
      </c>
    </row>
    <row r="3" spans="1:6">
      <c r="A3" t="s">
        <v>337</v>
      </c>
      <c r="B3" t="s">
        <v>30</v>
      </c>
      <c r="C3">
        <v>17.600000000000001</v>
      </c>
      <c r="D3">
        <v>181</v>
      </c>
      <c r="E3" t="s">
        <v>4</v>
      </c>
      <c r="F3" t="b">
        <v>0</v>
      </c>
    </row>
    <row r="4" spans="1:6">
      <c r="A4" t="s">
        <v>246</v>
      </c>
      <c r="B4" t="s">
        <v>33</v>
      </c>
      <c r="C4">
        <v>12.5</v>
      </c>
      <c r="D4">
        <v>90</v>
      </c>
      <c r="E4" t="s">
        <v>4</v>
      </c>
      <c r="F4" t="b">
        <v>0</v>
      </c>
    </row>
    <row r="5" spans="1:6">
      <c r="A5" t="s">
        <v>246</v>
      </c>
      <c r="B5" t="s">
        <v>42</v>
      </c>
      <c r="C5">
        <v>4.37</v>
      </c>
      <c r="D5">
        <v>90</v>
      </c>
      <c r="E5" t="s">
        <v>8</v>
      </c>
      <c r="F5" t="b">
        <v>0</v>
      </c>
    </row>
    <row r="6" spans="1:6">
      <c r="A6" t="s">
        <v>337</v>
      </c>
      <c r="B6" t="s">
        <v>42</v>
      </c>
      <c r="C6">
        <v>22.35</v>
      </c>
      <c r="D6">
        <v>181</v>
      </c>
      <c r="E6" t="s">
        <v>8</v>
      </c>
      <c r="F6" t="b">
        <v>0</v>
      </c>
    </row>
    <row r="7" spans="1:6">
      <c r="A7" t="s">
        <v>246</v>
      </c>
      <c r="B7" t="s">
        <v>45</v>
      </c>
      <c r="C7">
        <v>20.39</v>
      </c>
      <c r="D7">
        <v>90</v>
      </c>
      <c r="E7" t="s">
        <v>8</v>
      </c>
      <c r="F7" t="b">
        <v>0</v>
      </c>
    </row>
    <row r="8" spans="1:6">
      <c r="A8" t="s">
        <v>337</v>
      </c>
      <c r="B8" t="s">
        <v>45</v>
      </c>
      <c r="C8">
        <v>13.49</v>
      </c>
      <c r="D8">
        <v>181</v>
      </c>
      <c r="E8" t="s">
        <v>8</v>
      </c>
      <c r="F8" t="b">
        <v>0</v>
      </c>
    </row>
    <row r="9" spans="1:6">
      <c r="A9" t="s">
        <v>337</v>
      </c>
      <c r="B9" t="s">
        <v>48</v>
      </c>
      <c r="C9">
        <v>12.25</v>
      </c>
      <c r="D9">
        <v>181</v>
      </c>
      <c r="E9" t="s">
        <v>8</v>
      </c>
      <c r="F9" t="b">
        <v>0</v>
      </c>
    </row>
    <row r="10" spans="1:6">
      <c r="C10" s="38"/>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election activeCell="E10" sqref="E10"/>
    </sheetView>
  </sheetViews>
  <sheetFormatPr defaultRowHeight="14.4"/>
  <cols>
    <col min="1" max="1" width="13.44140625" customWidth="1"/>
    <col min="2" max="2" width="14" customWidth="1"/>
    <col min="3" max="3" width="13.5546875" customWidth="1"/>
    <col min="4" max="4" width="14.6640625" customWidth="1"/>
    <col min="5" max="5" width="17.6640625" customWidth="1"/>
  </cols>
  <sheetData>
    <row r="1" spans="1:5">
      <c r="A1" s="1" t="s">
        <v>24</v>
      </c>
      <c r="B1" s="1" t="s">
        <v>151</v>
      </c>
      <c r="C1" s="1" t="s">
        <v>349</v>
      </c>
      <c r="D1" s="1" t="s">
        <v>152</v>
      </c>
      <c r="E1" s="1" t="s">
        <v>0</v>
      </c>
    </row>
    <row r="2" spans="1:5">
      <c r="A2" t="s">
        <v>36</v>
      </c>
      <c r="B2" t="s">
        <v>297</v>
      </c>
      <c r="C2">
        <v>1.5</v>
      </c>
      <c r="D2">
        <v>141</v>
      </c>
      <c r="E2" t="s">
        <v>4</v>
      </c>
    </row>
    <row r="3" spans="1:5">
      <c r="A3" t="s">
        <v>48</v>
      </c>
      <c r="B3" t="s">
        <v>292</v>
      </c>
      <c r="C3">
        <v>2</v>
      </c>
      <c r="D3">
        <v>136</v>
      </c>
      <c r="E3" t="s">
        <v>8</v>
      </c>
    </row>
    <row r="4" spans="1:5">
      <c r="A4" t="s">
        <v>36</v>
      </c>
      <c r="B4" t="s">
        <v>320</v>
      </c>
      <c r="C4">
        <v>2</v>
      </c>
      <c r="D4">
        <v>164</v>
      </c>
      <c r="E4" t="s">
        <v>4</v>
      </c>
    </row>
    <row r="5" spans="1:5">
      <c r="A5" t="s">
        <v>27</v>
      </c>
      <c r="B5" t="s">
        <v>296</v>
      </c>
      <c r="C5">
        <v>1.5</v>
      </c>
      <c r="D5">
        <v>140</v>
      </c>
      <c r="E5" t="s">
        <v>4</v>
      </c>
    </row>
    <row r="6" spans="1:5">
      <c r="A6" t="s">
        <v>48</v>
      </c>
      <c r="B6" t="s">
        <v>281</v>
      </c>
      <c r="C6">
        <v>2</v>
      </c>
      <c r="D6">
        <v>125</v>
      </c>
      <c r="E6" t="s">
        <v>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01"/>
  <sheetViews>
    <sheetView workbookViewId="0">
      <selection activeCell="H14" sqref="H14"/>
    </sheetView>
  </sheetViews>
  <sheetFormatPr defaultRowHeight="14.4"/>
  <cols>
    <col min="1" max="1" width="13.44140625" customWidth="1"/>
    <col min="2" max="2" width="12.5546875" customWidth="1"/>
    <col min="3" max="3" width="14.44140625" customWidth="1"/>
    <col min="4" max="4" width="10.6640625" customWidth="1"/>
    <col min="5" max="5" width="13.21875" customWidth="1"/>
    <col min="6" max="6" width="12" customWidth="1"/>
    <col min="7" max="7" width="13.6640625" customWidth="1"/>
    <col min="8" max="8" width="13.77734375" customWidth="1"/>
    <col min="9" max="9" width="18.109375" customWidth="1"/>
    <col min="10" max="10" width="13.21875" customWidth="1"/>
    <col min="11" max="11" width="15.33203125" customWidth="1"/>
    <col min="12" max="12" width="20.5546875" customWidth="1"/>
    <col min="13" max="13" width="22.88671875" customWidth="1"/>
    <col min="14" max="14" width="24.33203125" customWidth="1"/>
  </cols>
  <sheetData>
    <row r="1" spans="1:14">
      <c r="A1" s="1" t="s">
        <v>350</v>
      </c>
      <c r="B1" s="1" t="s">
        <v>351</v>
      </c>
      <c r="C1" s="1" t="s">
        <v>24</v>
      </c>
      <c r="D1" s="1" t="s">
        <v>352</v>
      </c>
      <c r="E1" s="1" t="s">
        <v>353</v>
      </c>
      <c r="F1" s="1" t="s">
        <v>354</v>
      </c>
      <c r="G1" s="1" t="s">
        <v>355</v>
      </c>
      <c r="H1" s="1" t="s">
        <v>51</v>
      </c>
      <c r="I1" s="1" t="s">
        <v>118</v>
      </c>
      <c r="J1" s="1" t="s">
        <v>151</v>
      </c>
      <c r="K1" s="1" t="s">
        <v>152</v>
      </c>
      <c r="L1" s="1" t="s">
        <v>356</v>
      </c>
      <c r="M1" s="1" t="s">
        <v>357</v>
      </c>
      <c r="N1" s="1" t="s">
        <v>358</v>
      </c>
    </row>
    <row r="2" spans="1:14">
      <c r="A2" t="s">
        <v>359</v>
      </c>
      <c r="B2" t="s">
        <v>212</v>
      </c>
      <c r="C2" t="s">
        <v>30</v>
      </c>
      <c r="D2" t="s">
        <v>360</v>
      </c>
      <c r="E2">
        <v>827</v>
      </c>
      <c r="F2" t="s">
        <v>361</v>
      </c>
      <c r="G2" t="s">
        <v>362</v>
      </c>
      <c r="H2" t="s">
        <v>63</v>
      </c>
      <c r="I2" t="s">
        <v>136</v>
      </c>
      <c r="J2" t="s">
        <v>215</v>
      </c>
      <c r="K2">
        <v>59</v>
      </c>
      <c r="L2" t="b">
        <v>0</v>
      </c>
      <c r="M2" t="b">
        <v>1</v>
      </c>
      <c r="N2" t="b">
        <v>0</v>
      </c>
    </row>
    <row r="3" spans="1:14">
      <c r="A3" t="s">
        <v>363</v>
      </c>
      <c r="B3" t="s">
        <v>225</v>
      </c>
      <c r="C3" t="s">
        <v>42</v>
      </c>
      <c r="D3" t="s">
        <v>360</v>
      </c>
      <c r="E3">
        <v>665</v>
      </c>
      <c r="F3" t="s">
        <v>361</v>
      </c>
      <c r="G3" t="s">
        <v>362</v>
      </c>
      <c r="H3" t="s">
        <v>70</v>
      </c>
      <c r="I3" t="s">
        <v>136</v>
      </c>
      <c r="J3" t="s">
        <v>290</v>
      </c>
      <c r="K3">
        <v>134</v>
      </c>
      <c r="L3" t="b">
        <v>0</v>
      </c>
      <c r="M3" t="b">
        <v>1</v>
      </c>
      <c r="N3" t="b">
        <v>0</v>
      </c>
    </row>
    <row r="4" spans="1:14">
      <c r="A4" t="s">
        <v>364</v>
      </c>
      <c r="B4" t="s">
        <v>331</v>
      </c>
      <c r="C4" t="s">
        <v>45</v>
      </c>
      <c r="D4" t="s">
        <v>365</v>
      </c>
      <c r="E4">
        <v>787</v>
      </c>
      <c r="F4" t="s">
        <v>361</v>
      </c>
      <c r="G4" t="s">
        <v>362</v>
      </c>
      <c r="H4" t="s">
        <v>96</v>
      </c>
      <c r="I4" t="s">
        <v>136</v>
      </c>
      <c r="J4" t="s">
        <v>299</v>
      </c>
      <c r="K4">
        <v>143</v>
      </c>
      <c r="L4" t="b">
        <v>0</v>
      </c>
      <c r="M4" t="b">
        <v>1</v>
      </c>
      <c r="N4" t="b">
        <v>0</v>
      </c>
    </row>
    <row r="5" spans="1:14">
      <c r="A5" t="s">
        <v>366</v>
      </c>
      <c r="B5" t="s">
        <v>186</v>
      </c>
      <c r="C5" t="s">
        <v>30</v>
      </c>
      <c r="D5" t="s">
        <v>360</v>
      </c>
      <c r="E5">
        <v>194</v>
      </c>
      <c r="F5" t="s">
        <v>361</v>
      </c>
      <c r="G5" t="s">
        <v>362</v>
      </c>
      <c r="H5" t="s">
        <v>68</v>
      </c>
      <c r="I5" t="s">
        <v>145</v>
      </c>
      <c r="J5" t="s">
        <v>304</v>
      </c>
      <c r="K5">
        <v>148</v>
      </c>
      <c r="L5" t="b">
        <v>0</v>
      </c>
      <c r="M5" t="b">
        <v>1</v>
      </c>
      <c r="N5" t="b">
        <v>0</v>
      </c>
    </row>
    <row r="6" spans="1:14">
      <c r="A6" t="s">
        <v>367</v>
      </c>
      <c r="B6" t="s">
        <v>281</v>
      </c>
      <c r="C6" t="s">
        <v>33</v>
      </c>
      <c r="D6" t="s">
        <v>360</v>
      </c>
      <c r="E6">
        <v>331</v>
      </c>
      <c r="F6" t="s">
        <v>361</v>
      </c>
      <c r="G6" t="s">
        <v>362</v>
      </c>
      <c r="H6" t="s">
        <v>94</v>
      </c>
      <c r="I6" t="s">
        <v>142</v>
      </c>
      <c r="J6" t="s">
        <v>222</v>
      </c>
      <c r="K6">
        <v>66</v>
      </c>
      <c r="L6" t="b">
        <v>0</v>
      </c>
      <c r="M6" t="b">
        <v>1</v>
      </c>
      <c r="N6" t="b">
        <v>0</v>
      </c>
    </row>
    <row r="7" spans="1:14">
      <c r="A7" t="s">
        <v>368</v>
      </c>
      <c r="B7" t="s">
        <v>248</v>
      </c>
      <c r="C7" t="s">
        <v>27</v>
      </c>
      <c r="D7" t="s">
        <v>360</v>
      </c>
      <c r="E7">
        <v>330</v>
      </c>
      <c r="F7" t="s">
        <v>361</v>
      </c>
      <c r="G7" t="s">
        <v>362</v>
      </c>
      <c r="H7" t="s">
        <v>80</v>
      </c>
      <c r="I7" t="s">
        <v>136</v>
      </c>
      <c r="J7" t="s">
        <v>212</v>
      </c>
      <c r="K7">
        <v>56</v>
      </c>
      <c r="L7" t="b">
        <v>0</v>
      </c>
      <c r="M7" t="b">
        <v>1</v>
      </c>
      <c r="N7" t="b">
        <v>0</v>
      </c>
    </row>
    <row r="8" spans="1:14">
      <c r="A8" t="s">
        <v>369</v>
      </c>
      <c r="B8" t="s">
        <v>264</v>
      </c>
      <c r="C8" t="s">
        <v>42</v>
      </c>
      <c r="D8" t="s">
        <v>360</v>
      </c>
      <c r="E8">
        <v>203</v>
      </c>
      <c r="F8" t="s">
        <v>361</v>
      </c>
      <c r="G8" t="s">
        <v>362</v>
      </c>
      <c r="H8" t="s">
        <v>57</v>
      </c>
      <c r="I8" t="s">
        <v>124</v>
      </c>
      <c r="J8" t="s">
        <v>318</v>
      </c>
      <c r="K8">
        <v>162</v>
      </c>
      <c r="L8" t="b">
        <v>0</v>
      </c>
      <c r="M8" t="b">
        <v>1</v>
      </c>
      <c r="N8" t="b">
        <v>0</v>
      </c>
    </row>
    <row r="9" spans="1:14">
      <c r="A9" t="s">
        <v>370</v>
      </c>
      <c r="B9" t="s">
        <v>334</v>
      </c>
      <c r="C9" t="s">
        <v>48</v>
      </c>
      <c r="D9" t="s">
        <v>360</v>
      </c>
      <c r="E9">
        <v>323</v>
      </c>
      <c r="F9" t="s">
        <v>361</v>
      </c>
      <c r="G9" t="s">
        <v>362</v>
      </c>
      <c r="H9" t="s">
        <v>68</v>
      </c>
      <c r="I9" t="s">
        <v>145</v>
      </c>
      <c r="J9" t="s">
        <v>277</v>
      </c>
      <c r="K9">
        <v>121</v>
      </c>
      <c r="L9" t="b">
        <v>0</v>
      </c>
      <c r="M9" t="b">
        <v>1</v>
      </c>
      <c r="N9" t="b">
        <v>0</v>
      </c>
    </row>
    <row r="10" spans="1:14">
      <c r="A10" t="s">
        <v>371</v>
      </c>
      <c r="B10" t="s">
        <v>333</v>
      </c>
      <c r="C10" t="s">
        <v>39</v>
      </c>
      <c r="D10" t="s">
        <v>365</v>
      </c>
      <c r="E10">
        <v>857</v>
      </c>
      <c r="F10" t="s">
        <v>361</v>
      </c>
      <c r="G10" t="s">
        <v>362</v>
      </c>
      <c r="H10" t="s">
        <v>88</v>
      </c>
      <c r="I10" t="s">
        <v>124</v>
      </c>
      <c r="J10" t="s">
        <v>302</v>
      </c>
      <c r="K10">
        <v>146</v>
      </c>
      <c r="L10" t="b">
        <v>0</v>
      </c>
      <c r="M10" t="b">
        <v>1</v>
      </c>
      <c r="N10" t="b">
        <v>0</v>
      </c>
    </row>
    <row r="11" spans="1:14">
      <c r="A11" t="s">
        <v>372</v>
      </c>
      <c r="B11" t="s">
        <v>302</v>
      </c>
      <c r="C11" t="s">
        <v>48</v>
      </c>
      <c r="D11" t="s">
        <v>360</v>
      </c>
      <c r="E11">
        <v>764</v>
      </c>
      <c r="F11" t="s">
        <v>361</v>
      </c>
      <c r="G11" t="s">
        <v>362</v>
      </c>
      <c r="H11" t="s">
        <v>116</v>
      </c>
      <c r="I11" t="s">
        <v>139</v>
      </c>
      <c r="J11" t="s">
        <v>257</v>
      </c>
      <c r="K11">
        <v>101</v>
      </c>
      <c r="L11" t="b">
        <v>0</v>
      </c>
      <c r="M11" t="b">
        <v>1</v>
      </c>
      <c r="N11" t="b">
        <v>0</v>
      </c>
    </row>
    <row r="12" spans="1:14">
      <c r="A12" t="s">
        <v>373</v>
      </c>
      <c r="B12" t="s">
        <v>277</v>
      </c>
      <c r="C12" t="s">
        <v>48</v>
      </c>
      <c r="D12" t="s">
        <v>360</v>
      </c>
      <c r="E12">
        <v>151</v>
      </c>
      <c r="F12" t="s">
        <v>361</v>
      </c>
      <c r="G12" t="s">
        <v>362</v>
      </c>
      <c r="H12" t="s">
        <v>88</v>
      </c>
      <c r="I12" t="s">
        <v>145</v>
      </c>
      <c r="J12" t="s">
        <v>213</v>
      </c>
      <c r="K12">
        <v>57</v>
      </c>
      <c r="L12" t="b">
        <v>0</v>
      </c>
      <c r="M12" t="b">
        <v>1</v>
      </c>
      <c r="N12" t="b">
        <v>0</v>
      </c>
    </row>
    <row r="13" spans="1:14">
      <c r="A13" t="s">
        <v>374</v>
      </c>
      <c r="B13" t="s">
        <v>267</v>
      </c>
      <c r="C13" t="s">
        <v>27</v>
      </c>
      <c r="D13" t="s">
        <v>360</v>
      </c>
      <c r="E13">
        <v>52</v>
      </c>
      <c r="F13" t="s">
        <v>361</v>
      </c>
      <c r="G13" t="s">
        <v>362</v>
      </c>
      <c r="H13" t="s">
        <v>86</v>
      </c>
      <c r="I13" t="s">
        <v>124</v>
      </c>
      <c r="J13" t="s">
        <v>313</v>
      </c>
      <c r="K13">
        <v>157</v>
      </c>
      <c r="L13" t="b">
        <v>0</v>
      </c>
      <c r="M13" t="b">
        <v>1</v>
      </c>
      <c r="N13" t="b">
        <v>0</v>
      </c>
    </row>
    <row r="14" spans="1:14">
      <c r="A14" t="s">
        <v>375</v>
      </c>
      <c r="B14" t="s">
        <v>200</v>
      </c>
      <c r="C14" t="s">
        <v>27</v>
      </c>
      <c r="D14" t="s">
        <v>360</v>
      </c>
      <c r="E14">
        <v>945</v>
      </c>
      <c r="F14" t="s">
        <v>361</v>
      </c>
      <c r="G14" t="s">
        <v>362</v>
      </c>
      <c r="H14" t="s">
        <v>114</v>
      </c>
      <c r="I14" t="s">
        <v>127</v>
      </c>
      <c r="J14" t="s">
        <v>305</v>
      </c>
      <c r="K14">
        <v>149</v>
      </c>
      <c r="L14" t="b">
        <v>0</v>
      </c>
      <c r="M14" t="b">
        <v>1</v>
      </c>
      <c r="N14" t="b">
        <v>0</v>
      </c>
    </row>
    <row r="15" spans="1:14">
      <c r="A15" t="s">
        <v>376</v>
      </c>
      <c r="B15" t="s">
        <v>281</v>
      </c>
      <c r="C15" t="s">
        <v>36</v>
      </c>
      <c r="D15" t="s">
        <v>360</v>
      </c>
      <c r="E15">
        <v>81</v>
      </c>
      <c r="F15" t="s">
        <v>361</v>
      </c>
      <c r="G15" t="s">
        <v>362</v>
      </c>
      <c r="H15" t="s">
        <v>114</v>
      </c>
      <c r="I15" t="s">
        <v>121</v>
      </c>
      <c r="J15" t="s">
        <v>263</v>
      </c>
      <c r="K15">
        <v>107</v>
      </c>
      <c r="L15" t="b">
        <v>0</v>
      </c>
      <c r="M15" t="b">
        <v>1</v>
      </c>
      <c r="N15" t="b">
        <v>0</v>
      </c>
    </row>
    <row r="16" spans="1:14">
      <c r="A16" t="s">
        <v>377</v>
      </c>
      <c r="B16" t="s">
        <v>232</v>
      </c>
      <c r="C16" t="s">
        <v>42</v>
      </c>
      <c r="D16" t="s">
        <v>360</v>
      </c>
      <c r="E16">
        <v>353</v>
      </c>
      <c r="F16" t="s">
        <v>361</v>
      </c>
      <c r="G16" t="s">
        <v>362</v>
      </c>
      <c r="H16" t="s">
        <v>78</v>
      </c>
      <c r="I16" t="s">
        <v>145</v>
      </c>
      <c r="J16" t="s">
        <v>199</v>
      </c>
      <c r="K16">
        <v>43</v>
      </c>
      <c r="L16" t="b">
        <v>0</v>
      </c>
      <c r="M16" t="b">
        <v>1</v>
      </c>
      <c r="N16" t="b">
        <v>0</v>
      </c>
    </row>
    <row r="17" spans="1:14">
      <c r="A17" t="s">
        <v>378</v>
      </c>
      <c r="B17" t="s">
        <v>311</v>
      </c>
      <c r="C17" t="s">
        <v>30</v>
      </c>
      <c r="D17" t="s">
        <v>360</v>
      </c>
      <c r="E17">
        <v>138</v>
      </c>
      <c r="F17" t="s">
        <v>361</v>
      </c>
      <c r="G17" t="s">
        <v>362</v>
      </c>
      <c r="H17" t="s">
        <v>98</v>
      </c>
      <c r="I17" t="s">
        <v>124</v>
      </c>
      <c r="J17" t="s">
        <v>208</v>
      </c>
      <c r="K17">
        <v>52</v>
      </c>
      <c r="L17" t="b">
        <v>0</v>
      </c>
      <c r="M17" t="b">
        <v>1</v>
      </c>
      <c r="N17" t="b">
        <v>0</v>
      </c>
    </row>
    <row r="18" spans="1:14">
      <c r="A18" t="s">
        <v>379</v>
      </c>
      <c r="B18" t="s">
        <v>306</v>
      </c>
      <c r="C18" t="s">
        <v>27</v>
      </c>
      <c r="D18" t="s">
        <v>365</v>
      </c>
      <c r="E18">
        <v>213</v>
      </c>
      <c r="F18" t="s">
        <v>361</v>
      </c>
      <c r="G18" t="s">
        <v>362</v>
      </c>
      <c r="H18" t="s">
        <v>96</v>
      </c>
      <c r="I18" t="s">
        <v>139</v>
      </c>
      <c r="J18" t="s">
        <v>260</v>
      </c>
      <c r="K18">
        <v>104</v>
      </c>
      <c r="L18" t="b">
        <v>0</v>
      </c>
      <c r="M18" t="b">
        <v>1</v>
      </c>
      <c r="N18" t="b">
        <v>0</v>
      </c>
    </row>
    <row r="19" spans="1:14">
      <c r="A19" t="s">
        <v>380</v>
      </c>
      <c r="B19" t="s">
        <v>276</v>
      </c>
      <c r="C19" t="s">
        <v>39</v>
      </c>
      <c r="D19" t="s">
        <v>360</v>
      </c>
      <c r="E19">
        <v>485</v>
      </c>
      <c r="F19" t="s">
        <v>361</v>
      </c>
      <c r="G19" t="s">
        <v>362</v>
      </c>
      <c r="H19" t="s">
        <v>84</v>
      </c>
      <c r="I19" t="s">
        <v>127</v>
      </c>
      <c r="J19" t="s">
        <v>234</v>
      </c>
      <c r="K19">
        <v>78</v>
      </c>
      <c r="L19" t="b">
        <v>0</v>
      </c>
      <c r="M19" t="b">
        <v>1</v>
      </c>
      <c r="N19" t="b">
        <v>0</v>
      </c>
    </row>
    <row r="20" spans="1:14">
      <c r="A20" t="s">
        <v>381</v>
      </c>
      <c r="B20" t="s">
        <v>214</v>
      </c>
      <c r="C20" t="s">
        <v>42</v>
      </c>
      <c r="D20" t="s">
        <v>365</v>
      </c>
      <c r="E20">
        <v>867</v>
      </c>
      <c r="F20" t="s">
        <v>361</v>
      </c>
      <c r="G20" t="s">
        <v>362</v>
      </c>
      <c r="H20" t="s">
        <v>92</v>
      </c>
      <c r="I20" t="s">
        <v>145</v>
      </c>
      <c r="J20" t="s">
        <v>285</v>
      </c>
      <c r="K20">
        <v>129</v>
      </c>
      <c r="L20" t="b">
        <v>0</v>
      </c>
      <c r="M20" t="b">
        <v>1</v>
      </c>
      <c r="N20" t="b">
        <v>0</v>
      </c>
    </row>
    <row r="21" spans="1:14">
      <c r="A21" t="s">
        <v>382</v>
      </c>
      <c r="B21" t="s">
        <v>211</v>
      </c>
      <c r="C21" t="s">
        <v>39</v>
      </c>
      <c r="D21" t="s">
        <v>365</v>
      </c>
      <c r="E21">
        <v>444</v>
      </c>
      <c r="F21" t="s">
        <v>361</v>
      </c>
      <c r="G21" t="s">
        <v>362</v>
      </c>
      <c r="H21" t="s">
        <v>76</v>
      </c>
      <c r="I21" t="s">
        <v>124</v>
      </c>
      <c r="J21" t="s">
        <v>240</v>
      </c>
      <c r="K21">
        <v>84</v>
      </c>
      <c r="L21" t="b">
        <v>0</v>
      </c>
      <c r="M21" t="b">
        <v>1</v>
      </c>
      <c r="N21" t="b">
        <v>0</v>
      </c>
    </row>
    <row r="22" spans="1:14">
      <c r="A22" t="s">
        <v>383</v>
      </c>
      <c r="B22" t="s">
        <v>171</v>
      </c>
      <c r="C22" t="s">
        <v>45</v>
      </c>
      <c r="D22" t="s">
        <v>360</v>
      </c>
      <c r="E22">
        <v>815</v>
      </c>
      <c r="F22" t="s">
        <v>361</v>
      </c>
      <c r="G22" t="s">
        <v>362</v>
      </c>
      <c r="H22" t="s">
        <v>70</v>
      </c>
      <c r="I22" t="s">
        <v>130</v>
      </c>
      <c r="J22" t="s">
        <v>334</v>
      </c>
      <c r="K22">
        <v>178</v>
      </c>
      <c r="L22" t="b">
        <v>0</v>
      </c>
      <c r="M22" t="b">
        <v>1</v>
      </c>
      <c r="N22" t="b">
        <v>0</v>
      </c>
    </row>
    <row r="23" spans="1:14">
      <c r="A23" t="s">
        <v>384</v>
      </c>
      <c r="B23" t="s">
        <v>256</v>
      </c>
      <c r="C23" t="s">
        <v>42</v>
      </c>
      <c r="D23" t="s">
        <v>360</v>
      </c>
      <c r="E23">
        <v>452</v>
      </c>
      <c r="F23" t="s">
        <v>361</v>
      </c>
      <c r="G23" t="s">
        <v>362</v>
      </c>
      <c r="H23" t="s">
        <v>88</v>
      </c>
      <c r="I23" t="s">
        <v>139</v>
      </c>
      <c r="J23" t="s">
        <v>284</v>
      </c>
      <c r="K23">
        <v>128</v>
      </c>
      <c r="L23" t="b">
        <v>0</v>
      </c>
      <c r="M23" t="b">
        <v>1</v>
      </c>
      <c r="N23" t="b">
        <v>0</v>
      </c>
    </row>
    <row r="24" spans="1:14">
      <c r="A24" t="s">
        <v>385</v>
      </c>
      <c r="B24" t="s">
        <v>298</v>
      </c>
      <c r="C24" t="s">
        <v>48</v>
      </c>
      <c r="D24" t="s">
        <v>365</v>
      </c>
      <c r="E24">
        <v>887</v>
      </c>
      <c r="F24" t="s">
        <v>361</v>
      </c>
      <c r="G24" t="s">
        <v>362</v>
      </c>
      <c r="H24" t="s">
        <v>106</v>
      </c>
      <c r="I24" t="s">
        <v>130</v>
      </c>
      <c r="J24" t="s">
        <v>255</v>
      </c>
      <c r="K24">
        <v>99</v>
      </c>
      <c r="L24" t="b">
        <v>0</v>
      </c>
      <c r="M24" t="b">
        <v>1</v>
      </c>
      <c r="N24" t="b">
        <v>0</v>
      </c>
    </row>
    <row r="25" spans="1:14">
      <c r="A25" t="s">
        <v>386</v>
      </c>
      <c r="B25" t="s">
        <v>320</v>
      </c>
      <c r="C25" t="s">
        <v>48</v>
      </c>
      <c r="D25" t="s">
        <v>365</v>
      </c>
      <c r="E25">
        <v>575</v>
      </c>
      <c r="F25" t="s">
        <v>361</v>
      </c>
      <c r="G25" t="s">
        <v>362</v>
      </c>
      <c r="H25" t="s">
        <v>78</v>
      </c>
      <c r="I25" t="s">
        <v>127</v>
      </c>
      <c r="J25" t="s">
        <v>313</v>
      </c>
      <c r="K25">
        <v>157</v>
      </c>
      <c r="L25" t="b">
        <v>0</v>
      </c>
      <c r="M25" t="b">
        <v>1</v>
      </c>
      <c r="N25" t="b">
        <v>0</v>
      </c>
    </row>
    <row r="26" spans="1:14">
      <c r="A26" t="s">
        <v>387</v>
      </c>
      <c r="B26" t="s">
        <v>310</v>
      </c>
      <c r="C26" t="s">
        <v>45</v>
      </c>
      <c r="D26" t="s">
        <v>365</v>
      </c>
      <c r="E26">
        <v>643</v>
      </c>
      <c r="F26" t="s">
        <v>361</v>
      </c>
      <c r="G26" t="s">
        <v>362</v>
      </c>
      <c r="H26" t="s">
        <v>94</v>
      </c>
      <c r="I26" t="s">
        <v>133</v>
      </c>
      <c r="J26" t="s">
        <v>179</v>
      </c>
      <c r="K26">
        <v>23</v>
      </c>
      <c r="L26" t="b">
        <v>0</v>
      </c>
      <c r="M26" t="b">
        <v>1</v>
      </c>
      <c r="N26" t="b">
        <v>0</v>
      </c>
    </row>
    <row r="27" spans="1:14">
      <c r="A27" t="s">
        <v>388</v>
      </c>
      <c r="B27" t="s">
        <v>192</v>
      </c>
      <c r="C27" t="s">
        <v>33</v>
      </c>
      <c r="D27" t="s">
        <v>360</v>
      </c>
      <c r="E27">
        <v>930</v>
      </c>
      <c r="F27" t="s">
        <v>361</v>
      </c>
      <c r="G27" t="s">
        <v>362</v>
      </c>
      <c r="H27" t="s">
        <v>92</v>
      </c>
      <c r="I27" t="s">
        <v>121</v>
      </c>
      <c r="J27" t="s">
        <v>180</v>
      </c>
      <c r="K27">
        <v>24</v>
      </c>
      <c r="L27" t="b">
        <v>0</v>
      </c>
      <c r="M27" t="b">
        <v>1</v>
      </c>
      <c r="N27" t="b">
        <v>0</v>
      </c>
    </row>
    <row r="28" spans="1:14">
      <c r="A28" t="s">
        <v>389</v>
      </c>
      <c r="B28" t="s">
        <v>205</v>
      </c>
      <c r="C28" t="s">
        <v>39</v>
      </c>
      <c r="D28" t="s">
        <v>360</v>
      </c>
      <c r="E28">
        <v>807</v>
      </c>
      <c r="F28" t="s">
        <v>361</v>
      </c>
      <c r="G28" t="s">
        <v>362</v>
      </c>
      <c r="H28" t="s">
        <v>70</v>
      </c>
      <c r="I28" t="s">
        <v>145</v>
      </c>
      <c r="J28" t="s">
        <v>236</v>
      </c>
      <c r="K28">
        <v>80</v>
      </c>
      <c r="L28" t="b">
        <v>0</v>
      </c>
      <c r="M28" t="b">
        <v>1</v>
      </c>
      <c r="N28" t="b">
        <v>0</v>
      </c>
    </row>
    <row r="29" spans="1:14">
      <c r="A29" t="s">
        <v>390</v>
      </c>
      <c r="B29" t="s">
        <v>298</v>
      </c>
      <c r="C29" t="s">
        <v>27</v>
      </c>
      <c r="D29" t="s">
        <v>365</v>
      </c>
      <c r="E29">
        <v>627</v>
      </c>
      <c r="F29" t="s">
        <v>361</v>
      </c>
      <c r="G29" t="s">
        <v>362</v>
      </c>
      <c r="H29" t="s">
        <v>66</v>
      </c>
      <c r="I29" t="s">
        <v>145</v>
      </c>
      <c r="J29" t="s">
        <v>324</v>
      </c>
      <c r="K29">
        <v>168</v>
      </c>
      <c r="L29" t="b">
        <v>0</v>
      </c>
      <c r="M29" t="b">
        <v>1</v>
      </c>
      <c r="N29" t="b">
        <v>0</v>
      </c>
    </row>
    <row r="30" spans="1:14">
      <c r="A30" t="s">
        <v>391</v>
      </c>
      <c r="B30" t="s">
        <v>277</v>
      </c>
      <c r="C30" t="s">
        <v>27</v>
      </c>
      <c r="D30" t="s">
        <v>360</v>
      </c>
      <c r="E30">
        <v>226</v>
      </c>
      <c r="F30" t="s">
        <v>361</v>
      </c>
      <c r="G30" t="s">
        <v>362</v>
      </c>
      <c r="H30" t="s">
        <v>108</v>
      </c>
      <c r="I30" t="s">
        <v>136</v>
      </c>
      <c r="J30" t="s">
        <v>177</v>
      </c>
      <c r="K30">
        <v>21</v>
      </c>
      <c r="L30" t="b">
        <v>0</v>
      </c>
      <c r="M30" t="b">
        <v>1</v>
      </c>
      <c r="N30" t="b">
        <v>0</v>
      </c>
    </row>
    <row r="31" spans="1:14">
      <c r="A31" t="s">
        <v>392</v>
      </c>
      <c r="B31" t="s">
        <v>331</v>
      </c>
      <c r="C31" t="s">
        <v>33</v>
      </c>
      <c r="D31" t="s">
        <v>360</v>
      </c>
      <c r="E31">
        <v>315</v>
      </c>
      <c r="F31" t="s">
        <v>361</v>
      </c>
      <c r="G31" t="s">
        <v>362</v>
      </c>
      <c r="H31" t="s">
        <v>63</v>
      </c>
      <c r="I31" t="s">
        <v>136</v>
      </c>
      <c r="J31" t="s">
        <v>332</v>
      </c>
      <c r="K31">
        <v>176</v>
      </c>
      <c r="L31" t="b">
        <v>0</v>
      </c>
      <c r="M31" t="b">
        <v>1</v>
      </c>
      <c r="N31" t="b">
        <v>0</v>
      </c>
    </row>
    <row r="32" spans="1:14">
      <c r="A32" t="s">
        <v>393</v>
      </c>
      <c r="B32" t="s">
        <v>162</v>
      </c>
      <c r="C32" t="s">
        <v>36</v>
      </c>
      <c r="D32" t="s">
        <v>365</v>
      </c>
      <c r="E32">
        <v>922</v>
      </c>
      <c r="F32" t="s">
        <v>361</v>
      </c>
      <c r="G32" t="s">
        <v>362</v>
      </c>
      <c r="H32" t="s">
        <v>72</v>
      </c>
      <c r="I32" t="s">
        <v>145</v>
      </c>
      <c r="J32" t="s">
        <v>233</v>
      </c>
      <c r="K32">
        <v>77</v>
      </c>
      <c r="L32" t="b">
        <v>0</v>
      </c>
      <c r="M32" t="b">
        <v>1</v>
      </c>
      <c r="N32" t="b">
        <v>0</v>
      </c>
    </row>
    <row r="33" spans="1:14">
      <c r="A33" t="s">
        <v>394</v>
      </c>
      <c r="B33" t="s">
        <v>166</v>
      </c>
      <c r="C33" t="s">
        <v>48</v>
      </c>
      <c r="D33" t="s">
        <v>360</v>
      </c>
      <c r="E33">
        <v>774</v>
      </c>
      <c r="F33" t="s">
        <v>361</v>
      </c>
      <c r="G33" t="s">
        <v>362</v>
      </c>
      <c r="H33" t="s">
        <v>86</v>
      </c>
      <c r="I33" t="s">
        <v>127</v>
      </c>
      <c r="J33" t="s">
        <v>212</v>
      </c>
      <c r="K33">
        <v>56</v>
      </c>
      <c r="L33" t="b">
        <v>0</v>
      </c>
      <c r="M33" t="b">
        <v>1</v>
      </c>
      <c r="N33" t="b">
        <v>0</v>
      </c>
    </row>
    <row r="34" spans="1:14">
      <c r="A34" t="s">
        <v>395</v>
      </c>
      <c r="B34" t="s">
        <v>193</v>
      </c>
      <c r="C34" t="s">
        <v>27</v>
      </c>
      <c r="D34" t="s">
        <v>365</v>
      </c>
      <c r="E34">
        <v>553</v>
      </c>
      <c r="F34" t="s">
        <v>361</v>
      </c>
      <c r="G34" t="s">
        <v>362</v>
      </c>
      <c r="H34" t="s">
        <v>70</v>
      </c>
      <c r="I34" t="s">
        <v>145</v>
      </c>
      <c r="J34" t="s">
        <v>180</v>
      </c>
      <c r="K34">
        <v>24</v>
      </c>
      <c r="L34" t="b">
        <v>0</v>
      </c>
      <c r="M34" t="b">
        <v>1</v>
      </c>
      <c r="N34" t="b">
        <v>0</v>
      </c>
    </row>
    <row r="35" spans="1:14">
      <c r="A35" t="s">
        <v>396</v>
      </c>
      <c r="B35" t="s">
        <v>179</v>
      </c>
      <c r="C35" t="s">
        <v>39</v>
      </c>
      <c r="D35" t="s">
        <v>365</v>
      </c>
      <c r="E35">
        <v>560</v>
      </c>
      <c r="F35" t="s">
        <v>361</v>
      </c>
      <c r="G35" t="s">
        <v>362</v>
      </c>
      <c r="H35" t="s">
        <v>94</v>
      </c>
      <c r="I35" t="s">
        <v>130</v>
      </c>
      <c r="J35" t="s">
        <v>324</v>
      </c>
      <c r="K35">
        <v>168</v>
      </c>
      <c r="L35" t="b">
        <v>0</v>
      </c>
      <c r="M35" t="b">
        <v>1</v>
      </c>
      <c r="N35" t="b">
        <v>0</v>
      </c>
    </row>
    <row r="36" spans="1:14">
      <c r="A36" t="s">
        <v>397</v>
      </c>
      <c r="B36" t="s">
        <v>186</v>
      </c>
      <c r="C36" t="s">
        <v>48</v>
      </c>
      <c r="D36" t="s">
        <v>365</v>
      </c>
      <c r="E36">
        <v>212</v>
      </c>
      <c r="F36" t="s">
        <v>361</v>
      </c>
      <c r="G36" t="s">
        <v>362</v>
      </c>
      <c r="H36" t="s">
        <v>82</v>
      </c>
      <c r="I36" t="s">
        <v>148</v>
      </c>
      <c r="J36" t="s">
        <v>285</v>
      </c>
      <c r="K36">
        <v>129</v>
      </c>
      <c r="L36" t="b">
        <v>0</v>
      </c>
      <c r="M36" t="b">
        <v>1</v>
      </c>
      <c r="N36" t="b">
        <v>0</v>
      </c>
    </row>
    <row r="37" spans="1:14">
      <c r="A37" t="s">
        <v>398</v>
      </c>
      <c r="B37" t="s">
        <v>277</v>
      </c>
      <c r="C37" t="s">
        <v>48</v>
      </c>
      <c r="D37" t="s">
        <v>360</v>
      </c>
      <c r="E37">
        <v>99</v>
      </c>
      <c r="F37" t="s">
        <v>361</v>
      </c>
      <c r="G37" t="s">
        <v>362</v>
      </c>
      <c r="H37" t="s">
        <v>98</v>
      </c>
      <c r="I37" t="s">
        <v>124</v>
      </c>
      <c r="J37" t="s">
        <v>214</v>
      </c>
      <c r="K37">
        <v>58</v>
      </c>
      <c r="L37" t="b">
        <v>0</v>
      </c>
      <c r="M37" t="b">
        <v>1</v>
      </c>
      <c r="N37" t="b">
        <v>0</v>
      </c>
    </row>
    <row r="38" spans="1:14">
      <c r="A38" t="s">
        <v>399</v>
      </c>
      <c r="B38" t="s">
        <v>297</v>
      </c>
      <c r="C38" t="s">
        <v>39</v>
      </c>
      <c r="D38" t="s">
        <v>365</v>
      </c>
      <c r="E38">
        <v>923</v>
      </c>
      <c r="F38" t="s">
        <v>361</v>
      </c>
      <c r="G38" t="s">
        <v>362</v>
      </c>
      <c r="H38" t="s">
        <v>84</v>
      </c>
      <c r="I38" t="s">
        <v>139</v>
      </c>
      <c r="J38" t="s">
        <v>246</v>
      </c>
      <c r="K38">
        <v>90</v>
      </c>
      <c r="L38" t="b">
        <v>0</v>
      </c>
      <c r="M38" t="b">
        <v>1</v>
      </c>
      <c r="N38" t="b">
        <v>0</v>
      </c>
    </row>
    <row r="39" spans="1:14">
      <c r="A39" t="s">
        <v>400</v>
      </c>
      <c r="B39" t="s">
        <v>262</v>
      </c>
      <c r="C39" t="s">
        <v>33</v>
      </c>
      <c r="D39" t="s">
        <v>360</v>
      </c>
      <c r="E39">
        <v>768</v>
      </c>
      <c r="F39" t="s">
        <v>361</v>
      </c>
      <c r="G39" t="s">
        <v>362</v>
      </c>
      <c r="H39" t="s">
        <v>94</v>
      </c>
      <c r="I39" t="s">
        <v>130</v>
      </c>
      <c r="J39" t="s">
        <v>212</v>
      </c>
      <c r="K39">
        <v>56</v>
      </c>
      <c r="L39" t="b">
        <v>0</v>
      </c>
      <c r="M39" t="b">
        <v>1</v>
      </c>
      <c r="N39" t="b">
        <v>0</v>
      </c>
    </row>
    <row r="40" spans="1:14">
      <c r="A40" t="s">
        <v>401</v>
      </c>
      <c r="B40" t="s">
        <v>319</v>
      </c>
      <c r="C40" t="s">
        <v>39</v>
      </c>
      <c r="D40" t="s">
        <v>365</v>
      </c>
      <c r="E40">
        <v>181</v>
      </c>
      <c r="F40" t="s">
        <v>361</v>
      </c>
      <c r="G40" t="s">
        <v>362</v>
      </c>
      <c r="H40" t="s">
        <v>88</v>
      </c>
      <c r="I40" t="s">
        <v>139</v>
      </c>
      <c r="J40" t="s">
        <v>232</v>
      </c>
      <c r="K40">
        <v>76</v>
      </c>
      <c r="L40" t="b">
        <v>0</v>
      </c>
      <c r="M40" t="b">
        <v>1</v>
      </c>
      <c r="N40" t="b">
        <v>0</v>
      </c>
    </row>
    <row r="41" spans="1:14">
      <c r="A41" t="s">
        <v>402</v>
      </c>
      <c r="B41" t="s">
        <v>289</v>
      </c>
      <c r="C41" t="s">
        <v>30</v>
      </c>
      <c r="D41" t="s">
        <v>360</v>
      </c>
      <c r="E41">
        <v>387</v>
      </c>
      <c r="F41" t="s">
        <v>361</v>
      </c>
      <c r="G41" t="s">
        <v>362</v>
      </c>
      <c r="H41" t="s">
        <v>88</v>
      </c>
      <c r="I41" t="s">
        <v>136</v>
      </c>
      <c r="J41" t="s">
        <v>193</v>
      </c>
      <c r="K41">
        <v>37</v>
      </c>
      <c r="L41" t="b">
        <v>0</v>
      </c>
      <c r="M41" t="b">
        <v>1</v>
      </c>
      <c r="N41" t="b">
        <v>0</v>
      </c>
    </row>
    <row r="42" spans="1:14">
      <c r="A42" t="s">
        <v>403</v>
      </c>
      <c r="B42" t="s">
        <v>285</v>
      </c>
      <c r="C42" t="s">
        <v>30</v>
      </c>
      <c r="D42" t="s">
        <v>365</v>
      </c>
      <c r="E42">
        <v>993</v>
      </c>
      <c r="F42" t="s">
        <v>361</v>
      </c>
      <c r="G42" t="s">
        <v>362</v>
      </c>
      <c r="H42" t="s">
        <v>94</v>
      </c>
      <c r="I42" t="s">
        <v>133</v>
      </c>
      <c r="J42" t="s">
        <v>240</v>
      </c>
      <c r="K42">
        <v>84</v>
      </c>
      <c r="L42" t="b">
        <v>0</v>
      </c>
      <c r="M42" t="b">
        <v>1</v>
      </c>
      <c r="N42" t="b">
        <v>0</v>
      </c>
    </row>
    <row r="43" spans="1:14">
      <c r="A43" t="s">
        <v>404</v>
      </c>
      <c r="B43" t="s">
        <v>289</v>
      </c>
      <c r="C43" t="s">
        <v>45</v>
      </c>
      <c r="D43" t="s">
        <v>365</v>
      </c>
      <c r="E43">
        <v>919</v>
      </c>
      <c r="F43" t="s">
        <v>361</v>
      </c>
      <c r="G43" t="s">
        <v>362</v>
      </c>
      <c r="H43" t="s">
        <v>98</v>
      </c>
      <c r="I43" t="s">
        <v>127</v>
      </c>
      <c r="J43" t="s">
        <v>239</v>
      </c>
      <c r="K43">
        <v>83</v>
      </c>
      <c r="L43" t="b">
        <v>0</v>
      </c>
      <c r="M43" t="b">
        <v>1</v>
      </c>
      <c r="N43" t="b">
        <v>0</v>
      </c>
    </row>
    <row r="44" spans="1:14">
      <c r="A44" t="s">
        <v>405</v>
      </c>
      <c r="B44" t="s">
        <v>214</v>
      </c>
      <c r="C44" t="s">
        <v>39</v>
      </c>
      <c r="D44" t="s">
        <v>360</v>
      </c>
      <c r="E44">
        <v>62</v>
      </c>
      <c r="F44" t="s">
        <v>361</v>
      </c>
      <c r="G44" t="s">
        <v>362</v>
      </c>
      <c r="H44" t="s">
        <v>78</v>
      </c>
      <c r="I44" t="s">
        <v>121</v>
      </c>
      <c r="J44" t="s">
        <v>227</v>
      </c>
      <c r="K44">
        <v>71</v>
      </c>
      <c r="L44" t="b">
        <v>0</v>
      </c>
      <c r="M44" t="b">
        <v>1</v>
      </c>
      <c r="N44" t="b">
        <v>0</v>
      </c>
    </row>
    <row r="45" spans="1:14">
      <c r="A45" t="s">
        <v>406</v>
      </c>
      <c r="B45" t="s">
        <v>170</v>
      </c>
      <c r="C45" t="s">
        <v>36</v>
      </c>
      <c r="D45" t="s">
        <v>360</v>
      </c>
      <c r="E45">
        <v>357</v>
      </c>
      <c r="F45" t="s">
        <v>361</v>
      </c>
      <c r="G45" t="s">
        <v>362</v>
      </c>
      <c r="H45" t="s">
        <v>110</v>
      </c>
      <c r="I45" t="s">
        <v>121</v>
      </c>
      <c r="J45" t="s">
        <v>235</v>
      </c>
      <c r="K45">
        <v>79</v>
      </c>
      <c r="L45" t="b">
        <v>0</v>
      </c>
      <c r="M45" t="b">
        <v>1</v>
      </c>
      <c r="N45" t="b">
        <v>0</v>
      </c>
    </row>
    <row r="46" spans="1:14">
      <c r="A46" t="s">
        <v>407</v>
      </c>
      <c r="B46" t="s">
        <v>285</v>
      </c>
      <c r="C46" t="s">
        <v>45</v>
      </c>
      <c r="D46" t="s">
        <v>360</v>
      </c>
      <c r="E46">
        <v>156</v>
      </c>
      <c r="F46" t="s">
        <v>361</v>
      </c>
      <c r="G46" t="s">
        <v>362</v>
      </c>
      <c r="H46" t="s">
        <v>54</v>
      </c>
      <c r="I46" t="s">
        <v>130</v>
      </c>
      <c r="J46" t="s">
        <v>288</v>
      </c>
      <c r="K46">
        <v>132</v>
      </c>
      <c r="L46" t="b">
        <v>0</v>
      </c>
      <c r="M46" t="b">
        <v>1</v>
      </c>
      <c r="N46" t="b">
        <v>0</v>
      </c>
    </row>
    <row r="47" spans="1:14">
      <c r="A47" t="s">
        <v>408</v>
      </c>
      <c r="B47" t="s">
        <v>277</v>
      </c>
      <c r="C47" t="s">
        <v>45</v>
      </c>
      <c r="D47" t="s">
        <v>360</v>
      </c>
      <c r="E47">
        <v>25</v>
      </c>
      <c r="F47" t="s">
        <v>361</v>
      </c>
      <c r="G47" t="s">
        <v>362</v>
      </c>
      <c r="H47" t="s">
        <v>80</v>
      </c>
      <c r="I47" t="s">
        <v>145</v>
      </c>
      <c r="J47" t="s">
        <v>242</v>
      </c>
      <c r="K47">
        <v>86</v>
      </c>
      <c r="L47" t="b">
        <v>0</v>
      </c>
      <c r="M47" t="b">
        <v>1</v>
      </c>
      <c r="N47" t="b">
        <v>0</v>
      </c>
    </row>
    <row r="48" spans="1:14">
      <c r="A48" t="s">
        <v>409</v>
      </c>
      <c r="B48" t="s">
        <v>255</v>
      </c>
      <c r="C48" t="s">
        <v>27</v>
      </c>
      <c r="D48" t="s">
        <v>365</v>
      </c>
      <c r="E48">
        <v>24</v>
      </c>
      <c r="F48" t="s">
        <v>361</v>
      </c>
      <c r="G48" t="s">
        <v>362</v>
      </c>
      <c r="H48" t="s">
        <v>94</v>
      </c>
      <c r="I48" t="s">
        <v>121</v>
      </c>
      <c r="J48" t="s">
        <v>337</v>
      </c>
      <c r="K48">
        <v>181</v>
      </c>
      <c r="L48" t="b">
        <v>0</v>
      </c>
      <c r="M48" t="b">
        <v>1</v>
      </c>
      <c r="N48" t="b">
        <v>0</v>
      </c>
    </row>
    <row r="49" spans="1:14">
      <c r="A49" t="s">
        <v>410</v>
      </c>
      <c r="B49" t="s">
        <v>310</v>
      </c>
      <c r="C49" t="s">
        <v>39</v>
      </c>
      <c r="D49" t="s">
        <v>360</v>
      </c>
      <c r="E49">
        <v>721</v>
      </c>
      <c r="F49" t="s">
        <v>361</v>
      </c>
      <c r="G49" t="s">
        <v>362</v>
      </c>
      <c r="H49" t="s">
        <v>92</v>
      </c>
      <c r="I49" t="s">
        <v>121</v>
      </c>
      <c r="J49" t="s">
        <v>225</v>
      </c>
      <c r="K49">
        <v>69</v>
      </c>
      <c r="L49" t="b">
        <v>0</v>
      </c>
      <c r="M49" t="b">
        <v>1</v>
      </c>
      <c r="N49" t="b">
        <v>0</v>
      </c>
    </row>
    <row r="50" spans="1:14">
      <c r="A50" t="s">
        <v>411</v>
      </c>
      <c r="B50" t="s">
        <v>312</v>
      </c>
      <c r="C50" t="s">
        <v>48</v>
      </c>
      <c r="D50" t="s">
        <v>360</v>
      </c>
      <c r="E50">
        <v>855</v>
      </c>
      <c r="F50" t="s">
        <v>361</v>
      </c>
      <c r="G50" t="s">
        <v>362</v>
      </c>
      <c r="H50" t="s">
        <v>54</v>
      </c>
      <c r="I50" t="s">
        <v>133</v>
      </c>
      <c r="J50" t="s">
        <v>178</v>
      </c>
      <c r="K50">
        <v>22</v>
      </c>
      <c r="L50" t="b">
        <v>0</v>
      </c>
      <c r="M50" t="b">
        <v>1</v>
      </c>
      <c r="N50" t="b">
        <v>0</v>
      </c>
    </row>
    <row r="51" spans="1:14">
      <c r="A51" t="s">
        <v>412</v>
      </c>
      <c r="B51" t="s">
        <v>215</v>
      </c>
      <c r="C51" t="s">
        <v>45</v>
      </c>
      <c r="D51" t="s">
        <v>360</v>
      </c>
      <c r="E51">
        <v>855</v>
      </c>
      <c r="F51" t="s">
        <v>361</v>
      </c>
      <c r="G51" t="s">
        <v>362</v>
      </c>
      <c r="H51" t="s">
        <v>94</v>
      </c>
      <c r="I51" t="s">
        <v>148</v>
      </c>
      <c r="J51" t="s">
        <v>309</v>
      </c>
      <c r="K51">
        <v>153</v>
      </c>
      <c r="L51" t="b">
        <v>0</v>
      </c>
      <c r="M51" t="b">
        <v>1</v>
      </c>
      <c r="N51" t="b">
        <v>0</v>
      </c>
    </row>
    <row r="52" spans="1:14">
      <c r="A52" t="s">
        <v>413</v>
      </c>
      <c r="B52" t="s">
        <v>234</v>
      </c>
      <c r="C52" t="s">
        <v>39</v>
      </c>
      <c r="D52" t="s">
        <v>365</v>
      </c>
      <c r="E52">
        <v>164</v>
      </c>
      <c r="F52" t="s">
        <v>361</v>
      </c>
      <c r="G52" t="s">
        <v>362</v>
      </c>
      <c r="H52" t="s">
        <v>63</v>
      </c>
      <c r="I52" t="s">
        <v>145</v>
      </c>
      <c r="J52" t="s">
        <v>283</v>
      </c>
      <c r="K52">
        <v>127</v>
      </c>
      <c r="L52" t="b">
        <v>0</v>
      </c>
      <c r="M52" t="b">
        <v>1</v>
      </c>
      <c r="N52" t="b">
        <v>0</v>
      </c>
    </row>
    <row r="53" spans="1:14">
      <c r="A53" t="s">
        <v>414</v>
      </c>
      <c r="B53" t="s">
        <v>249</v>
      </c>
      <c r="C53" t="s">
        <v>27</v>
      </c>
      <c r="D53" t="s">
        <v>365</v>
      </c>
      <c r="E53">
        <v>931</v>
      </c>
      <c r="F53" t="s">
        <v>361</v>
      </c>
      <c r="G53" t="s">
        <v>362</v>
      </c>
      <c r="H53" t="s">
        <v>86</v>
      </c>
      <c r="I53" t="s">
        <v>124</v>
      </c>
      <c r="J53" t="s">
        <v>264</v>
      </c>
      <c r="K53">
        <v>108</v>
      </c>
      <c r="L53" t="b">
        <v>0</v>
      </c>
      <c r="M53" t="b">
        <v>1</v>
      </c>
      <c r="N53" t="b">
        <v>0</v>
      </c>
    </row>
    <row r="54" spans="1:14">
      <c r="A54" t="s">
        <v>415</v>
      </c>
      <c r="B54" t="s">
        <v>320</v>
      </c>
      <c r="C54" t="s">
        <v>27</v>
      </c>
      <c r="D54" t="s">
        <v>365</v>
      </c>
      <c r="E54">
        <v>859</v>
      </c>
      <c r="F54" t="s">
        <v>361</v>
      </c>
      <c r="G54" t="s">
        <v>362</v>
      </c>
      <c r="H54" t="s">
        <v>110</v>
      </c>
      <c r="I54" t="s">
        <v>142</v>
      </c>
      <c r="J54" t="s">
        <v>305</v>
      </c>
      <c r="K54">
        <v>149</v>
      </c>
      <c r="L54" t="b">
        <v>0</v>
      </c>
      <c r="M54" t="b">
        <v>1</v>
      </c>
      <c r="N54" t="b">
        <v>0</v>
      </c>
    </row>
    <row r="55" spans="1:14">
      <c r="A55" t="s">
        <v>416</v>
      </c>
      <c r="B55" t="s">
        <v>311</v>
      </c>
      <c r="C55" t="s">
        <v>27</v>
      </c>
      <c r="D55" t="s">
        <v>365</v>
      </c>
      <c r="E55">
        <v>770</v>
      </c>
      <c r="F55" t="s">
        <v>361</v>
      </c>
      <c r="G55" t="s">
        <v>362</v>
      </c>
      <c r="H55" t="s">
        <v>72</v>
      </c>
      <c r="I55" t="s">
        <v>136</v>
      </c>
      <c r="J55" t="s">
        <v>225</v>
      </c>
      <c r="K55">
        <v>69</v>
      </c>
      <c r="L55" t="b">
        <v>0</v>
      </c>
      <c r="M55" t="b">
        <v>1</v>
      </c>
      <c r="N55" t="b">
        <v>0</v>
      </c>
    </row>
    <row r="56" spans="1:14">
      <c r="A56" t="s">
        <v>417</v>
      </c>
      <c r="B56" t="s">
        <v>176</v>
      </c>
      <c r="C56" t="s">
        <v>30</v>
      </c>
      <c r="D56" t="s">
        <v>360</v>
      </c>
      <c r="E56">
        <v>383</v>
      </c>
      <c r="F56" t="s">
        <v>361</v>
      </c>
      <c r="G56" t="s">
        <v>362</v>
      </c>
      <c r="H56" t="s">
        <v>114</v>
      </c>
      <c r="I56" t="s">
        <v>148</v>
      </c>
      <c r="J56" t="s">
        <v>169</v>
      </c>
      <c r="K56">
        <v>13</v>
      </c>
      <c r="L56" t="b">
        <v>0</v>
      </c>
      <c r="M56" t="b">
        <v>1</v>
      </c>
      <c r="N56" t="b">
        <v>0</v>
      </c>
    </row>
    <row r="57" spans="1:14">
      <c r="A57" t="s">
        <v>418</v>
      </c>
      <c r="B57" t="s">
        <v>284</v>
      </c>
      <c r="C57" t="s">
        <v>42</v>
      </c>
      <c r="D57" t="s">
        <v>365</v>
      </c>
      <c r="E57">
        <v>965</v>
      </c>
      <c r="F57" t="s">
        <v>361</v>
      </c>
      <c r="G57" t="s">
        <v>362</v>
      </c>
      <c r="H57" t="s">
        <v>102</v>
      </c>
      <c r="I57" t="s">
        <v>121</v>
      </c>
      <c r="J57" t="s">
        <v>267</v>
      </c>
      <c r="K57">
        <v>111</v>
      </c>
      <c r="L57" t="b">
        <v>0</v>
      </c>
      <c r="M57" t="b">
        <v>1</v>
      </c>
      <c r="N57" t="b">
        <v>0</v>
      </c>
    </row>
    <row r="58" spans="1:14">
      <c r="A58" t="s">
        <v>419</v>
      </c>
      <c r="B58" t="s">
        <v>207</v>
      </c>
      <c r="C58" t="s">
        <v>33</v>
      </c>
      <c r="D58" t="s">
        <v>365</v>
      </c>
      <c r="E58">
        <v>419</v>
      </c>
      <c r="F58" t="s">
        <v>361</v>
      </c>
      <c r="G58" t="s">
        <v>362</v>
      </c>
      <c r="H58" t="s">
        <v>92</v>
      </c>
      <c r="I58" t="s">
        <v>142</v>
      </c>
      <c r="J58" t="s">
        <v>327</v>
      </c>
      <c r="K58">
        <v>171</v>
      </c>
      <c r="L58" t="b">
        <v>0</v>
      </c>
      <c r="M58" t="b">
        <v>1</v>
      </c>
      <c r="N58" t="b">
        <v>0</v>
      </c>
    </row>
    <row r="59" spans="1:14">
      <c r="A59" t="s">
        <v>420</v>
      </c>
      <c r="B59" t="s">
        <v>194</v>
      </c>
      <c r="C59" t="s">
        <v>27</v>
      </c>
      <c r="D59" t="s">
        <v>360</v>
      </c>
      <c r="E59">
        <v>428</v>
      </c>
      <c r="F59" t="s">
        <v>361</v>
      </c>
      <c r="G59" t="s">
        <v>362</v>
      </c>
      <c r="H59" t="s">
        <v>82</v>
      </c>
      <c r="I59" t="s">
        <v>121</v>
      </c>
      <c r="J59" t="s">
        <v>282</v>
      </c>
      <c r="K59">
        <v>126</v>
      </c>
      <c r="L59" t="b">
        <v>0</v>
      </c>
      <c r="M59" t="b">
        <v>1</v>
      </c>
      <c r="N59" t="b">
        <v>0</v>
      </c>
    </row>
    <row r="60" spans="1:14">
      <c r="A60" t="s">
        <v>421</v>
      </c>
      <c r="B60" t="s">
        <v>275</v>
      </c>
      <c r="C60" t="s">
        <v>42</v>
      </c>
      <c r="D60" t="s">
        <v>365</v>
      </c>
      <c r="E60">
        <v>803</v>
      </c>
      <c r="F60" t="s">
        <v>361</v>
      </c>
      <c r="G60" t="s">
        <v>362</v>
      </c>
      <c r="H60" t="s">
        <v>76</v>
      </c>
      <c r="I60" t="s">
        <v>121</v>
      </c>
      <c r="J60" t="s">
        <v>232</v>
      </c>
      <c r="K60">
        <v>76</v>
      </c>
      <c r="L60" t="b">
        <v>0</v>
      </c>
      <c r="M60" t="b">
        <v>1</v>
      </c>
      <c r="N60" t="b">
        <v>0</v>
      </c>
    </row>
    <row r="61" spans="1:14">
      <c r="A61" t="s">
        <v>422</v>
      </c>
      <c r="B61" t="s">
        <v>277</v>
      </c>
      <c r="C61" t="s">
        <v>45</v>
      </c>
      <c r="D61" t="s">
        <v>360</v>
      </c>
      <c r="E61">
        <v>472</v>
      </c>
      <c r="F61" t="s">
        <v>361</v>
      </c>
      <c r="G61" t="s">
        <v>362</v>
      </c>
      <c r="H61" t="s">
        <v>72</v>
      </c>
      <c r="I61" t="s">
        <v>133</v>
      </c>
      <c r="J61" t="s">
        <v>261</v>
      </c>
      <c r="K61">
        <v>105</v>
      </c>
      <c r="L61" t="b">
        <v>0</v>
      </c>
      <c r="M61" t="b">
        <v>1</v>
      </c>
      <c r="N61" t="b">
        <v>0</v>
      </c>
    </row>
    <row r="62" spans="1:14">
      <c r="A62" t="s">
        <v>423</v>
      </c>
      <c r="B62" t="s">
        <v>317</v>
      </c>
      <c r="C62" t="s">
        <v>33</v>
      </c>
      <c r="D62" t="s">
        <v>360</v>
      </c>
      <c r="E62">
        <v>312</v>
      </c>
      <c r="F62" t="s">
        <v>361</v>
      </c>
      <c r="G62" t="s">
        <v>362</v>
      </c>
      <c r="H62" t="s">
        <v>74</v>
      </c>
      <c r="I62" t="s">
        <v>139</v>
      </c>
      <c r="J62" t="s">
        <v>302</v>
      </c>
      <c r="K62">
        <v>146</v>
      </c>
      <c r="L62" t="b">
        <v>0</v>
      </c>
      <c r="M62" t="b">
        <v>1</v>
      </c>
      <c r="N62" t="b">
        <v>0</v>
      </c>
    </row>
    <row r="63" spans="1:14">
      <c r="A63" t="s">
        <v>424</v>
      </c>
      <c r="B63" t="s">
        <v>235</v>
      </c>
      <c r="C63" t="s">
        <v>30</v>
      </c>
      <c r="D63" t="s">
        <v>360</v>
      </c>
      <c r="E63">
        <v>808</v>
      </c>
      <c r="F63" t="s">
        <v>361</v>
      </c>
      <c r="G63" t="s">
        <v>362</v>
      </c>
      <c r="H63" t="s">
        <v>78</v>
      </c>
      <c r="I63" t="s">
        <v>148</v>
      </c>
      <c r="J63" t="s">
        <v>302</v>
      </c>
      <c r="K63">
        <v>146</v>
      </c>
      <c r="L63" t="b">
        <v>0</v>
      </c>
      <c r="M63" t="b">
        <v>1</v>
      </c>
      <c r="N63" t="b">
        <v>0</v>
      </c>
    </row>
    <row r="64" spans="1:14">
      <c r="A64" t="s">
        <v>425</v>
      </c>
      <c r="B64" t="s">
        <v>297</v>
      </c>
      <c r="C64" t="s">
        <v>48</v>
      </c>
      <c r="D64" t="s">
        <v>360</v>
      </c>
      <c r="E64">
        <v>767</v>
      </c>
      <c r="F64" t="s">
        <v>361</v>
      </c>
      <c r="G64" t="s">
        <v>362</v>
      </c>
      <c r="H64" t="s">
        <v>57</v>
      </c>
      <c r="I64" t="s">
        <v>130</v>
      </c>
      <c r="J64" t="s">
        <v>277</v>
      </c>
      <c r="K64">
        <v>121</v>
      </c>
      <c r="L64" t="b">
        <v>0</v>
      </c>
      <c r="M64" t="b">
        <v>1</v>
      </c>
      <c r="N64" t="b">
        <v>0</v>
      </c>
    </row>
    <row r="65" spans="1:14">
      <c r="A65" t="s">
        <v>426</v>
      </c>
      <c r="B65" t="s">
        <v>261</v>
      </c>
      <c r="C65" t="s">
        <v>27</v>
      </c>
      <c r="D65" t="s">
        <v>365</v>
      </c>
      <c r="E65">
        <v>258</v>
      </c>
      <c r="F65" t="s">
        <v>361</v>
      </c>
      <c r="G65" t="s">
        <v>362</v>
      </c>
      <c r="H65" t="s">
        <v>74</v>
      </c>
      <c r="I65" t="s">
        <v>130</v>
      </c>
      <c r="J65" t="s">
        <v>253</v>
      </c>
      <c r="K65">
        <v>97</v>
      </c>
      <c r="L65" t="b">
        <v>0</v>
      </c>
      <c r="M65" t="b">
        <v>1</v>
      </c>
      <c r="N65" t="b">
        <v>0</v>
      </c>
    </row>
    <row r="66" spans="1:14">
      <c r="A66" t="s">
        <v>427</v>
      </c>
      <c r="B66" t="s">
        <v>159</v>
      </c>
      <c r="C66" t="s">
        <v>45</v>
      </c>
      <c r="D66" t="s">
        <v>365</v>
      </c>
      <c r="E66">
        <v>512</v>
      </c>
      <c r="F66" t="s">
        <v>361</v>
      </c>
      <c r="G66" t="s">
        <v>362</v>
      </c>
      <c r="H66" t="s">
        <v>78</v>
      </c>
      <c r="I66" t="s">
        <v>121</v>
      </c>
      <c r="J66" t="s">
        <v>229</v>
      </c>
      <c r="K66">
        <v>73</v>
      </c>
      <c r="L66" t="b">
        <v>0</v>
      </c>
      <c r="M66" t="b">
        <v>1</v>
      </c>
      <c r="N66" t="b">
        <v>0</v>
      </c>
    </row>
    <row r="67" spans="1:14">
      <c r="A67" t="s">
        <v>428</v>
      </c>
      <c r="B67" t="s">
        <v>157</v>
      </c>
      <c r="C67" t="s">
        <v>27</v>
      </c>
      <c r="D67" t="s">
        <v>365</v>
      </c>
      <c r="E67">
        <v>162</v>
      </c>
      <c r="F67" t="s">
        <v>361</v>
      </c>
      <c r="G67" t="s">
        <v>362</v>
      </c>
      <c r="H67" t="s">
        <v>114</v>
      </c>
      <c r="I67" t="s">
        <v>121</v>
      </c>
      <c r="J67" t="s">
        <v>325</v>
      </c>
      <c r="K67">
        <v>169</v>
      </c>
      <c r="L67" t="b">
        <v>0</v>
      </c>
      <c r="M67" t="b">
        <v>1</v>
      </c>
      <c r="N67" t="b">
        <v>0</v>
      </c>
    </row>
    <row r="68" spans="1:14">
      <c r="A68" t="s">
        <v>429</v>
      </c>
      <c r="B68" t="s">
        <v>191</v>
      </c>
      <c r="C68" t="s">
        <v>27</v>
      </c>
      <c r="D68" t="s">
        <v>360</v>
      </c>
      <c r="E68">
        <v>537</v>
      </c>
      <c r="F68" t="s">
        <v>361</v>
      </c>
      <c r="G68" t="s">
        <v>362</v>
      </c>
      <c r="H68" t="s">
        <v>86</v>
      </c>
      <c r="I68" t="s">
        <v>139</v>
      </c>
      <c r="J68" t="s">
        <v>269</v>
      </c>
      <c r="K68">
        <v>113</v>
      </c>
      <c r="L68" t="b">
        <v>0</v>
      </c>
      <c r="M68" t="b">
        <v>1</v>
      </c>
      <c r="N68" t="b">
        <v>0</v>
      </c>
    </row>
    <row r="69" spans="1:14">
      <c r="A69" t="s">
        <v>430</v>
      </c>
      <c r="B69" t="s">
        <v>204</v>
      </c>
      <c r="C69" t="s">
        <v>36</v>
      </c>
      <c r="D69" t="s">
        <v>365</v>
      </c>
      <c r="E69">
        <v>354</v>
      </c>
      <c r="F69" t="s">
        <v>361</v>
      </c>
      <c r="G69" t="s">
        <v>362</v>
      </c>
      <c r="H69" t="s">
        <v>92</v>
      </c>
      <c r="I69" t="s">
        <v>121</v>
      </c>
      <c r="J69" t="s">
        <v>309</v>
      </c>
      <c r="K69">
        <v>153</v>
      </c>
      <c r="L69" t="b">
        <v>0</v>
      </c>
      <c r="M69" t="b">
        <v>1</v>
      </c>
      <c r="N69" t="b">
        <v>0</v>
      </c>
    </row>
    <row r="70" spans="1:14">
      <c r="A70" t="s">
        <v>431</v>
      </c>
      <c r="B70" t="s">
        <v>303</v>
      </c>
      <c r="C70" t="s">
        <v>33</v>
      </c>
      <c r="D70" t="s">
        <v>360</v>
      </c>
      <c r="E70">
        <v>57</v>
      </c>
      <c r="F70" t="s">
        <v>361</v>
      </c>
      <c r="G70" t="s">
        <v>362</v>
      </c>
      <c r="H70" t="s">
        <v>86</v>
      </c>
      <c r="I70" t="s">
        <v>133</v>
      </c>
      <c r="J70" t="s">
        <v>242</v>
      </c>
      <c r="K70">
        <v>86</v>
      </c>
      <c r="L70" t="b">
        <v>0</v>
      </c>
      <c r="M70" t="b">
        <v>1</v>
      </c>
      <c r="N70" t="b">
        <v>0</v>
      </c>
    </row>
    <row r="71" spans="1:14">
      <c r="A71" t="s">
        <v>432</v>
      </c>
      <c r="B71" t="s">
        <v>177</v>
      </c>
      <c r="C71" t="s">
        <v>39</v>
      </c>
      <c r="D71" t="s">
        <v>360</v>
      </c>
      <c r="E71">
        <v>525</v>
      </c>
      <c r="F71" t="s">
        <v>361</v>
      </c>
      <c r="G71" t="s">
        <v>362</v>
      </c>
      <c r="H71" t="s">
        <v>90</v>
      </c>
      <c r="I71" t="s">
        <v>142</v>
      </c>
      <c r="J71" t="s">
        <v>187</v>
      </c>
      <c r="K71">
        <v>31</v>
      </c>
      <c r="L71" t="b">
        <v>0</v>
      </c>
      <c r="M71" t="b">
        <v>1</v>
      </c>
      <c r="N71" t="b">
        <v>0</v>
      </c>
    </row>
    <row r="72" spans="1:14">
      <c r="A72" t="s">
        <v>433</v>
      </c>
      <c r="B72" t="s">
        <v>295</v>
      </c>
      <c r="C72" t="s">
        <v>27</v>
      </c>
      <c r="D72" t="s">
        <v>360</v>
      </c>
      <c r="E72">
        <v>898</v>
      </c>
      <c r="F72" t="s">
        <v>361</v>
      </c>
      <c r="G72" t="s">
        <v>362</v>
      </c>
      <c r="H72" t="s">
        <v>114</v>
      </c>
      <c r="I72" t="s">
        <v>142</v>
      </c>
      <c r="J72" t="s">
        <v>312</v>
      </c>
      <c r="K72">
        <v>156</v>
      </c>
      <c r="L72" t="b">
        <v>0</v>
      </c>
      <c r="M72" t="b">
        <v>1</v>
      </c>
      <c r="N72" t="b">
        <v>0</v>
      </c>
    </row>
    <row r="73" spans="1:14">
      <c r="A73" t="s">
        <v>434</v>
      </c>
      <c r="B73" t="s">
        <v>309</v>
      </c>
      <c r="C73" t="s">
        <v>27</v>
      </c>
      <c r="D73" t="s">
        <v>365</v>
      </c>
      <c r="E73">
        <v>339</v>
      </c>
      <c r="F73" t="s">
        <v>361</v>
      </c>
      <c r="G73" t="s">
        <v>362</v>
      </c>
      <c r="H73" t="s">
        <v>72</v>
      </c>
      <c r="I73" t="s">
        <v>136</v>
      </c>
      <c r="J73" t="s">
        <v>319</v>
      </c>
      <c r="K73">
        <v>163</v>
      </c>
      <c r="L73" t="b">
        <v>0</v>
      </c>
      <c r="M73" t="b">
        <v>1</v>
      </c>
      <c r="N73" t="b">
        <v>0</v>
      </c>
    </row>
    <row r="74" spans="1:14">
      <c r="A74" t="s">
        <v>435</v>
      </c>
      <c r="B74" t="s">
        <v>169</v>
      </c>
      <c r="C74" t="s">
        <v>45</v>
      </c>
      <c r="D74" t="s">
        <v>365</v>
      </c>
      <c r="E74">
        <v>999</v>
      </c>
      <c r="F74" t="s">
        <v>361</v>
      </c>
      <c r="G74" t="s">
        <v>362</v>
      </c>
      <c r="H74" t="s">
        <v>84</v>
      </c>
      <c r="I74" t="s">
        <v>148</v>
      </c>
      <c r="J74" t="s">
        <v>291</v>
      </c>
      <c r="K74">
        <v>135</v>
      </c>
      <c r="L74" t="b">
        <v>0</v>
      </c>
      <c r="M74" t="b">
        <v>1</v>
      </c>
      <c r="N74" t="b">
        <v>0</v>
      </c>
    </row>
    <row r="75" spans="1:14">
      <c r="A75" t="s">
        <v>436</v>
      </c>
      <c r="B75" t="s">
        <v>207</v>
      </c>
      <c r="C75" t="s">
        <v>30</v>
      </c>
      <c r="D75" t="s">
        <v>365</v>
      </c>
      <c r="E75">
        <v>83</v>
      </c>
      <c r="F75" t="s">
        <v>361</v>
      </c>
      <c r="G75" t="s">
        <v>362</v>
      </c>
      <c r="H75" t="s">
        <v>70</v>
      </c>
      <c r="I75" t="s">
        <v>136</v>
      </c>
      <c r="J75" t="s">
        <v>292</v>
      </c>
      <c r="K75">
        <v>136</v>
      </c>
      <c r="L75" t="b">
        <v>0</v>
      </c>
      <c r="M75" t="b">
        <v>1</v>
      </c>
      <c r="N75" t="b">
        <v>0</v>
      </c>
    </row>
    <row r="76" spans="1:14">
      <c r="A76" t="s">
        <v>437</v>
      </c>
      <c r="B76" t="s">
        <v>212</v>
      </c>
      <c r="C76" t="s">
        <v>42</v>
      </c>
      <c r="D76" t="s">
        <v>360</v>
      </c>
      <c r="E76">
        <v>841</v>
      </c>
      <c r="F76" t="s">
        <v>361</v>
      </c>
      <c r="G76" t="s">
        <v>362</v>
      </c>
      <c r="H76" t="s">
        <v>68</v>
      </c>
      <c r="I76" t="s">
        <v>145</v>
      </c>
      <c r="J76" t="s">
        <v>311</v>
      </c>
      <c r="K76">
        <v>155</v>
      </c>
      <c r="L76" t="b">
        <v>0</v>
      </c>
      <c r="M76" t="b">
        <v>1</v>
      </c>
      <c r="N76" t="b">
        <v>0</v>
      </c>
    </row>
    <row r="77" spans="1:14">
      <c r="A77" t="s">
        <v>438</v>
      </c>
      <c r="B77" t="s">
        <v>199</v>
      </c>
      <c r="C77" t="s">
        <v>48</v>
      </c>
      <c r="D77" t="s">
        <v>360</v>
      </c>
      <c r="E77">
        <v>443</v>
      </c>
      <c r="F77" t="s">
        <v>361</v>
      </c>
      <c r="G77" t="s">
        <v>362</v>
      </c>
      <c r="H77" t="s">
        <v>60</v>
      </c>
      <c r="I77" t="s">
        <v>121</v>
      </c>
      <c r="J77" t="s">
        <v>250</v>
      </c>
      <c r="K77">
        <v>94</v>
      </c>
      <c r="L77" t="b">
        <v>0</v>
      </c>
      <c r="M77" t="b">
        <v>1</v>
      </c>
      <c r="N77" t="b">
        <v>0</v>
      </c>
    </row>
    <row r="78" spans="1:14">
      <c r="A78" t="s">
        <v>439</v>
      </c>
      <c r="B78" t="s">
        <v>326</v>
      </c>
      <c r="C78" t="s">
        <v>33</v>
      </c>
      <c r="D78" t="s">
        <v>365</v>
      </c>
      <c r="E78">
        <v>880</v>
      </c>
      <c r="F78" t="s">
        <v>361</v>
      </c>
      <c r="G78" t="s">
        <v>362</v>
      </c>
      <c r="H78" t="s">
        <v>102</v>
      </c>
      <c r="I78" t="s">
        <v>121</v>
      </c>
      <c r="J78" t="s">
        <v>317</v>
      </c>
      <c r="K78">
        <v>161</v>
      </c>
      <c r="L78" t="b">
        <v>0</v>
      </c>
      <c r="M78" t="b">
        <v>1</v>
      </c>
      <c r="N78" t="b">
        <v>0</v>
      </c>
    </row>
    <row r="79" spans="1:14">
      <c r="A79" t="s">
        <v>440</v>
      </c>
      <c r="B79" t="s">
        <v>253</v>
      </c>
      <c r="C79" t="s">
        <v>33</v>
      </c>
      <c r="D79" t="s">
        <v>360</v>
      </c>
      <c r="E79">
        <v>988</v>
      </c>
      <c r="F79" t="s">
        <v>361</v>
      </c>
      <c r="G79" t="s">
        <v>362</v>
      </c>
      <c r="H79" t="s">
        <v>98</v>
      </c>
      <c r="I79" t="s">
        <v>121</v>
      </c>
      <c r="J79" t="s">
        <v>271</v>
      </c>
      <c r="K79">
        <v>115</v>
      </c>
      <c r="L79" t="b">
        <v>0</v>
      </c>
      <c r="M79" t="b">
        <v>1</v>
      </c>
      <c r="N79" t="b">
        <v>0</v>
      </c>
    </row>
    <row r="80" spans="1:14">
      <c r="A80" t="s">
        <v>441</v>
      </c>
      <c r="B80" t="s">
        <v>334</v>
      </c>
      <c r="C80" t="s">
        <v>42</v>
      </c>
      <c r="D80" t="s">
        <v>365</v>
      </c>
      <c r="E80">
        <v>225</v>
      </c>
      <c r="F80" t="s">
        <v>361</v>
      </c>
      <c r="G80" t="s">
        <v>362</v>
      </c>
      <c r="H80" t="s">
        <v>74</v>
      </c>
      <c r="I80" t="s">
        <v>142</v>
      </c>
      <c r="J80" t="s">
        <v>222</v>
      </c>
      <c r="K80">
        <v>66</v>
      </c>
      <c r="L80" t="b">
        <v>0</v>
      </c>
      <c r="M80" t="b">
        <v>1</v>
      </c>
      <c r="N80" t="b">
        <v>0</v>
      </c>
    </row>
    <row r="81" spans="1:14">
      <c r="A81" t="s">
        <v>442</v>
      </c>
      <c r="B81" t="s">
        <v>165</v>
      </c>
      <c r="C81" t="s">
        <v>30</v>
      </c>
      <c r="D81" t="s">
        <v>365</v>
      </c>
      <c r="E81">
        <v>551</v>
      </c>
      <c r="F81" t="s">
        <v>361</v>
      </c>
      <c r="G81" t="s">
        <v>362</v>
      </c>
      <c r="H81" t="s">
        <v>76</v>
      </c>
      <c r="I81" t="s">
        <v>133</v>
      </c>
      <c r="J81" t="s">
        <v>163</v>
      </c>
      <c r="K81">
        <v>7</v>
      </c>
      <c r="L81" t="b">
        <v>0</v>
      </c>
      <c r="M81" t="b">
        <v>1</v>
      </c>
      <c r="N81" t="b">
        <v>0</v>
      </c>
    </row>
    <row r="82" spans="1:14">
      <c r="A82" t="s">
        <v>443</v>
      </c>
      <c r="B82" t="s">
        <v>268</v>
      </c>
      <c r="C82" t="s">
        <v>36</v>
      </c>
      <c r="D82" t="s">
        <v>365</v>
      </c>
      <c r="E82">
        <v>509</v>
      </c>
      <c r="F82" t="s">
        <v>361</v>
      </c>
      <c r="G82" t="s">
        <v>362</v>
      </c>
      <c r="H82" t="s">
        <v>104</v>
      </c>
      <c r="I82" t="s">
        <v>121</v>
      </c>
      <c r="J82" t="s">
        <v>254</v>
      </c>
      <c r="K82">
        <v>98</v>
      </c>
      <c r="L82" t="b">
        <v>0</v>
      </c>
      <c r="M82" t="b">
        <v>1</v>
      </c>
      <c r="N82" t="b">
        <v>0</v>
      </c>
    </row>
    <row r="83" spans="1:14">
      <c r="A83" t="s">
        <v>444</v>
      </c>
      <c r="B83" t="s">
        <v>197</v>
      </c>
      <c r="C83" t="s">
        <v>39</v>
      </c>
      <c r="D83" t="s">
        <v>360</v>
      </c>
      <c r="E83">
        <v>135</v>
      </c>
      <c r="F83" t="s">
        <v>361</v>
      </c>
      <c r="G83" t="s">
        <v>362</v>
      </c>
      <c r="H83" t="s">
        <v>60</v>
      </c>
      <c r="I83" t="s">
        <v>124</v>
      </c>
      <c r="J83" t="s">
        <v>228</v>
      </c>
      <c r="K83">
        <v>72</v>
      </c>
      <c r="L83" t="b">
        <v>0</v>
      </c>
      <c r="M83" t="b">
        <v>1</v>
      </c>
      <c r="N83" t="b">
        <v>0</v>
      </c>
    </row>
    <row r="84" spans="1:14">
      <c r="A84" t="s">
        <v>445</v>
      </c>
      <c r="B84" t="s">
        <v>332</v>
      </c>
      <c r="C84" t="s">
        <v>45</v>
      </c>
      <c r="D84" t="s">
        <v>365</v>
      </c>
      <c r="E84">
        <v>491</v>
      </c>
      <c r="F84" t="s">
        <v>361</v>
      </c>
      <c r="G84" t="s">
        <v>362</v>
      </c>
      <c r="H84" t="s">
        <v>112</v>
      </c>
      <c r="I84" t="s">
        <v>124</v>
      </c>
      <c r="J84" t="s">
        <v>295</v>
      </c>
      <c r="K84">
        <v>139</v>
      </c>
      <c r="L84" t="b">
        <v>0</v>
      </c>
      <c r="M84" t="b">
        <v>1</v>
      </c>
      <c r="N84" t="b">
        <v>0</v>
      </c>
    </row>
    <row r="85" spans="1:14">
      <c r="A85" t="s">
        <v>446</v>
      </c>
      <c r="B85" t="s">
        <v>312</v>
      </c>
      <c r="C85" t="s">
        <v>30</v>
      </c>
      <c r="D85" t="s">
        <v>360</v>
      </c>
      <c r="E85">
        <v>745</v>
      </c>
      <c r="F85" t="s">
        <v>361</v>
      </c>
      <c r="G85" t="s">
        <v>362</v>
      </c>
      <c r="H85" t="s">
        <v>76</v>
      </c>
      <c r="I85" t="s">
        <v>121</v>
      </c>
      <c r="J85" t="s">
        <v>332</v>
      </c>
      <c r="K85">
        <v>176</v>
      </c>
      <c r="L85" t="b">
        <v>0</v>
      </c>
      <c r="M85" t="b">
        <v>1</v>
      </c>
      <c r="N85" t="b">
        <v>0</v>
      </c>
    </row>
    <row r="86" spans="1:14">
      <c r="A86" t="s">
        <v>447</v>
      </c>
      <c r="B86" t="s">
        <v>234</v>
      </c>
      <c r="C86" t="s">
        <v>39</v>
      </c>
      <c r="D86" t="s">
        <v>360</v>
      </c>
      <c r="E86">
        <v>717</v>
      </c>
      <c r="F86" t="s">
        <v>361</v>
      </c>
      <c r="G86" t="s">
        <v>362</v>
      </c>
      <c r="H86" t="s">
        <v>70</v>
      </c>
      <c r="I86" t="s">
        <v>130</v>
      </c>
      <c r="J86" t="s">
        <v>281</v>
      </c>
      <c r="K86">
        <v>125</v>
      </c>
      <c r="L86" t="b">
        <v>0</v>
      </c>
      <c r="M86" t="b">
        <v>1</v>
      </c>
      <c r="N86" t="b">
        <v>0</v>
      </c>
    </row>
    <row r="87" spans="1:14">
      <c r="A87" t="s">
        <v>448</v>
      </c>
      <c r="B87" t="s">
        <v>277</v>
      </c>
      <c r="C87" t="s">
        <v>27</v>
      </c>
      <c r="D87" t="s">
        <v>365</v>
      </c>
      <c r="E87">
        <v>562</v>
      </c>
      <c r="F87" t="s">
        <v>361</v>
      </c>
      <c r="G87" t="s">
        <v>362</v>
      </c>
      <c r="H87" t="s">
        <v>63</v>
      </c>
      <c r="I87" t="s">
        <v>130</v>
      </c>
      <c r="J87" t="s">
        <v>337</v>
      </c>
      <c r="K87">
        <v>181</v>
      </c>
      <c r="L87" t="b">
        <v>0</v>
      </c>
      <c r="M87" t="b">
        <v>1</v>
      </c>
      <c r="N87" t="b">
        <v>0</v>
      </c>
    </row>
    <row r="88" spans="1:14">
      <c r="A88" t="s">
        <v>449</v>
      </c>
      <c r="B88" t="s">
        <v>333</v>
      </c>
      <c r="C88" t="s">
        <v>42</v>
      </c>
      <c r="D88" t="s">
        <v>365</v>
      </c>
      <c r="E88">
        <v>218</v>
      </c>
      <c r="F88" t="s">
        <v>361</v>
      </c>
      <c r="G88" t="s">
        <v>362</v>
      </c>
      <c r="H88" t="s">
        <v>57</v>
      </c>
      <c r="I88" t="s">
        <v>145</v>
      </c>
      <c r="J88" t="s">
        <v>241</v>
      </c>
      <c r="K88">
        <v>85</v>
      </c>
      <c r="L88" t="b">
        <v>0</v>
      </c>
      <c r="M88" t="b">
        <v>1</v>
      </c>
      <c r="N88" t="b">
        <v>0</v>
      </c>
    </row>
    <row r="89" spans="1:14">
      <c r="A89" t="s">
        <v>450</v>
      </c>
      <c r="B89" t="s">
        <v>312</v>
      </c>
      <c r="C89" t="s">
        <v>45</v>
      </c>
      <c r="D89" t="s">
        <v>365</v>
      </c>
      <c r="E89">
        <v>262</v>
      </c>
      <c r="F89" t="s">
        <v>361</v>
      </c>
      <c r="G89" t="s">
        <v>362</v>
      </c>
      <c r="H89" t="s">
        <v>74</v>
      </c>
      <c r="I89" t="s">
        <v>130</v>
      </c>
      <c r="J89" t="s">
        <v>278</v>
      </c>
      <c r="K89">
        <v>122</v>
      </c>
      <c r="L89" t="b">
        <v>0</v>
      </c>
      <c r="M89" t="b">
        <v>1</v>
      </c>
      <c r="N89" t="b">
        <v>0</v>
      </c>
    </row>
    <row r="90" spans="1:14">
      <c r="A90" t="s">
        <v>451</v>
      </c>
      <c r="B90" t="s">
        <v>226</v>
      </c>
      <c r="C90" t="s">
        <v>48</v>
      </c>
      <c r="D90" t="s">
        <v>365</v>
      </c>
      <c r="E90">
        <v>511</v>
      </c>
      <c r="F90" t="s">
        <v>361</v>
      </c>
      <c r="G90" t="s">
        <v>362</v>
      </c>
      <c r="H90" t="s">
        <v>82</v>
      </c>
      <c r="I90" t="s">
        <v>124</v>
      </c>
      <c r="J90" t="s">
        <v>248</v>
      </c>
      <c r="K90">
        <v>92</v>
      </c>
      <c r="L90" t="b">
        <v>0</v>
      </c>
      <c r="M90" t="b">
        <v>1</v>
      </c>
      <c r="N90" t="b">
        <v>0</v>
      </c>
    </row>
    <row r="91" spans="1:14">
      <c r="A91" t="s">
        <v>452</v>
      </c>
      <c r="B91" t="s">
        <v>290</v>
      </c>
      <c r="C91" t="s">
        <v>42</v>
      </c>
      <c r="D91" t="s">
        <v>360</v>
      </c>
      <c r="E91">
        <v>710</v>
      </c>
      <c r="F91" t="s">
        <v>361</v>
      </c>
      <c r="G91" t="s">
        <v>362</v>
      </c>
      <c r="H91" t="s">
        <v>94</v>
      </c>
      <c r="I91" t="s">
        <v>124</v>
      </c>
      <c r="J91" t="s">
        <v>278</v>
      </c>
      <c r="K91">
        <v>122</v>
      </c>
      <c r="L91" t="b">
        <v>0</v>
      </c>
      <c r="M91" t="b">
        <v>1</v>
      </c>
      <c r="N91" t="b">
        <v>0</v>
      </c>
    </row>
    <row r="92" spans="1:14">
      <c r="A92" t="s">
        <v>453</v>
      </c>
      <c r="B92" t="s">
        <v>267</v>
      </c>
      <c r="C92" t="s">
        <v>48</v>
      </c>
      <c r="D92" t="s">
        <v>360</v>
      </c>
      <c r="E92">
        <v>245</v>
      </c>
      <c r="F92" t="s">
        <v>361</v>
      </c>
      <c r="G92" t="s">
        <v>362</v>
      </c>
      <c r="H92" t="s">
        <v>84</v>
      </c>
      <c r="I92" t="s">
        <v>121</v>
      </c>
      <c r="J92" t="s">
        <v>295</v>
      </c>
      <c r="K92">
        <v>139</v>
      </c>
      <c r="L92" t="b">
        <v>0</v>
      </c>
      <c r="M92" t="b">
        <v>1</v>
      </c>
      <c r="N92" t="b">
        <v>0</v>
      </c>
    </row>
    <row r="93" spans="1:14">
      <c r="A93" t="s">
        <v>454</v>
      </c>
      <c r="B93" t="s">
        <v>283</v>
      </c>
      <c r="C93" t="s">
        <v>48</v>
      </c>
      <c r="D93" t="s">
        <v>365</v>
      </c>
      <c r="E93">
        <v>319</v>
      </c>
      <c r="F93" t="s">
        <v>361</v>
      </c>
      <c r="G93" t="s">
        <v>362</v>
      </c>
      <c r="H93" t="s">
        <v>68</v>
      </c>
      <c r="I93" t="s">
        <v>124</v>
      </c>
      <c r="J93" t="s">
        <v>260</v>
      </c>
      <c r="K93">
        <v>104</v>
      </c>
      <c r="L93" t="b">
        <v>0</v>
      </c>
      <c r="M93" t="b">
        <v>1</v>
      </c>
      <c r="N93" t="b">
        <v>0</v>
      </c>
    </row>
    <row r="94" spans="1:14">
      <c r="A94" t="s">
        <v>455</v>
      </c>
      <c r="B94" t="s">
        <v>274</v>
      </c>
      <c r="C94" t="s">
        <v>36</v>
      </c>
      <c r="D94" t="s">
        <v>360</v>
      </c>
      <c r="E94">
        <v>606</v>
      </c>
      <c r="F94" t="s">
        <v>361</v>
      </c>
      <c r="G94" t="s">
        <v>362</v>
      </c>
      <c r="H94" t="s">
        <v>54</v>
      </c>
      <c r="I94" t="s">
        <v>124</v>
      </c>
      <c r="J94" t="s">
        <v>269</v>
      </c>
      <c r="K94">
        <v>113</v>
      </c>
      <c r="L94" t="b">
        <v>0</v>
      </c>
      <c r="M94" t="b">
        <v>1</v>
      </c>
      <c r="N94" t="b">
        <v>0</v>
      </c>
    </row>
    <row r="95" spans="1:14">
      <c r="A95" t="s">
        <v>456</v>
      </c>
      <c r="B95" t="s">
        <v>275</v>
      </c>
      <c r="C95" t="s">
        <v>33</v>
      </c>
      <c r="D95" t="s">
        <v>360</v>
      </c>
      <c r="E95">
        <v>944</v>
      </c>
      <c r="F95" t="s">
        <v>361</v>
      </c>
      <c r="G95" t="s">
        <v>362</v>
      </c>
      <c r="H95" t="s">
        <v>104</v>
      </c>
      <c r="I95" t="s">
        <v>145</v>
      </c>
      <c r="J95" t="s">
        <v>282</v>
      </c>
      <c r="K95">
        <v>126</v>
      </c>
      <c r="L95" t="b">
        <v>0</v>
      </c>
      <c r="M95" t="b">
        <v>1</v>
      </c>
      <c r="N95" t="b">
        <v>0</v>
      </c>
    </row>
    <row r="96" spans="1:14">
      <c r="A96" t="s">
        <v>457</v>
      </c>
      <c r="B96" t="s">
        <v>253</v>
      </c>
      <c r="C96" t="s">
        <v>39</v>
      </c>
      <c r="D96" t="s">
        <v>360</v>
      </c>
      <c r="E96">
        <v>669</v>
      </c>
      <c r="F96" t="s">
        <v>361</v>
      </c>
      <c r="G96" t="s">
        <v>362</v>
      </c>
      <c r="H96" t="s">
        <v>92</v>
      </c>
      <c r="I96" t="s">
        <v>139</v>
      </c>
      <c r="J96" t="s">
        <v>309</v>
      </c>
      <c r="K96">
        <v>153</v>
      </c>
      <c r="L96" t="b">
        <v>0</v>
      </c>
      <c r="M96" t="b">
        <v>1</v>
      </c>
      <c r="N96" t="b">
        <v>0</v>
      </c>
    </row>
    <row r="97" spans="1:14">
      <c r="A97" t="s">
        <v>458</v>
      </c>
      <c r="B97" t="s">
        <v>186</v>
      </c>
      <c r="C97" t="s">
        <v>30</v>
      </c>
      <c r="D97" t="s">
        <v>360</v>
      </c>
      <c r="E97">
        <v>683</v>
      </c>
      <c r="F97" t="s">
        <v>361</v>
      </c>
      <c r="G97" t="s">
        <v>362</v>
      </c>
      <c r="H97" t="s">
        <v>54</v>
      </c>
      <c r="I97" t="s">
        <v>130</v>
      </c>
      <c r="J97" t="s">
        <v>197</v>
      </c>
      <c r="K97">
        <v>41</v>
      </c>
      <c r="L97" t="b">
        <v>0</v>
      </c>
      <c r="M97" t="b">
        <v>1</v>
      </c>
      <c r="N97" t="b">
        <v>0</v>
      </c>
    </row>
    <row r="98" spans="1:14">
      <c r="A98" t="s">
        <v>459</v>
      </c>
      <c r="B98" t="s">
        <v>255</v>
      </c>
      <c r="C98" t="s">
        <v>30</v>
      </c>
      <c r="D98" t="s">
        <v>360</v>
      </c>
      <c r="E98">
        <v>970</v>
      </c>
      <c r="F98" t="s">
        <v>361</v>
      </c>
      <c r="G98" t="s">
        <v>362</v>
      </c>
      <c r="H98" t="s">
        <v>76</v>
      </c>
      <c r="I98" t="s">
        <v>121</v>
      </c>
      <c r="J98" t="s">
        <v>316</v>
      </c>
      <c r="K98">
        <v>160</v>
      </c>
      <c r="L98" t="b">
        <v>0</v>
      </c>
      <c r="M98" t="b">
        <v>1</v>
      </c>
      <c r="N98" t="b">
        <v>0</v>
      </c>
    </row>
    <row r="99" spans="1:14">
      <c r="A99" t="s">
        <v>460</v>
      </c>
      <c r="B99" t="s">
        <v>200</v>
      </c>
      <c r="C99" t="s">
        <v>36</v>
      </c>
      <c r="D99" t="s">
        <v>365</v>
      </c>
      <c r="E99">
        <v>170</v>
      </c>
      <c r="F99" t="s">
        <v>361</v>
      </c>
      <c r="G99" t="s">
        <v>362</v>
      </c>
      <c r="H99" t="s">
        <v>112</v>
      </c>
      <c r="I99" t="s">
        <v>127</v>
      </c>
      <c r="J99" t="s">
        <v>172</v>
      </c>
      <c r="K99">
        <v>16</v>
      </c>
      <c r="L99" t="b">
        <v>0</v>
      </c>
      <c r="M99" t="b">
        <v>1</v>
      </c>
      <c r="N99" t="b">
        <v>0</v>
      </c>
    </row>
    <row r="100" spans="1:14">
      <c r="A100" t="s">
        <v>461</v>
      </c>
      <c r="B100" t="s">
        <v>204</v>
      </c>
      <c r="C100" t="s">
        <v>27</v>
      </c>
      <c r="D100" t="s">
        <v>360</v>
      </c>
      <c r="E100">
        <v>608</v>
      </c>
      <c r="F100" t="s">
        <v>361</v>
      </c>
      <c r="G100" t="s">
        <v>362</v>
      </c>
      <c r="H100" t="s">
        <v>106</v>
      </c>
      <c r="I100" t="s">
        <v>139</v>
      </c>
      <c r="J100" t="s">
        <v>199</v>
      </c>
      <c r="K100">
        <v>43</v>
      </c>
      <c r="L100" t="b">
        <v>0</v>
      </c>
      <c r="M100" t="b">
        <v>1</v>
      </c>
      <c r="N100" t="b">
        <v>0</v>
      </c>
    </row>
    <row r="101" spans="1:14">
      <c r="A101" t="s">
        <v>462</v>
      </c>
      <c r="B101" t="s">
        <v>211</v>
      </c>
      <c r="C101" t="s">
        <v>27</v>
      </c>
      <c r="D101" t="s">
        <v>365</v>
      </c>
      <c r="E101">
        <v>198</v>
      </c>
      <c r="F101" t="s">
        <v>361</v>
      </c>
      <c r="G101" t="s">
        <v>362</v>
      </c>
      <c r="H101" t="s">
        <v>63</v>
      </c>
      <c r="I101" t="s">
        <v>136</v>
      </c>
      <c r="J101" t="s">
        <v>222</v>
      </c>
      <c r="K101">
        <v>66</v>
      </c>
      <c r="L101" t="b">
        <v>0</v>
      </c>
      <c r="M101" t="b">
        <v>1</v>
      </c>
      <c r="N101" t="b">
        <v>0</v>
      </c>
    </row>
    <row r="102" spans="1:14">
      <c r="A102" t="s">
        <v>463</v>
      </c>
      <c r="B102" t="s">
        <v>236</v>
      </c>
      <c r="C102" t="s">
        <v>45</v>
      </c>
      <c r="D102" t="s">
        <v>365</v>
      </c>
      <c r="E102">
        <v>717</v>
      </c>
      <c r="F102" t="s">
        <v>361</v>
      </c>
      <c r="G102" t="s">
        <v>362</v>
      </c>
      <c r="H102" t="s">
        <v>106</v>
      </c>
      <c r="I102" t="s">
        <v>124</v>
      </c>
      <c r="J102" t="s">
        <v>197</v>
      </c>
      <c r="K102">
        <v>41</v>
      </c>
      <c r="L102" t="b">
        <v>0</v>
      </c>
      <c r="M102" t="b">
        <v>1</v>
      </c>
      <c r="N102" t="b">
        <v>0</v>
      </c>
    </row>
    <row r="103" spans="1:14">
      <c r="A103" t="s">
        <v>464</v>
      </c>
      <c r="B103" t="s">
        <v>228</v>
      </c>
      <c r="C103" t="s">
        <v>33</v>
      </c>
      <c r="D103" t="s">
        <v>365</v>
      </c>
      <c r="E103">
        <v>891</v>
      </c>
      <c r="F103" t="s">
        <v>361</v>
      </c>
      <c r="G103" t="s">
        <v>362</v>
      </c>
      <c r="H103" t="s">
        <v>116</v>
      </c>
      <c r="I103" t="s">
        <v>127</v>
      </c>
      <c r="J103" t="s">
        <v>325</v>
      </c>
      <c r="K103">
        <v>169</v>
      </c>
      <c r="L103" t="b">
        <v>0</v>
      </c>
      <c r="M103" t="b">
        <v>1</v>
      </c>
      <c r="N103" t="b">
        <v>0</v>
      </c>
    </row>
    <row r="104" spans="1:14">
      <c r="A104" t="s">
        <v>465</v>
      </c>
      <c r="B104" t="s">
        <v>262</v>
      </c>
      <c r="C104" t="s">
        <v>48</v>
      </c>
      <c r="D104" t="s">
        <v>365</v>
      </c>
      <c r="E104">
        <v>307</v>
      </c>
      <c r="F104" t="s">
        <v>361</v>
      </c>
      <c r="G104" t="s">
        <v>362</v>
      </c>
      <c r="H104" t="s">
        <v>80</v>
      </c>
      <c r="I104" t="s">
        <v>133</v>
      </c>
      <c r="J104" t="s">
        <v>263</v>
      </c>
      <c r="K104">
        <v>107</v>
      </c>
      <c r="L104" t="b">
        <v>0</v>
      </c>
      <c r="M104" t="b">
        <v>1</v>
      </c>
      <c r="N104" t="b">
        <v>0</v>
      </c>
    </row>
    <row r="105" spans="1:14">
      <c r="A105" t="s">
        <v>466</v>
      </c>
      <c r="B105" t="s">
        <v>190</v>
      </c>
      <c r="C105" t="s">
        <v>42</v>
      </c>
      <c r="D105" t="s">
        <v>360</v>
      </c>
      <c r="E105">
        <v>393</v>
      </c>
      <c r="F105" t="s">
        <v>361</v>
      </c>
      <c r="G105" t="s">
        <v>362</v>
      </c>
      <c r="H105" t="s">
        <v>100</v>
      </c>
      <c r="I105" t="s">
        <v>121</v>
      </c>
      <c r="J105" t="s">
        <v>330</v>
      </c>
      <c r="K105">
        <v>174</v>
      </c>
      <c r="L105" t="b">
        <v>0</v>
      </c>
      <c r="M105" t="b">
        <v>1</v>
      </c>
      <c r="N105" t="b">
        <v>0</v>
      </c>
    </row>
    <row r="106" spans="1:14">
      <c r="A106" t="s">
        <v>467</v>
      </c>
      <c r="B106" t="s">
        <v>198</v>
      </c>
      <c r="C106" t="s">
        <v>48</v>
      </c>
      <c r="D106" t="s">
        <v>360</v>
      </c>
      <c r="E106">
        <v>998</v>
      </c>
      <c r="F106" t="s">
        <v>361</v>
      </c>
      <c r="G106" t="s">
        <v>362</v>
      </c>
      <c r="H106" t="s">
        <v>57</v>
      </c>
      <c r="I106" t="s">
        <v>148</v>
      </c>
      <c r="J106" t="s">
        <v>180</v>
      </c>
      <c r="K106">
        <v>24</v>
      </c>
      <c r="L106" t="b">
        <v>0</v>
      </c>
      <c r="M106" t="b">
        <v>1</v>
      </c>
      <c r="N106" t="b">
        <v>0</v>
      </c>
    </row>
    <row r="107" spans="1:14">
      <c r="A107" t="s">
        <v>468</v>
      </c>
      <c r="B107" t="s">
        <v>208</v>
      </c>
      <c r="C107" t="s">
        <v>39</v>
      </c>
      <c r="D107" t="s">
        <v>365</v>
      </c>
      <c r="E107">
        <v>407</v>
      </c>
      <c r="F107" t="s">
        <v>361</v>
      </c>
      <c r="G107" t="s">
        <v>362</v>
      </c>
      <c r="H107" t="s">
        <v>72</v>
      </c>
      <c r="I107" t="s">
        <v>139</v>
      </c>
      <c r="J107" t="s">
        <v>270</v>
      </c>
      <c r="K107">
        <v>114</v>
      </c>
      <c r="L107" t="b">
        <v>0</v>
      </c>
      <c r="M107" t="b">
        <v>1</v>
      </c>
      <c r="N107" t="b">
        <v>0</v>
      </c>
    </row>
    <row r="108" spans="1:14">
      <c r="A108" t="s">
        <v>469</v>
      </c>
      <c r="B108" t="s">
        <v>235</v>
      </c>
      <c r="C108" t="s">
        <v>33</v>
      </c>
      <c r="D108" t="s">
        <v>365</v>
      </c>
      <c r="E108">
        <v>949</v>
      </c>
      <c r="F108" t="s">
        <v>361</v>
      </c>
      <c r="G108" t="s">
        <v>362</v>
      </c>
      <c r="H108" t="s">
        <v>78</v>
      </c>
      <c r="I108" t="s">
        <v>136</v>
      </c>
      <c r="J108" t="s">
        <v>318</v>
      </c>
      <c r="K108">
        <v>162</v>
      </c>
      <c r="L108" t="b">
        <v>0</v>
      </c>
      <c r="M108" t="b">
        <v>1</v>
      </c>
      <c r="N108" t="b">
        <v>0</v>
      </c>
    </row>
    <row r="109" spans="1:14">
      <c r="A109" t="s">
        <v>470</v>
      </c>
      <c r="B109" t="s">
        <v>247</v>
      </c>
      <c r="C109" t="s">
        <v>30</v>
      </c>
      <c r="D109" t="s">
        <v>360</v>
      </c>
      <c r="E109">
        <v>621</v>
      </c>
      <c r="F109" t="s">
        <v>361</v>
      </c>
      <c r="G109" t="s">
        <v>362</v>
      </c>
      <c r="H109" t="s">
        <v>88</v>
      </c>
      <c r="I109" t="s">
        <v>139</v>
      </c>
      <c r="J109" t="s">
        <v>170</v>
      </c>
      <c r="K109">
        <v>14</v>
      </c>
      <c r="L109" t="b">
        <v>0</v>
      </c>
      <c r="M109" t="b">
        <v>1</v>
      </c>
      <c r="N109" t="b">
        <v>0</v>
      </c>
    </row>
    <row r="110" spans="1:14">
      <c r="A110" t="s">
        <v>471</v>
      </c>
      <c r="B110" t="s">
        <v>255</v>
      </c>
      <c r="C110" t="s">
        <v>39</v>
      </c>
      <c r="D110" t="s">
        <v>365</v>
      </c>
      <c r="E110">
        <v>117</v>
      </c>
      <c r="F110" t="s">
        <v>361</v>
      </c>
      <c r="G110" t="s">
        <v>362</v>
      </c>
      <c r="H110" t="s">
        <v>88</v>
      </c>
      <c r="I110" t="s">
        <v>133</v>
      </c>
      <c r="J110" t="s">
        <v>320</v>
      </c>
      <c r="K110">
        <v>164</v>
      </c>
      <c r="L110" t="b">
        <v>0</v>
      </c>
      <c r="M110" t="b">
        <v>1</v>
      </c>
      <c r="N110" t="b">
        <v>0</v>
      </c>
    </row>
    <row r="111" spans="1:14">
      <c r="A111" t="s">
        <v>472</v>
      </c>
      <c r="B111" t="s">
        <v>331</v>
      </c>
      <c r="C111" t="s">
        <v>42</v>
      </c>
      <c r="D111" t="s">
        <v>365</v>
      </c>
      <c r="E111">
        <v>90</v>
      </c>
      <c r="F111" t="s">
        <v>361</v>
      </c>
      <c r="G111" t="s">
        <v>362</v>
      </c>
      <c r="H111" t="s">
        <v>68</v>
      </c>
      <c r="I111" t="s">
        <v>127</v>
      </c>
      <c r="J111" t="s">
        <v>239</v>
      </c>
      <c r="K111">
        <v>83</v>
      </c>
      <c r="L111" t="b">
        <v>0</v>
      </c>
      <c r="M111" t="b">
        <v>1</v>
      </c>
      <c r="N111" t="b">
        <v>0</v>
      </c>
    </row>
    <row r="112" spans="1:14">
      <c r="A112" t="s">
        <v>473</v>
      </c>
      <c r="B112" t="s">
        <v>236</v>
      </c>
      <c r="C112" t="s">
        <v>39</v>
      </c>
      <c r="D112" t="s">
        <v>360</v>
      </c>
      <c r="E112">
        <v>207</v>
      </c>
      <c r="F112" t="s">
        <v>361</v>
      </c>
      <c r="G112" t="s">
        <v>362</v>
      </c>
      <c r="H112" t="s">
        <v>76</v>
      </c>
      <c r="I112" t="s">
        <v>127</v>
      </c>
      <c r="J112" t="s">
        <v>157</v>
      </c>
      <c r="K112">
        <v>1</v>
      </c>
      <c r="L112" t="b">
        <v>0</v>
      </c>
      <c r="M112" t="b">
        <v>1</v>
      </c>
      <c r="N112" t="b">
        <v>0</v>
      </c>
    </row>
    <row r="113" spans="1:14">
      <c r="A113" t="s">
        <v>474</v>
      </c>
      <c r="B113" t="s">
        <v>193</v>
      </c>
      <c r="C113" t="s">
        <v>36</v>
      </c>
      <c r="D113" t="s">
        <v>365</v>
      </c>
      <c r="E113">
        <v>803</v>
      </c>
      <c r="F113" t="s">
        <v>361</v>
      </c>
      <c r="G113" t="s">
        <v>362</v>
      </c>
      <c r="H113" t="s">
        <v>92</v>
      </c>
      <c r="I113" t="s">
        <v>142</v>
      </c>
      <c r="J113" t="s">
        <v>331</v>
      </c>
      <c r="K113">
        <v>175</v>
      </c>
      <c r="L113" t="b">
        <v>0</v>
      </c>
      <c r="M113" t="b">
        <v>1</v>
      </c>
      <c r="N113" t="b">
        <v>0</v>
      </c>
    </row>
    <row r="114" spans="1:14">
      <c r="A114" t="s">
        <v>475</v>
      </c>
      <c r="B114" t="s">
        <v>253</v>
      </c>
      <c r="C114" t="s">
        <v>42</v>
      </c>
      <c r="D114" t="s">
        <v>360</v>
      </c>
      <c r="E114">
        <v>838</v>
      </c>
      <c r="F114" t="s">
        <v>361</v>
      </c>
      <c r="G114" t="s">
        <v>362</v>
      </c>
      <c r="H114" t="s">
        <v>78</v>
      </c>
      <c r="I114" t="s">
        <v>142</v>
      </c>
      <c r="J114" t="s">
        <v>271</v>
      </c>
      <c r="K114">
        <v>115</v>
      </c>
      <c r="L114" t="b">
        <v>0</v>
      </c>
      <c r="M114" t="b">
        <v>1</v>
      </c>
      <c r="N114" t="b">
        <v>0</v>
      </c>
    </row>
    <row r="115" spans="1:14">
      <c r="A115" t="s">
        <v>476</v>
      </c>
      <c r="B115" t="s">
        <v>249</v>
      </c>
      <c r="C115" t="s">
        <v>36</v>
      </c>
      <c r="D115" t="s">
        <v>365</v>
      </c>
      <c r="E115">
        <v>864</v>
      </c>
      <c r="F115" t="s">
        <v>361</v>
      </c>
      <c r="G115" t="s">
        <v>362</v>
      </c>
      <c r="H115" t="s">
        <v>100</v>
      </c>
      <c r="I115" t="s">
        <v>142</v>
      </c>
      <c r="J115" t="s">
        <v>205</v>
      </c>
      <c r="K115">
        <v>49</v>
      </c>
      <c r="L115" t="b">
        <v>0</v>
      </c>
      <c r="M115" t="b">
        <v>1</v>
      </c>
      <c r="N115" t="b">
        <v>0</v>
      </c>
    </row>
    <row r="116" spans="1:14">
      <c r="A116" t="s">
        <v>477</v>
      </c>
      <c r="B116" t="s">
        <v>159</v>
      </c>
      <c r="C116" t="s">
        <v>42</v>
      </c>
      <c r="D116" t="s">
        <v>360</v>
      </c>
      <c r="E116">
        <v>323</v>
      </c>
      <c r="F116" t="s">
        <v>361</v>
      </c>
      <c r="G116" t="s">
        <v>362</v>
      </c>
      <c r="H116" t="s">
        <v>72</v>
      </c>
      <c r="I116" t="s">
        <v>142</v>
      </c>
      <c r="J116" t="s">
        <v>222</v>
      </c>
      <c r="K116">
        <v>66</v>
      </c>
      <c r="L116" t="b">
        <v>0</v>
      </c>
      <c r="M116" t="b">
        <v>1</v>
      </c>
      <c r="N116" t="b">
        <v>0</v>
      </c>
    </row>
    <row r="117" spans="1:14">
      <c r="A117" t="s">
        <v>478</v>
      </c>
      <c r="B117" t="s">
        <v>170</v>
      </c>
      <c r="C117" t="s">
        <v>30</v>
      </c>
      <c r="D117" t="s">
        <v>360</v>
      </c>
      <c r="E117">
        <v>592</v>
      </c>
      <c r="F117" t="s">
        <v>361</v>
      </c>
      <c r="G117" t="s">
        <v>362</v>
      </c>
      <c r="H117" t="s">
        <v>92</v>
      </c>
      <c r="I117" t="s">
        <v>142</v>
      </c>
      <c r="J117" t="s">
        <v>291</v>
      </c>
      <c r="K117">
        <v>135</v>
      </c>
      <c r="L117" t="b">
        <v>0</v>
      </c>
      <c r="M117" t="b">
        <v>1</v>
      </c>
      <c r="N117" t="b">
        <v>0</v>
      </c>
    </row>
    <row r="118" spans="1:14">
      <c r="A118" t="s">
        <v>479</v>
      </c>
      <c r="B118" t="s">
        <v>291</v>
      </c>
      <c r="C118" t="s">
        <v>30</v>
      </c>
      <c r="D118" t="s">
        <v>365</v>
      </c>
      <c r="E118">
        <v>83</v>
      </c>
      <c r="F118" t="s">
        <v>361</v>
      </c>
      <c r="G118" t="s">
        <v>362</v>
      </c>
      <c r="H118" t="s">
        <v>100</v>
      </c>
      <c r="I118" t="s">
        <v>139</v>
      </c>
      <c r="J118" t="s">
        <v>264</v>
      </c>
      <c r="K118">
        <v>108</v>
      </c>
      <c r="L118" t="b">
        <v>0</v>
      </c>
      <c r="M118" t="b">
        <v>1</v>
      </c>
      <c r="N118" t="b">
        <v>0</v>
      </c>
    </row>
    <row r="119" spans="1:14">
      <c r="A119" t="s">
        <v>480</v>
      </c>
      <c r="B119" t="s">
        <v>333</v>
      </c>
      <c r="C119" t="s">
        <v>45</v>
      </c>
      <c r="D119" t="s">
        <v>360</v>
      </c>
      <c r="E119">
        <v>301</v>
      </c>
      <c r="F119" t="s">
        <v>361</v>
      </c>
      <c r="G119" t="s">
        <v>362</v>
      </c>
      <c r="H119" t="s">
        <v>70</v>
      </c>
      <c r="I119" t="s">
        <v>133</v>
      </c>
      <c r="J119" t="s">
        <v>166</v>
      </c>
      <c r="K119">
        <v>10</v>
      </c>
      <c r="L119" t="b">
        <v>0</v>
      </c>
      <c r="M119" t="b">
        <v>1</v>
      </c>
      <c r="N119" t="b">
        <v>0</v>
      </c>
    </row>
    <row r="120" spans="1:14">
      <c r="A120" t="s">
        <v>481</v>
      </c>
      <c r="B120" t="s">
        <v>260</v>
      </c>
      <c r="C120" t="s">
        <v>36</v>
      </c>
      <c r="D120" t="s">
        <v>360</v>
      </c>
      <c r="E120">
        <v>546</v>
      </c>
      <c r="F120" t="s">
        <v>361</v>
      </c>
      <c r="G120" t="s">
        <v>362</v>
      </c>
      <c r="H120" t="s">
        <v>78</v>
      </c>
      <c r="I120" t="s">
        <v>142</v>
      </c>
      <c r="J120" t="s">
        <v>179</v>
      </c>
      <c r="K120">
        <v>23</v>
      </c>
      <c r="L120" t="b">
        <v>0</v>
      </c>
      <c r="M120" t="b">
        <v>1</v>
      </c>
      <c r="N120" t="b">
        <v>0</v>
      </c>
    </row>
    <row r="121" spans="1:14">
      <c r="A121" t="s">
        <v>482</v>
      </c>
      <c r="B121" t="s">
        <v>290</v>
      </c>
      <c r="C121" t="s">
        <v>33</v>
      </c>
      <c r="D121" t="s">
        <v>365</v>
      </c>
      <c r="E121">
        <v>898</v>
      </c>
      <c r="F121" t="s">
        <v>361</v>
      </c>
      <c r="G121" t="s">
        <v>362</v>
      </c>
      <c r="H121" t="s">
        <v>66</v>
      </c>
      <c r="I121" t="s">
        <v>133</v>
      </c>
      <c r="J121" t="s">
        <v>333</v>
      </c>
      <c r="K121">
        <v>177</v>
      </c>
      <c r="L121" t="b">
        <v>0</v>
      </c>
      <c r="M121" t="b">
        <v>1</v>
      </c>
      <c r="N121" t="b">
        <v>0</v>
      </c>
    </row>
    <row r="122" spans="1:14">
      <c r="A122" t="s">
        <v>483</v>
      </c>
      <c r="B122" t="s">
        <v>226</v>
      </c>
      <c r="C122" t="s">
        <v>33</v>
      </c>
      <c r="D122" t="s">
        <v>360</v>
      </c>
      <c r="E122">
        <v>377</v>
      </c>
      <c r="F122" t="s">
        <v>361</v>
      </c>
      <c r="G122" t="s">
        <v>362</v>
      </c>
      <c r="H122" t="s">
        <v>80</v>
      </c>
      <c r="I122" t="s">
        <v>130</v>
      </c>
      <c r="J122" t="s">
        <v>325</v>
      </c>
      <c r="K122">
        <v>169</v>
      </c>
      <c r="L122" t="b">
        <v>0</v>
      </c>
      <c r="M122" t="b">
        <v>1</v>
      </c>
      <c r="N122" t="b">
        <v>0</v>
      </c>
    </row>
    <row r="123" spans="1:14">
      <c r="A123" t="s">
        <v>484</v>
      </c>
      <c r="B123" t="s">
        <v>180</v>
      </c>
      <c r="C123" t="s">
        <v>45</v>
      </c>
      <c r="D123" t="s">
        <v>360</v>
      </c>
      <c r="E123">
        <v>563</v>
      </c>
      <c r="F123" t="s">
        <v>361</v>
      </c>
      <c r="G123" t="s">
        <v>362</v>
      </c>
      <c r="H123" t="s">
        <v>68</v>
      </c>
      <c r="I123" t="s">
        <v>121</v>
      </c>
      <c r="J123" t="s">
        <v>241</v>
      </c>
      <c r="K123">
        <v>85</v>
      </c>
      <c r="L123" t="b">
        <v>0</v>
      </c>
      <c r="M123" t="b">
        <v>1</v>
      </c>
      <c r="N123" t="b">
        <v>0</v>
      </c>
    </row>
    <row r="124" spans="1:14">
      <c r="A124" t="s">
        <v>485</v>
      </c>
      <c r="B124" t="s">
        <v>176</v>
      </c>
      <c r="C124" t="s">
        <v>33</v>
      </c>
      <c r="D124" t="s">
        <v>365</v>
      </c>
      <c r="E124">
        <v>442</v>
      </c>
      <c r="F124" t="s">
        <v>361</v>
      </c>
      <c r="G124" t="s">
        <v>362</v>
      </c>
      <c r="H124" t="s">
        <v>68</v>
      </c>
      <c r="I124" t="s">
        <v>127</v>
      </c>
      <c r="J124" t="s">
        <v>190</v>
      </c>
      <c r="K124">
        <v>34</v>
      </c>
      <c r="L124" t="b">
        <v>0</v>
      </c>
      <c r="M124" t="b">
        <v>1</v>
      </c>
      <c r="N124" t="b">
        <v>0</v>
      </c>
    </row>
    <row r="125" spans="1:14">
      <c r="A125" t="s">
        <v>486</v>
      </c>
      <c r="B125" t="s">
        <v>177</v>
      </c>
      <c r="C125" t="s">
        <v>30</v>
      </c>
      <c r="D125" t="s">
        <v>365</v>
      </c>
      <c r="E125">
        <v>997</v>
      </c>
      <c r="F125" t="s">
        <v>361</v>
      </c>
      <c r="G125" t="s">
        <v>362</v>
      </c>
      <c r="H125" t="s">
        <v>84</v>
      </c>
      <c r="I125" t="s">
        <v>127</v>
      </c>
      <c r="J125" t="s">
        <v>303</v>
      </c>
      <c r="K125">
        <v>147</v>
      </c>
      <c r="L125" t="b">
        <v>0</v>
      </c>
      <c r="M125" t="b">
        <v>1</v>
      </c>
      <c r="N125" t="b">
        <v>0</v>
      </c>
    </row>
    <row r="126" spans="1:14">
      <c r="A126" t="s">
        <v>487</v>
      </c>
      <c r="B126" t="s">
        <v>284</v>
      </c>
      <c r="C126" t="s">
        <v>30</v>
      </c>
      <c r="D126" t="s">
        <v>360</v>
      </c>
      <c r="E126">
        <v>442</v>
      </c>
      <c r="F126" t="s">
        <v>361</v>
      </c>
      <c r="G126" t="s">
        <v>362</v>
      </c>
      <c r="H126" t="s">
        <v>98</v>
      </c>
      <c r="I126" t="s">
        <v>124</v>
      </c>
      <c r="J126" t="s">
        <v>179</v>
      </c>
      <c r="K126">
        <v>23</v>
      </c>
      <c r="L126" t="b">
        <v>0</v>
      </c>
      <c r="M126" t="b">
        <v>1</v>
      </c>
      <c r="N126" t="b">
        <v>0</v>
      </c>
    </row>
    <row r="127" spans="1:14">
      <c r="A127" t="s">
        <v>488</v>
      </c>
      <c r="B127" t="s">
        <v>243</v>
      </c>
      <c r="C127" t="s">
        <v>39</v>
      </c>
      <c r="D127" t="s">
        <v>360</v>
      </c>
      <c r="E127">
        <v>652</v>
      </c>
      <c r="F127" t="s">
        <v>361</v>
      </c>
      <c r="G127" t="s">
        <v>362</v>
      </c>
      <c r="H127" t="s">
        <v>108</v>
      </c>
      <c r="I127" t="s">
        <v>148</v>
      </c>
      <c r="J127" t="s">
        <v>172</v>
      </c>
      <c r="K127">
        <v>16</v>
      </c>
      <c r="L127" t="b">
        <v>0</v>
      </c>
      <c r="M127" t="b">
        <v>1</v>
      </c>
      <c r="N127" t="b">
        <v>0</v>
      </c>
    </row>
    <row r="128" spans="1:14">
      <c r="A128" t="s">
        <v>489</v>
      </c>
      <c r="B128" t="s">
        <v>165</v>
      </c>
      <c r="C128" t="s">
        <v>39</v>
      </c>
      <c r="D128" t="s">
        <v>365</v>
      </c>
      <c r="E128">
        <v>55</v>
      </c>
      <c r="F128" t="s">
        <v>361</v>
      </c>
      <c r="G128" t="s">
        <v>362</v>
      </c>
      <c r="H128" t="s">
        <v>90</v>
      </c>
      <c r="I128" t="s">
        <v>139</v>
      </c>
      <c r="J128" t="s">
        <v>163</v>
      </c>
      <c r="K128">
        <v>7</v>
      </c>
      <c r="L128" t="b">
        <v>0</v>
      </c>
      <c r="M128" t="b">
        <v>1</v>
      </c>
      <c r="N128" t="b">
        <v>0</v>
      </c>
    </row>
    <row r="129" spans="1:14">
      <c r="A129" t="s">
        <v>490</v>
      </c>
      <c r="B129" t="s">
        <v>320</v>
      </c>
      <c r="C129" t="s">
        <v>48</v>
      </c>
      <c r="D129" t="s">
        <v>365</v>
      </c>
      <c r="E129">
        <v>473</v>
      </c>
      <c r="F129" t="s">
        <v>361</v>
      </c>
      <c r="G129" t="s">
        <v>362</v>
      </c>
      <c r="H129" t="s">
        <v>82</v>
      </c>
      <c r="I129" t="s">
        <v>133</v>
      </c>
      <c r="J129" t="s">
        <v>176</v>
      </c>
      <c r="K129">
        <v>20</v>
      </c>
      <c r="L129" t="b">
        <v>0</v>
      </c>
      <c r="M129" t="b">
        <v>1</v>
      </c>
      <c r="N129" t="b">
        <v>0</v>
      </c>
    </row>
    <row r="130" spans="1:14">
      <c r="A130" t="s">
        <v>491</v>
      </c>
      <c r="B130" t="s">
        <v>264</v>
      </c>
      <c r="C130" t="s">
        <v>45</v>
      </c>
      <c r="D130" t="s">
        <v>360</v>
      </c>
      <c r="E130">
        <v>820</v>
      </c>
      <c r="F130" t="s">
        <v>361</v>
      </c>
      <c r="G130" t="s">
        <v>362</v>
      </c>
      <c r="H130" t="s">
        <v>60</v>
      </c>
      <c r="I130" t="s">
        <v>148</v>
      </c>
      <c r="J130" t="s">
        <v>320</v>
      </c>
      <c r="K130">
        <v>164</v>
      </c>
      <c r="L130" t="b">
        <v>0</v>
      </c>
      <c r="M130" t="b">
        <v>1</v>
      </c>
      <c r="N130" t="b">
        <v>0</v>
      </c>
    </row>
    <row r="131" spans="1:14">
      <c r="A131" t="s">
        <v>492</v>
      </c>
      <c r="B131" t="s">
        <v>250</v>
      </c>
      <c r="C131" t="s">
        <v>33</v>
      </c>
      <c r="D131" t="s">
        <v>360</v>
      </c>
      <c r="E131">
        <v>774</v>
      </c>
      <c r="F131" t="s">
        <v>361</v>
      </c>
      <c r="G131" t="s">
        <v>362</v>
      </c>
      <c r="H131" t="s">
        <v>92</v>
      </c>
      <c r="I131" t="s">
        <v>124</v>
      </c>
      <c r="J131" t="s">
        <v>163</v>
      </c>
      <c r="K131">
        <v>7</v>
      </c>
      <c r="L131" t="b">
        <v>0</v>
      </c>
      <c r="M131" t="b">
        <v>1</v>
      </c>
      <c r="N131" t="b">
        <v>0</v>
      </c>
    </row>
    <row r="132" spans="1:14">
      <c r="A132" t="s">
        <v>493</v>
      </c>
      <c r="B132" t="s">
        <v>218</v>
      </c>
      <c r="C132" t="s">
        <v>48</v>
      </c>
      <c r="D132" t="s">
        <v>360</v>
      </c>
      <c r="E132">
        <v>938</v>
      </c>
      <c r="F132" t="s">
        <v>361</v>
      </c>
      <c r="G132" t="s">
        <v>362</v>
      </c>
      <c r="H132" t="s">
        <v>72</v>
      </c>
      <c r="I132" t="s">
        <v>142</v>
      </c>
      <c r="J132" t="s">
        <v>171</v>
      </c>
      <c r="K132">
        <v>15</v>
      </c>
      <c r="L132" t="b">
        <v>0</v>
      </c>
      <c r="M132" t="b">
        <v>1</v>
      </c>
      <c r="N132" t="b">
        <v>0</v>
      </c>
    </row>
    <row r="133" spans="1:14">
      <c r="A133" t="s">
        <v>494</v>
      </c>
      <c r="B133" t="s">
        <v>277</v>
      </c>
      <c r="C133" t="s">
        <v>27</v>
      </c>
      <c r="D133" t="s">
        <v>360</v>
      </c>
      <c r="E133">
        <v>88</v>
      </c>
      <c r="F133" t="s">
        <v>361</v>
      </c>
      <c r="G133" t="s">
        <v>362</v>
      </c>
      <c r="H133" t="s">
        <v>72</v>
      </c>
      <c r="I133" t="s">
        <v>124</v>
      </c>
      <c r="J133" t="s">
        <v>275</v>
      </c>
      <c r="K133">
        <v>119</v>
      </c>
      <c r="L133" t="b">
        <v>0</v>
      </c>
      <c r="M133" t="b">
        <v>1</v>
      </c>
      <c r="N133" t="b">
        <v>0</v>
      </c>
    </row>
    <row r="134" spans="1:14">
      <c r="A134" t="s">
        <v>495</v>
      </c>
      <c r="B134" t="s">
        <v>172</v>
      </c>
      <c r="C134" t="s">
        <v>45</v>
      </c>
      <c r="D134" t="s">
        <v>360</v>
      </c>
      <c r="E134">
        <v>817</v>
      </c>
      <c r="F134" t="s">
        <v>361</v>
      </c>
      <c r="G134" t="s">
        <v>362</v>
      </c>
      <c r="H134" t="s">
        <v>76</v>
      </c>
      <c r="I134" t="s">
        <v>124</v>
      </c>
      <c r="J134" t="s">
        <v>226</v>
      </c>
      <c r="K134">
        <v>70</v>
      </c>
      <c r="L134" t="b">
        <v>0</v>
      </c>
      <c r="M134" t="b">
        <v>1</v>
      </c>
      <c r="N134" t="b">
        <v>0</v>
      </c>
    </row>
    <row r="135" spans="1:14">
      <c r="A135" t="s">
        <v>496</v>
      </c>
      <c r="B135" t="s">
        <v>172</v>
      </c>
      <c r="C135" t="s">
        <v>36</v>
      </c>
      <c r="D135" t="s">
        <v>365</v>
      </c>
      <c r="E135">
        <v>189</v>
      </c>
      <c r="F135" t="s">
        <v>361</v>
      </c>
      <c r="G135" t="s">
        <v>362</v>
      </c>
      <c r="H135" t="s">
        <v>88</v>
      </c>
      <c r="I135" t="s">
        <v>148</v>
      </c>
      <c r="J135" t="s">
        <v>260</v>
      </c>
      <c r="K135">
        <v>104</v>
      </c>
      <c r="L135" t="b">
        <v>0</v>
      </c>
      <c r="M135" t="b">
        <v>1</v>
      </c>
      <c r="N135" t="b">
        <v>0</v>
      </c>
    </row>
    <row r="136" spans="1:14">
      <c r="A136" t="s">
        <v>497</v>
      </c>
      <c r="B136" t="s">
        <v>222</v>
      </c>
      <c r="C136" t="s">
        <v>30</v>
      </c>
      <c r="D136" t="s">
        <v>360</v>
      </c>
      <c r="E136">
        <v>28</v>
      </c>
      <c r="F136" t="s">
        <v>361</v>
      </c>
      <c r="G136" t="s">
        <v>362</v>
      </c>
      <c r="H136" t="s">
        <v>70</v>
      </c>
      <c r="I136" t="s">
        <v>142</v>
      </c>
      <c r="J136" t="s">
        <v>310</v>
      </c>
      <c r="K136">
        <v>154</v>
      </c>
      <c r="L136" t="b">
        <v>0</v>
      </c>
      <c r="M136" t="b">
        <v>1</v>
      </c>
      <c r="N136" t="b">
        <v>0</v>
      </c>
    </row>
    <row r="137" spans="1:14">
      <c r="A137" t="s">
        <v>498</v>
      </c>
      <c r="B137" t="s">
        <v>326</v>
      </c>
      <c r="C137" t="s">
        <v>45</v>
      </c>
      <c r="D137" t="s">
        <v>360</v>
      </c>
      <c r="E137">
        <v>590</v>
      </c>
      <c r="F137" t="s">
        <v>361</v>
      </c>
      <c r="G137" t="s">
        <v>362</v>
      </c>
      <c r="H137" t="s">
        <v>94</v>
      </c>
      <c r="I137" t="s">
        <v>136</v>
      </c>
      <c r="J137" t="s">
        <v>331</v>
      </c>
      <c r="K137">
        <v>175</v>
      </c>
      <c r="L137" t="b">
        <v>0</v>
      </c>
      <c r="M137" t="b">
        <v>1</v>
      </c>
      <c r="N137" t="b">
        <v>0</v>
      </c>
    </row>
    <row r="138" spans="1:14">
      <c r="A138" t="s">
        <v>499</v>
      </c>
      <c r="B138" t="s">
        <v>179</v>
      </c>
      <c r="C138" t="s">
        <v>48</v>
      </c>
      <c r="D138" t="s">
        <v>360</v>
      </c>
      <c r="E138">
        <v>163</v>
      </c>
      <c r="F138" t="s">
        <v>361</v>
      </c>
      <c r="G138" t="s">
        <v>362</v>
      </c>
      <c r="H138" t="s">
        <v>94</v>
      </c>
      <c r="I138" t="s">
        <v>145</v>
      </c>
      <c r="J138" t="s">
        <v>229</v>
      </c>
      <c r="K138">
        <v>73</v>
      </c>
      <c r="L138" t="b">
        <v>0</v>
      </c>
      <c r="M138" t="b">
        <v>1</v>
      </c>
      <c r="N138" t="b">
        <v>0</v>
      </c>
    </row>
    <row r="139" spans="1:14">
      <c r="A139" t="s">
        <v>500</v>
      </c>
      <c r="B139" t="s">
        <v>176</v>
      </c>
      <c r="C139" t="s">
        <v>33</v>
      </c>
      <c r="D139" t="s">
        <v>365</v>
      </c>
      <c r="E139">
        <v>787</v>
      </c>
      <c r="F139" t="s">
        <v>361</v>
      </c>
      <c r="G139" t="s">
        <v>362</v>
      </c>
      <c r="H139" t="s">
        <v>63</v>
      </c>
      <c r="I139" t="s">
        <v>139</v>
      </c>
      <c r="J139" t="s">
        <v>317</v>
      </c>
      <c r="K139">
        <v>161</v>
      </c>
      <c r="L139" t="b">
        <v>0</v>
      </c>
      <c r="M139" t="b">
        <v>1</v>
      </c>
      <c r="N139" t="b">
        <v>0</v>
      </c>
    </row>
    <row r="140" spans="1:14">
      <c r="A140" t="s">
        <v>501</v>
      </c>
      <c r="B140" t="s">
        <v>317</v>
      </c>
      <c r="C140" t="s">
        <v>30</v>
      </c>
      <c r="D140" t="s">
        <v>360</v>
      </c>
      <c r="E140">
        <v>778</v>
      </c>
      <c r="F140" t="s">
        <v>361</v>
      </c>
      <c r="G140" t="s">
        <v>362</v>
      </c>
      <c r="H140" t="s">
        <v>102</v>
      </c>
      <c r="I140" t="s">
        <v>133</v>
      </c>
      <c r="J140" t="s">
        <v>325</v>
      </c>
      <c r="K140">
        <v>169</v>
      </c>
      <c r="L140" t="b">
        <v>0</v>
      </c>
      <c r="M140" t="b">
        <v>1</v>
      </c>
      <c r="N140" t="b">
        <v>0</v>
      </c>
    </row>
    <row r="141" spans="1:14">
      <c r="A141" t="s">
        <v>502</v>
      </c>
      <c r="B141" t="s">
        <v>270</v>
      </c>
      <c r="C141" t="s">
        <v>27</v>
      </c>
      <c r="D141" t="s">
        <v>365</v>
      </c>
      <c r="E141">
        <v>206</v>
      </c>
      <c r="F141" t="s">
        <v>361</v>
      </c>
      <c r="G141" t="s">
        <v>362</v>
      </c>
      <c r="H141" t="s">
        <v>96</v>
      </c>
      <c r="I141" t="s">
        <v>130</v>
      </c>
      <c r="J141" t="s">
        <v>219</v>
      </c>
      <c r="K141">
        <v>63</v>
      </c>
      <c r="L141" t="b">
        <v>0</v>
      </c>
      <c r="M141" t="b">
        <v>1</v>
      </c>
      <c r="N141" t="b">
        <v>0</v>
      </c>
    </row>
    <row r="142" spans="1:14">
      <c r="A142" t="s">
        <v>503</v>
      </c>
      <c r="B142" t="s">
        <v>331</v>
      </c>
      <c r="C142" t="s">
        <v>39</v>
      </c>
      <c r="D142" t="s">
        <v>365</v>
      </c>
      <c r="E142">
        <v>316</v>
      </c>
      <c r="F142" t="s">
        <v>361</v>
      </c>
      <c r="G142" t="s">
        <v>362</v>
      </c>
      <c r="H142" t="s">
        <v>80</v>
      </c>
      <c r="I142" t="s">
        <v>133</v>
      </c>
      <c r="J142" t="s">
        <v>157</v>
      </c>
      <c r="K142">
        <v>1</v>
      </c>
      <c r="L142" t="b">
        <v>0</v>
      </c>
      <c r="M142" t="b">
        <v>1</v>
      </c>
      <c r="N142" t="b">
        <v>0</v>
      </c>
    </row>
    <row r="143" spans="1:14">
      <c r="A143" t="s">
        <v>504</v>
      </c>
      <c r="B143" t="s">
        <v>170</v>
      </c>
      <c r="C143" t="s">
        <v>39</v>
      </c>
      <c r="D143" t="s">
        <v>360</v>
      </c>
      <c r="E143">
        <v>478</v>
      </c>
      <c r="F143" t="s">
        <v>361</v>
      </c>
      <c r="G143" t="s">
        <v>362</v>
      </c>
      <c r="H143" t="s">
        <v>82</v>
      </c>
      <c r="I143" t="s">
        <v>130</v>
      </c>
      <c r="J143" t="s">
        <v>234</v>
      </c>
      <c r="K143">
        <v>78</v>
      </c>
      <c r="L143" t="b">
        <v>0</v>
      </c>
      <c r="M143" t="b">
        <v>1</v>
      </c>
      <c r="N143" t="b">
        <v>0</v>
      </c>
    </row>
    <row r="144" spans="1:14">
      <c r="A144" t="s">
        <v>505</v>
      </c>
      <c r="B144" t="s">
        <v>276</v>
      </c>
      <c r="C144" t="s">
        <v>36</v>
      </c>
      <c r="D144" t="s">
        <v>360</v>
      </c>
      <c r="E144">
        <v>670</v>
      </c>
      <c r="F144" t="s">
        <v>361</v>
      </c>
      <c r="G144" t="s">
        <v>362</v>
      </c>
      <c r="H144" t="s">
        <v>54</v>
      </c>
      <c r="I144" t="s">
        <v>133</v>
      </c>
      <c r="J144" t="s">
        <v>263</v>
      </c>
      <c r="K144">
        <v>107</v>
      </c>
      <c r="L144" t="b">
        <v>0</v>
      </c>
      <c r="M144" t="b">
        <v>1</v>
      </c>
      <c r="N144" t="b">
        <v>0</v>
      </c>
    </row>
    <row r="145" spans="1:14">
      <c r="A145" t="s">
        <v>506</v>
      </c>
      <c r="B145" t="s">
        <v>260</v>
      </c>
      <c r="C145" t="s">
        <v>33</v>
      </c>
      <c r="D145" t="s">
        <v>365</v>
      </c>
      <c r="E145">
        <v>384</v>
      </c>
      <c r="F145" t="s">
        <v>361</v>
      </c>
      <c r="G145" t="s">
        <v>362</v>
      </c>
      <c r="H145" t="s">
        <v>84</v>
      </c>
      <c r="I145" t="s">
        <v>121</v>
      </c>
      <c r="J145" t="s">
        <v>226</v>
      </c>
      <c r="K145">
        <v>70</v>
      </c>
      <c r="L145" t="b">
        <v>0</v>
      </c>
      <c r="M145" t="b">
        <v>1</v>
      </c>
      <c r="N145" t="b">
        <v>0</v>
      </c>
    </row>
    <row r="146" spans="1:14">
      <c r="A146" t="s">
        <v>507</v>
      </c>
      <c r="B146" t="s">
        <v>227</v>
      </c>
      <c r="C146" t="s">
        <v>39</v>
      </c>
      <c r="D146" t="s">
        <v>365</v>
      </c>
      <c r="E146">
        <v>275</v>
      </c>
      <c r="F146" t="s">
        <v>361</v>
      </c>
      <c r="G146" t="s">
        <v>362</v>
      </c>
      <c r="H146" t="s">
        <v>90</v>
      </c>
      <c r="I146" t="s">
        <v>127</v>
      </c>
      <c r="J146" t="s">
        <v>232</v>
      </c>
      <c r="K146">
        <v>76</v>
      </c>
      <c r="L146" t="b">
        <v>0</v>
      </c>
      <c r="M146" t="b">
        <v>1</v>
      </c>
      <c r="N146" t="b">
        <v>0</v>
      </c>
    </row>
    <row r="147" spans="1:14">
      <c r="A147" t="s">
        <v>508</v>
      </c>
      <c r="B147" t="s">
        <v>235</v>
      </c>
      <c r="C147" t="s">
        <v>39</v>
      </c>
      <c r="D147" t="s">
        <v>365</v>
      </c>
      <c r="E147">
        <v>765</v>
      </c>
      <c r="F147" t="s">
        <v>361</v>
      </c>
      <c r="G147" t="s">
        <v>362</v>
      </c>
      <c r="H147" t="s">
        <v>112</v>
      </c>
      <c r="I147" t="s">
        <v>130</v>
      </c>
      <c r="J147" t="s">
        <v>205</v>
      </c>
      <c r="K147">
        <v>49</v>
      </c>
      <c r="L147" t="b">
        <v>0</v>
      </c>
      <c r="M147" t="b">
        <v>1</v>
      </c>
      <c r="N147" t="b">
        <v>0</v>
      </c>
    </row>
    <row r="148" spans="1:14">
      <c r="A148" t="s">
        <v>509</v>
      </c>
      <c r="B148" t="s">
        <v>200</v>
      </c>
      <c r="C148" t="s">
        <v>36</v>
      </c>
      <c r="D148" t="s">
        <v>365</v>
      </c>
      <c r="E148">
        <v>755</v>
      </c>
      <c r="F148" t="s">
        <v>361</v>
      </c>
      <c r="G148" t="s">
        <v>362</v>
      </c>
      <c r="H148" t="s">
        <v>94</v>
      </c>
      <c r="I148" t="s">
        <v>139</v>
      </c>
      <c r="J148" t="s">
        <v>270</v>
      </c>
      <c r="K148">
        <v>114</v>
      </c>
      <c r="L148" t="b">
        <v>0</v>
      </c>
      <c r="M148" t="b">
        <v>1</v>
      </c>
      <c r="N148" t="b">
        <v>0</v>
      </c>
    </row>
    <row r="149" spans="1:14">
      <c r="A149" t="s">
        <v>510</v>
      </c>
      <c r="B149" t="s">
        <v>201</v>
      </c>
      <c r="C149" t="s">
        <v>33</v>
      </c>
      <c r="D149" t="s">
        <v>365</v>
      </c>
      <c r="E149">
        <v>222</v>
      </c>
      <c r="F149" t="s">
        <v>361</v>
      </c>
      <c r="G149" t="s">
        <v>362</v>
      </c>
      <c r="H149" t="s">
        <v>100</v>
      </c>
      <c r="I149" t="s">
        <v>139</v>
      </c>
      <c r="J149" t="s">
        <v>213</v>
      </c>
      <c r="K149">
        <v>57</v>
      </c>
      <c r="L149" t="b">
        <v>0</v>
      </c>
      <c r="M149" t="b">
        <v>1</v>
      </c>
      <c r="N149" t="b">
        <v>0</v>
      </c>
    </row>
    <row r="150" spans="1:14">
      <c r="A150" t="s">
        <v>511</v>
      </c>
      <c r="B150" t="s">
        <v>316</v>
      </c>
      <c r="C150" t="s">
        <v>42</v>
      </c>
      <c r="D150" t="s">
        <v>360</v>
      </c>
      <c r="E150">
        <v>767</v>
      </c>
      <c r="F150" t="s">
        <v>361</v>
      </c>
      <c r="G150" t="s">
        <v>362</v>
      </c>
      <c r="H150" t="s">
        <v>74</v>
      </c>
      <c r="I150" t="s">
        <v>124</v>
      </c>
      <c r="J150" t="s">
        <v>275</v>
      </c>
      <c r="K150">
        <v>119</v>
      </c>
      <c r="L150" t="b">
        <v>0</v>
      </c>
      <c r="M150" t="b">
        <v>1</v>
      </c>
      <c r="N150" t="b">
        <v>0</v>
      </c>
    </row>
    <row r="151" spans="1:14">
      <c r="A151" t="s">
        <v>512</v>
      </c>
      <c r="B151" t="s">
        <v>173</v>
      </c>
      <c r="C151" t="s">
        <v>30</v>
      </c>
      <c r="D151" t="s">
        <v>360</v>
      </c>
      <c r="E151">
        <v>817</v>
      </c>
      <c r="F151" t="s">
        <v>361</v>
      </c>
      <c r="G151" t="s">
        <v>362</v>
      </c>
      <c r="H151" t="s">
        <v>80</v>
      </c>
      <c r="I151" t="s">
        <v>142</v>
      </c>
      <c r="J151" t="s">
        <v>254</v>
      </c>
      <c r="K151">
        <v>98</v>
      </c>
      <c r="L151" t="b">
        <v>0</v>
      </c>
      <c r="M151" t="b">
        <v>1</v>
      </c>
      <c r="N151" t="b">
        <v>0</v>
      </c>
    </row>
    <row r="152" spans="1:14">
      <c r="A152" t="s">
        <v>513</v>
      </c>
      <c r="B152" t="s">
        <v>183</v>
      </c>
      <c r="C152" t="s">
        <v>36</v>
      </c>
      <c r="D152" t="s">
        <v>360</v>
      </c>
      <c r="E152">
        <v>963</v>
      </c>
      <c r="F152" t="s">
        <v>361</v>
      </c>
      <c r="G152" t="s">
        <v>362</v>
      </c>
      <c r="H152" t="s">
        <v>74</v>
      </c>
      <c r="I152" t="s">
        <v>139</v>
      </c>
      <c r="J152" t="s">
        <v>194</v>
      </c>
      <c r="K152">
        <v>38</v>
      </c>
      <c r="L152" t="b">
        <v>0</v>
      </c>
      <c r="M152" t="b">
        <v>1</v>
      </c>
      <c r="N152" t="b">
        <v>0</v>
      </c>
    </row>
    <row r="153" spans="1:14">
      <c r="A153" t="s">
        <v>514</v>
      </c>
      <c r="B153" t="s">
        <v>312</v>
      </c>
      <c r="C153" t="s">
        <v>33</v>
      </c>
      <c r="D153" t="s">
        <v>360</v>
      </c>
      <c r="E153">
        <v>14</v>
      </c>
      <c r="F153" t="s">
        <v>361</v>
      </c>
      <c r="G153" t="s">
        <v>362</v>
      </c>
      <c r="H153" t="s">
        <v>106</v>
      </c>
      <c r="I153" t="s">
        <v>124</v>
      </c>
      <c r="J153" t="s">
        <v>171</v>
      </c>
      <c r="K153">
        <v>15</v>
      </c>
      <c r="L153" t="b">
        <v>0</v>
      </c>
      <c r="M153" t="b">
        <v>1</v>
      </c>
      <c r="N153" t="b">
        <v>0</v>
      </c>
    </row>
    <row r="154" spans="1:14">
      <c r="A154" t="s">
        <v>515</v>
      </c>
      <c r="B154" t="s">
        <v>282</v>
      </c>
      <c r="C154" t="s">
        <v>48</v>
      </c>
      <c r="D154" t="s">
        <v>365</v>
      </c>
      <c r="E154">
        <v>625</v>
      </c>
      <c r="F154" t="s">
        <v>361</v>
      </c>
      <c r="G154" t="s">
        <v>362</v>
      </c>
      <c r="H154" t="s">
        <v>116</v>
      </c>
      <c r="I154" t="s">
        <v>139</v>
      </c>
      <c r="J154" t="s">
        <v>270</v>
      </c>
      <c r="K154">
        <v>114</v>
      </c>
      <c r="L154" t="b">
        <v>0</v>
      </c>
      <c r="M154" t="b">
        <v>1</v>
      </c>
      <c r="N154" t="b">
        <v>0</v>
      </c>
    </row>
    <row r="155" spans="1:14">
      <c r="A155" t="s">
        <v>516</v>
      </c>
      <c r="B155" t="s">
        <v>158</v>
      </c>
      <c r="C155" t="s">
        <v>48</v>
      </c>
      <c r="D155" t="s">
        <v>360</v>
      </c>
      <c r="E155">
        <v>648</v>
      </c>
      <c r="F155" t="s">
        <v>361</v>
      </c>
      <c r="G155" t="s">
        <v>362</v>
      </c>
      <c r="H155" t="s">
        <v>66</v>
      </c>
      <c r="I155" t="s">
        <v>145</v>
      </c>
      <c r="J155" t="s">
        <v>240</v>
      </c>
      <c r="K155">
        <v>84</v>
      </c>
      <c r="L155" t="b">
        <v>0</v>
      </c>
      <c r="M155" t="b">
        <v>1</v>
      </c>
      <c r="N155" t="b">
        <v>0</v>
      </c>
    </row>
    <row r="156" spans="1:14">
      <c r="A156" t="s">
        <v>517</v>
      </c>
      <c r="B156" t="s">
        <v>257</v>
      </c>
      <c r="C156" t="s">
        <v>27</v>
      </c>
      <c r="D156" t="s">
        <v>360</v>
      </c>
      <c r="E156">
        <v>553</v>
      </c>
      <c r="F156" t="s">
        <v>361</v>
      </c>
      <c r="G156" t="s">
        <v>362</v>
      </c>
      <c r="H156" t="s">
        <v>76</v>
      </c>
      <c r="I156" t="s">
        <v>130</v>
      </c>
      <c r="J156" t="s">
        <v>193</v>
      </c>
      <c r="K156">
        <v>37</v>
      </c>
      <c r="L156" t="b">
        <v>0</v>
      </c>
      <c r="M156" t="b">
        <v>1</v>
      </c>
      <c r="N156" t="b">
        <v>0</v>
      </c>
    </row>
    <row r="157" spans="1:14">
      <c r="A157" t="s">
        <v>518</v>
      </c>
      <c r="B157" t="s">
        <v>304</v>
      </c>
      <c r="C157" t="s">
        <v>39</v>
      </c>
      <c r="D157" t="s">
        <v>360</v>
      </c>
      <c r="E157">
        <v>769</v>
      </c>
      <c r="F157" t="s">
        <v>361</v>
      </c>
      <c r="G157" t="s">
        <v>362</v>
      </c>
      <c r="H157" t="s">
        <v>68</v>
      </c>
      <c r="I157" t="s">
        <v>124</v>
      </c>
      <c r="J157" t="s">
        <v>207</v>
      </c>
      <c r="K157">
        <v>51</v>
      </c>
      <c r="L157" t="b">
        <v>0</v>
      </c>
      <c r="M157" t="b">
        <v>1</v>
      </c>
      <c r="N157" t="b">
        <v>0</v>
      </c>
    </row>
    <row r="158" spans="1:14">
      <c r="A158" t="s">
        <v>519</v>
      </c>
      <c r="B158" t="s">
        <v>275</v>
      </c>
      <c r="C158" t="s">
        <v>42</v>
      </c>
      <c r="D158" t="s">
        <v>360</v>
      </c>
      <c r="E158">
        <v>719</v>
      </c>
      <c r="F158" t="s">
        <v>361</v>
      </c>
      <c r="G158" t="s">
        <v>362</v>
      </c>
      <c r="H158" t="s">
        <v>63</v>
      </c>
      <c r="I158" t="s">
        <v>148</v>
      </c>
      <c r="J158" t="s">
        <v>274</v>
      </c>
      <c r="K158">
        <v>118</v>
      </c>
      <c r="L158" t="b">
        <v>0</v>
      </c>
      <c r="M158" t="b">
        <v>1</v>
      </c>
      <c r="N158" t="b">
        <v>0</v>
      </c>
    </row>
    <row r="159" spans="1:14">
      <c r="A159" t="s">
        <v>520</v>
      </c>
      <c r="B159" t="s">
        <v>327</v>
      </c>
      <c r="C159" t="s">
        <v>33</v>
      </c>
      <c r="D159" t="s">
        <v>360</v>
      </c>
      <c r="E159">
        <v>153</v>
      </c>
      <c r="F159" t="s">
        <v>361</v>
      </c>
      <c r="G159" t="s">
        <v>362</v>
      </c>
      <c r="H159" t="s">
        <v>78</v>
      </c>
      <c r="I159" t="s">
        <v>127</v>
      </c>
      <c r="J159" t="s">
        <v>277</v>
      </c>
      <c r="K159">
        <v>121</v>
      </c>
      <c r="L159" t="b">
        <v>0</v>
      </c>
      <c r="M159" t="b">
        <v>1</v>
      </c>
      <c r="N159" t="b">
        <v>0</v>
      </c>
    </row>
    <row r="160" spans="1:14">
      <c r="A160" t="s">
        <v>521</v>
      </c>
      <c r="B160" t="s">
        <v>282</v>
      </c>
      <c r="C160" t="s">
        <v>36</v>
      </c>
      <c r="D160" t="s">
        <v>360</v>
      </c>
      <c r="E160">
        <v>366</v>
      </c>
      <c r="F160" t="s">
        <v>361</v>
      </c>
      <c r="G160" t="s">
        <v>362</v>
      </c>
      <c r="H160" t="s">
        <v>84</v>
      </c>
      <c r="I160" t="s">
        <v>145</v>
      </c>
      <c r="J160" t="s">
        <v>158</v>
      </c>
      <c r="K160">
        <v>2</v>
      </c>
      <c r="L160" t="b">
        <v>0</v>
      </c>
      <c r="M160" t="b">
        <v>1</v>
      </c>
      <c r="N160" t="b">
        <v>0</v>
      </c>
    </row>
    <row r="161" spans="1:14">
      <c r="A161" t="s">
        <v>522</v>
      </c>
      <c r="B161" t="s">
        <v>263</v>
      </c>
      <c r="C161" t="s">
        <v>42</v>
      </c>
      <c r="D161" t="s">
        <v>360</v>
      </c>
      <c r="E161">
        <v>624</v>
      </c>
      <c r="F161" t="s">
        <v>361</v>
      </c>
      <c r="G161" t="s">
        <v>362</v>
      </c>
      <c r="H161" t="s">
        <v>84</v>
      </c>
      <c r="I161" t="s">
        <v>136</v>
      </c>
      <c r="J161" t="s">
        <v>284</v>
      </c>
      <c r="K161">
        <v>128</v>
      </c>
      <c r="L161" t="b">
        <v>0</v>
      </c>
      <c r="M161" t="b">
        <v>1</v>
      </c>
      <c r="N161" t="b">
        <v>0</v>
      </c>
    </row>
    <row r="162" spans="1:14">
      <c r="A162" t="s">
        <v>523</v>
      </c>
      <c r="B162" t="s">
        <v>201</v>
      </c>
      <c r="C162" t="s">
        <v>30</v>
      </c>
      <c r="D162" t="s">
        <v>360</v>
      </c>
      <c r="E162">
        <v>80</v>
      </c>
      <c r="F162" t="s">
        <v>361</v>
      </c>
      <c r="G162" t="s">
        <v>362</v>
      </c>
      <c r="H162" t="s">
        <v>63</v>
      </c>
      <c r="I162" t="s">
        <v>145</v>
      </c>
      <c r="J162" t="s">
        <v>170</v>
      </c>
      <c r="K162">
        <v>14</v>
      </c>
      <c r="L162" t="b">
        <v>0</v>
      </c>
      <c r="M162" t="b">
        <v>1</v>
      </c>
      <c r="N162" t="b">
        <v>0</v>
      </c>
    </row>
    <row r="163" spans="1:14">
      <c r="A163" t="s">
        <v>524</v>
      </c>
      <c r="B163" t="s">
        <v>163</v>
      </c>
      <c r="C163" t="s">
        <v>42</v>
      </c>
      <c r="D163" t="s">
        <v>360</v>
      </c>
      <c r="E163">
        <v>230</v>
      </c>
      <c r="F163" t="s">
        <v>361</v>
      </c>
      <c r="G163" t="s">
        <v>362</v>
      </c>
      <c r="H163" t="s">
        <v>80</v>
      </c>
      <c r="I163" t="s">
        <v>124</v>
      </c>
      <c r="J163" t="s">
        <v>263</v>
      </c>
      <c r="K163">
        <v>107</v>
      </c>
      <c r="L163" t="b">
        <v>0</v>
      </c>
      <c r="M163" t="b">
        <v>1</v>
      </c>
      <c r="N163" t="b">
        <v>0</v>
      </c>
    </row>
    <row r="164" spans="1:14">
      <c r="A164" t="s">
        <v>525</v>
      </c>
      <c r="B164" t="s">
        <v>289</v>
      </c>
      <c r="C164" t="s">
        <v>39</v>
      </c>
      <c r="D164" t="s">
        <v>365</v>
      </c>
      <c r="E164">
        <v>923</v>
      </c>
      <c r="F164" t="s">
        <v>361</v>
      </c>
      <c r="G164" t="s">
        <v>362</v>
      </c>
      <c r="H164" t="s">
        <v>88</v>
      </c>
      <c r="I164" t="s">
        <v>124</v>
      </c>
      <c r="J164" t="s">
        <v>323</v>
      </c>
      <c r="K164">
        <v>167</v>
      </c>
      <c r="L164" t="b">
        <v>0</v>
      </c>
      <c r="M164" t="b">
        <v>1</v>
      </c>
      <c r="N164" t="b">
        <v>0</v>
      </c>
    </row>
    <row r="165" spans="1:14">
      <c r="A165" t="s">
        <v>526</v>
      </c>
      <c r="B165" t="s">
        <v>241</v>
      </c>
      <c r="C165" t="s">
        <v>42</v>
      </c>
      <c r="D165" t="s">
        <v>360</v>
      </c>
      <c r="E165">
        <v>318</v>
      </c>
      <c r="F165" t="s">
        <v>361</v>
      </c>
      <c r="G165" t="s">
        <v>362</v>
      </c>
      <c r="H165" t="s">
        <v>70</v>
      </c>
      <c r="I165" t="s">
        <v>139</v>
      </c>
      <c r="J165" t="s">
        <v>214</v>
      </c>
      <c r="K165">
        <v>58</v>
      </c>
      <c r="L165" t="b">
        <v>0</v>
      </c>
      <c r="M165" t="b">
        <v>1</v>
      </c>
      <c r="N165" t="b">
        <v>0</v>
      </c>
    </row>
    <row r="166" spans="1:14">
      <c r="A166" t="s">
        <v>527</v>
      </c>
      <c r="B166" t="s">
        <v>162</v>
      </c>
      <c r="C166" t="s">
        <v>48</v>
      </c>
      <c r="D166" t="s">
        <v>360</v>
      </c>
      <c r="E166">
        <v>870</v>
      </c>
      <c r="F166" t="s">
        <v>361</v>
      </c>
      <c r="G166" t="s">
        <v>362</v>
      </c>
      <c r="H166" t="s">
        <v>82</v>
      </c>
      <c r="I166" t="s">
        <v>136</v>
      </c>
      <c r="J166" t="s">
        <v>250</v>
      </c>
      <c r="K166">
        <v>94</v>
      </c>
      <c r="L166" t="b">
        <v>0</v>
      </c>
      <c r="M166" t="b">
        <v>1</v>
      </c>
      <c r="N166" t="b">
        <v>0</v>
      </c>
    </row>
    <row r="167" spans="1:14">
      <c r="A167" t="s">
        <v>528</v>
      </c>
      <c r="B167" t="s">
        <v>157</v>
      </c>
      <c r="C167" t="s">
        <v>42</v>
      </c>
      <c r="D167" t="s">
        <v>365</v>
      </c>
      <c r="E167">
        <v>176</v>
      </c>
      <c r="F167" t="s">
        <v>361</v>
      </c>
      <c r="G167" t="s">
        <v>362</v>
      </c>
      <c r="H167" t="s">
        <v>102</v>
      </c>
      <c r="I167" t="s">
        <v>136</v>
      </c>
      <c r="J167" t="s">
        <v>233</v>
      </c>
      <c r="K167">
        <v>77</v>
      </c>
      <c r="L167" t="b">
        <v>0</v>
      </c>
      <c r="M167" t="b">
        <v>1</v>
      </c>
      <c r="N167" t="b">
        <v>0</v>
      </c>
    </row>
    <row r="168" spans="1:14">
      <c r="A168" t="s">
        <v>529</v>
      </c>
      <c r="B168" t="s">
        <v>282</v>
      </c>
      <c r="C168" t="s">
        <v>36</v>
      </c>
      <c r="D168" t="s">
        <v>365</v>
      </c>
      <c r="E168">
        <v>570</v>
      </c>
      <c r="F168" t="s">
        <v>361</v>
      </c>
      <c r="G168" t="s">
        <v>362</v>
      </c>
      <c r="H168" t="s">
        <v>68</v>
      </c>
      <c r="I168" t="s">
        <v>142</v>
      </c>
      <c r="J168" t="s">
        <v>198</v>
      </c>
      <c r="K168">
        <v>42</v>
      </c>
      <c r="L168" t="b">
        <v>0</v>
      </c>
      <c r="M168" t="b">
        <v>1</v>
      </c>
      <c r="N168" t="b">
        <v>0</v>
      </c>
    </row>
    <row r="169" spans="1:14">
      <c r="A169" t="s">
        <v>530</v>
      </c>
      <c r="B169" t="s">
        <v>225</v>
      </c>
      <c r="C169" t="s">
        <v>30</v>
      </c>
      <c r="D169" t="s">
        <v>360</v>
      </c>
      <c r="E169">
        <v>481</v>
      </c>
      <c r="F169" t="s">
        <v>361</v>
      </c>
      <c r="G169" t="s">
        <v>362</v>
      </c>
      <c r="H169" t="s">
        <v>86</v>
      </c>
      <c r="I169" t="s">
        <v>145</v>
      </c>
      <c r="J169" t="s">
        <v>227</v>
      </c>
      <c r="K169">
        <v>71</v>
      </c>
      <c r="L169" t="b">
        <v>0</v>
      </c>
      <c r="M169" t="b">
        <v>1</v>
      </c>
      <c r="N169" t="b">
        <v>0</v>
      </c>
    </row>
    <row r="170" spans="1:14">
      <c r="A170" t="s">
        <v>531</v>
      </c>
      <c r="B170" t="s">
        <v>330</v>
      </c>
      <c r="C170" t="s">
        <v>48</v>
      </c>
      <c r="D170" t="s">
        <v>360</v>
      </c>
      <c r="E170">
        <v>483</v>
      </c>
      <c r="F170" t="s">
        <v>361</v>
      </c>
      <c r="G170" t="s">
        <v>362</v>
      </c>
      <c r="H170" t="s">
        <v>88</v>
      </c>
      <c r="I170" t="s">
        <v>136</v>
      </c>
      <c r="J170" t="s">
        <v>290</v>
      </c>
      <c r="K170">
        <v>134</v>
      </c>
      <c r="L170" t="b">
        <v>0</v>
      </c>
      <c r="M170" t="b">
        <v>1</v>
      </c>
      <c r="N170" t="b">
        <v>0</v>
      </c>
    </row>
    <row r="171" spans="1:14">
      <c r="A171" t="s">
        <v>532</v>
      </c>
      <c r="B171" t="s">
        <v>313</v>
      </c>
      <c r="C171" t="s">
        <v>33</v>
      </c>
      <c r="D171" t="s">
        <v>365</v>
      </c>
      <c r="E171">
        <v>863</v>
      </c>
      <c r="F171" t="s">
        <v>361</v>
      </c>
      <c r="G171" t="s">
        <v>362</v>
      </c>
      <c r="H171" t="s">
        <v>114</v>
      </c>
      <c r="I171" t="s">
        <v>133</v>
      </c>
      <c r="J171" t="s">
        <v>179</v>
      </c>
      <c r="K171">
        <v>23</v>
      </c>
      <c r="L171" t="b">
        <v>0</v>
      </c>
      <c r="M171" t="b">
        <v>1</v>
      </c>
      <c r="N171" t="b">
        <v>0</v>
      </c>
    </row>
    <row r="172" spans="1:14">
      <c r="A172" t="s">
        <v>533</v>
      </c>
      <c r="B172" t="s">
        <v>234</v>
      </c>
      <c r="C172" t="s">
        <v>30</v>
      </c>
      <c r="D172" t="s">
        <v>360</v>
      </c>
      <c r="E172">
        <v>717</v>
      </c>
      <c r="F172" t="s">
        <v>361</v>
      </c>
      <c r="G172" t="s">
        <v>362</v>
      </c>
      <c r="H172" t="s">
        <v>84</v>
      </c>
      <c r="I172" t="s">
        <v>130</v>
      </c>
      <c r="J172" t="s">
        <v>289</v>
      </c>
      <c r="K172">
        <v>133</v>
      </c>
      <c r="L172" t="b">
        <v>0</v>
      </c>
      <c r="M172" t="b">
        <v>1</v>
      </c>
      <c r="N172" t="b">
        <v>0</v>
      </c>
    </row>
    <row r="173" spans="1:14">
      <c r="A173" t="s">
        <v>534</v>
      </c>
      <c r="B173" t="s">
        <v>178</v>
      </c>
      <c r="C173" t="s">
        <v>27</v>
      </c>
      <c r="D173" t="s">
        <v>365</v>
      </c>
      <c r="E173">
        <v>174</v>
      </c>
      <c r="F173" t="s">
        <v>361</v>
      </c>
      <c r="G173" t="s">
        <v>362</v>
      </c>
      <c r="H173" t="s">
        <v>114</v>
      </c>
      <c r="I173" t="s">
        <v>136</v>
      </c>
      <c r="J173" t="s">
        <v>190</v>
      </c>
      <c r="K173">
        <v>34</v>
      </c>
      <c r="L173" t="b">
        <v>0</v>
      </c>
      <c r="M173" t="b">
        <v>1</v>
      </c>
      <c r="N173" t="b">
        <v>0</v>
      </c>
    </row>
    <row r="174" spans="1:14">
      <c r="A174" t="s">
        <v>535</v>
      </c>
      <c r="B174" t="s">
        <v>219</v>
      </c>
      <c r="C174" t="s">
        <v>39</v>
      </c>
      <c r="D174" t="s">
        <v>365</v>
      </c>
      <c r="E174">
        <v>411</v>
      </c>
      <c r="F174" t="s">
        <v>361</v>
      </c>
      <c r="G174" t="s">
        <v>362</v>
      </c>
      <c r="H174" t="s">
        <v>106</v>
      </c>
      <c r="I174" t="s">
        <v>148</v>
      </c>
      <c r="J174" t="s">
        <v>324</v>
      </c>
      <c r="K174">
        <v>168</v>
      </c>
      <c r="L174" t="b">
        <v>0</v>
      </c>
      <c r="M174" t="b">
        <v>1</v>
      </c>
      <c r="N174" t="b">
        <v>0</v>
      </c>
    </row>
    <row r="175" spans="1:14">
      <c r="A175" t="s">
        <v>536</v>
      </c>
      <c r="B175" t="s">
        <v>319</v>
      </c>
      <c r="C175" t="s">
        <v>27</v>
      </c>
      <c r="D175" t="s">
        <v>360</v>
      </c>
      <c r="E175">
        <v>589</v>
      </c>
      <c r="F175" t="s">
        <v>361</v>
      </c>
      <c r="G175" t="s">
        <v>362</v>
      </c>
      <c r="H175" t="s">
        <v>98</v>
      </c>
      <c r="I175" t="s">
        <v>148</v>
      </c>
      <c r="J175" t="s">
        <v>291</v>
      </c>
      <c r="K175">
        <v>135</v>
      </c>
      <c r="L175" t="b">
        <v>0</v>
      </c>
      <c r="M175" t="b">
        <v>1</v>
      </c>
      <c r="N175" t="b">
        <v>0</v>
      </c>
    </row>
    <row r="176" spans="1:14">
      <c r="A176" t="s">
        <v>537</v>
      </c>
      <c r="B176" t="s">
        <v>214</v>
      </c>
      <c r="C176" t="s">
        <v>39</v>
      </c>
      <c r="D176" t="s">
        <v>360</v>
      </c>
      <c r="E176">
        <v>306</v>
      </c>
      <c r="F176" t="s">
        <v>361</v>
      </c>
      <c r="G176" t="s">
        <v>362</v>
      </c>
      <c r="H176" t="s">
        <v>74</v>
      </c>
      <c r="I176" t="s">
        <v>133</v>
      </c>
      <c r="J176" t="s">
        <v>284</v>
      </c>
      <c r="K176">
        <v>128</v>
      </c>
      <c r="L176" t="b">
        <v>0</v>
      </c>
      <c r="M176" t="b">
        <v>1</v>
      </c>
      <c r="N176" t="b">
        <v>0</v>
      </c>
    </row>
    <row r="177" spans="1:14">
      <c r="A177" t="s">
        <v>538</v>
      </c>
      <c r="B177" t="s">
        <v>264</v>
      </c>
      <c r="C177" t="s">
        <v>27</v>
      </c>
      <c r="D177" t="s">
        <v>360</v>
      </c>
      <c r="E177">
        <v>94</v>
      </c>
      <c r="F177" t="s">
        <v>361</v>
      </c>
      <c r="G177" t="s">
        <v>362</v>
      </c>
      <c r="H177" t="s">
        <v>94</v>
      </c>
      <c r="I177" t="s">
        <v>145</v>
      </c>
      <c r="J177" t="s">
        <v>292</v>
      </c>
      <c r="K177">
        <v>136</v>
      </c>
      <c r="L177" t="b">
        <v>0</v>
      </c>
      <c r="M177" t="b">
        <v>1</v>
      </c>
      <c r="N177" t="b">
        <v>0</v>
      </c>
    </row>
    <row r="178" spans="1:14">
      <c r="A178" t="s">
        <v>539</v>
      </c>
      <c r="B178" t="s">
        <v>242</v>
      </c>
      <c r="C178" t="s">
        <v>39</v>
      </c>
      <c r="D178" t="s">
        <v>365</v>
      </c>
      <c r="E178">
        <v>488</v>
      </c>
      <c r="F178" t="s">
        <v>361</v>
      </c>
      <c r="G178" t="s">
        <v>362</v>
      </c>
      <c r="H178" t="s">
        <v>57</v>
      </c>
      <c r="I178" t="s">
        <v>127</v>
      </c>
      <c r="J178" t="s">
        <v>264</v>
      </c>
      <c r="K178">
        <v>108</v>
      </c>
      <c r="L178" t="b">
        <v>0</v>
      </c>
      <c r="M178" t="b">
        <v>1</v>
      </c>
      <c r="N178" t="b">
        <v>0</v>
      </c>
    </row>
    <row r="179" spans="1:14">
      <c r="A179" t="s">
        <v>540</v>
      </c>
      <c r="B179" t="s">
        <v>264</v>
      </c>
      <c r="C179" t="s">
        <v>36</v>
      </c>
      <c r="D179" t="s">
        <v>365</v>
      </c>
      <c r="E179">
        <v>618</v>
      </c>
      <c r="F179" t="s">
        <v>361</v>
      </c>
      <c r="G179" t="s">
        <v>362</v>
      </c>
      <c r="H179" t="s">
        <v>86</v>
      </c>
      <c r="I179" t="s">
        <v>127</v>
      </c>
      <c r="J179" t="s">
        <v>173</v>
      </c>
      <c r="K179">
        <v>17</v>
      </c>
      <c r="L179" t="b">
        <v>0</v>
      </c>
      <c r="M179" t="b">
        <v>1</v>
      </c>
      <c r="N179" t="b">
        <v>0</v>
      </c>
    </row>
    <row r="180" spans="1:14">
      <c r="A180" t="s">
        <v>541</v>
      </c>
      <c r="B180" t="s">
        <v>170</v>
      </c>
      <c r="C180" t="s">
        <v>27</v>
      </c>
      <c r="D180" t="s">
        <v>365</v>
      </c>
      <c r="E180">
        <v>104</v>
      </c>
      <c r="F180" t="s">
        <v>361</v>
      </c>
      <c r="G180" t="s">
        <v>362</v>
      </c>
      <c r="H180" t="s">
        <v>116</v>
      </c>
      <c r="I180" t="s">
        <v>124</v>
      </c>
      <c r="J180" t="s">
        <v>215</v>
      </c>
      <c r="K180">
        <v>59</v>
      </c>
      <c r="L180" t="b">
        <v>0</v>
      </c>
      <c r="M180" t="b">
        <v>1</v>
      </c>
      <c r="N180" t="b">
        <v>0</v>
      </c>
    </row>
    <row r="181" spans="1:14">
      <c r="A181" t="s">
        <v>542</v>
      </c>
      <c r="B181" t="s">
        <v>163</v>
      </c>
      <c r="C181" t="s">
        <v>36</v>
      </c>
      <c r="D181" t="s">
        <v>365</v>
      </c>
      <c r="E181">
        <v>641</v>
      </c>
      <c r="F181" t="s">
        <v>361</v>
      </c>
      <c r="G181" t="s">
        <v>362</v>
      </c>
      <c r="H181" t="s">
        <v>80</v>
      </c>
      <c r="I181" t="s">
        <v>121</v>
      </c>
      <c r="J181" t="s">
        <v>170</v>
      </c>
      <c r="K181">
        <v>14</v>
      </c>
      <c r="L181" t="b">
        <v>0</v>
      </c>
      <c r="M181" t="b">
        <v>1</v>
      </c>
      <c r="N181" t="b">
        <v>0</v>
      </c>
    </row>
    <row r="182" spans="1:14">
      <c r="A182" t="s">
        <v>543</v>
      </c>
      <c r="B182" t="s">
        <v>291</v>
      </c>
      <c r="C182" t="s">
        <v>48</v>
      </c>
      <c r="D182" t="s">
        <v>365</v>
      </c>
      <c r="E182">
        <v>202</v>
      </c>
      <c r="F182" t="s">
        <v>361</v>
      </c>
      <c r="G182" t="s">
        <v>362</v>
      </c>
      <c r="H182" t="s">
        <v>76</v>
      </c>
      <c r="I182" t="s">
        <v>142</v>
      </c>
      <c r="J182" t="s">
        <v>257</v>
      </c>
      <c r="K182">
        <v>101</v>
      </c>
      <c r="L182" t="b">
        <v>0</v>
      </c>
      <c r="M182" t="b">
        <v>1</v>
      </c>
      <c r="N182" t="b">
        <v>0</v>
      </c>
    </row>
    <row r="183" spans="1:14">
      <c r="A183" t="s">
        <v>544</v>
      </c>
      <c r="B183" t="s">
        <v>233</v>
      </c>
      <c r="C183" t="s">
        <v>48</v>
      </c>
      <c r="D183" t="s">
        <v>360</v>
      </c>
      <c r="E183">
        <v>989</v>
      </c>
      <c r="F183" t="s">
        <v>361</v>
      </c>
      <c r="G183" t="s">
        <v>362</v>
      </c>
      <c r="H183" t="s">
        <v>74</v>
      </c>
      <c r="I183" t="s">
        <v>121</v>
      </c>
      <c r="J183" t="s">
        <v>318</v>
      </c>
      <c r="K183">
        <v>162</v>
      </c>
      <c r="L183" t="b">
        <v>0</v>
      </c>
      <c r="M183" t="b">
        <v>1</v>
      </c>
      <c r="N183" t="b">
        <v>0</v>
      </c>
    </row>
    <row r="184" spans="1:14">
      <c r="A184" t="s">
        <v>545</v>
      </c>
      <c r="B184" t="s">
        <v>317</v>
      </c>
      <c r="C184" t="s">
        <v>42</v>
      </c>
      <c r="D184" t="s">
        <v>360</v>
      </c>
      <c r="E184">
        <v>382</v>
      </c>
      <c r="F184" t="s">
        <v>361</v>
      </c>
      <c r="G184" t="s">
        <v>362</v>
      </c>
      <c r="H184" t="s">
        <v>116</v>
      </c>
      <c r="I184" t="s">
        <v>136</v>
      </c>
      <c r="J184" t="s">
        <v>233</v>
      </c>
      <c r="K184">
        <v>77</v>
      </c>
      <c r="L184" t="b">
        <v>0</v>
      </c>
      <c r="M184" t="b">
        <v>1</v>
      </c>
      <c r="N184" t="b">
        <v>0</v>
      </c>
    </row>
    <row r="185" spans="1:14">
      <c r="A185" t="s">
        <v>546</v>
      </c>
      <c r="B185" t="s">
        <v>214</v>
      </c>
      <c r="C185" t="s">
        <v>33</v>
      </c>
      <c r="D185" t="s">
        <v>360</v>
      </c>
      <c r="E185">
        <v>51</v>
      </c>
      <c r="F185" t="s">
        <v>361</v>
      </c>
      <c r="G185" t="s">
        <v>362</v>
      </c>
      <c r="H185" t="s">
        <v>68</v>
      </c>
      <c r="I185" t="s">
        <v>130</v>
      </c>
      <c r="J185" t="s">
        <v>186</v>
      </c>
      <c r="K185">
        <v>30</v>
      </c>
      <c r="L185" t="b">
        <v>0</v>
      </c>
      <c r="M185" t="b">
        <v>1</v>
      </c>
      <c r="N185" t="b">
        <v>0</v>
      </c>
    </row>
    <row r="186" spans="1:14">
      <c r="A186" t="s">
        <v>547</v>
      </c>
      <c r="B186" t="s">
        <v>243</v>
      </c>
      <c r="C186" t="s">
        <v>36</v>
      </c>
      <c r="D186" t="s">
        <v>365</v>
      </c>
      <c r="E186">
        <v>583</v>
      </c>
      <c r="F186" t="s">
        <v>361</v>
      </c>
      <c r="G186" t="s">
        <v>362</v>
      </c>
      <c r="H186" t="s">
        <v>116</v>
      </c>
      <c r="I186" t="s">
        <v>142</v>
      </c>
      <c r="J186" t="s">
        <v>207</v>
      </c>
      <c r="K186">
        <v>51</v>
      </c>
      <c r="L186" t="b">
        <v>0</v>
      </c>
      <c r="M186" t="b">
        <v>1</v>
      </c>
      <c r="N186" t="b">
        <v>0</v>
      </c>
    </row>
    <row r="187" spans="1:14">
      <c r="A187" t="s">
        <v>548</v>
      </c>
      <c r="B187" t="s">
        <v>206</v>
      </c>
      <c r="C187" t="s">
        <v>27</v>
      </c>
      <c r="D187" t="s">
        <v>365</v>
      </c>
      <c r="E187">
        <v>433</v>
      </c>
      <c r="F187" t="s">
        <v>361</v>
      </c>
      <c r="G187" t="s">
        <v>362</v>
      </c>
      <c r="H187" t="s">
        <v>114</v>
      </c>
      <c r="I187" t="s">
        <v>127</v>
      </c>
      <c r="J187" t="s">
        <v>169</v>
      </c>
      <c r="K187">
        <v>13</v>
      </c>
      <c r="L187" t="b">
        <v>0</v>
      </c>
      <c r="M187" t="b">
        <v>1</v>
      </c>
      <c r="N187" t="b">
        <v>0</v>
      </c>
    </row>
    <row r="188" spans="1:14">
      <c r="A188" t="s">
        <v>549</v>
      </c>
      <c r="B188" t="s">
        <v>197</v>
      </c>
      <c r="C188" t="s">
        <v>48</v>
      </c>
      <c r="D188" t="s">
        <v>360</v>
      </c>
      <c r="E188">
        <v>978</v>
      </c>
      <c r="F188" t="s">
        <v>361</v>
      </c>
      <c r="G188" t="s">
        <v>362</v>
      </c>
      <c r="H188" t="s">
        <v>78</v>
      </c>
      <c r="I188" t="s">
        <v>124</v>
      </c>
      <c r="J188" t="s">
        <v>170</v>
      </c>
      <c r="K188">
        <v>14</v>
      </c>
      <c r="L188" t="b">
        <v>0</v>
      </c>
      <c r="M188" t="b">
        <v>1</v>
      </c>
      <c r="N188" t="b">
        <v>0</v>
      </c>
    </row>
    <row r="189" spans="1:14">
      <c r="A189" t="s">
        <v>550</v>
      </c>
      <c r="B189" t="s">
        <v>198</v>
      </c>
      <c r="C189" t="s">
        <v>36</v>
      </c>
      <c r="D189" t="s">
        <v>360</v>
      </c>
      <c r="E189">
        <v>353</v>
      </c>
      <c r="F189" t="s">
        <v>361</v>
      </c>
      <c r="G189" t="s">
        <v>362</v>
      </c>
      <c r="H189" t="s">
        <v>54</v>
      </c>
      <c r="I189" t="s">
        <v>136</v>
      </c>
      <c r="J189" t="s">
        <v>166</v>
      </c>
      <c r="K189">
        <v>10</v>
      </c>
      <c r="L189" t="b">
        <v>0</v>
      </c>
      <c r="M189" t="b">
        <v>1</v>
      </c>
      <c r="N189" t="b">
        <v>0</v>
      </c>
    </row>
    <row r="190" spans="1:14">
      <c r="A190" t="s">
        <v>551</v>
      </c>
      <c r="B190" t="s">
        <v>193</v>
      </c>
      <c r="C190" t="s">
        <v>45</v>
      </c>
      <c r="D190" t="s">
        <v>360</v>
      </c>
      <c r="E190">
        <v>220</v>
      </c>
      <c r="F190" t="s">
        <v>361</v>
      </c>
      <c r="G190" t="s">
        <v>362</v>
      </c>
      <c r="H190" t="s">
        <v>102</v>
      </c>
      <c r="I190" t="s">
        <v>133</v>
      </c>
      <c r="J190" t="s">
        <v>323</v>
      </c>
      <c r="K190">
        <v>167</v>
      </c>
      <c r="L190" t="b">
        <v>0</v>
      </c>
      <c r="M190" t="b">
        <v>1</v>
      </c>
      <c r="N190" t="b">
        <v>0</v>
      </c>
    </row>
    <row r="191" spans="1:14">
      <c r="A191" t="s">
        <v>552</v>
      </c>
      <c r="B191" t="s">
        <v>239</v>
      </c>
      <c r="C191" t="s">
        <v>39</v>
      </c>
      <c r="D191" t="s">
        <v>360</v>
      </c>
      <c r="E191">
        <v>105</v>
      </c>
      <c r="F191" t="s">
        <v>361</v>
      </c>
      <c r="G191" t="s">
        <v>362</v>
      </c>
      <c r="H191" t="s">
        <v>86</v>
      </c>
      <c r="I191" t="s">
        <v>130</v>
      </c>
      <c r="J191" t="s">
        <v>305</v>
      </c>
      <c r="K191">
        <v>149</v>
      </c>
      <c r="L191" t="b">
        <v>0</v>
      </c>
      <c r="M191" t="b">
        <v>1</v>
      </c>
      <c r="N191" t="b">
        <v>0</v>
      </c>
    </row>
    <row r="192" spans="1:14">
      <c r="A192" t="s">
        <v>553</v>
      </c>
      <c r="B192" t="s">
        <v>193</v>
      </c>
      <c r="C192" t="s">
        <v>45</v>
      </c>
      <c r="D192" t="s">
        <v>365</v>
      </c>
      <c r="E192">
        <v>741</v>
      </c>
      <c r="F192" t="s">
        <v>361</v>
      </c>
      <c r="G192" t="s">
        <v>362</v>
      </c>
      <c r="H192" t="s">
        <v>94</v>
      </c>
      <c r="I192" t="s">
        <v>148</v>
      </c>
      <c r="J192" t="s">
        <v>219</v>
      </c>
      <c r="K192">
        <v>63</v>
      </c>
      <c r="L192" t="b">
        <v>0</v>
      </c>
      <c r="M192" t="b">
        <v>1</v>
      </c>
      <c r="N192" t="b">
        <v>0</v>
      </c>
    </row>
    <row r="193" spans="1:14">
      <c r="A193" t="s">
        <v>554</v>
      </c>
      <c r="B193" t="s">
        <v>208</v>
      </c>
      <c r="C193" t="s">
        <v>39</v>
      </c>
      <c r="D193" t="s">
        <v>360</v>
      </c>
      <c r="E193">
        <v>964</v>
      </c>
      <c r="F193" t="s">
        <v>361</v>
      </c>
      <c r="G193" t="s">
        <v>362</v>
      </c>
      <c r="H193" t="s">
        <v>68</v>
      </c>
      <c r="I193" t="s">
        <v>130</v>
      </c>
      <c r="J193" t="s">
        <v>305</v>
      </c>
      <c r="K193">
        <v>149</v>
      </c>
      <c r="L193" t="b">
        <v>0</v>
      </c>
      <c r="M193" t="b">
        <v>1</v>
      </c>
      <c r="N193" t="b">
        <v>0</v>
      </c>
    </row>
    <row r="194" spans="1:14">
      <c r="A194" t="s">
        <v>555</v>
      </c>
      <c r="B194" t="s">
        <v>205</v>
      </c>
      <c r="C194" t="s">
        <v>30</v>
      </c>
      <c r="D194" t="s">
        <v>365</v>
      </c>
      <c r="E194">
        <v>603</v>
      </c>
      <c r="F194" t="s">
        <v>361</v>
      </c>
      <c r="G194" t="s">
        <v>362</v>
      </c>
      <c r="H194" t="s">
        <v>102</v>
      </c>
      <c r="I194" t="s">
        <v>148</v>
      </c>
      <c r="J194" t="s">
        <v>248</v>
      </c>
      <c r="K194">
        <v>92</v>
      </c>
      <c r="L194" t="b">
        <v>0</v>
      </c>
      <c r="M194" t="b">
        <v>1</v>
      </c>
      <c r="N194" t="b">
        <v>0</v>
      </c>
    </row>
    <row r="195" spans="1:14">
      <c r="A195" t="s">
        <v>556</v>
      </c>
      <c r="B195" t="s">
        <v>187</v>
      </c>
      <c r="C195" t="s">
        <v>39</v>
      </c>
      <c r="D195" t="s">
        <v>360</v>
      </c>
      <c r="E195">
        <v>825</v>
      </c>
      <c r="F195" t="s">
        <v>361</v>
      </c>
      <c r="G195" t="s">
        <v>362</v>
      </c>
      <c r="H195" t="s">
        <v>90</v>
      </c>
      <c r="I195" t="s">
        <v>142</v>
      </c>
      <c r="J195" t="s">
        <v>218</v>
      </c>
      <c r="K195">
        <v>62</v>
      </c>
      <c r="L195" t="b">
        <v>0</v>
      </c>
      <c r="M195" t="b">
        <v>1</v>
      </c>
      <c r="N195" t="b">
        <v>0</v>
      </c>
    </row>
    <row r="196" spans="1:14">
      <c r="A196" t="s">
        <v>557</v>
      </c>
      <c r="B196" t="s">
        <v>289</v>
      </c>
      <c r="C196" t="s">
        <v>27</v>
      </c>
      <c r="D196" t="s">
        <v>365</v>
      </c>
      <c r="E196">
        <v>149</v>
      </c>
      <c r="F196" t="s">
        <v>361</v>
      </c>
      <c r="G196" t="s">
        <v>362</v>
      </c>
      <c r="H196" t="s">
        <v>78</v>
      </c>
      <c r="I196" t="s">
        <v>124</v>
      </c>
      <c r="J196" t="s">
        <v>323</v>
      </c>
      <c r="K196">
        <v>167</v>
      </c>
      <c r="L196" t="b">
        <v>0</v>
      </c>
      <c r="M196" t="b">
        <v>1</v>
      </c>
      <c r="N196" t="b">
        <v>0</v>
      </c>
    </row>
    <row r="197" spans="1:14">
      <c r="A197" t="s">
        <v>558</v>
      </c>
      <c r="B197" t="s">
        <v>260</v>
      </c>
      <c r="C197" t="s">
        <v>42</v>
      </c>
      <c r="D197" t="s">
        <v>365</v>
      </c>
      <c r="E197">
        <v>472</v>
      </c>
      <c r="F197" t="s">
        <v>361</v>
      </c>
      <c r="G197" t="s">
        <v>362</v>
      </c>
      <c r="H197" t="s">
        <v>100</v>
      </c>
      <c r="I197" t="s">
        <v>121</v>
      </c>
      <c r="J197" t="s">
        <v>232</v>
      </c>
      <c r="K197">
        <v>76</v>
      </c>
      <c r="L197" t="b">
        <v>0</v>
      </c>
      <c r="M197" t="b">
        <v>1</v>
      </c>
      <c r="N197" t="b">
        <v>0</v>
      </c>
    </row>
    <row r="198" spans="1:14">
      <c r="A198" t="s">
        <v>559</v>
      </c>
      <c r="B198" t="s">
        <v>213</v>
      </c>
      <c r="C198" t="s">
        <v>39</v>
      </c>
      <c r="D198" t="s">
        <v>360</v>
      </c>
      <c r="E198">
        <v>488</v>
      </c>
      <c r="F198" t="s">
        <v>361</v>
      </c>
      <c r="G198" t="s">
        <v>362</v>
      </c>
      <c r="H198" t="s">
        <v>100</v>
      </c>
      <c r="I198" t="s">
        <v>121</v>
      </c>
      <c r="J198" t="s">
        <v>331</v>
      </c>
      <c r="K198">
        <v>175</v>
      </c>
      <c r="L198" t="b">
        <v>0</v>
      </c>
      <c r="M198" t="b">
        <v>1</v>
      </c>
      <c r="N198" t="b">
        <v>0</v>
      </c>
    </row>
    <row r="199" spans="1:14">
      <c r="A199" t="s">
        <v>560</v>
      </c>
      <c r="B199" t="s">
        <v>332</v>
      </c>
      <c r="C199" t="s">
        <v>36</v>
      </c>
      <c r="D199" t="s">
        <v>360</v>
      </c>
      <c r="E199">
        <v>427</v>
      </c>
      <c r="F199" t="s">
        <v>361</v>
      </c>
      <c r="G199" t="s">
        <v>362</v>
      </c>
      <c r="H199" t="s">
        <v>66</v>
      </c>
      <c r="I199" t="s">
        <v>133</v>
      </c>
      <c r="J199" t="s">
        <v>200</v>
      </c>
      <c r="K199">
        <v>44</v>
      </c>
      <c r="L199" t="b">
        <v>0</v>
      </c>
      <c r="M199" t="b">
        <v>1</v>
      </c>
      <c r="N199" t="b">
        <v>0</v>
      </c>
    </row>
    <row r="200" spans="1:14">
      <c r="A200" t="s">
        <v>561</v>
      </c>
      <c r="B200" t="s">
        <v>159</v>
      </c>
      <c r="C200" t="s">
        <v>39</v>
      </c>
      <c r="D200" t="s">
        <v>365</v>
      </c>
      <c r="E200">
        <v>223</v>
      </c>
      <c r="F200" t="s">
        <v>361</v>
      </c>
      <c r="G200" t="s">
        <v>362</v>
      </c>
      <c r="H200" t="s">
        <v>76</v>
      </c>
      <c r="I200" t="s">
        <v>133</v>
      </c>
      <c r="J200" t="s">
        <v>233</v>
      </c>
      <c r="K200">
        <v>77</v>
      </c>
      <c r="L200" t="b">
        <v>0</v>
      </c>
      <c r="M200" t="b">
        <v>1</v>
      </c>
      <c r="N200" t="b">
        <v>0</v>
      </c>
    </row>
    <row r="201" spans="1:14">
      <c r="A201" t="s">
        <v>562</v>
      </c>
      <c r="B201" t="s">
        <v>248</v>
      </c>
      <c r="C201" t="s">
        <v>45</v>
      </c>
      <c r="D201" t="s">
        <v>360</v>
      </c>
      <c r="E201">
        <v>13</v>
      </c>
      <c r="F201" t="s">
        <v>361</v>
      </c>
      <c r="G201" t="s">
        <v>362</v>
      </c>
      <c r="H201" t="s">
        <v>76</v>
      </c>
      <c r="I201" t="s">
        <v>121</v>
      </c>
      <c r="J201" t="s">
        <v>247</v>
      </c>
      <c r="K201">
        <v>91</v>
      </c>
      <c r="L201" t="b">
        <v>0</v>
      </c>
      <c r="M201" t="b">
        <v>1</v>
      </c>
      <c r="N201" t="b">
        <v>0</v>
      </c>
    </row>
    <row r="202" spans="1:14">
      <c r="A202" t="s">
        <v>563</v>
      </c>
      <c r="B202" t="s">
        <v>185</v>
      </c>
      <c r="C202" t="s">
        <v>48</v>
      </c>
      <c r="D202" t="s">
        <v>360</v>
      </c>
      <c r="E202">
        <v>545</v>
      </c>
      <c r="F202" t="s">
        <v>361</v>
      </c>
      <c r="G202" t="s">
        <v>362</v>
      </c>
      <c r="H202" t="s">
        <v>84</v>
      </c>
      <c r="I202" t="s">
        <v>142</v>
      </c>
      <c r="J202" t="s">
        <v>234</v>
      </c>
      <c r="K202">
        <v>78</v>
      </c>
      <c r="L202" t="b">
        <v>0</v>
      </c>
      <c r="M202" t="b">
        <v>1</v>
      </c>
      <c r="N202" t="b">
        <v>0</v>
      </c>
    </row>
    <row r="203" spans="1:14">
      <c r="A203" t="s">
        <v>564</v>
      </c>
      <c r="B203" t="s">
        <v>220</v>
      </c>
      <c r="C203" t="s">
        <v>27</v>
      </c>
      <c r="D203" t="s">
        <v>360</v>
      </c>
      <c r="E203">
        <v>855</v>
      </c>
      <c r="F203" t="s">
        <v>361</v>
      </c>
      <c r="G203" t="s">
        <v>362</v>
      </c>
      <c r="H203" t="s">
        <v>80</v>
      </c>
      <c r="I203" t="s">
        <v>142</v>
      </c>
      <c r="J203" t="s">
        <v>254</v>
      </c>
      <c r="K203">
        <v>98</v>
      </c>
      <c r="L203" t="b">
        <v>0</v>
      </c>
      <c r="M203" t="b">
        <v>1</v>
      </c>
      <c r="N203" t="b">
        <v>0</v>
      </c>
    </row>
    <row r="204" spans="1:14">
      <c r="A204" t="s">
        <v>565</v>
      </c>
      <c r="B204" t="s">
        <v>269</v>
      </c>
      <c r="C204" t="s">
        <v>36</v>
      </c>
      <c r="D204" t="s">
        <v>360</v>
      </c>
      <c r="E204">
        <v>779</v>
      </c>
      <c r="F204" t="s">
        <v>361</v>
      </c>
      <c r="G204" t="s">
        <v>362</v>
      </c>
      <c r="H204" t="s">
        <v>57</v>
      </c>
      <c r="I204" t="s">
        <v>145</v>
      </c>
      <c r="J204" t="s">
        <v>330</v>
      </c>
      <c r="K204">
        <v>174</v>
      </c>
      <c r="L204" t="b">
        <v>0</v>
      </c>
      <c r="M204" t="b">
        <v>1</v>
      </c>
      <c r="N204" t="b">
        <v>0</v>
      </c>
    </row>
    <row r="205" spans="1:14">
      <c r="A205" t="s">
        <v>566</v>
      </c>
      <c r="B205" t="s">
        <v>305</v>
      </c>
      <c r="C205" t="s">
        <v>48</v>
      </c>
      <c r="D205" t="s">
        <v>360</v>
      </c>
      <c r="E205">
        <v>448</v>
      </c>
      <c r="F205" t="s">
        <v>361</v>
      </c>
      <c r="G205" t="s">
        <v>362</v>
      </c>
      <c r="H205" t="s">
        <v>96</v>
      </c>
      <c r="I205" t="s">
        <v>127</v>
      </c>
      <c r="J205" t="s">
        <v>187</v>
      </c>
      <c r="K205">
        <v>31</v>
      </c>
      <c r="L205" t="b">
        <v>0</v>
      </c>
      <c r="M205" t="b">
        <v>1</v>
      </c>
      <c r="N205" t="b">
        <v>0</v>
      </c>
    </row>
    <row r="206" spans="1:14">
      <c r="A206" t="s">
        <v>567</v>
      </c>
      <c r="B206" t="s">
        <v>299</v>
      </c>
      <c r="C206" t="s">
        <v>27</v>
      </c>
      <c r="D206" t="s">
        <v>360</v>
      </c>
      <c r="E206">
        <v>560</v>
      </c>
      <c r="F206" t="s">
        <v>361</v>
      </c>
      <c r="G206" t="s">
        <v>362</v>
      </c>
      <c r="H206" t="s">
        <v>72</v>
      </c>
      <c r="I206" t="s">
        <v>139</v>
      </c>
      <c r="J206" t="s">
        <v>249</v>
      </c>
      <c r="K206">
        <v>93</v>
      </c>
      <c r="L206" t="b">
        <v>0</v>
      </c>
      <c r="M206" t="b">
        <v>1</v>
      </c>
      <c r="N206" t="b">
        <v>0</v>
      </c>
    </row>
    <row r="207" spans="1:14">
      <c r="A207" t="s">
        <v>568</v>
      </c>
      <c r="B207" t="s">
        <v>163</v>
      </c>
      <c r="C207" t="s">
        <v>27</v>
      </c>
      <c r="D207" t="s">
        <v>365</v>
      </c>
      <c r="E207">
        <v>739</v>
      </c>
      <c r="F207" t="s">
        <v>361</v>
      </c>
      <c r="G207" t="s">
        <v>362</v>
      </c>
      <c r="H207" t="s">
        <v>88</v>
      </c>
      <c r="I207" t="s">
        <v>127</v>
      </c>
      <c r="J207" t="s">
        <v>171</v>
      </c>
      <c r="K207">
        <v>15</v>
      </c>
      <c r="L207" t="b">
        <v>0</v>
      </c>
      <c r="M207" t="b">
        <v>1</v>
      </c>
      <c r="N207" t="b">
        <v>0</v>
      </c>
    </row>
    <row r="208" spans="1:14">
      <c r="A208" t="s">
        <v>569</v>
      </c>
      <c r="B208" t="s">
        <v>199</v>
      </c>
      <c r="C208" t="s">
        <v>39</v>
      </c>
      <c r="D208" t="s">
        <v>365</v>
      </c>
      <c r="E208">
        <v>596</v>
      </c>
      <c r="F208" t="s">
        <v>361</v>
      </c>
      <c r="G208" t="s">
        <v>362</v>
      </c>
      <c r="H208" t="s">
        <v>102</v>
      </c>
      <c r="I208" t="s">
        <v>124</v>
      </c>
      <c r="J208" t="s">
        <v>255</v>
      </c>
      <c r="K208">
        <v>99</v>
      </c>
      <c r="L208" t="b">
        <v>0</v>
      </c>
      <c r="M208" t="b">
        <v>1</v>
      </c>
      <c r="N208" t="b">
        <v>0</v>
      </c>
    </row>
    <row r="209" spans="1:14">
      <c r="A209" t="s">
        <v>570</v>
      </c>
      <c r="B209" t="s">
        <v>211</v>
      </c>
      <c r="C209" t="s">
        <v>36</v>
      </c>
      <c r="D209" t="s">
        <v>365</v>
      </c>
      <c r="E209">
        <v>666</v>
      </c>
      <c r="F209" t="s">
        <v>361</v>
      </c>
      <c r="G209" t="s">
        <v>362</v>
      </c>
      <c r="H209" t="s">
        <v>72</v>
      </c>
      <c r="I209" t="s">
        <v>124</v>
      </c>
      <c r="J209" t="s">
        <v>295</v>
      </c>
      <c r="K209">
        <v>139</v>
      </c>
      <c r="L209" t="b">
        <v>0</v>
      </c>
      <c r="M209" t="b">
        <v>1</v>
      </c>
      <c r="N209" t="b">
        <v>0</v>
      </c>
    </row>
    <row r="210" spans="1:14">
      <c r="A210" t="s">
        <v>571</v>
      </c>
      <c r="B210" t="s">
        <v>254</v>
      </c>
      <c r="C210" t="s">
        <v>39</v>
      </c>
      <c r="D210" t="s">
        <v>360</v>
      </c>
      <c r="E210">
        <v>175</v>
      </c>
      <c r="F210" t="s">
        <v>361</v>
      </c>
      <c r="G210" t="s">
        <v>362</v>
      </c>
      <c r="H210" t="s">
        <v>84</v>
      </c>
      <c r="I210" t="s">
        <v>139</v>
      </c>
      <c r="J210" t="s">
        <v>176</v>
      </c>
      <c r="K210">
        <v>20</v>
      </c>
      <c r="L210" t="b">
        <v>0</v>
      </c>
      <c r="M210" t="b">
        <v>1</v>
      </c>
      <c r="N210" t="b">
        <v>0</v>
      </c>
    </row>
    <row r="211" spans="1:14">
      <c r="A211" t="s">
        <v>572</v>
      </c>
      <c r="B211" t="s">
        <v>228</v>
      </c>
      <c r="C211" t="s">
        <v>45</v>
      </c>
      <c r="D211" t="s">
        <v>365</v>
      </c>
      <c r="E211">
        <v>298</v>
      </c>
      <c r="F211" t="s">
        <v>361</v>
      </c>
      <c r="G211" t="s">
        <v>362</v>
      </c>
      <c r="H211" t="s">
        <v>96</v>
      </c>
      <c r="I211" t="s">
        <v>142</v>
      </c>
      <c r="J211" t="s">
        <v>285</v>
      </c>
      <c r="K211">
        <v>129</v>
      </c>
      <c r="L211" t="b">
        <v>0</v>
      </c>
      <c r="M211" t="b">
        <v>1</v>
      </c>
      <c r="N211" t="b">
        <v>0</v>
      </c>
    </row>
    <row r="212" spans="1:14">
      <c r="A212" t="s">
        <v>573</v>
      </c>
      <c r="B212" t="s">
        <v>207</v>
      </c>
      <c r="C212" t="s">
        <v>39</v>
      </c>
      <c r="D212" t="s">
        <v>360</v>
      </c>
      <c r="E212">
        <v>487</v>
      </c>
      <c r="F212" t="s">
        <v>361</v>
      </c>
      <c r="G212" t="s">
        <v>362</v>
      </c>
      <c r="H212" t="s">
        <v>94</v>
      </c>
      <c r="I212" t="s">
        <v>133</v>
      </c>
      <c r="J212" t="s">
        <v>183</v>
      </c>
      <c r="K212">
        <v>27</v>
      </c>
      <c r="L212" t="b">
        <v>0</v>
      </c>
      <c r="M212" t="b">
        <v>1</v>
      </c>
      <c r="N212" t="b">
        <v>0</v>
      </c>
    </row>
    <row r="213" spans="1:14">
      <c r="A213" t="s">
        <v>574</v>
      </c>
      <c r="B213" t="s">
        <v>178</v>
      </c>
      <c r="C213" t="s">
        <v>48</v>
      </c>
      <c r="D213" t="s">
        <v>360</v>
      </c>
      <c r="E213">
        <v>831</v>
      </c>
      <c r="F213" t="s">
        <v>361</v>
      </c>
      <c r="G213" t="s">
        <v>362</v>
      </c>
      <c r="H213" t="s">
        <v>78</v>
      </c>
      <c r="I213" t="s">
        <v>121</v>
      </c>
      <c r="J213" t="s">
        <v>200</v>
      </c>
      <c r="K213">
        <v>44</v>
      </c>
      <c r="L213" t="b">
        <v>0</v>
      </c>
      <c r="M213" t="b">
        <v>1</v>
      </c>
      <c r="N213" t="b">
        <v>0</v>
      </c>
    </row>
    <row r="214" spans="1:14">
      <c r="A214" t="s">
        <v>575</v>
      </c>
      <c r="B214" t="s">
        <v>239</v>
      </c>
      <c r="C214" t="s">
        <v>39</v>
      </c>
      <c r="D214" t="s">
        <v>365</v>
      </c>
      <c r="E214">
        <v>846</v>
      </c>
      <c r="F214" t="s">
        <v>361</v>
      </c>
      <c r="G214" t="s">
        <v>362</v>
      </c>
      <c r="H214" t="s">
        <v>88</v>
      </c>
      <c r="I214" t="s">
        <v>124</v>
      </c>
      <c r="J214" t="s">
        <v>333</v>
      </c>
      <c r="K214">
        <v>177</v>
      </c>
      <c r="L214" t="b">
        <v>0</v>
      </c>
      <c r="M214" t="b">
        <v>1</v>
      </c>
      <c r="N214" t="b">
        <v>0</v>
      </c>
    </row>
    <row r="215" spans="1:14">
      <c r="A215" t="s">
        <v>576</v>
      </c>
      <c r="B215" t="s">
        <v>334</v>
      </c>
      <c r="C215" t="s">
        <v>42</v>
      </c>
      <c r="D215" t="s">
        <v>360</v>
      </c>
      <c r="E215">
        <v>528</v>
      </c>
      <c r="F215" t="s">
        <v>361</v>
      </c>
      <c r="G215" t="s">
        <v>362</v>
      </c>
      <c r="H215" t="s">
        <v>66</v>
      </c>
      <c r="I215" t="s">
        <v>130</v>
      </c>
      <c r="J215" t="s">
        <v>171</v>
      </c>
      <c r="K215">
        <v>15</v>
      </c>
      <c r="L215" t="b">
        <v>0</v>
      </c>
      <c r="M215" t="b">
        <v>1</v>
      </c>
      <c r="N215" t="b">
        <v>0</v>
      </c>
    </row>
    <row r="216" spans="1:14">
      <c r="A216" t="s">
        <v>577</v>
      </c>
      <c r="B216" t="s">
        <v>229</v>
      </c>
      <c r="C216" t="s">
        <v>39</v>
      </c>
      <c r="D216" t="s">
        <v>365</v>
      </c>
      <c r="E216">
        <v>920</v>
      </c>
      <c r="F216" t="s">
        <v>361</v>
      </c>
      <c r="G216" t="s">
        <v>362</v>
      </c>
      <c r="H216" t="s">
        <v>72</v>
      </c>
      <c r="I216" t="s">
        <v>139</v>
      </c>
      <c r="J216" t="s">
        <v>334</v>
      </c>
      <c r="K216">
        <v>178</v>
      </c>
      <c r="L216" t="b">
        <v>0</v>
      </c>
      <c r="M216" t="b">
        <v>1</v>
      </c>
      <c r="N216" t="b">
        <v>0</v>
      </c>
    </row>
    <row r="217" spans="1:14">
      <c r="A217" t="s">
        <v>578</v>
      </c>
      <c r="B217" t="s">
        <v>162</v>
      </c>
      <c r="C217" t="s">
        <v>36</v>
      </c>
      <c r="D217" t="s">
        <v>365</v>
      </c>
      <c r="E217">
        <v>903</v>
      </c>
      <c r="F217" t="s">
        <v>361</v>
      </c>
      <c r="G217" t="s">
        <v>362</v>
      </c>
      <c r="H217" t="s">
        <v>60</v>
      </c>
      <c r="I217" t="s">
        <v>139</v>
      </c>
      <c r="J217" t="s">
        <v>214</v>
      </c>
      <c r="K217">
        <v>58</v>
      </c>
      <c r="L217" t="b">
        <v>0</v>
      </c>
      <c r="M217" t="b">
        <v>1</v>
      </c>
      <c r="N217" t="b">
        <v>0</v>
      </c>
    </row>
    <row r="218" spans="1:14">
      <c r="A218" t="s">
        <v>579</v>
      </c>
      <c r="B218" t="s">
        <v>185</v>
      </c>
      <c r="C218" t="s">
        <v>48</v>
      </c>
      <c r="D218" t="s">
        <v>365</v>
      </c>
      <c r="E218">
        <v>560</v>
      </c>
      <c r="F218" t="s">
        <v>361</v>
      </c>
      <c r="G218" t="s">
        <v>362</v>
      </c>
      <c r="H218" t="s">
        <v>66</v>
      </c>
      <c r="I218" t="s">
        <v>148</v>
      </c>
      <c r="J218" t="s">
        <v>171</v>
      </c>
      <c r="K218">
        <v>15</v>
      </c>
      <c r="L218" t="b">
        <v>0</v>
      </c>
      <c r="M218" t="b">
        <v>1</v>
      </c>
      <c r="N218" t="b">
        <v>0</v>
      </c>
    </row>
    <row r="219" spans="1:14">
      <c r="A219" t="s">
        <v>580</v>
      </c>
      <c r="B219" t="s">
        <v>274</v>
      </c>
      <c r="C219" t="s">
        <v>48</v>
      </c>
      <c r="D219" t="s">
        <v>365</v>
      </c>
      <c r="E219">
        <v>972</v>
      </c>
      <c r="F219" t="s">
        <v>361</v>
      </c>
      <c r="G219" t="s">
        <v>362</v>
      </c>
      <c r="H219" t="s">
        <v>63</v>
      </c>
      <c r="I219" t="s">
        <v>139</v>
      </c>
      <c r="J219" t="s">
        <v>197</v>
      </c>
      <c r="K219">
        <v>41</v>
      </c>
      <c r="L219" t="b">
        <v>0</v>
      </c>
      <c r="M219" t="b">
        <v>1</v>
      </c>
      <c r="N219" t="b">
        <v>0</v>
      </c>
    </row>
    <row r="220" spans="1:14">
      <c r="A220" t="s">
        <v>581</v>
      </c>
      <c r="B220" t="s">
        <v>253</v>
      </c>
      <c r="C220" t="s">
        <v>48</v>
      </c>
      <c r="D220" t="s">
        <v>365</v>
      </c>
      <c r="E220">
        <v>786</v>
      </c>
      <c r="F220" t="s">
        <v>361</v>
      </c>
      <c r="G220" t="s">
        <v>362</v>
      </c>
      <c r="H220" t="s">
        <v>78</v>
      </c>
      <c r="I220" t="s">
        <v>127</v>
      </c>
      <c r="J220" t="s">
        <v>201</v>
      </c>
      <c r="K220">
        <v>45</v>
      </c>
      <c r="L220" t="b">
        <v>0</v>
      </c>
      <c r="M220" t="b">
        <v>1</v>
      </c>
      <c r="N220" t="b">
        <v>0</v>
      </c>
    </row>
    <row r="221" spans="1:14">
      <c r="A221" t="s">
        <v>582</v>
      </c>
      <c r="B221" t="s">
        <v>225</v>
      </c>
      <c r="C221" t="s">
        <v>33</v>
      </c>
      <c r="D221" t="s">
        <v>365</v>
      </c>
      <c r="E221">
        <v>504</v>
      </c>
      <c r="F221" t="s">
        <v>361</v>
      </c>
      <c r="G221" t="s">
        <v>362</v>
      </c>
      <c r="H221" t="s">
        <v>94</v>
      </c>
      <c r="I221" t="s">
        <v>145</v>
      </c>
      <c r="J221" t="s">
        <v>267</v>
      </c>
      <c r="K221">
        <v>111</v>
      </c>
      <c r="L221" t="b">
        <v>0</v>
      </c>
      <c r="M221" t="b">
        <v>1</v>
      </c>
      <c r="N221" t="b">
        <v>0</v>
      </c>
    </row>
    <row r="222" spans="1:14">
      <c r="A222" t="s">
        <v>583</v>
      </c>
      <c r="B222" t="s">
        <v>282</v>
      </c>
      <c r="C222" t="s">
        <v>48</v>
      </c>
      <c r="D222" t="s">
        <v>360</v>
      </c>
      <c r="E222">
        <v>239</v>
      </c>
      <c r="F222" t="s">
        <v>361</v>
      </c>
      <c r="G222" t="s">
        <v>362</v>
      </c>
      <c r="H222" t="s">
        <v>70</v>
      </c>
      <c r="I222" t="s">
        <v>145</v>
      </c>
      <c r="J222" t="s">
        <v>236</v>
      </c>
      <c r="K222">
        <v>80</v>
      </c>
      <c r="L222" t="b">
        <v>0</v>
      </c>
      <c r="M222" t="b">
        <v>1</v>
      </c>
      <c r="N222" t="b">
        <v>0</v>
      </c>
    </row>
    <row r="223" spans="1:14">
      <c r="A223" t="s">
        <v>584</v>
      </c>
      <c r="B223" t="s">
        <v>221</v>
      </c>
      <c r="C223" t="s">
        <v>36</v>
      </c>
      <c r="D223" t="s">
        <v>360</v>
      </c>
      <c r="E223">
        <v>872</v>
      </c>
      <c r="F223" t="s">
        <v>361</v>
      </c>
      <c r="G223" t="s">
        <v>362</v>
      </c>
      <c r="H223" t="s">
        <v>72</v>
      </c>
      <c r="I223" t="s">
        <v>121</v>
      </c>
      <c r="J223" t="s">
        <v>253</v>
      </c>
      <c r="K223">
        <v>97</v>
      </c>
      <c r="L223" t="b">
        <v>0</v>
      </c>
      <c r="M223" t="b">
        <v>1</v>
      </c>
      <c r="N223" t="b">
        <v>0</v>
      </c>
    </row>
    <row r="224" spans="1:14">
      <c r="A224" t="s">
        <v>585</v>
      </c>
      <c r="B224" t="s">
        <v>282</v>
      </c>
      <c r="C224" t="s">
        <v>39</v>
      </c>
      <c r="D224" t="s">
        <v>365</v>
      </c>
      <c r="E224">
        <v>707</v>
      </c>
      <c r="F224" t="s">
        <v>361</v>
      </c>
      <c r="G224" t="s">
        <v>362</v>
      </c>
      <c r="H224" t="s">
        <v>88</v>
      </c>
      <c r="I224" t="s">
        <v>148</v>
      </c>
      <c r="J224" t="s">
        <v>241</v>
      </c>
      <c r="K224">
        <v>85</v>
      </c>
      <c r="L224" t="b">
        <v>0</v>
      </c>
      <c r="M224" t="b">
        <v>1</v>
      </c>
      <c r="N224" t="b">
        <v>0</v>
      </c>
    </row>
    <row r="225" spans="1:14">
      <c r="A225" t="s">
        <v>586</v>
      </c>
      <c r="B225" t="s">
        <v>317</v>
      </c>
      <c r="C225" t="s">
        <v>39</v>
      </c>
      <c r="D225" t="s">
        <v>360</v>
      </c>
      <c r="E225">
        <v>968</v>
      </c>
      <c r="F225" t="s">
        <v>361</v>
      </c>
      <c r="G225" t="s">
        <v>362</v>
      </c>
      <c r="H225" t="s">
        <v>86</v>
      </c>
      <c r="I225" t="s">
        <v>142</v>
      </c>
      <c r="J225" t="s">
        <v>246</v>
      </c>
      <c r="K225">
        <v>90</v>
      </c>
      <c r="L225" t="b">
        <v>0</v>
      </c>
      <c r="M225" t="b">
        <v>1</v>
      </c>
      <c r="N225" t="b">
        <v>0</v>
      </c>
    </row>
    <row r="226" spans="1:14">
      <c r="A226" t="s">
        <v>587</v>
      </c>
      <c r="B226" t="s">
        <v>169</v>
      </c>
      <c r="C226" t="s">
        <v>48</v>
      </c>
      <c r="D226" t="s">
        <v>360</v>
      </c>
      <c r="E226">
        <v>280</v>
      </c>
      <c r="F226" t="s">
        <v>361</v>
      </c>
      <c r="G226" t="s">
        <v>362</v>
      </c>
      <c r="H226" t="s">
        <v>98</v>
      </c>
      <c r="I226" t="s">
        <v>133</v>
      </c>
      <c r="J226" t="s">
        <v>332</v>
      </c>
      <c r="K226">
        <v>176</v>
      </c>
      <c r="L226" t="b">
        <v>0</v>
      </c>
      <c r="M226" t="b">
        <v>1</v>
      </c>
      <c r="N226" t="b">
        <v>0</v>
      </c>
    </row>
    <row r="227" spans="1:14">
      <c r="A227" t="s">
        <v>588</v>
      </c>
      <c r="B227" t="s">
        <v>255</v>
      </c>
      <c r="C227" t="s">
        <v>42</v>
      </c>
      <c r="D227" t="s">
        <v>360</v>
      </c>
      <c r="E227">
        <v>416</v>
      </c>
      <c r="F227" t="s">
        <v>361</v>
      </c>
      <c r="G227" t="s">
        <v>362</v>
      </c>
      <c r="H227" t="s">
        <v>80</v>
      </c>
      <c r="I227" t="s">
        <v>127</v>
      </c>
      <c r="J227" t="s">
        <v>239</v>
      </c>
      <c r="K227">
        <v>83</v>
      </c>
      <c r="L227" t="b">
        <v>0</v>
      </c>
      <c r="M227" t="b">
        <v>1</v>
      </c>
      <c r="N227" t="b">
        <v>0</v>
      </c>
    </row>
    <row r="228" spans="1:14">
      <c r="A228" t="s">
        <v>589</v>
      </c>
      <c r="B228" t="s">
        <v>176</v>
      </c>
      <c r="C228" t="s">
        <v>42</v>
      </c>
      <c r="D228" t="s">
        <v>365</v>
      </c>
      <c r="E228">
        <v>382</v>
      </c>
      <c r="F228" t="s">
        <v>361</v>
      </c>
      <c r="G228" t="s">
        <v>362</v>
      </c>
      <c r="H228" t="s">
        <v>110</v>
      </c>
      <c r="I228" t="s">
        <v>142</v>
      </c>
      <c r="J228" t="s">
        <v>187</v>
      </c>
      <c r="K228">
        <v>31</v>
      </c>
      <c r="L228" t="b">
        <v>0</v>
      </c>
      <c r="M228" t="b">
        <v>1</v>
      </c>
      <c r="N228" t="b">
        <v>0</v>
      </c>
    </row>
    <row r="229" spans="1:14">
      <c r="A229" t="s">
        <v>590</v>
      </c>
      <c r="B229" t="s">
        <v>256</v>
      </c>
      <c r="C229" t="s">
        <v>33</v>
      </c>
      <c r="D229" t="s">
        <v>360</v>
      </c>
      <c r="E229">
        <v>736</v>
      </c>
      <c r="F229" t="s">
        <v>361</v>
      </c>
      <c r="G229" t="s">
        <v>362</v>
      </c>
      <c r="H229" t="s">
        <v>80</v>
      </c>
      <c r="I229" t="s">
        <v>148</v>
      </c>
      <c r="J229" t="s">
        <v>318</v>
      </c>
      <c r="K229">
        <v>162</v>
      </c>
      <c r="L229" t="b">
        <v>0</v>
      </c>
      <c r="M229" t="b">
        <v>1</v>
      </c>
      <c r="N229" t="b">
        <v>0</v>
      </c>
    </row>
    <row r="230" spans="1:14">
      <c r="A230" t="s">
        <v>591</v>
      </c>
      <c r="B230" t="s">
        <v>236</v>
      </c>
      <c r="C230" t="s">
        <v>42</v>
      </c>
      <c r="D230" t="s">
        <v>360</v>
      </c>
      <c r="E230">
        <v>823</v>
      </c>
      <c r="F230" t="s">
        <v>361</v>
      </c>
      <c r="G230" t="s">
        <v>362</v>
      </c>
      <c r="H230" t="s">
        <v>92</v>
      </c>
      <c r="I230" t="s">
        <v>139</v>
      </c>
      <c r="J230" t="s">
        <v>289</v>
      </c>
      <c r="K230">
        <v>133</v>
      </c>
      <c r="L230" t="b">
        <v>0</v>
      </c>
      <c r="M230" t="b">
        <v>1</v>
      </c>
      <c r="N230" t="b">
        <v>0</v>
      </c>
    </row>
    <row r="231" spans="1:14">
      <c r="A231" t="s">
        <v>592</v>
      </c>
      <c r="B231" t="s">
        <v>331</v>
      </c>
      <c r="C231" t="s">
        <v>30</v>
      </c>
      <c r="D231" t="s">
        <v>365</v>
      </c>
      <c r="E231">
        <v>76</v>
      </c>
      <c r="F231" t="s">
        <v>361</v>
      </c>
      <c r="G231" t="s">
        <v>362</v>
      </c>
      <c r="H231" t="s">
        <v>106</v>
      </c>
      <c r="I231" t="s">
        <v>148</v>
      </c>
      <c r="J231" t="s">
        <v>229</v>
      </c>
      <c r="K231">
        <v>73</v>
      </c>
      <c r="L231" t="b">
        <v>0</v>
      </c>
      <c r="M231" t="b">
        <v>1</v>
      </c>
      <c r="N231" t="b">
        <v>0</v>
      </c>
    </row>
    <row r="232" spans="1:14">
      <c r="A232" t="s">
        <v>593</v>
      </c>
      <c r="B232" t="s">
        <v>270</v>
      </c>
      <c r="C232" t="s">
        <v>39</v>
      </c>
      <c r="D232" t="s">
        <v>360</v>
      </c>
      <c r="E232">
        <v>608</v>
      </c>
      <c r="F232" t="s">
        <v>361</v>
      </c>
      <c r="G232" t="s">
        <v>362</v>
      </c>
      <c r="H232" t="s">
        <v>76</v>
      </c>
      <c r="I232" t="s">
        <v>133</v>
      </c>
      <c r="J232" t="s">
        <v>229</v>
      </c>
      <c r="K232">
        <v>73</v>
      </c>
      <c r="L232" t="b">
        <v>0</v>
      </c>
      <c r="M232" t="b">
        <v>1</v>
      </c>
      <c r="N232" t="b">
        <v>0</v>
      </c>
    </row>
    <row r="233" spans="1:14">
      <c r="A233" t="s">
        <v>594</v>
      </c>
      <c r="B233" t="s">
        <v>337</v>
      </c>
      <c r="C233" t="s">
        <v>48</v>
      </c>
      <c r="D233" t="s">
        <v>360</v>
      </c>
      <c r="E233">
        <v>126</v>
      </c>
      <c r="F233" t="s">
        <v>361</v>
      </c>
      <c r="G233" t="s">
        <v>362</v>
      </c>
      <c r="H233" t="s">
        <v>84</v>
      </c>
      <c r="I233" t="s">
        <v>136</v>
      </c>
      <c r="J233" t="s">
        <v>171</v>
      </c>
      <c r="K233">
        <v>15</v>
      </c>
      <c r="L233" t="b">
        <v>0</v>
      </c>
      <c r="M233" t="b">
        <v>1</v>
      </c>
      <c r="N233" t="b">
        <v>0</v>
      </c>
    </row>
    <row r="234" spans="1:14">
      <c r="A234" t="s">
        <v>595</v>
      </c>
      <c r="B234" t="s">
        <v>233</v>
      </c>
      <c r="C234" t="s">
        <v>45</v>
      </c>
      <c r="D234" t="s">
        <v>360</v>
      </c>
      <c r="E234">
        <v>340</v>
      </c>
      <c r="F234" t="s">
        <v>361</v>
      </c>
      <c r="G234" t="s">
        <v>362</v>
      </c>
      <c r="H234" t="s">
        <v>110</v>
      </c>
      <c r="I234" t="s">
        <v>130</v>
      </c>
      <c r="J234" t="s">
        <v>249</v>
      </c>
      <c r="K234">
        <v>93</v>
      </c>
      <c r="L234" t="b">
        <v>0</v>
      </c>
      <c r="M234" t="b">
        <v>1</v>
      </c>
      <c r="N234" t="b">
        <v>0</v>
      </c>
    </row>
    <row r="235" spans="1:14">
      <c r="A235" t="s">
        <v>596</v>
      </c>
      <c r="B235" t="s">
        <v>205</v>
      </c>
      <c r="C235" t="s">
        <v>36</v>
      </c>
      <c r="D235" t="s">
        <v>360</v>
      </c>
      <c r="E235">
        <v>545</v>
      </c>
      <c r="F235" t="s">
        <v>361</v>
      </c>
      <c r="G235" t="s">
        <v>362</v>
      </c>
      <c r="H235" t="s">
        <v>100</v>
      </c>
      <c r="I235" t="s">
        <v>148</v>
      </c>
      <c r="J235" t="s">
        <v>248</v>
      </c>
      <c r="K235">
        <v>92</v>
      </c>
      <c r="L235" t="b">
        <v>0</v>
      </c>
      <c r="M235" t="b">
        <v>1</v>
      </c>
      <c r="N235" t="b">
        <v>0</v>
      </c>
    </row>
    <row r="236" spans="1:14">
      <c r="A236" t="s">
        <v>597</v>
      </c>
      <c r="B236" t="s">
        <v>177</v>
      </c>
      <c r="C236" t="s">
        <v>39</v>
      </c>
      <c r="D236" t="s">
        <v>360</v>
      </c>
      <c r="E236">
        <v>770</v>
      </c>
      <c r="F236" t="s">
        <v>361</v>
      </c>
      <c r="G236" t="s">
        <v>362</v>
      </c>
      <c r="H236" t="s">
        <v>94</v>
      </c>
      <c r="I236" t="s">
        <v>133</v>
      </c>
      <c r="J236" t="s">
        <v>191</v>
      </c>
      <c r="K236">
        <v>35</v>
      </c>
      <c r="L236" t="b">
        <v>0</v>
      </c>
      <c r="M236" t="b">
        <v>1</v>
      </c>
      <c r="N236" t="b">
        <v>0</v>
      </c>
    </row>
    <row r="237" spans="1:14">
      <c r="A237" t="s">
        <v>598</v>
      </c>
      <c r="B237" t="s">
        <v>261</v>
      </c>
      <c r="C237" t="s">
        <v>30</v>
      </c>
      <c r="D237" t="s">
        <v>360</v>
      </c>
      <c r="E237">
        <v>987</v>
      </c>
      <c r="F237" t="s">
        <v>361</v>
      </c>
      <c r="G237" t="s">
        <v>362</v>
      </c>
      <c r="H237" t="s">
        <v>84</v>
      </c>
      <c r="I237" t="s">
        <v>124</v>
      </c>
      <c r="J237" t="s">
        <v>205</v>
      </c>
      <c r="K237">
        <v>49</v>
      </c>
      <c r="L237" t="b">
        <v>0</v>
      </c>
      <c r="M237" t="b">
        <v>1</v>
      </c>
      <c r="N237" t="b">
        <v>0</v>
      </c>
    </row>
    <row r="238" spans="1:14">
      <c r="A238" t="s">
        <v>599</v>
      </c>
      <c r="B238" t="s">
        <v>239</v>
      </c>
      <c r="C238" t="s">
        <v>48</v>
      </c>
      <c r="D238" t="s">
        <v>360</v>
      </c>
      <c r="E238">
        <v>48</v>
      </c>
      <c r="F238" t="s">
        <v>361</v>
      </c>
      <c r="G238" t="s">
        <v>362</v>
      </c>
      <c r="H238" t="s">
        <v>57</v>
      </c>
      <c r="I238" t="s">
        <v>127</v>
      </c>
      <c r="J238" t="s">
        <v>219</v>
      </c>
      <c r="K238">
        <v>63</v>
      </c>
      <c r="L238" t="b">
        <v>0</v>
      </c>
      <c r="M238" t="b">
        <v>1</v>
      </c>
      <c r="N238" t="b">
        <v>0</v>
      </c>
    </row>
    <row r="239" spans="1:14">
      <c r="A239" t="s">
        <v>600</v>
      </c>
      <c r="B239" t="s">
        <v>184</v>
      </c>
      <c r="C239" t="s">
        <v>48</v>
      </c>
      <c r="D239" t="s">
        <v>365</v>
      </c>
      <c r="E239">
        <v>507</v>
      </c>
      <c r="F239" t="s">
        <v>361</v>
      </c>
      <c r="G239" t="s">
        <v>362</v>
      </c>
      <c r="H239" t="s">
        <v>63</v>
      </c>
      <c r="I239" t="s">
        <v>127</v>
      </c>
      <c r="J239" t="s">
        <v>261</v>
      </c>
      <c r="K239">
        <v>105</v>
      </c>
      <c r="L239" t="b">
        <v>0</v>
      </c>
      <c r="M239" t="b">
        <v>1</v>
      </c>
      <c r="N239" t="b">
        <v>0</v>
      </c>
    </row>
    <row r="240" spans="1:14">
      <c r="A240" t="s">
        <v>601</v>
      </c>
      <c r="B240" t="s">
        <v>198</v>
      </c>
      <c r="C240" t="s">
        <v>39</v>
      </c>
      <c r="D240" t="s">
        <v>360</v>
      </c>
      <c r="E240">
        <v>319</v>
      </c>
      <c r="F240" t="s">
        <v>361</v>
      </c>
      <c r="G240" t="s">
        <v>362</v>
      </c>
      <c r="H240" t="s">
        <v>84</v>
      </c>
      <c r="I240" t="s">
        <v>145</v>
      </c>
      <c r="J240" t="s">
        <v>264</v>
      </c>
      <c r="K240">
        <v>108</v>
      </c>
      <c r="L240" t="b">
        <v>0</v>
      </c>
      <c r="M240" t="b">
        <v>1</v>
      </c>
      <c r="N240" t="b">
        <v>0</v>
      </c>
    </row>
    <row r="241" spans="1:14">
      <c r="A241" t="s">
        <v>602</v>
      </c>
      <c r="B241" t="s">
        <v>305</v>
      </c>
      <c r="C241" t="s">
        <v>39</v>
      </c>
      <c r="D241" t="s">
        <v>360</v>
      </c>
      <c r="E241">
        <v>118</v>
      </c>
      <c r="F241" t="s">
        <v>361</v>
      </c>
      <c r="G241" t="s">
        <v>362</v>
      </c>
      <c r="H241" t="s">
        <v>98</v>
      </c>
      <c r="I241" t="s">
        <v>139</v>
      </c>
      <c r="J241" t="s">
        <v>248</v>
      </c>
      <c r="K241">
        <v>92</v>
      </c>
      <c r="L241" t="b">
        <v>0</v>
      </c>
      <c r="M241" t="b">
        <v>1</v>
      </c>
      <c r="N241" t="b">
        <v>0</v>
      </c>
    </row>
    <row r="242" spans="1:14">
      <c r="A242" t="s">
        <v>603</v>
      </c>
      <c r="B242" t="s">
        <v>186</v>
      </c>
      <c r="C242" t="s">
        <v>42</v>
      </c>
      <c r="D242" t="s">
        <v>360</v>
      </c>
      <c r="E242">
        <v>75</v>
      </c>
      <c r="F242" t="s">
        <v>361</v>
      </c>
      <c r="G242" t="s">
        <v>362</v>
      </c>
      <c r="H242" t="s">
        <v>54</v>
      </c>
      <c r="I242" t="s">
        <v>121</v>
      </c>
      <c r="J242" t="s">
        <v>198</v>
      </c>
      <c r="K242">
        <v>42</v>
      </c>
      <c r="L242" t="b">
        <v>0</v>
      </c>
      <c r="M242" t="b">
        <v>1</v>
      </c>
      <c r="N242" t="b">
        <v>0</v>
      </c>
    </row>
    <row r="243" spans="1:14">
      <c r="A243" t="s">
        <v>604</v>
      </c>
      <c r="B243" t="s">
        <v>257</v>
      </c>
      <c r="C243" t="s">
        <v>48</v>
      </c>
      <c r="D243" t="s">
        <v>360</v>
      </c>
      <c r="E243">
        <v>488</v>
      </c>
      <c r="F243" t="s">
        <v>361</v>
      </c>
      <c r="G243" t="s">
        <v>362</v>
      </c>
      <c r="H243" t="s">
        <v>100</v>
      </c>
      <c r="I243" t="s">
        <v>127</v>
      </c>
      <c r="J243" t="s">
        <v>179</v>
      </c>
      <c r="K243">
        <v>23</v>
      </c>
      <c r="L243" t="b">
        <v>0</v>
      </c>
      <c r="M243" t="b">
        <v>1</v>
      </c>
      <c r="N243" t="b">
        <v>0</v>
      </c>
    </row>
    <row r="244" spans="1:14">
      <c r="A244" t="s">
        <v>605</v>
      </c>
      <c r="B244" t="s">
        <v>239</v>
      </c>
      <c r="C244" t="s">
        <v>36</v>
      </c>
      <c r="D244" t="s">
        <v>365</v>
      </c>
      <c r="E244">
        <v>874</v>
      </c>
      <c r="F244" t="s">
        <v>361</v>
      </c>
      <c r="G244" t="s">
        <v>362</v>
      </c>
      <c r="H244" t="s">
        <v>80</v>
      </c>
      <c r="I244" t="s">
        <v>127</v>
      </c>
      <c r="J244" t="s">
        <v>215</v>
      </c>
      <c r="K244">
        <v>59</v>
      </c>
      <c r="L244" t="b">
        <v>0</v>
      </c>
      <c r="M244" t="b">
        <v>1</v>
      </c>
      <c r="N244" t="b">
        <v>0</v>
      </c>
    </row>
    <row r="245" spans="1:14">
      <c r="A245" t="s">
        <v>606</v>
      </c>
      <c r="B245" t="s">
        <v>197</v>
      </c>
      <c r="C245" t="s">
        <v>30</v>
      </c>
      <c r="D245" t="s">
        <v>365</v>
      </c>
      <c r="E245">
        <v>400</v>
      </c>
      <c r="F245" t="s">
        <v>361</v>
      </c>
      <c r="G245" t="s">
        <v>362</v>
      </c>
      <c r="H245" t="s">
        <v>80</v>
      </c>
      <c r="I245" t="s">
        <v>145</v>
      </c>
      <c r="J245" t="s">
        <v>205</v>
      </c>
      <c r="K245">
        <v>49</v>
      </c>
      <c r="L245" t="b">
        <v>0</v>
      </c>
      <c r="M245" t="b">
        <v>1</v>
      </c>
      <c r="N245" t="b">
        <v>0</v>
      </c>
    </row>
    <row r="246" spans="1:14">
      <c r="A246" t="s">
        <v>607</v>
      </c>
      <c r="B246" t="s">
        <v>304</v>
      </c>
      <c r="C246" t="s">
        <v>30</v>
      </c>
      <c r="D246" t="s">
        <v>365</v>
      </c>
      <c r="E246">
        <v>41</v>
      </c>
      <c r="F246" t="s">
        <v>361</v>
      </c>
      <c r="G246" t="s">
        <v>362</v>
      </c>
      <c r="H246" t="s">
        <v>106</v>
      </c>
      <c r="I246" t="s">
        <v>121</v>
      </c>
      <c r="J246" t="s">
        <v>233</v>
      </c>
      <c r="K246">
        <v>77</v>
      </c>
      <c r="L246" t="b">
        <v>0</v>
      </c>
      <c r="M246" t="b">
        <v>1</v>
      </c>
      <c r="N246" t="b">
        <v>0</v>
      </c>
    </row>
    <row r="247" spans="1:14">
      <c r="A247" t="s">
        <v>608</v>
      </c>
      <c r="B247" t="s">
        <v>197</v>
      </c>
      <c r="C247" t="s">
        <v>27</v>
      </c>
      <c r="D247" t="s">
        <v>360</v>
      </c>
      <c r="E247">
        <v>902</v>
      </c>
      <c r="F247" t="s">
        <v>361</v>
      </c>
      <c r="G247" t="s">
        <v>362</v>
      </c>
      <c r="H247" t="s">
        <v>102</v>
      </c>
      <c r="I247" t="s">
        <v>121</v>
      </c>
      <c r="J247" t="s">
        <v>268</v>
      </c>
      <c r="K247">
        <v>112</v>
      </c>
      <c r="L247" t="b">
        <v>0</v>
      </c>
      <c r="M247" t="b">
        <v>1</v>
      </c>
      <c r="N247" t="b">
        <v>0</v>
      </c>
    </row>
    <row r="248" spans="1:14">
      <c r="A248" t="s">
        <v>609</v>
      </c>
      <c r="B248" t="s">
        <v>162</v>
      </c>
      <c r="C248" t="s">
        <v>48</v>
      </c>
      <c r="D248" t="s">
        <v>365</v>
      </c>
      <c r="E248">
        <v>91</v>
      </c>
      <c r="F248" t="s">
        <v>361</v>
      </c>
      <c r="G248" t="s">
        <v>362</v>
      </c>
      <c r="H248" t="s">
        <v>63</v>
      </c>
      <c r="I248" t="s">
        <v>145</v>
      </c>
      <c r="J248" t="s">
        <v>171</v>
      </c>
      <c r="K248">
        <v>15</v>
      </c>
      <c r="L248" t="b">
        <v>0</v>
      </c>
      <c r="M248" t="b">
        <v>1</v>
      </c>
      <c r="N248" t="b">
        <v>0</v>
      </c>
    </row>
    <row r="249" spans="1:14">
      <c r="A249" t="s">
        <v>610</v>
      </c>
      <c r="B249" t="s">
        <v>304</v>
      </c>
      <c r="C249" t="s">
        <v>30</v>
      </c>
      <c r="D249" t="s">
        <v>360</v>
      </c>
      <c r="E249">
        <v>329</v>
      </c>
      <c r="F249" t="s">
        <v>361</v>
      </c>
      <c r="G249" t="s">
        <v>362</v>
      </c>
      <c r="H249" t="s">
        <v>80</v>
      </c>
      <c r="I249" t="s">
        <v>133</v>
      </c>
      <c r="J249" t="s">
        <v>316</v>
      </c>
      <c r="K249">
        <v>160</v>
      </c>
      <c r="L249" t="b">
        <v>0</v>
      </c>
      <c r="M249" t="b">
        <v>1</v>
      </c>
      <c r="N249" t="b">
        <v>0</v>
      </c>
    </row>
    <row r="250" spans="1:14">
      <c r="A250" t="s">
        <v>611</v>
      </c>
      <c r="B250" t="s">
        <v>236</v>
      </c>
      <c r="C250" t="s">
        <v>36</v>
      </c>
      <c r="D250" t="s">
        <v>365</v>
      </c>
      <c r="E250">
        <v>121</v>
      </c>
      <c r="F250" t="s">
        <v>361</v>
      </c>
      <c r="G250" t="s">
        <v>362</v>
      </c>
      <c r="H250" t="s">
        <v>78</v>
      </c>
      <c r="I250" t="s">
        <v>133</v>
      </c>
      <c r="J250" t="s">
        <v>292</v>
      </c>
      <c r="K250">
        <v>136</v>
      </c>
      <c r="L250" t="b">
        <v>0</v>
      </c>
      <c r="M250" t="b">
        <v>1</v>
      </c>
      <c r="N250" t="b">
        <v>0</v>
      </c>
    </row>
    <row r="251" spans="1:14">
      <c r="A251" t="s">
        <v>612</v>
      </c>
      <c r="B251" t="s">
        <v>253</v>
      </c>
      <c r="C251" t="s">
        <v>36</v>
      </c>
      <c r="D251" t="s">
        <v>365</v>
      </c>
      <c r="E251">
        <v>936</v>
      </c>
      <c r="F251" t="s">
        <v>361</v>
      </c>
      <c r="G251" t="s">
        <v>362</v>
      </c>
      <c r="H251" t="s">
        <v>63</v>
      </c>
      <c r="I251" t="s">
        <v>139</v>
      </c>
      <c r="J251" t="s">
        <v>298</v>
      </c>
      <c r="K251">
        <v>142</v>
      </c>
      <c r="L251" t="b">
        <v>0</v>
      </c>
      <c r="M251" t="b">
        <v>1</v>
      </c>
      <c r="N251" t="b">
        <v>0</v>
      </c>
    </row>
    <row r="252" spans="1:14">
      <c r="A252" t="s">
        <v>613</v>
      </c>
      <c r="B252" t="s">
        <v>316</v>
      </c>
      <c r="C252" t="s">
        <v>48</v>
      </c>
      <c r="D252" t="s">
        <v>360</v>
      </c>
      <c r="E252">
        <v>213</v>
      </c>
      <c r="F252" t="s">
        <v>361</v>
      </c>
      <c r="G252" t="s">
        <v>362</v>
      </c>
      <c r="H252" t="s">
        <v>96</v>
      </c>
      <c r="I252" t="s">
        <v>124</v>
      </c>
      <c r="J252" t="s">
        <v>305</v>
      </c>
      <c r="K252">
        <v>149</v>
      </c>
      <c r="L252" t="b">
        <v>0</v>
      </c>
      <c r="M252" t="b">
        <v>1</v>
      </c>
      <c r="N252" t="b">
        <v>0</v>
      </c>
    </row>
    <row r="253" spans="1:14">
      <c r="A253" t="s">
        <v>614</v>
      </c>
      <c r="B253" t="s">
        <v>250</v>
      </c>
      <c r="C253" t="s">
        <v>36</v>
      </c>
      <c r="D253" t="s">
        <v>365</v>
      </c>
      <c r="E253">
        <v>546</v>
      </c>
      <c r="F253" t="s">
        <v>361</v>
      </c>
      <c r="G253" t="s">
        <v>362</v>
      </c>
      <c r="H253" t="s">
        <v>80</v>
      </c>
      <c r="I253" t="s">
        <v>127</v>
      </c>
      <c r="J253" t="s">
        <v>239</v>
      </c>
      <c r="K253">
        <v>83</v>
      </c>
      <c r="L253" t="b">
        <v>0</v>
      </c>
      <c r="M253" t="b">
        <v>1</v>
      </c>
      <c r="N253" t="b">
        <v>0</v>
      </c>
    </row>
    <row r="254" spans="1:14">
      <c r="A254" t="s">
        <v>615</v>
      </c>
      <c r="B254" t="s">
        <v>213</v>
      </c>
      <c r="C254" t="s">
        <v>33</v>
      </c>
      <c r="D254" t="s">
        <v>365</v>
      </c>
      <c r="E254">
        <v>181</v>
      </c>
      <c r="F254" t="s">
        <v>361</v>
      </c>
      <c r="G254" t="s">
        <v>362</v>
      </c>
      <c r="H254" t="s">
        <v>116</v>
      </c>
      <c r="I254" t="s">
        <v>148</v>
      </c>
      <c r="J254" t="s">
        <v>232</v>
      </c>
      <c r="K254">
        <v>76</v>
      </c>
      <c r="L254" t="b">
        <v>0</v>
      </c>
      <c r="M254" t="b">
        <v>1</v>
      </c>
      <c r="N254" t="b">
        <v>0</v>
      </c>
    </row>
    <row r="255" spans="1:14">
      <c r="A255" t="s">
        <v>616</v>
      </c>
      <c r="B255" t="s">
        <v>260</v>
      </c>
      <c r="C255" t="s">
        <v>36</v>
      </c>
      <c r="D255" t="s">
        <v>365</v>
      </c>
      <c r="E255">
        <v>777</v>
      </c>
      <c r="F255" t="s">
        <v>361</v>
      </c>
      <c r="G255" t="s">
        <v>362</v>
      </c>
      <c r="H255" t="s">
        <v>72</v>
      </c>
      <c r="I255" t="s">
        <v>130</v>
      </c>
      <c r="J255" t="s">
        <v>323</v>
      </c>
      <c r="K255">
        <v>167</v>
      </c>
      <c r="L255" t="b">
        <v>0</v>
      </c>
      <c r="M255" t="b">
        <v>1</v>
      </c>
      <c r="N255" t="b">
        <v>0</v>
      </c>
    </row>
    <row r="256" spans="1:14">
      <c r="A256" t="s">
        <v>617</v>
      </c>
      <c r="B256" t="s">
        <v>320</v>
      </c>
      <c r="C256" t="s">
        <v>48</v>
      </c>
      <c r="D256" t="s">
        <v>360</v>
      </c>
      <c r="E256">
        <v>576</v>
      </c>
      <c r="F256" t="s">
        <v>361</v>
      </c>
      <c r="G256" t="s">
        <v>362</v>
      </c>
      <c r="H256" t="s">
        <v>106</v>
      </c>
      <c r="I256" t="s">
        <v>142</v>
      </c>
      <c r="J256" t="s">
        <v>282</v>
      </c>
      <c r="K256">
        <v>126</v>
      </c>
      <c r="L256" t="b">
        <v>0</v>
      </c>
      <c r="M256" t="b">
        <v>1</v>
      </c>
      <c r="N256" t="b">
        <v>0</v>
      </c>
    </row>
    <row r="257" spans="1:14">
      <c r="A257" t="s">
        <v>618</v>
      </c>
      <c r="B257" t="s">
        <v>171</v>
      </c>
      <c r="C257" t="s">
        <v>36</v>
      </c>
      <c r="D257" t="s">
        <v>360</v>
      </c>
      <c r="E257">
        <v>880</v>
      </c>
      <c r="F257" t="s">
        <v>361</v>
      </c>
      <c r="G257" t="s">
        <v>362</v>
      </c>
      <c r="H257" t="s">
        <v>72</v>
      </c>
      <c r="I257" t="s">
        <v>133</v>
      </c>
      <c r="J257" t="s">
        <v>180</v>
      </c>
      <c r="K257">
        <v>24</v>
      </c>
      <c r="L257" t="b">
        <v>0</v>
      </c>
      <c r="M257" t="b">
        <v>1</v>
      </c>
      <c r="N257" t="b">
        <v>0</v>
      </c>
    </row>
    <row r="258" spans="1:14">
      <c r="A258" t="s">
        <v>619</v>
      </c>
      <c r="B258" t="s">
        <v>186</v>
      </c>
      <c r="C258" t="s">
        <v>39</v>
      </c>
      <c r="D258" t="s">
        <v>365</v>
      </c>
      <c r="E258">
        <v>702</v>
      </c>
      <c r="F258" t="s">
        <v>361</v>
      </c>
      <c r="G258" t="s">
        <v>362</v>
      </c>
      <c r="H258" t="s">
        <v>106</v>
      </c>
      <c r="I258" t="s">
        <v>124</v>
      </c>
      <c r="J258" t="s">
        <v>260</v>
      </c>
      <c r="K258">
        <v>104</v>
      </c>
      <c r="L258" t="b">
        <v>0</v>
      </c>
      <c r="M258" t="b">
        <v>1</v>
      </c>
      <c r="N258" t="b">
        <v>0</v>
      </c>
    </row>
    <row r="259" spans="1:14">
      <c r="A259" t="s">
        <v>620</v>
      </c>
      <c r="B259" t="s">
        <v>317</v>
      </c>
      <c r="C259" t="s">
        <v>33</v>
      </c>
      <c r="D259" t="s">
        <v>360</v>
      </c>
      <c r="E259">
        <v>285</v>
      </c>
      <c r="F259" t="s">
        <v>361</v>
      </c>
      <c r="G259" t="s">
        <v>362</v>
      </c>
      <c r="H259" t="s">
        <v>102</v>
      </c>
      <c r="I259" t="s">
        <v>145</v>
      </c>
      <c r="J259" t="s">
        <v>233</v>
      </c>
      <c r="K259">
        <v>77</v>
      </c>
      <c r="L259" t="b">
        <v>0</v>
      </c>
      <c r="M259" t="b">
        <v>1</v>
      </c>
      <c r="N259" t="b">
        <v>0</v>
      </c>
    </row>
    <row r="260" spans="1:14">
      <c r="A260" t="s">
        <v>621</v>
      </c>
      <c r="B260" t="s">
        <v>256</v>
      </c>
      <c r="C260" t="s">
        <v>27</v>
      </c>
      <c r="D260" t="s">
        <v>360</v>
      </c>
      <c r="E260">
        <v>220</v>
      </c>
      <c r="F260" t="s">
        <v>361</v>
      </c>
      <c r="G260" t="s">
        <v>362</v>
      </c>
      <c r="H260" t="s">
        <v>112</v>
      </c>
      <c r="I260" t="s">
        <v>145</v>
      </c>
      <c r="J260" t="s">
        <v>283</v>
      </c>
      <c r="K260">
        <v>127</v>
      </c>
      <c r="L260" t="b">
        <v>0</v>
      </c>
      <c r="M260" t="b">
        <v>1</v>
      </c>
      <c r="N260" t="b">
        <v>0</v>
      </c>
    </row>
    <row r="261" spans="1:14">
      <c r="A261" t="s">
        <v>622</v>
      </c>
      <c r="B261" t="s">
        <v>291</v>
      </c>
      <c r="C261" t="s">
        <v>27</v>
      </c>
      <c r="D261" t="s">
        <v>360</v>
      </c>
      <c r="E261">
        <v>376</v>
      </c>
      <c r="F261" t="s">
        <v>361</v>
      </c>
      <c r="G261" t="s">
        <v>362</v>
      </c>
      <c r="H261" t="s">
        <v>110</v>
      </c>
      <c r="I261" t="s">
        <v>127</v>
      </c>
      <c r="J261" t="s">
        <v>232</v>
      </c>
      <c r="K261">
        <v>76</v>
      </c>
      <c r="L261" t="b">
        <v>0</v>
      </c>
      <c r="M261" t="b">
        <v>1</v>
      </c>
      <c r="N261" t="b">
        <v>0</v>
      </c>
    </row>
    <row r="262" spans="1:14">
      <c r="A262" t="s">
        <v>623</v>
      </c>
      <c r="B262" t="s">
        <v>319</v>
      </c>
      <c r="C262" t="s">
        <v>30</v>
      </c>
      <c r="D262" t="s">
        <v>365</v>
      </c>
      <c r="E262">
        <v>974</v>
      </c>
      <c r="F262" t="s">
        <v>361</v>
      </c>
      <c r="G262" t="s">
        <v>362</v>
      </c>
      <c r="H262" t="s">
        <v>57</v>
      </c>
      <c r="I262" t="s">
        <v>136</v>
      </c>
      <c r="J262" t="s">
        <v>267</v>
      </c>
      <c r="K262">
        <v>111</v>
      </c>
      <c r="L262" t="b">
        <v>0</v>
      </c>
      <c r="M262" t="b">
        <v>1</v>
      </c>
      <c r="N262" t="b">
        <v>0</v>
      </c>
    </row>
    <row r="263" spans="1:14">
      <c r="A263" t="s">
        <v>624</v>
      </c>
      <c r="B263" t="s">
        <v>180</v>
      </c>
      <c r="C263" t="s">
        <v>39</v>
      </c>
      <c r="D263" t="s">
        <v>360</v>
      </c>
      <c r="E263">
        <v>763</v>
      </c>
      <c r="F263" t="s">
        <v>361</v>
      </c>
      <c r="G263" t="s">
        <v>362</v>
      </c>
      <c r="H263" t="s">
        <v>116</v>
      </c>
      <c r="I263" t="s">
        <v>136</v>
      </c>
      <c r="J263" t="s">
        <v>236</v>
      </c>
      <c r="K263">
        <v>80</v>
      </c>
      <c r="L263" t="b">
        <v>0</v>
      </c>
      <c r="M263" t="b">
        <v>1</v>
      </c>
      <c r="N263" t="b">
        <v>0</v>
      </c>
    </row>
    <row r="264" spans="1:14">
      <c r="A264" t="s">
        <v>625</v>
      </c>
      <c r="B264" t="s">
        <v>313</v>
      </c>
      <c r="C264" t="s">
        <v>42</v>
      </c>
      <c r="D264" t="s">
        <v>365</v>
      </c>
      <c r="E264">
        <v>655</v>
      </c>
      <c r="F264" t="s">
        <v>361</v>
      </c>
      <c r="G264" t="s">
        <v>362</v>
      </c>
      <c r="H264" t="s">
        <v>63</v>
      </c>
      <c r="I264" t="s">
        <v>121</v>
      </c>
      <c r="J264" t="s">
        <v>248</v>
      </c>
      <c r="K264">
        <v>92</v>
      </c>
      <c r="L264" t="b">
        <v>0</v>
      </c>
      <c r="M264" t="b">
        <v>1</v>
      </c>
      <c r="N264" t="b">
        <v>0</v>
      </c>
    </row>
    <row r="265" spans="1:14">
      <c r="A265" t="s">
        <v>626</v>
      </c>
      <c r="B265" t="s">
        <v>254</v>
      </c>
      <c r="C265" t="s">
        <v>30</v>
      </c>
      <c r="D265" t="s">
        <v>360</v>
      </c>
      <c r="E265">
        <v>983</v>
      </c>
      <c r="F265" t="s">
        <v>361</v>
      </c>
      <c r="G265" t="s">
        <v>362</v>
      </c>
      <c r="H265" t="s">
        <v>98</v>
      </c>
      <c r="I265" t="s">
        <v>148</v>
      </c>
      <c r="J265" t="s">
        <v>212</v>
      </c>
      <c r="K265">
        <v>56</v>
      </c>
      <c r="L265" t="b">
        <v>0</v>
      </c>
      <c r="M265" t="b">
        <v>1</v>
      </c>
      <c r="N265" t="b">
        <v>0</v>
      </c>
    </row>
    <row r="266" spans="1:14">
      <c r="A266" t="s">
        <v>627</v>
      </c>
      <c r="B266" t="s">
        <v>186</v>
      </c>
      <c r="C266" t="s">
        <v>42</v>
      </c>
      <c r="D266" t="s">
        <v>360</v>
      </c>
      <c r="E266">
        <v>572</v>
      </c>
      <c r="F266" t="s">
        <v>361</v>
      </c>
      <c r="G266" t="s">
        <v>362</v>
      </c>
      <c r="H266" t="s">
        <v>102</v>
      </c>
      <c r="I266" t="s">
        <v>124</v>
      </c>
      <c r="J266" t="s">
        <v>278</v>
      </c>
      <c r="K266">
        <v>122</v>
      </c>
      <c r="L266" t="b">
        <v>0</v>
      </c>
      <c r="M266" t="b">
        <v>1</v>
      </c>
      <c r="N266" t="b">
        <v>0</v>
      </c>
    </row>
    <row r="267" spans="1:14">
      <c r="A267" t="s">
        <v>628</v>
      </c>
      <c r="B267" t="s">
        <v>169</v>
      </c>
      <c r="C267" t="s">
        <v>33</v>
      </c>
      <c r="D267" t="s">
        <v>365</v>
      </c>
      <c r="E267">
        <v>88</v>
      </c>
      <c r="F267" t="s">
        <v>361</v>
      </c>
      <c r="G267" t="s">
        <v>362</v>
      </c>
      <c r="H267" t="s">
        <v>84</v>
      </c>
      <c r="I267" t="s">
        <v>139</v>
      </c>
      <c r="J267" t="s">
        <v>229</v>
      </c>
      <c r="K267">
        <v>73</v>
      </c>
      <c r="L267" t="b">
        <v>0</v>
      </c>
      <c r="M267" t="b">
        <v>1</v>
      </c>
      <c r="N267" t="b">
        <v>0</v>
      </c>
    </row>
    <row r="268" spans="1:14">
      <c r="A268" t="s">
        <v>629</v>
      </c>
      <c r="B268" t="s">
        <v>204</v>
      </c>
      <c r="C268" t="s">
        <v>48</v>
      </c>
      <c r="D268" t="s">
        <v>365</v>
      </c>
      <c r="E268">
        <v>812</v>
      </c>
      <c r="F268" t="s">
        <v>361</v>
      </c>
      <c r="G268" t="s">
        <v>362</v>
      </c>
      <c r="H268" t="s">
        <v>86</v>
      </c>
      <c r="I268" t="s">
        <v>145</v>
      </c>
      <c r="J268" t="s">
        <v>184</v>
      </c>
      <c r="K268">
        <v>28</v>
      </c>
      <c r="L268" t="b">
        <v>0</v>
      </c>
      <c r="M268" t="b">
        <v>1</v>
      </c>
      <c r="N268" t="b">
        <v>0</v>
      </c>
    </row>
    <row r="269" spans="1:14">
      <c r="A269" t="s">
        <v>630</v>
      </c>
      <c r="B269" t="s">
        <v>299</v>
      </c>
      <c r="C269" t="s">
        <v>48</v>
      </c>
      <c r="D269" t="s">
        <v>360</v>
      </c>
      <c r="E269">
        <v>338</v>
      </c>
      <c r="F269" t="s">
        <v>361</v>
      </c>
      <c r="G269" t="s">
        <v>362</v>
      </c>
      <c r="H269" t="s">
        <v>96</v>
      </c>
      <c r="I269" t="s">
        <v>142</v>
      </c>
      <c r="J269" t="s">
        <v>173</v>
      </c>
      <c r="K269">
        <v>17</v>
      </c>
      <c r="L269" t="b">
        <v>0</v>
      </c>
      <c r="M269" t="b">
        <v>1</v>
      </c>
      <c r="N269" t="b">
        <v>0</v>
      </c>
    </row>
    <row r="270" spans="1:14">
      <c r="A270" t="s">
        <v>631</v>
      </c>
      <c r="B270" t="s">
        <v>337</v>
      </c>
      <c r="C270" t="s">
        <v>27</v>
      </c>
      <c r="D270" t="s">
        <v>365</v>
      </c>
      <c r="E270">
        <v>100</v>
      </c>
      <c r="F270" t="s">
        <v>361</v>
      </c>
      <c r="G270" t="s">
        <v>362</v>
      </c>
      <c r="H270" t="s">
        <v>54</v>
      </c>
      <c r="I270" t="s">
        <v>121</v>
      </c>
      <c r="J270" t="s">
        <v>326</v>
      </c>
      <c r="K270">
        <v>170</v>
      </c>
      <c r="L270" t="b">
        <v>0</v>
      </c>
      <c r="M270" t="b">
        <v>1</v>
      </c>
      <c r="N270" t="b">
        <v>0</v>
      </c>
    </row>
    <row r="271" spans="1:14">
      <c r="A271" t="s">
        <v>632</v>
      </c>
      <c r="B271" t="s">
        <v>197</v>
      </c>
      <c r="C271" t="s">
        <v>39</v>
      </c>
      <c r="D271" t="s">
        <v>365</v>
      </c>
      <c r="E271">
        <v>940</v>
      </c>
      <c r="F271" t="s">
        <v>361</v>
      </c>
      <c r="G271" t="s">
        <v>362</v>
      </c>
      <c r="H271" t="s">
        <v>96</v>
      </c>
      <c r="I271" t="s">
        <v>133</v>
      </c>
      <c r="J271" t="s">
        <v>157</v>
      </c>
      <c r="K271">
        <v>1</v>
      </c>
      <c r="L271" t="b">
        <v>0</v>
      </c>
      <c r="M271" t="b">
        <v>1</v>
      </c>
      <c r="N271" t="b">
        <v>0</v>
      </c>
    </row>
    <row r="272" spans="1:14">
      <c r="A272" t="s">
        <v>633</v>
      </c>
      <c r="B272" t="s">
        <v>260</v>
      </c>
      <c r="C272" t="s">
        <v>36</v>
      </c>
      <c r="D272" t="s">
        <v>360</v>
      </c>
      <c r="E272">
        <v>954</v>
      </c>
      <c r="F272" t="s">
        <v>361</v>
      </c>
      <c r="G272" t="s">
        <v>362</v>
      </c>
      <c r="H272" t="s">
        <v>70</v>
      </c>
      <c r="I272" t="s">
        <v>145</v>
      </c>
      <c r="J272" t="s">
        <v>208</v>
      </c>
      <c r="K272">
        <v>52</v>
      </c>
      <c r="L272" t="b">
        <v>0</v>
      </c>
      <c r="M272" t="b">
        <v>1</v>
      </c>
      <c r="N272" t="b">
        <v>0</v>
      </c>
    </row>
    <row r="273" spans="1:14">
      <c r="A273" t="s">
        <v>634</v>
      </c>
      <c r="B273" t="s">
        <v>264</v>
      </c>
      <c r="C273" t="s">
        <v>48</v>
      </c>
      <c r="D273" t="s">
        <v>365</v>
      </c>
      <c r="E273">
        <v>777</v>
      </c>
      <c r="F273" t="s">
        <v>361</v>
      </c>
      <c r="G273" t="s">
        <v>362</v>
      </c>
      <c r="H273" t="s">
        <v>98</v>
      </c>
      <c r="I273" t="s">
        <v>133</v>
      </c>
      <c r="J273" t="s">
        <v>324</v>
      </c>
      <c r="K273">
        <v>168</v>
      </c>
      <c r="L273" t="b">
        <v>0</v>
      </c>
      <c r="M273" t="b">
        <v>1</v>
      </c>
      <c r="N273" t="b">
        <v>0</v>
      </c>
    </row>
    <row r="274" spans="1:14">
      <c r="A274" t="s">
        <v>635</v>
      </c>
      <c r="B274" t="s">
        <v>208</v>
      </c>
      <c r="C274" t="s">
        <v>33</v>
      </c>
      <c r="D274" t="s">
        <v>360</v>
      </c>
      <c r="E274">
        <v>608</v>
      </c>
      <c r="F274" t="s">
        <v>361</v>
      </c>
      <c r="G274" t="s">
        <v>362</v>
      </c>
      <c r="H274" t="s">
        <v>76</v>
      </c>
      <c r="I274" t="s">
        <v>130</v>
      </c>
      <c r="J274" t="s">
        <v>194</v>
      </c>
      <c r="K274">
        <v>38</v>
      </c>
      <c r="L274" t="b">
        <v>0</v>
      </c>
      <c r="M274" t="b">
        <v>1</v>
      </c>
      <c r="N274" t="b">
        <v>0</v>
      </c>
    </row>
    <row r="275" spans="1:14">
      <c r="A275" t="s">
        <v>636</v>
      </c>
      <c r="B275" t="s">
        <v>327</v>
      </c>
      <c r="C275" t="s">
        <v>39</v>
      </c>
      <c r="D275" t="s">
        <v>360</v>
      </c>
      <c r="E275">
        <v>689</v>
      </c>
      <c r="F275" t="s">
        <v>361</v>
      </c>
      <c r="G275" t="s">
        <v>362</v>
      </c>
      <c r="H275" t="s">
        <v>68</v>
      </c>
      <c r="I275" t="s">
        <v>145</v>
      </c>
      <c r="J275" t="s">
        <v>172</v>
      </c>
      <c r="K275">
        <v>16</v>
      </c>
      <c r="L275" t="b">
        <v>0</v>
      </c>
      <c r="M275" t="b">
        <v>1</v>
      </c>
      <c r="N275" t="b">
        <v>0</v>
      </c>
    </row>
    <row r="276" spans="1:14">
      <c r="A276" t="s">
        <v>637</v>
      </c>
      <c r="B276" t="s">
        <v>220</v>
      </c>
      <c r="C276" t="s">
        <v>27</v>
      </c>
      <c r="D276" t="s">
        <v>365</v>
      </c>
      <c r="E276">
        <v>735</v>
      </c>
      <c r="F276" t="s">
        <v>361</v>
      </c>
      <c r="G276" t="s">
        <v>362</v>
      </c>
      <c r="H276" t="s">
        <v>90</v>
      </c>
      <c r="I276" t="s">
        <v>139</v>
      </c>
      <c r="J276" t="s">
        <v>311</v>
      </c>
      <c r="K276">
        <v>155</v>
      </c>
      <c r="L276" t="b">
        <v>0</v>
      </c>
      <c r="M276" t="b">
        <v>1</v>
      </c>
      <c r="N276" t="b">
        <v>0</v>
      </c>
    </row>
    <row r="277" spans="1:14">
      <c r="A277" t="s">
        <v>638</v>
      </c>
      <c r="B277" t="s">
        <v>277</v>
      </c>
      <c r="C277" t="s">
        <v>39</v>
      </c>
      <c r="D277" t="s">
        <v>360</v>
      </c>
      <c r="E277">
        <v>386</v>
      </c>
      <c r="F277" t="s">
        <v>361</v>
      </c>
      <c r="G277" t="s">
        <v>362</v>
      </c>
      <c r="H277" t="s">
        <v>54</v>
      </c>
      <c r="I277" t="s">
        <v>130</v>
      </c>
      <c r="J277" t="s">
        <v>317</v>
      </c>
      <c r="K277">
        <v>161</v>
      </c>
      <c r="L277" t="b">
        <v>0</v>
      </c>
      <c r="M277" t="b">
        <v>1</v>
      </c>
      <c r="N277" t="b">
        <v>0</v>
      </c>
    </row>
    <row r="278" spans="1:14">
      <c r="A278" t="s">
        <v>639</v>
      </c>
      <c r="B278" t="s">
        <v>185</v>
      </c>
      <c r="C278" t="s">
        <v>33</v>
      </c>
      <c r="D278" t="s">
        <v>360</v>
      </c>
      <c r="E278">
        <v>67</v>
      </c>
      <c r="F278" t="s">
        <v>361</v>
      </c>
      <c r="G278" t="s">
        <v>362</v>
      </c>
      <c r="H278" t="s">
        <v>112</v>
      </c>
      <c r="I278" t="s">
        <v>142</v>
      </c>
      <c r="J278" t="s">
        <v>317</v>
      </c>
      <c r="K278">
        <v>161</v>
      </c>
      <c r="L278" t="b">
        <v>0</v>
      </c>
      <c r="M278" t="b">
        <v>1</v>
      </c>
      <c r="N278" t="b">
        <v>0</v>
      </c>
    </row>
    <row r="279" spans="1:14">
      <c r="A279" t="s">
        <v>640</v>
      </c>
      <c r="B279" t="s">
        <v>325</v>
      </c>
      <c r="C279" t="s">
        <v>45</v>
      </c>
      <c r="D279" t="s">
        <v>360</v>
      </c>
      <c r="E279">
        <v>937</v>
      </c>
      <c r="F279" t="s">
        <v>361</v>
      </c>
      <c r="G279" t="s">
        <v>362</v>
      </c>
      <c r="H279" t="s">
        <v>100</v>
      </c>
      <c r="I279" t="s">
        <v>130</v>
      </c>
      <c r="J279" t="s">
        <v>304</v>
      </c>
      <c r="K279">
        <v>148</v>
      </c>
      <c r="L279" t="b">
        <v>0</v>
      </c>
      <c r="M279" t="b">
        <v>1</v>
      </c>
      <c r="N279" t="b">
        <v>0</v>
      </c>
    </row>
    <row r="280" spans="1:14">
      <c r="A280" t="s">
        <v>641</v>
      </c>
      <c r="B280" t="s">
        <v>227</v>
      </c>
      <c r="C280" t="s">
        <v>39</v>
      </c>
      <c r="D280" t="s">
        <v>365</v>
      </c>
      <c r="E280">
        <v>782</v>
      </c>
      <c r="F280" t="s">
        <v>361</v>
      </c>
      <c r="G280" t="s">
        <v>362</v>
      </c>
      <c r="H280" t="s">
        <v>60</v>
      </c>
      <c r="I280" t="s">
        <v>133</v>
      </c>
      <c r="J280" t="s">
        <v>235</v>
      </c>
      <c r="K280">
        <v>79</v>
      </c>
      <c r="L280" t="b">
        <v>0</v>
      </c>
      <c r="M280" t="b">
        <v>1</v>
      </c>
      <c r="N280" t="b">
        <v>0</v>
      </c>
    </row>
    <row r="281" spans="1:14">
      <c r="A281" t="s">
        <v>642</v>
      </c>
      <c r="B281" t="s">
        <v>186</v>
      </c>
      <c r="C281" t="s">
        <v>48</v>
      </c>
      <c r="D281" t="s">
        <v>365</v>
      </c>
      <c r="E281">
        <v>880</v>
      </c>
      <c r="F281" t="s">
        <v>361</v>
      </c>
      <c r="G281" t="s">
        <v>362</v>
      </c>
      <c r="H281" t="s">
        <v>110</v>
      </c>
      <c r="I281" t="s">
        <v>145</v>
      </c>
      <c r="J281" t="s">
        <v>269</v>
      </c>
      <c r="K281">
        <v>113</v>
      </c>
      <c r="L281" t="b">
        <v>0</v>
      </c>
      <c r="M281" t="b">
        <v>1</v>
      </c>
      <c r="N281" t="b">
        <v>0</v>
      </c>
    </row>
    <row r="282" spans="1:14">
      <c r="A282" t="s">
        <v>643</v>
      </c>
      <c r="B282" t="s">
        <v>253</v>
      </c>
      <c r="C282" t="s">
        <v>45</v>
      </c>
      <c r="D282" t="s">
        <v>360</v>
      </c>
      <c r="E282">
        <v>481</v>
      </c>
      <c r="F282" t="s">
        <v>361</v>
      </c>
      <c r="G282" t="s">
        <v>362</v>
      </c>
      <c r="H282" t="s">
        <v>60</v>
      </c>
      <c r="I282" t="s">
        <v>133</v>
      </c>
      <c r="J282" t="s">
        <v>200</v>
      </c>
      <c r="K282">
        <v>44</v>
      </c>
      <c r="L282" t="b">
        <v>0</v>
      </c>
      <c r="M282" t="b">
        <v>1</v>
      </c>
      <c r="N282" t="b">
        <v>0</v>
      </c>
    </row>
    <row r="283" spans="1:14">
      <c r="A283" t="s">
        <v>644</v>
      </c>
      <c r="B283" t="s">
        <v>262</v>
      </c>
      <c r="C283" t="s">
        <v>33</v>
      </c>
      <c r="D283" t="s">
        <v>365</v>
      </c>
      <c r="E283">
        <v>726</v>
      </c>
      <c r="F283" t="s">
        <v>361</v>
      </c>
      <c r="G283" t="s">
        <v>362</v>
      </c>
      <c r="H283" t="s">
        <v>92</v>
      </c>
      <c r="I283" t="s">
        <v>136</v>
      </c>
      <c r="J283" t="s">
        <v>311</v>
      </c>
      <c r="K283">
        <v>155</v>
      </c>
      <c r="L283" t="b">
        <v>0</v>
      </c>
      <c r="M283" t="b">
        <v>1</v>
      </c>
      <c r="N283" t="b">
        <v>0</v>
      </c>
    </row>
    <row r="284" spans="1:14">
      <c r="A284" t="s">
        <v>645</v>
      </c>
      <c r="B284" t="s">
        <v>334</v>
      </c>
      <c r="C284" t="s">
        <v>27</v>
      </c>
      <c r="D284" t="s">
        <v>360</v>
      </c>
      <c r="E284">
        <v>699</v>
      </c>
      <c r="F284" t="s">
        <v>361</v>
      </c>
      <c r="G284" t="s">
        <v>362</v>
      </c>
      <c r="H284" t="s">
        <v>74</v>
      </c>
      <c r="I284" t="s">
        <v>127</v>
      </c>
      <c r="J284" t="s">
        <v>211</v>
      </c>
      <c r="K284">
        <v>55</v>
      </c>
      <c r="L284" t="b">
        <v>0</v>
      </c>
      <c r="M284" t="b">
        <v>1</v>
      </c>
      <c r="N284" t="b">
        <v>0</v>
      </c>
    </row>
    <row r="285" spans="1:14">
      <c r="A285" t="s">
        <v>646</v>
      </c>
      <c r="B285" t="s">
        <v>260</v>
      </c>
      <c r="C285" t="s">
        <v>42</v>
      </c>
      <c r="D285" t="s">
        <v>365</v>
      </c>
      <c r="E285">
        <v>289</v>
      </c>
      <c r="F285" t="s">
        <v>361</v>
      </c>
      <c r="G285" t="s">
        <v>362</v>
      </c>
      <c r="H285" t="s">
        <v>114</v>
      </c>
      <c r="I285" t="s">
        <v>142</v>
      </c>
      <c r="J285" t="s">
        <v>323</v>
      </c>
      <c r="K285">
        <v>167</v>
      </c>
      <c r="L285" t="b">
        <v>0</v>
      </c>
      <c r="M285" t="b">
        <v>1</v>
      </c>
      <c r="N285" t="b">
        <v>0</v>
      </c>
    </row>
    <row r="286" spans="1:14">
      <c r="A286" t="s">
        <v>647</v>
      </c>
      <c r="B286" t="s">
        <v>233</v>
      </c>
      <c r="C286" t="s">
        <v>27</v>
      </c>
      <c r="D286" t="s">
        <v>365</v>
      </c>
      <c r="E286">
        <v>537</v>
      </c>
      <c r="F286" t="s">
        <v>361</v>
      </c>
      <c r="G286" t="s">
        <v>362</v>
      </c>
      <c r="H286" t="s">
        <v>94</v>
      </c>
      <c r="I286" t="s">
        <v>121</v>
      </c>
      <c r="J286" t="s">
        <v>278</v>
      </c>
      <c r="K286">
        <v>122</v>
      </c>
      <c r="L286" t="b">
        <v>0</v>
      </c>
      <c r="M286" t="b">
        <v>1</v>
      </c>
      <c r="N286" t="b">
        <v>0</v>
      </c>
    </row>
    <row r="287" spans="1:14">
      <c r="A287" t="s">
        <v>648</v>
      </c>
      <c r="B287" t="s">
        <v>187</v>
      </c>
      <c r="C287" t="s">
        <v>33</v>
      </c>
      <c r="D287" t="s">
        <v>365</v>
      </c>
      <c r="E287">
        <v>66</v>
      </c>
      <c r="F287" t="s">
        <v>361</v>
      </c>
      <c r="G287" t="s">
        <v>362</v>
      </c>
      <c r="H287" t="s">
        <v>90</v>
      </c>
      <c r="I287" t="s">
        <v>136</v>
      </c>
      <c r="J287" t="s">
        <v>325</v>
      </c>
      <c r="K287">
        <v>169</v>
      </c>
      <c r="L287" t="b">
        <v>0</v>
      </c>
      <c r="M287" t="b">
        <v>1</v>
      </c>
      <c r="N287" t="b">
        <v>0</v>
      </c>
    </row>
    <row r="288" spans="1:14">
      <c r="A288" t="s">
        <v>649</v>
      </c>
      <c r="B288" t="s">
        <v>299</v>
      </c>
      <c r="C288" t="s">
        <v>36</v>
      </c>
      <c r="D288" t="s">
        <v>360</v>
      </c>
      <c r="E288">
        <v>449</v>
      </c>
      <c r="F288" t="s">
        <v>361</v>
      </c>
      <c r="G288" t="s">
        <v>362</v>
      </c>
      <c r="H288" t="s">
        <v>72</v>
      </c>
      <c r="I288" t="s">
        <v>127</v>
      </c>
      <c r="J288" t="s">
        <v>163</v>
      </c>
      <c r="K288">
        <v>7</v>
      </c>
      <c r="L288" t="b">
        <v>0</v>
      </c>
      <c r="M288" t="b">
        <v>1</v>
      </c>
      <c r="N288" t="b">
        <v>0</v>
      </c>
    </row>
    <row r="289" spans="1:14">
      <c r="A289" t="s">
        <v>650</v>
      </c>
      <c r="B289" t="s">
        <v>179</v>
      </c>
      <c r="C289" t="s">
        <v>36</v>
      </c>
      <c r="D289" t="s">
        <v>360</v>
      </c>
      <c r="E289">
        <v>540</v>
      </c>
      <c r="F289" t="s">
        <v>361</v>
      </c>
      <c r="G289" t="s">
        <v>362</v>
      </c>
      <c r="H289" t="s">
        <v>100</v>
      </c>
      <c r="I289" t="s">
        <v>124</v>
      </c>
      <c r="J289" t="s">
        <v>291</v>
      </c>
      <c r="K289">
        <v>135</v>
      </c>
      <c r="L289" t="b">
        <v>0</v>
      </c>
      <c r="M289" t="b">
        <v>1</v>
      </c>
      <c r="N289" t="b">
        <v>0</v>
      </c>
    </row>
    <row r="290" spans="1:14">
      <c r="A290" t="s">
        <v>651</v>
      </c>
      <c r="B290" t="s">
        <v>260</v>
      </c>
      <c r="C290" t="s">
        <v>36</v>
      </c>
      <c r="D290" t="s">
        <v>365</v>
      </c>
      <c r="E290">
        <v>211</v>
      </c>
      <c r="F290" t="s">
        <v>361</v>
      </c>
      <c r="G290" t="s">
        <v>362</v>
      </c>
      <c r="H290" t="s">
        <v>74</v>
      </c>
      <c r="I290" t="s">
        <v>145</v>
      </c>
      <c r="J290" t="s">
        <v>277</v>
      </c>
      <c r="K290">
        <v>121</v>
      </c>
      <c r="L290" t="b">
        <v>0</v>
      </c>
      <c r="M290" t="b">
        <v>1</v>
      </c>
      <c r="N290" t="b">
        <v>0</v>
      </c>
    </row>
    <row r="291" spans="1:14">
      <c r="A291" t="s">
        <v>652</v>
      </c>
      <c r="B291" t="s">
        <v>268</v>
      </c>
      <c r="C291" t="s">
        <v>27</v>
      </c>
      <c r="D291" t="s">
        <v>365</v>
      </c>
      <c r="E291">
        <v>16</v>
      </c>
      <c r="F291" t="s">
        <v>361</v>
      </c>
      <c r="G291" t="s">
        <v>362</v>
      </c>
      <c r="H291" t="s">
        <v>104</v>
      </c>
      <c r="I291" t="s">
        <v>148</v>
      </c>
      <c r="J291" t="s">
        <v>214</v>
      </c>
      <c r="K291">
        <v>58</v>
      </c>
      <c r="L291" t="b">
        <v>0</v>
      </c>
      <c r="M291" t="b">
        <v>1</v>
      </c>
      <c r="N291" t="b">
        <v>0</v>
      </c>
    </row>
    <row r="292" spans="1:14">
      <c r="A292" t="s">
        <v>653</v>
      </c>
      <c r="B292" t="s">
        <v>179</v>
      </c>
      <c r="C292" t="s">
        <v>39</v>
      </c>
      <c r="D292" t="s">
        <v>360</v>
      </c>
      <c r="E292">
        <v>297</v>
      </c>
      <c r="F292" t="s">
        <v>361</v>
      </c>
      <c r="G292" t="s">
        <v>362</v>
      </c>
      <c r="H292" t="s">
        <v>68</v>
      </c>
      <c r="I292" t="s">
        <v>142</v>
      </c>
      <c r="J292" t="s">
        <v>192</v>
      </c>
      <c r="K292">
        <v>36</v>
      </c>
      <c r="L292" t="b">
        <v>0</v>
      </c>
      <c r="M292" t="b">
        <v>1</v>
      </c>
      <c r="N292" t="b">
        <v>0</v>
      </c>
    </row>
    <row r="293" spans="1:14">
      <c r="A293" t="s">
        <v>654</v>
      </c>
      <c r="B293" t="s">
        <v>159</v>
      </c>
      <c r="C293" t="s">
        <v>45</v>
      </c>
      <c r="D293" t="s">
        <v>360</v>
      </c>
      <c r="E293">
        <v>989</v>
      </c>
      <c r="F293" t="s">
        <v>361</v>
      </c>
      <c r="G293" t="s">
        <v>362</v>
      </c>
      <c r="H293" t="s">
        <v>114</v>
      </c>
      <c r="I293" t="s">
        <v>127</v>
      </c>
      <c r="J293" t="s">
        <v>304</v>
      </c>
      <c r="K293">
        <v>148</v>
      </c>
      <c r="L293" t="b">
        <v>0</v>
      </c>
      <c r="M293" t="b">
        <v>1</v>
      </c>
      <c r="N293" t="b">
        <v>0</v>
      </c>
    </row>
    <row r="294" spans="1:14">
      <c r="A294" t="s">
        <v>655</v>
      </c>
      <c r="B294" t="s">
        <v>192</v>
      </c>
      <c r="C294" t="s">
        <v>36</v>
      </c>
      <c r="D294" t="s">
        <v>365</v>
      </c>
      <c r="E294">
        <v>130</v>
      </c>
      <c r="F294" t="s">
        <v>361</v>
      </c>
      <c r="G294" t="s">
        <v>362</v>
      </c>
      <c r="H294" t="s">
        <v>112</v>
      </c>
      <c r="I294" t="s">
        <v>139</v>
      </c>
      <c r="J294" t="s">
        <v>205</v>
      </c>
      <c r="K294">
        <v>49</v>
      </c>
      <c r="L294" t="b">
        <v>0</v>
      </c>
      <c r="M294" t="b">
        <v>1</v>
      </c>
      <c r="N294" t="b">
        <v>0</v>
      </c>
    </row>
    <row r="295" spans="1:14">
      <c r="A295" t="s">
        <v>656</v>
      </c>
      <c r="B295" t="s">
        <v>179</v>
      </c>
      <c r="C295" t="s">
        <v>39</v>
      </c>
      <c r="D295" t="s">
        <v>360</v>
      </c>
      <c r="E295">
        <v>919</v>
      </c>
      <c r="F295" t="s">
        <v>361</v>
      </c>
      <c r="G295" t="s">
        <v>362</v>
      </c>
      <c r="H295" t="s">
        <v>112</v>
      </c>
      <c r="I295" t="s">
        <v>121</v>
      </c>
      <c r="J295" t="s">
        <v>221</v>
      </c>
      <c r="K295">
        <v>65</v>
      </c>
      <c r="L295" t="b">
        <v>0</v>
      </c>
      <c r="M295" t="b">
        <v>1</v>
      </c>
      <c r="N295" t="b">
        <v>0</v>
      </c>
    </row>
    <row r="296" spans="1:14">
      <c r="A296" t="s">
        <v>657</v>
      </c>
      <c r="B296" t="s">
        <v>191</v>
      </c>
      <c r="C296" t="s">
        <v>42</v>
      </c>
      <c r="D296" t="s">
        <v>365</v>
      </c>
      <c r="E296">
        <v>196</v>
      </c>
      <c r="F296" t="s">
        <v>361</v>
      </c>
      <c r="G296" t="s">
        <v>362</v>
      </c>
      <c r="H296" t="s">
        <v>80</v>
      </c>
      <c r="I296" t="s">
        <v>124</v>
      </c>
      <c r="J296" t="s">
        <v>298</v>
      </c>
      <c r="K296">
        <v>142</v>
      </c>
      <c r="L296" t="b">
        <v>0</v>
      </c>
      <c r="M296" t="b">
        <v>1</v>
      </c>
      <c r="N296" t="b">
        <v>0</v>
      </c>
    </row>
    <row r="297" spans="1:14">
      <c r="A297" t="s">
        <v>658</v>
      </c>
      <c r="B297" t="s">
        <v>256</v>
      </c>
      <c r="C297" t="s">
        <v>39</v>
      </c>
      <c r="D297" t="s">
        <v>360</v>
      </c>
      <c r="E297">
        <v>925</v>
      </c>
      <c r="F297" t="s">
        <v>361</v>
      </c>
      <c r="G297" t="s">
        <v>362</v>
      </c>
      <c r="H297" t="s">
        <v>60</v>
      </c>
      <c r="I297" t="s">
        <v>133</v>
      </c>
      <c r="J297" t="s">
        <v>185</v>
      </c>
      <c r="K297">
        <v>29</v>
      </c>
      <c r="L297" t="b">
        <v>0</v>
      </c>
      <c r="M297" t="b">
        <v>1</v>
      </c>
      <c r="N297" t="b">
        <v>0</v>
      </c>
    </row>
    <row r="298" spans="1:14">
      <c r="A298" t="s">
        <v>659</v>
      </c>
      <c r="B298" t="s">
        <v>295</v>
      </c>
      <c r="C298" t="s">
        <v>27</v>
      </c>
      <c r="D298" t="s">
        <v>365</v>
      </c>
      <c r="E298">
        <v>244</v>
      </c>
      <c r="F298" t="s">
        <v>361</v>
      </c>
      <c r="G298" t="s">
        <v>362</v>
      </c>
      <c r="H298" t="s">
        <v>57</v>
      </c>
      <c r="I298" t="s">
        <v>124</v>
      </c>
      <c r="J298" t="s">
        <v>247</v>
      </c>
      <c r="K298">
        <v>91</v>
      </c>
      <c r="L298" t="b">
        <v>0</v>
      </c>
      <c r="M298" t="b">
        <v>1</v>
      </c>
      <c r="N298" t="b">
        <v>0</v>
      </c>
    </row>
    <row r="299" spans="1:14">
      <c r="A299" t="s">
        <v>660</v>
      </c>
      <c r="B299" t="s">
        <v>197</v>
      </c>
      <c r="C299" t="s">
        <v>33</v>
      </c>
      <c r="D299" t="s">
        <v>365</v>
      </c>
      <c r="E299">
        <v>635</v>
      </c>
      <c r="F299" t="s">
        <v>361</v>
      </c>
      <c r="G299" t="s">
        <v>362</v>
      </c>
      <c r="H299" t="s">
        <v>116</v>
      </c>
      <c r="I299" t="s">
        <v>121</v>
      </c>
      <c r="J299" t="s">
        <v>326</v>
      </c>
      <c r="K299">
        <v>170</v>
      </c>
      <c r="L299" t="b">
        <v>0</v>
      </c>
      <c r="M299" t="b">
        <v>1</v>
      </c>
      <c r="N299" t="b">
        <v>0</v>
      </c>
    </row>
    <row r="300" spans="1:14">
      <c r="A300" t="s">
        <v>661</v>
      </c>
      <c r="B300" t="s">
        <v>226</v>
      </c>
      <c r="C300" t="s">
        <v>30</v>
      </c>
      <c r="D300" t="s">
        <v>360</v>
      </c>
      <c r="E300">
        <v>175</v>
      </c>
      <c r="F300" t="s">
        <v>361</v>
      </c>
      <c r="G300" t="s">
        <v>362</v>
      </c>
      <c r="H300" t="s">
        <v>106</v>
      </c>
      <c r="I300" t="s">
        <v>145</v>
      </c>
      <c r="J300" t="s">
        <v>221</v>
      </c>
      <c r="K300">
        <v>65</v>
      </c>
      <c r="L300" t="b">
        <v>0</v>
      </c>
      <c r="M300" t="b">
        <v>1</v>
      </c>
      <c r="N300" t="b">
        <v>0</v>
      </c>
    </row>
    <row r="301" spans="1:14">
      <c r="A301" t="s">
        <v>662</v>
      </c>
      <c r="B301" t="s">
        <v>180</v>
      </c>
      <c r="C301" t="s">
        <v>45</v>
      </c>
      <c r="D301" t="s">
        <v>360</v>
      </c>
      <c r="E301">
        <v>448</v>
      </c>
      <c r="F301" t="s">
        <v>361</v>
      </c>
      <c r="G301" t="s">
        <v>362</v>
      </c>
      <c r="H301" t="s">
        <v>114</v>
      </c>
      <c r="I301" t="s">
        <v>142</v>
      </c>
      <c r="J301" t="s">
        <v>326</v>
      </c>
      <c r="K301">
        <v>170</v>
      </c>
      <c r="L301" t="b">
        <v>0</v>
      </c>
      <c r="M301" t="b">
        <v>1</v>
      </c>
      <c r="N301" t="b">
        <v>0</v>
      </c>
    </row>
    <row r="302" spans="1:14">
      <c r="A302" t="s">
        <v>663</v>
      </c>
      <c r="B302" t="s">
        <v>306</v>
      </c>
      <c r="C302" t="s">
        <v>39</v>
      </c>
      <c r="D302" t="s">
        <v>360</v>
      </c>
      <c r="E302">
        <v>469</v>
      </c>
      <c r="F302" t="s">
        <v>361</v>
      </c>
      <c r="G302" t="s">
        <v>362</v>
      </c>
      <c r="H302" t="s">
        <v>98</v>
      </c>
      <c r="I302" t="s">
        <v>139</v>
      </c>
      <c r="J302" t="s">
        <v>282</v>
      </c>
      <c r="K302">
        <v>126</v>
      </c>
      <c r="L302" t="b">
        <v>0</v>
      </c>
      <c r="M302" t="b">
        <v>1</v>
      </c>
      <c r="N302" t="b">
        <v>0</v>
      </c>
    </row>
    <row r="303" spans="1:14">
      <c r="A303" t="s">
        <v>664</v>
      </c>
      <c r="B303" t="s">
        <v>177</v>
      </c>
      <c r="C303" t="s">
        <v>30</v>
      </c>
      <c r="D303" t="s">
        <v>360</v>
      </c>
      <c r="E303">
        <v>220</v>
      </c>
      <c r="F303" t="s">
        <v>361</v>
      </c>
      <c r="G303" t="s">
        <v>362</v>
      </c>
      <c r="H303" t="s">
        <v>88</v>
      </c>
      <c r="I303" t="s">
        <v>130</v>
      </c>
      <c r="J303" t="s">
        <v>290</v>
      </c>
      <c r="K303">
        <v>134</v>
      </c>
      <c r="L303" t="b">
        <v>0</v>
      </c>
      <c r="M303" t="b">
        <v>1</v>
      </c>
      <c r="N303" t="b">
        <v>0</v>
      </c>
    </row>
    <row r="304" spans="1:14">
      <c r="A304" t="s">
        <v>665</v>
      </c>
      <c r="B304" t="s">
        <v>253</v>
      </c>
      <c r="C304" t="s">
        <v>39</v>
      </c>
      <c r="D304" t="s">
        <v>360</v>
      </c>
      <c r="E304">
        <v>269</v>
      </c>
      <c r="F304" t="s">
        <v>361</v>
      </c>
      <c r="G304" t="s">
        <v>362</v>
      </c>
      <c r="H304" t="s">
        <v>92</v>
      </c>
      <c r="I304" t="s">
        <v>136</v>
      </c>
      <c r="J304" t="s">
        <v>185</v>
      </c>
      <c r="K304">
        <v>29</v>
      </c>
      <c r="L304" t="b">
        <v>0</v>
      </c>
      <c r="M304" t="b">
        <v>1</v>
      </c>
      <c r="N304" t="b">
        <v>0</v>
      </c>
    </row>
    <row r="305" spans="1:14">
      <c r="A305" t="s">
        <v>666</v>
      </c>
      <c r="B305" t="s">
        <v>291</v>
      </c>
      <c r="C305" t="s">
        <v>45</v>
      </c>
      <c r="D305" t="s">
        <v>365</v>
      </c>
      <c r="E305">
        <v>977</v>
      </c>
      <c r="F305" t="s">
        <v>361</v>
      </c>
      <c r="G305" t="s">
        <v>362</v>
      </c>
      <c r="H305" t="s">
        <v>76</v>
      </c>
      <c r="I305" t="s">
        <v>130</v>
      </c>
      <c r="J305" t="s">
        <v>176</v>
      </c>
      <c r="K305">
        <v>20</v>
      </c>
      <c r="L305" t="b">
        <v>0</v>
      </c>
      <c r="M305" t="b">
        <v>1</v>
      </c>
      <c r="N305" t="b">
        <v>0</v>
      </c>
    </row>
    <row r="306" spans="1:14">
      <c r="A306" t="s">
        <v>667</v>
      </c>
      <c r="B306" t="s">
        <v>249</v>
      </c>
      <c r="C306" t="s">
        <v>42</v>
      </c>
      <c r="D306" t="s">
        <v>360</v>
      </c>
      <c r="E306">
        <v>405</v>
      </c>
      <c r="F306" t="s">
        <v>361</v>
      </c>
      <c r="G306" t="s">
        <v>362</v>
      </c>
      <c r="H306" t="s">
        <v>114</v>
      </c>
      <c r="I306" t="s">
        <v>136</v>
      </c>
      <c r="J306" t="s">
        <v>179</v>
      </c>
      <c r="K306">
        <v>23</v>
      </c>
      <c r="L306" t="b">
        <v>0</v>
      </c>
      <c r="M306" t="b">
        <v>1</v>
      </c>
      <c r="N306" t="b">
        <v>0</v>
      </c>
    </row>
    <row r="307" spans="1:14">
      <c r="A307" t="s">
        <v>668</v>
      </c>
      <c r="B307" t="s">
        <v>254</v>
      </c>
      <c r="C307" t="s">
        <v>30</v>
      </c>
      <c r="D307" t="s">
        <v>365</v>
      </c>
      <c r="E307">
        <v>380</v>
      </c>
      <c r="F307" t="s">
        <v>361</v>
      </c>
      <c r="G307" t="s">
        <v>362</v>
      </c>
      <c r="H307" t="s">
        <v>68</v>
      </c>
      <c r="I307" t="s">
        <v>124</v>
      </c>
      <c r="J307" t="s">
        <v>255</v>
      </c>
      <c r="K307">
        <v>99</v>
      </c>
      <c r="L307" t="b">
        <v>0</v>
      </c>
      <c r="M307" t="b">
        <v>1</v>
      </c>
      <c r="N307" t="b">
        <v>0</v>
      </c>
    </row>
    <row r="308" spans="1:14">
      <c r="A308" t="s">
        <v>669</v>
      </c>
      <c r="B308" t="s">
        <v>190</v>
      </c>
      <c r="C308" t="s">
        <v>30</v>
      </c>
      <c r="D308" t="s">
        <v>360</v>
      </c>
      <c r="E308">
        <v>879</v>
      </c>
      <c r="F308" t="s">
        <v>361</v>
      </c>
      <c r="G308" t="s">
        <v>362</v>
      </c>
      <c r="H308" t="s">
        <v>88</v>
      </c>
      <c r="I308" t="s">
        <v>130</v>
      </c>
      <c r="J308" t="s">
        <v>232</v>
      </c>
      <c r="K308">
        <v>76</v>
      </c>
      <c r="L308" t="b">
        <v>0</v>
      </c>
      <c r="M308" t="b">
        <v>1</v>
      </c>
      <c r="N308" t="b">
        <v>0</v>
      </c>
    </row>
    <row r="309" spans="1:14">
      <c r="A309" t="s">
        <v>670</v>
      </c>
      <c r="B309" t="s">
        <v>330</v>
      </c>
      <c r="C309" t="s">
        <v>27</v>
      </c>
      <c r="D309" t="s">
        <v>360</v>
      </c>
      <c r="E309">
        <v>720</v>
      </c>
      <c r="F309" t="s">
        <v>361</v>
      </c>
      <c r="G309" t="s">
        <v>362</v>
      </c>
      <c r="H309" t="s">
        <v>54</v>
      </c>
      <c r="I309" t="s">
        <v>136</v>
      </c>
      <c r="J309" t="s">
        <v>289</v>
      </c>
      <c r="K309">
        <v>133</v>
      </c>
      <c r="L309" t="b">
        <v>0</v>
      </c>
      <c r="M309" t="b">
        <v>1</v>
      </c>
      <c r="N309" t="b">
        <v>0</v>
      </c>
    </row>
    <row r="310" spans="1:14">
      <c r="A310" t="s">
        <v>671</v>
      </c>
      <c r="B310" t="s">
        <v>318</v>
      </c>
      <c r="C310" t="s">
        <v>42</v>
      </c>
      <c r="D310" t="s">
        <v>365</v>
      </c>
      <c r="E310">
        <v>614</v>
      </c>
      <c r="F310" t="s">
        <v>361</v>
      </c>
      <c r="G310" t="s">
        <v>362</v>
      </c>
      <c r="H310" t="s">
        <v>114</v>
      </c>
      <c r="I310" t="s">
        <v>139</v>
      </c>
      <c r="J310" t="s">
        <v>232</v>
      </c>
      <c r="K310">
        <v>76</v>
      </c>
      <c r="L310" t="b">
        <v>0</v>
      </c>
      <c r="M310" t="b">
        <v>1</v>
      </c>
      <c r="N310" t="b">
        <v>0</v>
      </c>
    </row>
    <row r="311" spans="1:14">
      <c r="A311" t="s">
        <v>672</v>
      </c>
      <c r="B311" t="s">
        <v>296</v>
      </c>
      <c r="C311" t="s">
        <v>42</v>
      </c>
      <c r="D311" t="s">
        <v>365</v>
      </c>
      <c r="E311">
        <v>270</v>
      </c>
      <c r="F311" t="s">
        <v>361</v>
      </c>
      <c r="G311" t="s">
        <v>362</v>
      </c>
      <c r="H311" t="s">
        <v>104</v>
      </c>
      <c r="I311" t="s">
        <v>124</v>
      </c>
      <c r="J311" t="s">
        <v>225</v>
      </c>
      <c r="K311">
        <v>69</v>
      </c>
      <c r="L311" t="b">
        <v>0</v>
      </c>
      <c r="M311" t="b">
        <v>1</v>
      </c>
      <c r="N311" t="b">
        <v>0</v>
      </c>
    </row>
    <row r="312" spans="1:14">
      <c r="A312" t="s">
        <v>673</v>
      </c>
      <c r="B312" t="s">
        <v>165</v>
      </c>
      <c r="C312" t="s">
        <v>30</v>
      </c>
      <c r="D312" t="s">
        <v>360</v>
      </c>
      <c r="E312">
        <v>648</v>
      </c>
      <c r="F312" t="s">
        <v>361</v>
      </c>
      <c r="G312" t="s">
        <v>362</v>
      </c>
      <c r="H312" t="s">
        <v>72</v>
      </c>
      <c r="I312" t="s">
        <v>121</v>
      </c>
      <c r="J312" t="s">
        <v>164</v>
      </c>
      <c r="K312">
        <v>8</v>
      </c>
      <c r="L312" t="b">
        <v>0</v>
      </c>
      <c r="M312" t="b">
        <v>1</v>
      </c>
      <c r="N312" t="b">
        <v>0</v>
      </c>
    </row>
    <row r="313" spans="1:14">
      <c r="A313" t="s">
        <v>674</v>
      </c>
      <c r="B313" t="s">
        <v>306</v>
      </c>
      <c r="C313" t="s">
        <v>36</v>
      </c>
      <c r="D313" t="s">
        <v>365</v>
      </c>
      <c r="E313">
        <v>121</v>
      </c>
      <c r="F313" t="s">
        <v>361</v>
      </c>
      <c r="G313" t="s">
        <v>362</v>
      </c>
      <c r="H313" t="s">
        <v>84</v>
      </c>
      <c r="I313" t="s">
        <v>148</v>
      </c>
      <c r="J313" t="s">
        <v>262</v>
      </c>
      <c r="K313">
        <v>106</v>
      </c>
      <c r="L313" t="b">
        <v>0</v>
      </c>
      <c r="M313" t="b">
        <v>1</v>
      </c>
      <c r="N313" t="b">
        <v>0</v>
      </c>
    </row>
    <row r="314" spans="1:14">
      <c r="A314" t="s">
        <v>675</v>
      </c>
      <c r="B314" t="s">
        <v>311</v>
      </c>
      <c r="C314" t="s">
        <v>45</v>
      </c>
      <c r="D314" t="s">
        <v>360</v>
      </c>
      <c r="E314">
        <v>259</v>
      </c>
      <c r="F314" t="s">
        <v>361</v>
      </c>
      <c r="G314" t="s">
        <v>362</v>
      </c>
      <c r="H314" t="s">
        <v>106</v>
      </c>
      <c r="I314" t="s">
        <v>136</v>
      </c>
      <c r="J314" t="s">
        <v>278</v>
      </c>
      <c r="K314">
        <v>122</v>
      </c>
      <c r="L314" t="b">
        <v>0</v>
      </c>
      <c r="M314" t="b">
        <v>1</v>
      </c>
      <c r="N314" t="b">
        <v>0</v>
      </c>
    </row>
    <row r="315" spans="1:14">
      <c r="A315" t="s">
        <v>676</v>
      </c>
      <c r="B315" t="s">
        <v>169</v>
      </c>
      <c r="C315" t="s">
        <v>36</v>
      </c>
      <c r="D315" t="s">
        <v>360</v>
      </c>
      <c r="E315">
        <v>313</v>
      </c>
      <c r="F315" t="s">
        <v>361</v>
      </c>
      <c r="G315" t="s">
        <v>362</v>
      </c>
      <c r="H315" t="s">
        <v>74</v>
      </c>
      <c r="I315" t="s">
        <v>130</v>
      </c>
      <c r="J315" t="s">
        <v>207</v>
      </c>
      <c r="K315">
        <v>51</v>
      </c>
      <c r="L315" t="b">
        <v>0</v>
      </c>
      <c r="M315" t="b">
        <v>1</v>
      </c>
      <c r="N315" t="b">
        <v>0</v>
      </c>
    </row>
    <row r="316" spans="1:14">
      <c r="A316" t="s">
        <v>677</v>
      </c>
      <c r="B316" t="s">
        <v>264</v>
      </c>
      <c r="C316" t="s">
        <v>33</v>
      </c>
      <c r="D316" t="s">
        <v>360</v>
      </c>
      <c r="E316">
        <v>629</v>
      </c>
      <c r="F316" t="s">
        <v>361</v>
      </c>
      <c r="G316" t="s">
        <v>362</v>
      </c>
      <c r="H316" t="s">
        <v>84</v>
      </c>
      <c r="I316" t="s">
        <v>121</v>
      </c>
      <c r="J316" t="s">
        <v>271</v>
      </c>
      <c r="K316">
        <v>115</v>
      </c>
      <c r="L316" t="b">
        <v>0</v>
      </c>
      <c r="M316" t="b">
        <v>1</v>
      </c>
      <c r="N316" t="b">
        <v>0</v>
      </c>
    </row>
    <row r="317" spans="1:14">
      <c r="A317" t="s">
        <v>678</v>
      </c>
      <c r="B317" t="s">
        <v>194</v>
      </c>
      <c r="C317" t="s">
        <v>33</v>
      </c>
      <c r="D317" t="s">
        <v>365</v>
      </c>
      <c r="E317">
        <v>222</v>
      </c>
      <c r="F317" t="s">
        <v>361</v>
      </c>
      <c r="G317" t="s">
        <v>362</v>
      </c>
      <c r="H317" t="s">
        <v>98</v>
      </c>
      <c r="I317" t="s">
        <v>139</v>
      </c>
      <c r="J317" t="s">
        <v>297</v>
      </c>
      <c r="K317">
        <v>141</v>
      </c>
      <c r="L317" t="b">
        <v>0</v>
      </c>
      <c r="M317" t="b">
        <v>1</v>
      </c>
      <c r="N317" t="b">
        <v>0</v>
      </c>
    </row>
    <row r="318" spans="1:14">
      <c r="A318" t="s">
        <v>679</v>
      </c>
      <c r="B318" t="s">
        <v>198</v>
      </c>
      <c r="C318" t="s">
        <v>39</v>
      </c>
      <c r="D318" t="s">
        <v>365</v>
      </c>
      <c r="E318">
        <v>31</v>
      </c>
      <c r="F318" t="s">
        <v>361</v>
      </c>
      <c r="G318" t="s">
        <v>362</v>
      </c>
      <c r="H318" t="s">
        <v>60</v>
      </c>
      <c r="I318" t="s">
        <v>130</v>
      </c>
      <c r="J318" t="s">
        <v>323</v>
      </c>
      <c r="K318">
        <v>167</v>
      </c>
      <c r="L318" t="b">
        <v>0</v>
      </c>
      <c r="M318" t="b">
        <v>1</v>
      </c>
      <c r="N318" t="b">
        <v>0</v>
      </c>
    </row>
    <row r="319" spans="1:14">
      <c r="A319" t="s">
        <v>680</v>
      </c>
      <c r="B319" t="s">
        <v>158</v>
      </c>
      <c r="C319" t="s">
        <v>33</v>
      </c>
      <c r="D319" t="s">
        <v>360</v>
      </c>
      <c r="E319">
        <v>722</v>
      </c>
      <c r="F319" t="s">
        <v>361</v>
      </c>
      <c r="G319" t="s">
        <v>362</v>
      </c>
      <c r="H319" t="s">
        <v>116</v>
      </c>
      <c r="I319" t="s">
        <v>145</v>
      </c>
      <c r="J319" t="s">
        <v>239</v>
      </c>
      <c r="K319">
        <v>83</v>
      </c>
      <c r="L319" t="b">
        <v>0</v>
      </c>
      <c r="M319" t="b">
        <v>1</v>
      </c>
      <c r="N319" t="b">
        <v>0</v>
      </c>
    </row>
    <row r="320" spans="1:14">
      <c r="A320" t="s">
        <v>681</v>
      </c>
      <c r="B320" t="s">
        <v>297</v>
      </c>
      <c r="C320" t="s">
        <v>36</v>
      </c>
      <c r="D320" t="s">
        <v>360</v>
      </c>
      <c r="E320">
        <v>767</v>
      </c>
      <c r="F320" t="s">
        <v>361</v>
      </c>
      <c r="G320" t="s">
        <v>362</v>
      </c>
      <c r="H320" t="s">
        <v>63</v>
      </c>
      <c r="I320" t="s">
        <v>127</v>
      </c>
      <c r="J320" t="s">
        <v>283</v>
      </c>
      <c r="K320">
        <v>127</v>
      </c>
      <c r="L320" t="b">
        <v>0</v>
      </c>
      <c r="M320" t="b">
        <v>1</v>
      </c>
      <c r="N320" t="b">
        <v>0</v>
      </c>
    </row>
    <row r="321" spans="1:14">
      <c r="A321" t="s">
        <v>682</v>
      </c>
      <c r="B321" t="s">
        <v>201</v>
      </c>
      <c r="C321" t="s">
        <v>36</v>
      </c>
      <c r="D321" t="s">
        <v>360</v>
      </c>
      <c r="E321">
        <v>519</v>
      </c>
      <c r="F321" t="s">
        <v>361</v>
      </c>
      <c r="G321" t="s">
        <v>362</v>
      </c>
      <c r="H321" t="s">
        <v>106</v>
      </c>
      <c r="I321" t="s">
        <v>130</v>
      </c>
      <c r="J321" t="s">
        <v>184</v>
      </c>
      <c r="K321">
        <v>28</v>
      </c>
      <c r="L321" t="b">
        <v>0</v>
      </c>
      <c r="M321" t="b">
        <v>1</v>
      </c>
      <c r="N321" t="b">
        <v>0</v>
      </c>
    </row>
    <row r="322" spans="1:14">
      <c r="A322" t="s">
        <v>683</v>
      </c>
      <c r="B322" t="s">
        <v>324</v>
      </c>
      <c r="C322" t="s">
        <v>45</v>
      </c>
      <c r="D322" t="s">
        <v>360</v>
      </c>
      <c r="E322">
        <v>96</v>
      </c>
      <c r="F322" t="s">
        <v>361</v>
      </c>
      <c r="G322" t="s">
        <v>362</v>
      </c>
      <c r="H322" t="s">
        <v>86</v>
      </c>
      <c r="I322" t="s">
        <v>136</v>
      </c>
      <c r="J322" t="s">
        <v>285</v>
      </c>
      <c r="K322">
        <v>129</v>
      </c>
      <c r="L322" t="b">
        <v>0</v>
      </c>
      <c r="M322" t="b">
        <v>1</v>
      </c>
      <c r="N322" t="b">
        <v>0</v>
      </c>
    </row>
    <row r="323" spans="1:14">
      <c r="A323" t="s">
        <v>684</v>
      </c>
      <c r="B323" t="s">
        <v>220</v>
      </c>
      <c r="C323" t="s">
        <v>48</v>
      </c>
      <c r="D323" t="s">
        <v>365</v>
      </c>
      <c r="E323">
        <v>287</v>
      </c>
      <c r="F323" t="s">
        <v>361</v>
      </c>
      <c r="G323" t="s">
        <v>362</v>
      </c>
      <c r="H323" t="s">
        <v>72</v>
      </c>
      <c r="I323" t="s">
        <v>148</v>
      </c>
      <c r="J323" t="s">
        <v>278</v>
      </c>
      <c r="K323">
        <v>122</v>
      </c>
      <c r="L323" t="b">
        <v>0</v>
      </c>
      <c r="M323" t="b">
        <v>1</v>
      </c>
      <c r="N323" t="b">
        <v>0</v>
      </c>
    </row>
    <row r="324" spans="1:14">
      <c r="A324" t="s">
        <v>685</v>
      </c>
      <c r="B324" t="s">
        <v>232</v>
      </c>
      <c r="C324" t="s">
        <v>33</v>
      </c>
      <c r="D324" t="s">
        <v>360</v>
      </c>
      <c r="E324">
        <v>430</v>
      </c>
      <c r="F324" t="s">
        <v>361</v>
      </c>
      <c r="G324" t="s">
        <v>362</v>
      </c>
      <c r="H324" t="s">
        <v>108</v>
      </c>
      <c r="I324" t="s">
        <v>121</v>
      </c>
      <c r="J324" t="s">
        <v>256</v>
      </c>
      <c r="K324">
        <v>100</v>
      </c>
      <c r="L324" t="b">
        <v>0</v>
      </c>
      <c r="M324" t="b">
        <v>1</v>
      </c>
      <c r="N324" t="b">
        <v>0</v>
      </c>
    </row>
    <row r="325" spans="1:14">
      <c r="A325" t="s">
        <v>686</v>
      </c>
      <c r="B325" t="s">
        <v>228</v>
      </c>
      <c r="C325" t="s">
        <v>27</v>
      </c>
      <c r="D325" t="s">
        <v>360</v>
      </c>
      <c r="E325">
        <v>383</v>
      </c>
      <c r="F325" t="s">
        <v>361</v>
      </c>
      <c r="G325" t="s">
        <v>362</v>
      </c>
      <c r="H325" t="s">
        <v>80</v>
      </c>
      <c r="I325" t="s">
        <v>124</v>
      </c>
      <c r="J325" t="s">
        <v>292</v>
      </c>
      <c r="K325">
        <v>136</v>
      </c>
      <c r="L325" t="b">
        <v>0</v>
      </c>
      <c r="M325" t="b">
        <v>1</v>
      </c>
      <c r="N325" t="b">
        <v>0</v>
      </c>
    </row>
    <row r="326" spans="1:14">
      <c r="A326" t="s">
        <v>687</v>
      </c>
      <c r="B326" t="s">
        <v>275</v>
      </c>
      <c r="C326" t="s">
        <v>36</v>
      </c>
      <c r="D326" t="s">
        <v>365</v>
      </c>
      <c r="E326">
        <v>206</v>
      </c>
      <c r="F326" t="s">
        <v>361</v>
      </c>
      <c r="G326" t="s">
        <v>362</v>
      </c>
      <c r="H326" t="s">
        <v>76</v>
      </c>
      <c r="I326" t="s">
        <v>127</v>
      </c>
      <c r="J326" t="s">
        <v>290</v>
      </c>
      <c r="K326">
        <v>134</v>
      </c>
      <c r="L326" t="b">
        <v>0</v>
      </c>
      <c r="M326" t="b">
        <v>1</v>
      </c>
      <c r="N326" t="b">
        <v>0</v>
      </c>
    </row>
    <row r="327" spans="1:14">
      <c r="A327" t="s">
        <v>688</v>
      </c>
      <c r="B327" t="s">
        <v>170</v>
      </c>
      <c r="C327" t="s">
        <v>30</v>
      </c>
      <c r="D327" t="s">
        <v>365</v>
      </c>
      <c r="E327">
        <v>978</v>
      </c>
      <c r="F327" t="s">
        <v>361</v>
      </c>
      <c r="G327" t="s">
        <v>362</v>
      </c>
      <c r="H327" t="s">
        <v>80</v>
      </c>
      <c r="I327" t="s">
        <v>139</v>
      </c>
      <c r="J327" t="s">
        <v>190</v>
      </c>
      <c r="K327">
        <v>34</v>
      </c>
      <c r="L327" t="b">
        <v>0</v>
      </c>
      <c r="M327" t="b">
        <v>1</v>
      </c>
      <c r="N327" t="b">
        <v>0</v>
      </c>
    </row>
    <row r="328" spans="1:14">
      <c r="A328" t="s">
        <v>689</v>
      </c>
      <c r="B328" t="s">
        <v>171</v>
      </c>
      <c r="C328" t="s">
        <v>48</v>
      </c>
      <c r="D328" t="s">
        <v>360</v>
      </c>
      <c r="E328">
        <v>455</v>
      </c>
      <c r="F328" t="s">
        <v>361</v>
      </c>
      <c r="G328" t="s">
        <v>362</v>
      </c>
      <c r="H328" t="s">
        <v>80</v>
      </c>
      <c r="I328" t="s">
        <v>127</v>
      </c>
      <c r="J328" t="s">
        <v>246</v>
      </c>
      <c r="K328">
        <v>90</v>
      </c>
      <c r="L328" t="b">
        <v>0</v>
      </c>
      <c r="M328" t="b">
        <v>1</v>
      </c>
      <c r="N328" t="b">
        <v>0</v>
      </c>
    </row>
    <row r="329" spans="1:14">
      <c r="A329" t="s">
        <v>690</v>
      </c>
      <c r="B329" t="s">
        <v>205</v>
      </c>
      <c r="C329" t="s">
        <v>27</v>
      </c>
      <c r="D329" t="s">
        <v>365</v>
      </c>
      <c r="E329">
        <v>854</v>
      </c>
      <c r="F329" t="s">
        <v>361</v>
      </c>
      <c r="G329" t="s">
        <v>362</v>
      </c>
      <c r="H329" t="s">
        <v>96</v>
      </c>
      <c r="I329" t="s">
        <v>130</v>
      </c>
      <c r="J329" t="s">
        <v>247</v>
      </c>
      <c r="K329">
        <v>91</v>
      </c>
      <c r="L329" t="b">
        <v>0</v>
      </c>
      <c r="M329" t="b">
        <v>1</v>
      </c>
      <c r="N329" t="b">
        <v>0</v>
      </c>
    </row>
    <row r="330" spans="1:14">
      <c r="A330" t="s">
        <v>691</v>
      </c>
      <c r="B330" t="s">
        <v>261</v>
      </c>
      <c r="C330" t="s">
        <v>30</v>
      </c>
      <c r="D330" t="s">
        <v>360</v>
      </c>
      <c r="E330">
        <v>449</v>
      </c>
      <c r="F330" t="s">
        <v>361</v>
      </c>
      <c r="G330" t="s">
        <v>362</v>
      </c>
      <c r="H330" t="s">
        <v>70</v>
      </c>
      <c r="I330" t="s">
        <v>127</v>
      </c>
      <c r="J330" t="s">
        <v>332</v>
      </c>
      <c r="K330">
        <v>176</v>
      </c>
      <c r="L330" t="b">
        <v>0</v>
      </c>
      <c r="M330" t="b">
        <v>1</v>
      </c>
      <c r="N330" t="b">
        <v>0</v>
      </c>
    </row>
    <row r="331" spans="1:14">
      <c r="A331" t="s">
        <v>692</v>
      </c>
      <c r="B331" t="s">
        <v>242</v>
      </c>
      <c r="C331" t="s">
        <v>36</v>
      </c>
      <c r="D331" t="s">
        <v>360</v>
      </c>
      <c r="E331">
        <v>249</v>
      </c>
      <c r="F331" t="s">
        <v>361</v>
      </c>
      <c r="G331" t="s">
        <v>362</v>
      </c>
      <c r="H331" t="s">
        <v>94</v>
      </c>
      <c r="I331" t="s">
        <v>145</v>
      </c>
      <c r="J331" t="s">
        <v>158</v>
      </c>
      <c r="K331">
        <v>2</v>
      </c>
      <c r="L331" t="b">
        <v>0</v>
      </c>
      <c r="M331" t="b">
        <v>1</v>
      </c>
      <c r="N331" t="b">
        <v>0</v>
      </c>
    </row>
    <row r="332" spans="1:14">
      <c r="A332" t="s">
        <v>693</v>
      </c>
      <c r="B332" t="s">
        <v>323</v>
      </c>
      <c r="C332" t="s">
        <v>48</v>
      </c>
      <c r="D332" t="s">
        <v>365</v>
      </c>
      <c r="E332">
        <v>301</v>
      </c>
      <c r="F332" t="s">
        <v>361</v>
      </c>
      <c r="G332" t="s">
        <v>362</v>
      </c>
      <c r="H332" t="s">
        <v>84</v>
      </c>
      <c r="I332" t="s">
        <v>139</v>
      </c>
      <c r="J332" t="s">
        <v>204</v>
      </c>
      <c r="K332">
        <v>48</v>
      </c>
      <c r="L332" t="b">
        <v>0</v>
      </c>
      <c r="M332" t="b">
        <v>1</v>
      </c>
      <c r="N332" t="b">
        <v>0</v>
      </c>
    </row>
    <row r="333" spans="1:14">
      <c r="A333" t="s">
        <v>694</v>
      </c>
      <c r="B333" t="s">
        <v>201</v>
      </c>
      <c r="C333" t="s">
        <v>27</v>
      </c>
      <c r="D333" t="s">
        <v>360</v>
      </c>
      <c r="E333">
        <v>285</v>
      </c>
      <c r="F333" t="s">
        <v>361</v>
      </c>
      <c r="G333" t="s">
        <v>362</v>
      </c>
      <c r="H333" t="s">
        <v>112</v>
      </c>
      <c r="I333" t="s">
        <v>127</v>
      </c>
      <c r="J333" t="s">
        <v>330</v>
      </c>
      <c r="K333">
        <v>174</v>
      </c>
      <c r="L333" t="b">
        <v>0</v>
      </c>
      <c r="M333" t="b">
        <v>1</v>
      </c>
      <c r="N333" t="b">
        <v>0</v>
      </c>
    </row>
    <row r="334" spans="1:14">
      <c r="A334" t="s">
        <v>695</v>
      </c>
      <c r="B334" t="s">
        <v>263</v>
      </c>
      <c r="C334" t="s">
        <v>27</v>
      </c>
      <c r="D334" t="s">
        <v>365</v>
      </c>
      <c r="E334">
        <v>94</v>
      </c>
      <c r="F334" t="s">
        <v>361</v>
      </c>
      <c r="G334" t="s">
        <v>362</v>
      </c>
      <c r="H334" t="s">
        <v>90</v>
      </c>
      <c r="I334" t="s">
        <v>130</v>
      </c>
      <c r="J334" t="s">
        <v>248</v>
      </c>
      <c r="K334">
        <v>92</v>
      </c>
      <c r="L334" t="b">
        <v>0</v>
      </c>
      <c r="M334" t="b">
        <v>1</v>
      </c>
      <c r="N334" t="b">
        <v>0</v>
      </c>
    </row>
    <row r="335" spans="1:14">
      <c r="A335" t="s">
        <v>696</v>
      </c>
      <c r="B335" t="s">
        <v>317</v>
      </c>
      <c r="C335" t="s">
        <v>36</v>
      </c>
      <c r="D335" t="s">
        <v>360</v>
      </c>
      <c r="E335">
        <v>108</v>
      </c>
      <c r="F335" t="s">
        <v>361</v>
      </c>
      <c r="G335" t="s">
        <v>362</v>
      </c>
      <c r="H335" t="s">
        <v>86</v>
      </c>
      <c r="I335" t="s">
        <v>142</v>
      </c>
      <c r="J335" t="s">
        <v>218</v>
      </c>
      <c r="K335">
        <v>62</v>
      </c>
      <c r="L335" t="b">
        <v>0</v>
      </c>
      <c r="M335" t="b">
        <v>1</v>
      </c>
      <c r="N335" t="b">
        <v>0</v>
      </c>
    </row>
    <row r="336" spans="1:14">
      <c r="A336" t="s">
        <v>697</v>
      </c>
      <c r="B336" t="s">
        <v>207</v>
      </c>
      <c r="C336" t="s">
        <v>39</v>
      </c>
      <c r="D336" t="s">
        <v>360</v>
      </c>
      <c r="E336">
        <v>128</v>
      </c>
      <c r="F336" t="s">
        <v>361</v>
      </c>
      <c r="G336" t="s">
        <v>362</v>
      </c>
      <c r="H336" t="s">
        <v>94</v>
      </c>
      <c r="I336" t="s">
        <v>130</v>
      </c>
      <c r="J336" t="s">
        <v>333</v>
      </c>
      <c r="K336">
        <v>177</v>
      </c>
      <c r="L336" t="b">
        <v>0</v>
      </c>
      <c r="M336" t="b">
        <v>1</v>
      </c>
      <c r="N336" t="b">
        <v>0</v>
      </c>
    </row>
    <row r="337" spans="1:14">
      <c r="A337" t="s">
        <v>698</v>
      </c>
      <c r="B337" t="s">
        <v>312</v>
      </c>
      <c r="C337" t="s">
        <v>30</v>
      </c>
      <c r="D337" t="s">
        <v>365</v>
      </c>
      <c r="E337">
        <v>247</v>
      </c>
      <c r="F337" t="s">
        <v>361</v>
      </c>
      <c r="G337" t="s">
        <v>362</v>
      </c>
      <c r="H337" t="s">
        <v>102</v>
      </c>
      <c r="I337" t="s">
        <v>133</v>
      </c>
      <c r="J337" t="s">
        <v>232</v>
      </c>
      <c r="K337">
        <v>76</v>
      </c>
      <c r="L337" t="b">
        <v>0</v>
      </c>
      <c r="M337" t="b">
        <v>1</v>
      </c>
      <c r="N337" t="b">
        <v>0</v>
      </c>
    </row>
    <row r="338" spans="1:14">
      <c r="A338" t="s">
        <v>699</v>
      </c>
      <c r="B338" t="s">
        <v>327</v>
      </c>
      <c r="C338" t="s">
        <v>39</v>
      </c>
      <c r="D338" t="s">
        <v>365</v>
      </c>
      <c r="E338">
        <v>263</v>
      </c>
      <c r="F338" t="s">
        <v>361</v>
      </c>
      <c r="G338" t="s">
        <v>362</v>
      </c>
      <c r="H338" t="s">
        <v>86</v>
      </c>
      <c r="I338" t="s">
        <v>148</v>
      </c>
      <c r="J338" t="s">
        <v>193</v>
      </c>
      <c r="K338">
        <v>37</v>
      </c>
      <c r="L338" t="b">
        <v>0</v>
      </c>
      <c r="M338" t="b">
        <v>1</v>
      </c>
      <c r="N338" t="b">
        <v>0</v>
      </c>
    </row>
    <row r="339" spans="1:14">
      <c r="A339" t="s">
        <v>700</v>
      </c>
      <c r="B339" t="s">
        <v>282</v>
      </c>
      <c r="C339" t="s">
        <v>42</v>
      </c>
      <c r="D339" t="s">
        <v>365</v>
      </c>
      <c r="E339">
        <v>936</v>
      </c>
      <c r="F339" t="s">
        <v>361</v>
      </c>
      <c r="G339" t="s">
        <v>362</v>
      </c>
      <c r="H339" t="s">
        <v>72</v>
      </c>
      <c r="I339" t="s">
        <v>145</v>
      </c>
      <c r="J339" t="s">
        <v>172</v>
      </c>
      <c r="K339">
        <v>16</v>
      </c>
      <c r="L339" t="b">
        <v>0</v>
      </c>
      <c r="M339" t="b">
        <v>1</v>
      </c>
      <c r="N339" t="b">
        <v>0</v>
      </c>
    </row>
    <row r="340" spans="1:14">
      <c r="A340" t="s">
        <v>701</v>
      </c>
      <c r="B340" t="s">
        <v>290</v>
      </c>
      <c r="C340" t="s">
        <v>42</v>
      </c>
      <c r="D340" t="s">
        <v>360</v>
      </c>
      <c r="E340">
        <v>866</v>
      </c>
      <c r="F340" t="s">
        <v>361</v>
      </c>
      <c r="G340" t="s">
        <v>362</v>
      </c>
      <c r="H340" t="s">
        <v>70</v>
      </c>
      <c r="I340" t="s">
        <v>121</v>
      </c>
      <c r="J340" t="s">
        <v>219</v>
      </c>
      <c r="K340">
        <v>63</v>
      </c>
      <c r="L340" t="b">
        <v>0</v>
      </c>
      <c r="M340" t="b">
        <v>1</v>
      </c>
      <c r="N340" t="b">
        <v>0</v>
      </c>
    </row>
    <row r="341" spans="1:14">
      <c r="A341" t="s">
        <v>702</v>
      </c>
      <c r="B341" t="s">
        <v>242</v>
      </c>
      <c r="C341" t="s">
        <v>30</v>
      </c>
      <c r="D341" t="s">
        <v>360</v>
      </c>
      <c r="E341">
        <v>974</v>
      </c>
      <c r="F341" t="s">
        <v>361</v>
      </c>
      <c r="G341" t="s">
        <v>362</v>
      </c>
      <c r="H341" t="s">
        <v>88</v>
      </c>
      <c r="I341" t="s">
        <v>145</v>
      </c>
      <c r="J341" t="s">
        <v>288</v>
      </c>
      <c r="K341">
        <v>132</v>
      </c>
      <c r="L341" t="b">
        <v>0</v>
      </c>
      <c r="M341" t="b">
        <v>1</v>
      </c>
      <c r="N341" t="b">
        <v>0</v>
      </c>
    </row>
    <row r="342" spans="1:14">
      <c r="A342" t="s">
        <v>703</v>
      </c>
      <c r="B342" t="s">
        <v>325</v>
      </c>
      <c r="C342" t="s">
        <v>36</v>
      </c>
      <c r="D342" t="s">
        <v>360</v>
      </c>
      <c r="E342">
        <v>853</v>
      </c>
      <c r="F342" t="s">
        <v>361</v>
      </c>
      <c r="G342" t="s">
        <v>362</v>
      </c>
      <c r="H342" t="s">
        <v>84</v>
      </c>
      <c r="I342" t="s">
        <v>142</v>
      </c>
      <c r="J342" t="s">
        <v>253</v>
      </c>
      <c r="K342">
        <v>97</v>
      </c>
      <c r="L342" t="b">
        <v>0</v>
      </c>
      <c r="M342" t="b">
        <v>1</v>
      </c>
      <c r="N342" t="b">
        <v>0</v>
      </c>
    </row>
    <row r="343" spans="1:14">
      <c r="A343" t="s">
        <v>704</v>
      </c>
      <c r="B343" t="s">
        <v>220</v>
      </c>
      <c r="C343" t="s">
        <v>48</v>
      </c>
      <c r="D343" t="s">
        <v>360</v>
      </c>
      <c r="E343">
        <v>799</v>
      </c>
      <c r="F343" t="s">
        <v>361</v>
      </c>
      <c r="G343" t="s">
        <v>362</v>
      </c>
      <c r="H343" t="s">
        <v>78</v>
      </c>
      <c r="I343" t="s">
        <v>127</v>
      </c>
      <c r="J343" t="s">
        <v>232</v>
      </c>
      <c r="K343">
        <v>76</v>
      </c>
      <c r="L343" t="b">
        <v>0</v>
      </c>
      <c r="M343" t="b">
        <v>1</v>
      </c>
      <c r="N343" t="b">
        <v>0</v>
      </c>
    </row>
    <row r="344" spans="1:14">
      <c r="A344" t="s">
        <v>705</v>
      </c>
      <c r="B344" t="s">
        <v>261</v>
      </c>
      <c r="C344" t="s">
        <v>36</v>
      </c>
      <c r="D344" t="s">
        <v>365</v>
      </c>
      <c r="E344">
        <v>895</v>
      </c>
      <c r="F344" t="s">
        <v>361</v>
      </c>
      <c r="G344" t="s">
        <v>362</v>
      </c>
      <c r="H344" t="s">
        <v>70</v>
      </c>
      <c r="I344" t="s">
        <v>139</v>
      </c>
      <c r="J344" t="s">
        <v>332</v>
      </c>
      <c r="K344">
        <v>176</v>
      </c>
      <c r="L344" t="b">
        <v>0</v>
      </c>
      <c r="M344" t="b">
        <v>1</v>
      </c>
      <c r="N344" t="b">
        <v>0</v>
      </c>
    </row>
    <row r="345" spans="1:14">
      <c r="A345" t="s">
        <v>706</v>
      </c>
      <c r="B345" t="s">
        <v>242</v>
      </c>
      <c r="C345" t="s">
        <v>33</v>
      </c>
      <c r="D345" t="s">
        <v>365</v>
      </c>
      <c r="E345">
        <v>32</v>
      </c>
      <c r="F345" t="s">
        <v>361</v>
      </c>
      <c r="G345" t="s">
        <v>362</v>
      </c>
      <c r="H345" t="s">
        <v>98</v>
      </c>
      <c r="I345" t="s">
        <v>142</v>
      </c>
      <c r="J345" t="s">
        <v>184</v>
      </c>
      <c r="K345">
        <v>28</v>
      </c>
      <c r="L345" t="b">
        <v>0</v>
      </c>
      <c r="M345" t="b">
        <v>1</v>
      </c>
      <c r="N345" t="b">
        <v>0</v>
      </c>
    </row>
    <row r="346" spans="1:14">
      <c r="A346" t="s">
        <v>707</v>
      </c>
      <c r="B346" t="s">
        <v>313</v>
      </c>
      <c r="C346" t="s">
        <v>36</v>
      </c>
      <c r="D346" t="s">
        <v>365</v>
      </c>
      <c r="E346">
        <v>53</v>
      </c>
      <c r="F346" t="s">
        <v>361</v>
      </c>
      <c r="G346" t="s">
        <v>362</v>
      </c>
      <c r="H346" t="s">
        <v>84</v>
      </c>
      <c r="I346" t="s">
        <v>130</v>
      </c>
      <c r="J346" t="s">
        <v>193</v>
      </c>
      <c r="K346">
        <v>37</v>
      </c>
      <c r="L346" t="b">
        <v>0</v>
      </c>
      <c r="M346" t="b">
        <v>1</v>
      </c>
      <c r="N346" t="b">
        <v>0</v>
      </c>
    </row>
    <row r="347" spans="1:14">
      <c r="A347" t="s">
        <v>708</v>
      </c>
      <c r="B347" t="s">
        <v>306</v>
      </c>
      <c r="C347" t="s">
        <v>42</v>
      </c>
      <c r="D347" t="s">
        <v>360</v>
      </c>
      <c r="E347">
        <v>228</v>
      </c>
      <c r="F347" t="s">
        <v>361</v>
      </c>
      <c r="G347" t="s">
        <v>362</v>
      </c>
      <c r="H347" t="s">
        <v>106</v>
      </c>
      <c r="I347" t="s">
        <v>121</v>
      </c>
      <c r="J347" t="s">
        <v>165</v>
      </c>
      <c r="K347">
        <v>9</v>
      </c>
      <c r="L347" t="b">
        <v>0</v>
      </c>
      <c r="M347" t="b">
        <v>1</v>
      </c>
      <c r="N347" t="b">
        <v>0</v>
      </c>
    </row>
    <row r="348" spans="1:14">
      <c r="A348" t="s">
        <v>709</v>
      </c>
      <c r="B348" t="s">
        <v>171</v>
      </c>
      <c r="C348" t="s">
        <v>45</v>
      </c>
      <c r="D348" t="s">
        <v>365</v>
      </c>
      <c r="E348">
        <v>879</v>
      </c>
      <c r="F348" t="s">
        <v>361</v>
      </c>
      <c r="G348" t="s">
        <v>362</v>
      </c>
      <c r="H348" t="s">
        <v>74</v>
      </c>
      <c r="I348" t="s">
        <v>133</v>
      </c>
      <c r="J348" t="s">
        <v>295</v>
      </c>
      <c r="K348">
        <v>139</v>
      </c>
      <c r="L348" t="b">
        <v>0</v>
      </c>
      <c r="M348" t="b">
        <v>1</v>
      </c>
      <c r="N348" t="b">
        <v>0</v>
      </c>
    </row>
    <row r="349" spans="1:14">
      <c r="A349" t="s">
        <v>710</v>
      </c>
      <c r="B349" t="s">
        <v>212</v>
      </c>
      <c r="C349" t="s">
        <v>36</v>
      </c>
      <c r="D349" t="s">
        <v>365</v>
      </c>
      <c r="E349">
        <v>796</v>
      </c>
      <c r="F349" t="s">
        <v>361</v>
      </c>
      <c r="G349" t="s">
        <v>362</v>
      </c>
      <c r="H349" t="s">
        <v>100</v>
      </c>
      <c r="I349" t="s">
        <v>133</v>
      </c>
      <c r="J349" t="s">
        <v>204</v>
      </c>
      <c r="K349">
        <v>48</v>
      </c>
      <c r="L349" t="b">
        <v>0</v>
      </c>
      <c r="M349" t="b">
        <v>1</v>
      </c>
      <c r="N349" t="b">
        <v>0</v>
      </c>
    </row>
    <row r="350" spans="1:14">
      <c r="A350" t="s">
        <v>711</v>
      </c>
      <c r="B350" t="s">
        <v>164</v>
      </c>
      <c r="C350" t="s">
        <v>33</v>
      </c>
      <c r="D350" t="s">
        <v>365</v>
      </c>
      <c r="E350">
        <v>793</v>
      </c>
      <c r="F350" t="s">
        <v>361</v>
      </c>
      <c r="G350" t="s">
        <v>362</v>
      </c>
      <c r="H350" t="s">
        <v>104</v>
      </c>
      <c r="I350" t="s">
        <v>121</v>
      </c>
      <c r="J350" t="s">
        <v>248</v>
      </c>
      <c r="K350">
        <v>92</v>
      </c>
      <c r="L350" t="b">
        <v>0</v>
      </c>
      <c r="M350" t="b">
        <v>1</v>
      </c>
      <c r="N350" t="b">
        <v>0</v>
      </c>
    </row>
    <row r="351" spans="1:14">
      <c r="A351" t="s">
        <v>712</v>
      </c>
      <c r="B351" t="s">
        <v>255</v>
      </c>
      <c r="C351" t="s">
        <v>33</v>
      </c>
      <c r="D351" t="s">
        <v>365</v>
      </c>
      <c r="E351">
        <v>887</v>
      </c>
      <c r="F351" t="s">
        <v>361</v>
      </c>
      <c r="G351" t="s">
        <v>362</v>
      </c>
      <c r="H351" t="s">
        <v>84</v>
      </c>
      <c r="I351" t="s">
        <v>133</v>
      </c>
      <c r="J351" t="s">
        <v>170</v>
      </c>
      <c r="K351">
        <v>14</v>
      </c>
      <c r="L351" t="b">
        <v>0</v>
      </c>
      <c r="M351" t="b">
        <v>1</v>
      </c>
      <c r="N351" t="b">
        <v>0</v>
      </c>
    </row>
    <row r="352" spans="1:14">
      <c r="A352" t="s">
        <v>713</v>
      </c>
      <c r="B352" t="s">
        <v>190</v>
      </c>
      <c r="C352" t="s">
        <v>45</v>
      </c>
      <c r="D352" t="s">
        <v>360</v>
      </c>
      <c r="E352">
        <v>320</v>
      </c>
      <c r="F352" t="s">
        <v>361</v>
      </c>
      <c r="G352" t="s">
        <v>362</v>
      </c>
      <c r="H352" t="s">
        <v>94</v>
      </c>
      <c r="I352" t="s">
        <v>130</v>
      </c>
      <c r="J352" t="s">
        <v>319</v>
      </c>
      <c r="K352">
        <v>163</v>
      </c>
      <c r="L352" t="b">
        <v>0</v>
      </c>
      <c r="M352" t="b">
        <v>1</v>
      </c>
      <c r="N352" t="b">
        <v>0</v>
      </c>
    </row>
    <row r="353" spans="1:14">
      <c r="A353" t="s">
        <v>714</v>
      </c>
      <c r="B353" t="s">
        <v>187</v>
      </c>
      <c r="C353" t="s">
        <v>45</v>
      </c>
      <c r="D353" t="s">
        <v>360</v>
      </c>
      <c r="E353">
        <v>604</v>
      </c>
      <c r="F353" t="s">
        <v>361</v>
      </c>
      <c r="G353" t="s">
        <v>362</v>
      </c>
      <c r="H353" t="s">
        <v>84</v>
      </c>
      <c r="I353" t="s">
        <v>148</v>
      </c>
      <c r="J353" t="s">
        <v>331</v>
      </c>
      <c r="K353">
        <v>175</v>
      </c>
      <c r="L353" t="b">
        <v>0</v>
      </c>
      <c r="M353" t="b">
        <v>1</v>
      </c>
      <c r="N353" t="b">
        <v>0</v>
      </c>
    </row>
    <row r="354" spans="1:14">
      <c r="A354" t="s">
        <v>715</v>
      </c>
      <c r="B354" t="s">
        <v>334</v>
      </c>
      <c r="C354" t="s">
        <v>33</v>
      </c>
      <c r="D354" t="s">
        <v>365</v>
      </c>
      <c r="E354">
        <v>711</v>
      </c>
      <c r="F354" t="s">
        <v>361</v>
      </c>
      <c r="G354" t="s">
        <v>362</v>
      </c>
      <c r="H354" t="s">
        <v>72</v>
      </c>
      <c r="I354" t="s">
        <v>148</v>
      </c>
      <c r="J354" t="s">
        <v>219</v>
      </c>
      <c r="K354">
        <v>63</v>
      </c>
      <c r="L354" t="b">
        <v>0</v>
      </c>
      <c r="M354" t="b">
        <v>1</v>
      </c>
      <c r="N354" t="b">
        <v>0</v>
      </c>
    </row>
    <row r="355" spans="1:14">
      <c r="A355" t="s">
        <v>716</v>
      </c>
      <c r="B355" t="s">
        <v>178</v>
      </c>
      <c r="C355" t="s">
        <v>30</v>
      </c>
      <c r="D355" t="s">
        <v>360</v>
      </c>
      <c r="E355">
        <v>432</v>
      </c>
      <c r="F355" t="s">
        <v>361</v>
      </c>
      <c r="G355" t="s">
        <v>362</v>
      </c>
      <c r="H355" t="s">
        <v>57</v>
      </c>
      <c r="I355" t="s">
        <v>127</v>
      </c>
      <c r="J355" t="s">
        <v>219</v>
      </c>
      <c r="K355">
        <v>63</v>
      </c>
      <c r="L355" t="b">
        <v>0</v>
      </c>
      <c r="M355" t="b">
        <v>1</v>
      </c>
      <c r="N355" t="b">
        <v>0</v>
      </c>
    </row>
    <row r="356" spans="1:14">
      <c r="A356" t="s">
        <v>717</v>
      </c>
      <c r="B356" t="s">
        <v>298</v>
      </c>
      <c r="C356" t="s">
        <v>30</v>
      </c>
      <c r="D356" t="s">
        <v>365</v>
      </c>
      <c r="E356">
        <v>913</v>
      </c>
      <c r="F356" t="s">
        <v>361</v>
      </c>
      <c r="G356" t="s">
        <v>362</v>
      </c>
      <c r="H356" t="s">
        <v>74</v>
      </c>
      <c r="I356" t="s">
        <v>133</v>
      </c>
      <c r="J356" t="s">
        <v>185</v>
      </c>
      <c r="K356">
        <v>29</v>
      </c>
      <c r="L356" t="b">
        <v>0</v>
      </c>
      <c r="M356" t="b">
        <v>1</v>
      </c>
      <c r="N356" t="b">
        <v>0</v>
      </c>
    </row>
    <row r="357" spans="1:14">
      <c r="A357" t="s">
        <v>718</v>
      </c>
      <c r="B357" t="s">
        <v>299</v>
      </c>
      <c r="C357" t="s">
        <v>30</v>
      </c>
      <c r="D357" t="s">
        <v>360</v>
      </c>
      <c r="E357">
        <v>988</v>
      </c>
      <c r="F357" t="s">
        <v>361</v>
      </c>
      <c r="G357" t="s">
        <v>362</v>
      </c>
      <c r="H357" t="s">
        <v>70</v>
      </c>
      <c r="I357" t="s">
        <v>121</v>
      </c>
      <c r="J357" t="s">
        <v>162</v>
      </c>
      <c r="K357">
        <v>6</v>
      </c>
      <c r="L357" t="b">
        <v>0</v>
      </c>
      <c r="M357" t="b">
        <v>1</v>
      </c>
      <c r="N357" t="b">
        <v>0</v>
      </c>
    </row>
    <row r="358" spans="1:14">
      <c r="A358" t="s">
        <v>719</v>
      </c>
      <c r="B358" t="s">
        <v>250</v>
      </c>
      <c r="C358" t="s">
        <v>27</v>
      </c>
      <c r="D358" t="s">
        <v>360</v>
      </c>
      <c r="E358">
        <v>707</v>
      </c>
      <c r="F358" t="s">
        <v>361</v>
      </c>
      <c r="G358" t="s">
        <v>362</v>
      </c>
      <c r="H358" t="s">
        <v>78</v>
      </c>
      <c r="I358" t="s">
        <v>142</v>
      </c>
      <c r="J358" t="s">
        <v>324</v>
      </c>
      <c r="K358">
        <v>168</v>
      </c>
      <c r="L358" t="b">
        <v>0</v>
      </c>
      <c r="M358" t="b">
        <v>1</v>
      </c>
      <c r="N358" t="b">
        <v>0</v>
      </c>
    </row>
    <row r="359" spans="1:14">
      <c r="A359" t="s">
        <v>720</v>
      </c>
      <c r="B359" t="s">
        <v>317</v>
      </c>
      <c r="C359" t="s">
        <v>27</v>
      </c>
      <c r="D359" t="s">
        <v>365</v>
      </c>
      <c r="E359">
        <v>783</v>
      </c>
      <c r="F359" t="s">
        <v>361</v>
      </c>
      <c r="G359" t="s">
        <v>362</v>
      </c>
      <c r="H359" t="s">
        <v>60</v>
      </c>
      <c r="I359" t="s">
        <v>148</v>
      </c>
      <c r="J359" t="s">
        <v>257</v>
      </c>
      <c r="K359">
        <v>101</v>
      </c>
      <c r="L359" t="b">
        <v>0</v>
      </c>
      <c r="M359" t="b">
        <v>1</v>
      </c>
      <c r="N359" t="b">
        <v>0</v>
      </c>
    </row>
    <row r="360" spans="1:14">
      <c r="A360" t="s">
        <v>721</v>
      </c>
      <c r="B360" t="s">
        <v>297</v>
      </c>
      <c r="C360" t="s">
        <v>48</v>
      </c>
      <c r="D360" t="s">
        <v>365</v>
      </c>
      <c r="E360">
        <v>349</v>
      </c>
      <c r="F360" t="s">
        <v>361</v>
      </c>
      <c r="G360" t="s">
        <v>362</v>
      </c>
      <c r="H360" t="s">
        <v>63</v>
      </c>
      <c r="I360" t="s">
        <v>136</v>
      </c>
      <c r="J360" t="s">
        <v>207</v>
      </c>
      <c r="K360">
        <v>51</v>
      </c>
      <c r="L360" t="b">
        <v>0</v>
      </c>
      <c r="M360" t="b">
        <v>1</v>
      </c>
      <c r="N360" t="b">
        <v>0</v>
      </c>
    </row>
    <row r="361" spans="1:14">
      <c r="A361" t="s">
        <v>722</v>
      </c>
      <c r="B361" t="s">
        <v>229</v>
      </c>
      <c r="C361" t="s">
        <v>42</v>
      </c>
      <c r="D361" t="s">
        <v>365</v>
      </c>
      <c r="E361">
        <v>666</v>
      </c>
      <c r="F361" t="s">
        <v>361</v>
      </c>
      <c r="G361" t="s">
        <v>362</v>
      </c>
      <c r="H361" t="s">
        <v>106</v>
      </c>
      <c r="I361" t="s">
        <v>145</v>
      </c>
      <c r="J361" t="s">
        <v>304</v>
      </c>
      <c r="K361">
        <v>148</v>
      </c>
      <c r="L361" t="b">
        <v>0</v>
      </c>
      <c r="M361" t="b">
        <v>1</v>
      </c>
      <c r="N361" t="b">
        <v>0</v>
      </c>
    </row>
    <row r="362" spans="1:14">
      <c r="A362" t="s">
        <v>723</v>
      </c>
      <c r="B362" t="s">
        <v>162</v>
      </c>
      <c r="C362" t="s">
        <v>45</v>
      </c>
      <c r="D362" t="s">
        <v>365</v>
      </c>
      <c r="E362">
        <v>685</v>
      </c>
      <c r="F362" t="s">
        <v>361</v>
      </c>
      <c r="G362" t="s">
        <v>362</v>
      </c>
      <c r="H362" t="s">
        <v>72</v>
      </c>
      <c r="I362" t="s">
        <v>124</v>
      </c>
      <c r="J362" t="s">
        <v>212</v>
      </c>
      <c r="K362">
        <v>56</v>
      </c>
      <c r="L362" t="b">
        <v>0</v>
      </c>
      <c r="M362" t="b">
        <v>1</v>
      </c>
      <c r="N362" t="b">
        <v>0</v>
      </c>
    </row>
    <row r="363" spans="1:14">
      <c r="A363" t="s">
        <v>724</v>
      </c>
      <c r="B363" t="s">
        <v>176</v>
      </c>
      <c r="C363" t="s">
        <v>36</v>
      </c>
      <c r="D363" t="s">
        <v>360</v>
      </c>
      <c r="E363">
        <v>65</v>
      </c>
      <c r="F363" t="s">
        <v>361</v>
      </c>
      <c r="G363" t="s">
        <v>362</v>
      </c>
      <c r="H363" t="s">
        <v>60</v>
      </c>
      <c r="I363" t="s">
        <v>121</v>
      </c>
      <c r="J363" t="s">
        <v>313</v>
      </c>
      <c r="K363">
        <v>157</v>
      </c>
      <c r="L363" t="b">
        <v>0</v>
      </c>
      <c r="M363" t="b">
        <v>1</v>
      </c>
      <c r="N363" t="b">
        <v>0</v>
      </c>
    </row>
    <row r="364" spans="1:14">
      <c r="A364" t="s">
        <v>725</v>
      </c>
      <c r="B364" t="s">
        <v>183</v>
      </c>
      <c r="C364" t="s">
        <v>42</v>
      </c>
      <c r="D364" t="s">
        <v>365</v>
      </c>
      <c r="E364">
        <v>362</v>
      </c>
      <c r="F364" t="s">
        <v>361</v>
      </c>
      <c r="G364" t="s">
        <v>362</v>
      </c>
      <c r="H364" t="s">
        <v>104</v>
      </c>
      <c r="I364" t="s">
        <v>133</v>
      </c>
      <c r="J364" t="s">
        <v>324</v>
      </c>
      <c r="K364">
        <v>168</v>
      </c>
      <c r="L364" t="b">
        <v>0</v>
      </c>
      <c r="M364" t="b">
        <v>1</v>
      </c>
      <c r="N364" t="b">
        <v>0</v>
      </c>
    </row>
    <row r="365" spans="1:14">
      <c r="A365" t="s">
        <v>726</v>
      </c>
      <c r="B365" t="s">
        <v>325</v>
      </c>
      <c r="C365" t="s">
        <v>48</v>
      </c>
      <c r="D365" t="s">
        <v>360</v>
      </c>
      <c r="E365">
        <v>393</v>
      </c>
      <c r="F365" t="s">
        <v>361</v>
      </c>
      <c r="G365" t="s">
        <v>362</v>
      </c>
      <c r="H365" t="s">
        <v>90</v>
      </c>
      <c r="I365" t="s">
        <v>133</v>
      </c>
      <c r="J365" t="s">
        <v>275</v>
      </c>
      <c r="K365">
        <v>119</v>
      </c>
      <c r="L365" t="b">
        <v>0</v>
      </c>
      <c r="M365" t="b">
        <v>1</v>
      </c>
      <c r="N365" t="b">
        <v>0</v>
      </c>
    </row>
    <row r="366" spans="1:14">
      <c r="A366" t="s">
        <v>727</v>
      </c>
      <c r="B366" t="s">
        <v>172</v>
      </c>
      <c r="C366" t="s">
        <v>45</v>
      </c>
      <c r="D366" t="s">
        <v>365</v>
      </c>
      <c r="E366">
        <v>165</v>
      </c>
      <c r="F366" t="s">
        <v>361</v>
      </c>
      <c r="G366" t="s">
        <v>362</v>
      </c>
      <c r="H366" t="s">
        <v>104</v>
      </c>
      <c r="I366" t="s">
        <v>133</v>
      </c>
      <c r="J366" t="s">
        <v>284</v>
      </c>
      <c r="K366">
        <v>128</v>
      </c>
      <c r="L366" t="b">
        <v>0</v>
      </c>
      <c r="M366" t="b">
        <v>1</v>
      </c>
      <c r="N366" t="b">
        <v>0</v>
      </c>
    </row>
    <row r="367" spans="1:14">
      <c r="A367" t="s">
        <v>728</v>
      </c>
      <c r="B367" t="s">
        <v>325</v>
      </c>
      <c r="C367" t="s">
        <v>45</v>
      </c>
      <c r="D367" t="s">
        <v>360</v>
      </c>
      <c r="E367">
        <v>747</v>
      </c>
      <c r="F367" t="s">
        <v>361</v>
      </c>
      <c r="G367" t="s">
        <v>362</v>
      </c>
      <c r="H367" t="s">
        <v>98</v>
      </c>
      <c r="I367" t="s">
        <v>139</v>
      </c>
      <c r="J367" t="s">
        <v>185</v>
      </c>
      <c r="K367">
        <v>29</v>
      </c>
      <c r="L367" t="b">
        <v>0</v>
      </c>
      <c r="M367" t="b">
        <v>1</v>
      </c>
      <c r="N367" t="b">
        <v>0</v>
      </c>
    </row>
    <row r="368" spans="1:14">
      <c r="A368" t="s">
        <v>729</v>
      </c>
      <c r="B368" t="s">
        <v>187</v>
      </c>
      <c r="C368" t="s">
        <v>48</v>
      </c>
      <c r="D368" t="s">
        <v>365</v>
      </c>
      <c r="E368">
        <v>164</v>
      </c>
      <c r="F368" t="s">
        <v>361</v>
      </c>
      <c r="G368" t="s">
        <v>362</v>
      </c>
      <c r="H368" t="s">
        <v>72</v>
      </c>
      <c r="I368" t="s">
        <v>121</v>
      </c>
      <c r="J368" t="s">
        <v>199</v>
      </c>
      <c r="K368">
        <v>43</v>
      </c>
      <c r="L368" t="b">
        <v>0</v>
      </c>
      <c r="M368" t="b">
        <v>1</v>
      </c>
      <c r="N368" t="b">
        <v>0</v>
      </c>
    </row>
    <row r="369" spans="1:14">
      <c r="A369" t="s">
        <v>730</v>
      </c>
      <c r="B369" t="s">
        <v>331</v>
      </c>
      <c r="C369" t="s">
        <v>45</v>
      </c>
      <c r="D369" t="s">
        <v>360</v>
      </c>
      <c r="E369">
        <v>88</v>
      </c>
      <c r="F369" t="s">
        <v>361</v>
      </c>
      <c r="G369" t="s">
        <v>362</v>
      </c>
      <c r="H369" t="s">
        <v>104</v>
      </c>
      <c r="I369" t="s">
        <v>130</v>
      </c>
      <c r="J369" t="s">
        <v>263</v>
      </c>
      <c r="K369">
        <v>107</v>
      </c>
      <c r="L369" t="b">
        <v>0</v>
      </c>
      <c r="M369" t="b">
        <v>1</v>
      </c>
      <c r="N369" t="b">
        <v>0</v>
      </c>
    </row>
    <row r="370" spans="1:14">
      <c r="A370" t="s">
        <v>731</v>
      </c>
      <c r="B370" t="s">
        <v>304</v>
      </c>
      <c r="C370" t="s">
        <v>30</v>
      </c>
      <c r="D370" t="s">
        <v>360</v>
      </c>
      <c r="E370">
        <v>202</v>
      </c>
      <c r="F370" t="s">
        <v>361</v>
      </c>
      <c r="G370" t="s">
        <v>362</v>
      </c>
      <c r="H370" t="s">
        <v>94</v>
      </c>
      <c r="I370" t="s">
        <v>145</v>
      </c>
      <c r="J370" t="s">
        <v>199</v>
      </c>
      <c r="K370">
        <v>43</v>
      </c>
      <c r="L370" t="b">
        <v>0</v>
      </c>
      <c r="M370" t="b">
        <v>1</v>
      </c>
      <c r="N370" t="b">
        <v>0</v>
      </c>
    </row>
    <row r="371" spans="1:14">
      <c r="A371" t="s">
        <v>732</v>
      </c>
      <c r="B371" t="s">
        <v>206</v>
      </c>
      <c r="C371" t="s">
        <v>27</v>
      </c>
      <c r="D371" t="s">
        <v>365</v>
      </c>
      <c r="E371">
        <v>573</v>
      </c>
      <c r="F371" t="s">
        <v>361</v>
      </c>
      <c r="G371" t="s">
        <v>362</v>
      </c>
      <c r="H371" t="s">
        <v>116</v>
      </c>
      <c r="I371" t="s">
        <v>142</v>
      </c>
      <c r="J371" t="s">
        <v>178</v>
      </c>
      <c r="K371">
        <v>22</v>
      </c>
      <c r="L371" t="b">
        <v>0</v>
      </c>
      <c r="M371" t="b">
        <v>1</v>
      </c>
      <c r="N371" t="b">
        <v>0</v>
      </c>
    </row>
    <row r="372" spans="1:14">
      <c r="A372" t="s">
        <v>733</v>
      </c>
      <c r="B372" t="s">
        <v>334</v>
      </c>
      <c r="C372" t="s">
        <v>39</v>
      </c>
      <c r="D372" t="s">
        <v>365</v>
      </c>
      <c r="E372">
        <v>296</v>
      </c>
      <c r="F372" t="s">
        <v>361</v>
      </c>
      <c r="G372" t="s">
        <v>362</v>
      </c>
      <c r="H372" t="s">
        <v>110</v>
      </c>
      <c r="I372" t="s">
        <v>136</v>
      </c>
      <c r="J372" t="s">
        <v>285</v>
      </c>
      <c r="K372">
        <v>129</v>
      </c>
      <c r="L372" t="b">
        <v>0</v>
      </c>
      <c r="M372" t="b">
        <v>1</v>
      </c>
      <c r="N372" t="b">
        <v>0</v>
      </c>
    </row>
    <row r="373" spans="1:14">
      <c r="A373" t="s">
        <v>734</v>
      </c>
      <c r="B373" t="s">
        <v>249</v>
      </c>
      <c r="C373" t="s">
        <v>48</v>
      </c>
      <c r="D373" t="s">
        <v>360</v>
      </c>
      <c r="E373">
        <v>65</v>
      </c>
      <c r="F373" t="s">
        <v>361</v>
      </c>
      <c r="G373" t="s">
        <v>362</v>
      </c>
      <c r="H373" t="s">
        <v>100</v>
      </c>
      <c r="I373" t="s">
        <v>124</v>
      </c>
      <c r="J373" t="s">
        <v>177</v>
      </c>
      <c r="K373">
        <v>21</v>
      </c>
      <c r="L373" t="b">
        <v>0</v>
      </c>
      <c r="M373" t="b">
        <v>1</v>
      </c>
      <c r="N373" t="b">
        <v>0</v>
      </c>
    </row>
    <row r="374" spans="1:14">
      <c r="A374" t="s">
        <v>735</v>
      </c>
      <c r="B374" t="s">
        <v>221</v>
      </c>
      <c r="C374" t="s">
        <v>33</v>
      </c>
      <c r="D374" t="s">
        <v>365</v>
      </c>
      <c r="E374">
        <v>66</v>
      </c>
      <c r="F374" t="s">
        <v>361</v>
      </c>
      <c r="G374" t="s">
        <v>362</v>
      </c>
      <c r="H374" t="s">
        <v>86</v>
      </c>
      <c r="I374" t="s">
        <v>139</v>
      </c>
      <c r="J374" t="s">
        <v>165</v>
      </c>
      <c r="K374">
        <v>9</v>
      </c>
      <c r="L374" t="b">
        <v>0</v>
      </c>
      <c r="M374" t="b">
        <v>1</v>
      </c>
      <c r="N374" t="b">
        <v>0</v>
      </c>
    </row>
    <row r="375" spans="1:14">
      <c r="A375" t="s">
        <v>736</v>
      </c>
      <c r="B375" t="s">
        <v>288</v>
      </c>
      <c r="C375" t="s">
        <v>42</v>
      </c>
      <c r="D375" t="s">
        <v>365</v>
      </c>
      <c r="E375">
        <v>819</v>
      </c>
      <c r="F375" t="s">
        <v>361</v>
      </c>
      <c r="G375" t="s">
        <v>362</v>
      </c>
      <c r="H375" t="s">
        <v>82</v>
      </c>
      <c r="I375" t="s">
        <v>139</v>
      </c>
      <c r="J375" t="s">
        <v>157</v>
      </c>
      <c r="K375">
        <v>1</v>
      </c>
      <c r="L375" t="b">
        <v>0</v>
      </c>
      <c r="M375" t="b">
        <v>1</v>
      </c>
      <c r="N375" t="b">
        <v>0</v>
      </c>
    </row>
    <row r="376" spans="1:14">
      <c r="A376" t="s">
        <v>737</v>
      </c>
      <c r="B376" t="s">
        <v>241</v>
      </c>
      <c r="C376" t="s">
        <v>39</v>
      </c>
      <c r="D376" t="s">
        <v>360</v>
      </c>
      <c r="E376">
        <v>480</v>
      </c>
      <c r="F376" t="s">
        <v>361</v>
      </c>
      <c r="G376" t="s">
        <v>362</v>
      </c>
      <c r="H376" t="s">
        <v>94</v>
      </c>
      <c r="I376" t="s">
        <v>148</v>
      </c>
      <c r="J376" t="s">
        <v>232</v>
      </c>
      <c r="K376">
        <v>76</v>
      </c>
      <c r="L376" t="b">
        <v>0</v>
      </c>
      <c r="M376" t="b">
        <v>1</v>
      </c>
      <c r="N376" t="b">
        <v>0</v>
      </c>
    </row>
    <row r="377" spans="1:14">
      <c r="A377" t="s">
        <v>738</v>
      </c>
      <c r="B377" t="s">
        <v>291</v>
      </c>
      <c r="C377" t="s">
        <v>33</v>
      </c>
      <c r="D377" t="s">
        <v>365</v>
      </c>
      <c r="E377">
        <v>801</v>
      </c>
      <c r="F377" t="s">
        <v>361</v>
      </c>
      <c r="G377" t="s">
        <v>362</v>
      </c>
      <c r="H377" t="s">
        <v>96</v>
      </c>
      <c r="I377" t="s">
        <v>127</v>
      </c>
      <c r="J377" t="s">
        <v>213</v>
      </c>
      <c r="K377">
        <v>57</v>
      </c>
      <c r="L377" t="b">
        <v>0</v>
      </c>
      <c r="M377" t="b">
        <v>1</v>
      </c>
      <c r="N377" t="b">
        <v>0</v>
      </c>
    </row>
    <row r="378" spans="1:14">
      <c r="A378" t="s">
        <v>739</v>
      </c>
      <c r="B378" t="s">
        <v>190</v>
      </c>
      <c r="C378" t="s">
        <v>48</v>
      </c>
      <c r="D378" t="s">
        <v>365</v>
      </c>
      <c r="E378">
        <v>726</v>
      </c>
      <c r="F378" t="s">
        <v>361</v>
      </c>
      <c r="G378" t="s">
        <v>362</v>
      </c>
      <c r="H378" t="s">
        <v>106</v>
      </c>
      <c r="I378" t="s">
        <v>139</v>
      </c>
      <c r="J378" t="s">
        <v>222</v>
      </c>
      <c r="K378">
        <v>66</v>
      </c>
      <c r="L378" t="b">
        <v>0</v>
      </c>
      <c r="M378" t="b">
        <v>1</v>
      </c>
      <c r="N378" t="b">
        <v>0</v>
      </c>
    </row>
    <row r="379" spans="1:14">
      <c r="A379" t="s">
        <v>740</v>
      </c>
      <c r="B379" t="s">
        <v>215</v>
      </c>
      <c r="C379" t="s">
        <v>27</v>
      </c>
      <c r="D379" t="s">
        <v>365</v>
      </c>
      <c r="E379">
        <v>550</v>
      </c>
      <c r="F379" t="s">
        <v>361</v>
      </c>
      <c r="G379" t="s">
        <v>362</v>
      </c>
      <c r="H379" t="s">
        <v>100</v>
      </c>
      <c r="I379" t="s">
        <v>127</v>
      </c>
      <c r="J379" t="s">
        <v>179</v>
      </c>
      <c r="K379">
        <v>23</v>
      </c>
      <c r="L379" t="b">
        <v>0</v>
      </c>
      <c r="M379" t="b">
        <v>1</v>
      </c>
      <c r="N379" t="b">
        <v>0</v>
      </c>
    </row>
    <row r="380" spans="1:14">
      <c r="A380" t="s">
        <v>741</v>
      </c>
      <c r="B380" t="s">
        <v>214</v>
      </c>
      <c r="C380" t="s">
        <v>39</v>
      </c>
      <c r="D380" t="s">
        <v>365</v>
      </c>
      <c r="E380">
        <v>871</v>
      </c>
      <c r="F380" t="s">
        <v>361</v>
      </c>
      <c r="G380" t="s">
        <v>362</v>
      </c>
      <c r="H380" t="s">
        <v>112</v>
      </c>
      <c r="I380" t="s">
        <v>121</v>
      </c>
      <c r="J380" t="s">
        <v>309</v>
      </c>
      <c r="K380">
        <v>153</v>
      </c>
      <c r="L380" t="b">
        <v>0</v>
      </c>
      <c r="M380" t="b">
        <v>1</v>
      </c>
      <c r="N380" t="b">
        <v>0</v>
      </c>
    </row>
    <row r="381" spans="1:14">
      <c r="A381" t="s">
        <v>742</v>
      </c>
      <c r="B381" t="s">
        <v>269</v>
      </c>
      <c r="C381" t="s">
        <v>45</v>
      </c>
      <c r="D381" t="s">
        <v>365</v>
      </c>
      <c r="E381">
        <v>679</v>
      </c>
      <c r="F381" t="s">
        <v>361</v>
      </c>
      <c r="G381" t="s">
        <v>362</v>
      </c>
      <c r="H381" t="s">
        <v>70</v>
      </c>
      <c r="I381" t="s">
        <v>124</v>
      </c>
      <c r="J381" t="s">
        <v>180</v>
      </c>
      <c r="K381">
        <v>24</v>
      </c>
      <c r="L381" t="b">
        <v>0</v>
      </c>
      <c r="M381" t="b">
        <v>1</v>
      </c>
      <c r="N381" t="b">
        <v>0</v>
      </c>
    </row>
    <row r="382" spans="1:14">
      <c r="A382" t="s">
        <v>743</v>
      </c>
      <c r="B382" t="s">
        <v>310</v>
      </c>
      <c r="C382" t="s">
        <v>36</v>
      </c>
      <c r="D382" t="s">
        <v>365</v>
      </c>
      <c r="E382">
        <v>570</v>
      </c>
      <c r="F382" t="s">
        <v>361</v>
      </c>
      <c r="G382" t="s">
        <v>362</v>
      </c>
      <c r="H382" t="s">
        <v>90</v>
      </c>
      <c r="I382" t="s">
        <v>145</v>
      </c>
      <c r="J382" t="s">
        <v>337</v>
      </c>
      <c r="K382">
        <v>181</v>
      </c>
      <c r="L382" t="b">
        <v>0</v>
      </c>
      <c r="M382" t="b">
        <v>1</v>
      </c>
      <c r="N382" t="b">
        <v>0</v>
      </c>
    </row>
    <row r="383" spans="1:14">
      <c r="A383" t="s">
        <v>744</v>
      </c>
      <c r="B383" t="s">
        <v>304</v>
      </c>
      <c r="C383" t="s">
        <v>27</v>
      </c>
      <c r="D383" t="s">
        <v>360</v>
      </c>
      <c r="E383">
        <v>308</v>
      </c>
      <c r="F383" t="s">
        <v>361</v>
      </c>
      <c r="G383" t="s">
        <v>362</v>
      </c>
      <c r="H383" t="s">
        <v>116</v>
      </c>
      <c r="I383" t="s">
        <v>130</v>
      </c>
      <c r="J383" t="s">
        <v>205</v>
      </c>
      <c r="K383">
        <v>49</v>
      </c>
      <c r="L383" t="b">
        <v>0</v>
      </c>
      <c r="M383" t="b">
        <v>1</v>
      </c>
      <c r="N383" t="b">
        <v>0</v>
      </c>
    </row>
    <row r="384" spans="1:14">
      <c r="A384" t="s">
        <v>745</v>
      </c>
      <c r="B384" t="s">
        <v>165</v>
      </c>
      <c r="C384" t="s">
        <v>30</v>
      </c>
      <c r="D384" t="s">
        <v>360</v>
      </c>
      <c r="E384">
        <v>473</v>
      </c>
      <c r="F384" t="s">
        <v>361</v>
      </c>
      <c r="G384" t="s">
        <v>362</v>
      </c>
      <c r="H384" t="s">
        <v>114</v>
      </c>
      <c r="I384" t="s">
        <v>124</v>
      </c>
      <c r="J384" t="s">
        <v>234</v>
      </c>
      <c r="K384">
        <v>78</v>
      </c>
      <c r="L384" t="b">
        <v>0</v>
      </c>
      <c r="M384" t="b">
        <v>1</v>
      </c>
      <c r="N384" t="b">
        <v>0</v>
      </c>
    </row>
    <row r="385" spans="1:14">
      <c r="A385" t="s">
        <v>746</v>
      </c>
      <c r="B385" t="s">
        <v>242</v>
      </c>
      <c r="C385" t="s">
        <v>45</v>
      </c>
      <c r="D385" t="s">
        <v>365</v>
      </c>
      <c r="E385">
        <v>337</v>
      </c>
      <c r="F385" t="s">
        <v>361</v>
      </c>
      <c r="G385" t="s">
        <v>362</v>
      </c>
      <c r="H385" t="s">
        <v>104</v>
      </c>
      <c r="I385" t="s">
        <v>121</v>
      </c>
      <c r="J385" t="s">
        <v>240</v>
      </c>
      <c r="K385">
        <v>84</v>
      </c>
      <c r="L385" t="b">
        <v>0</v>
      </c>
      <c r="M385" t="b">
        <v>1</v>
      </c>
      <c r="N385" t="b">
        <v>0</v>
      </c>
    </row>
    <row r="386" spans="1:14">
      <c r="A386" t="s">
        <v>747</v>
      </c>
      <c r="B386" t="s">
        <v>270</v>
      </c>
      <c r="C386" t="s">
        <v>36</v>
      </c>
      <c r="D386" t="s">
        <v>365</v>
      </c>
      <c r="E386">
        <v>372</v>
      </c>
      <c r="F386" t="s">
        <v>361</v>
      </c>
      <c r="G386" t="s">
        <v>362</v>
      </c>
      <c r="H386" t="s">
        <v>84</v>
      </c>
      <c r="I386" t="s">
        <v>148</v>
      </c>
      <c r="J386" t="s">
        <v>192</v>
      </c>
      <c r="K386">
        <v>36</v>
      </c>
      <c r="L386" t="b">
        <v>0</v>
      </c>
      <c r="M386" t="b">
        <v>1</v>
      </c>
      <c r="N386" t="b">
        <v>0</v>
      </c>
    </row>
    <row r="387" spans="1:14">
      <c r="A387" t="s">
        <v>748</v>
      </c>
      <c r="B387" t="s">
        <v>278</v>
      </c>
      <c r="C387" t="s">
        <v>48</v>
      </c>
      <c r="D387" t="s">
        <v>360</v>
      </c>
      <c r="E387">
        <v>715</v>
      </c>
      <c r="F387" t="s">
        <v>361</v>
      </c>
      <c r="G387" t="s">
        <v>362</v>
      </c>
      <c r="H387" t="s">
        <v>94</v>
      </c>
      <c r="I387" t="s">
        <v>148</v>
      </c>
      <c r="J387" t="s">
        <v>193</v>
      </c>
      <c r="K387">
        <v>37</v>
      </c>
      <c r="L387" t="b">
        <v>0</v>
      </c>
      <c r="M387" t="b">
        <v>1</v>
      </c>
      <c r="N387" t="b">
        <v>0</v>
      </c>
    </row>
    <row r="388" spans="1:14">
      <c r="A388" t="s">
        <v>749</v>
      </c>
      <c r="B388" t="s">
        <v>331</v>
      </c>
      <c r="C388" t="s">
        <v>30</v>
      </c>
      <c r="D388" t="s">
        <v>365</v>
      </c>
      <c r="E388">
        <v>403</v>
      </c>
      <c r="F388" t="s">
        <v>361</v>
      </c>
      <c r="G388" t="s">
        <v>362</v>
      </c>
      <c r="H388" t="s">
        <v>92</v>
      </c>
      <c r="I388" t="s">
        <v>121</v>
      </c>
      <c r="J388" t="s">
        <v>334</v>
      </c>
      <c r="K388">
        <v>178</v>
      </c>
      <c r="L388" t="b">
        <v>0</v>
      </c>
      <c r="M388" t="b">
        <v>1</v>
      </c>
      <c r="N388" t="b">
        <v>0</v>
      </c>
    </row>
    <row r="389" spans="1:14">
      <c r="A389" t="s">
        <v>750</v>
      </c>
      <c r="B389" t="s">
        <v>323</v>
      </c>
      <c r="C389" t="s">
        <v>39</v>
      </c>
      <c r="D389" t="s">
        <v>365</v>
      </c>
      <c r="E389">
        <v>171</v>
      </c>
      <c r="F389" t="s">
        <v>361</v>
      </c>
      <c r="G389" t="s">
        <v>362</v>
      </c>
      <c r="H389" t="s">
        <v>78</v>
      </c>
      <c r="I389" t="s">
        <v>145</v>
      </c>
      <c r="J389" t="s">
        <v>264</v>
      </c>
      <c r="K389">
        <v>108</v>
      </c>
      <c r="L389" t="b">
        <v>0</v>
      </c>
      <c r="M389" t="b">
        <v>1</v>
      </c>
      <c r="N389" t="b">
        <v>0</v>
      </c>
    </row>
    <row r="390" spans="1:14">
      <c r="A390" t="s">
        <v>751</v>
      </c>
      <c r="B390" t="s">
        <v>254</v>
      </c>
      <c r="C390" t="s">
        <v>45</v>
      </c>
      <c r="D390" t="s">
        <v>360</v>
      </c>
      <c r="E390">
        <v>814</v>
      </c>
      <c r="F390" t="s">
        <v>361</v>
      </c>
      <c r="G390" t="s">
        <v>362</v>
      </c>
      <c r="H390" t="s">
        <v>108</v>
      </c>
      <c r="I390" t="s">
        <v>139</v>
      </c>
      <c r="J390" t="s">
        <v>183</v>
      </c>
      <c r="K390">
        <v>27</v>
      </c>
      <c r="L390" t="b">
        <v>0</v>
      </c>
      <c r="M390" t="b">
        <v>1</v>
      </c>
      <c r="N390" t="b">
        <v>0</v>
      </c>
    </row>
    <row r="391" spans="1:14">
      <c r="A391" t="s">
        <v>752</v>
      </c>
      <c r="B391" t="s">
        <v>166</v>
      </c>
      <c r="C391" t="s">
        <v>48</v>
      </c>
      <c r="D391" t="s">
        <v>365</v>
      </c>
      <c r="E391">
        <v>675</v>
      </c>
      <c r="F391" t="s">
        <v>361</v>
      </c>
      <c r="G391" t="s">
        <v>362</v>
      </c>
      <c r="H391" t="s">
        <v>84</v>
      </c>
      <c r="I391" t="s">
        <v>148</v>
      </c>
      <c r="J391" t="s">
        <v>263</v>
      </c>
      <c r="K391">
        <v>107</v>
      </c>
      <c r="L391" t="b">
        <v>0</v>
      </c>
      <c r="M391" t="b">
        <v>1</v>
      </c>
      <c r="N391" t="b">
        <v>0</v>
      </c>
    </row>
    <row r="392" spans="1:14">
      <c r="A392" t="s">
        <v>753</v>
      </c>
      <c r="B392" t="s">
        <v>227</v>
      </c>
      <c r="C392" t="s">
        <v>45</v>
      </c>
      <c r="D392" t="s">
        <v>365</v>
      </c>
      <c r="E392">
        <v>113</v>
      </c>
      <c r="F392" t="s">
        <v>361</v>
      </c>
      <c r="G392" t="s">
        <v>362</v>
      </c>
      <c r="H392" t="s">
        <v>70</v>
      </c>
      <c r="I392" t="s">
        <v>130</v>
      </c>
      <c r="J392" t="s">
        <v>288</v>
      </c>
      <c r="K392">
        <v>132</v>
      </c>
      <c r="L392" t="b">
        <v>0</v>
      </c>
      <c r="M392" t="b">
        <v>1</v>
      </c>
      <c r="N392" t="b">
        <v>0</v>
      </c>
    </row>
    <row r="393" spans="1:14">
      <c r="A393" t="s">
        <v>754</v>
      </c>
      <c r="B393" t="s">
        <v>241</v>
      </c>
      <c r="C393" t="s">
        <v>48</v>
      </c>
      <c r="D393" t="s">
        <v>360</v>
      </c>
      <c r="E393">
        <v>925</v>
      </c>
      <c r="F393" t="s">
        <v>361</v>
      </c>
      <c r="G393" t="s">
        <v>362</v>
      </c>
      <c r="H393" t="s">
        <v>78</v>
      </c>
      <c r="I393" t="s">
        <v>142</v>
      </c>
      <c r="J393" t="s">
        <v>232</v>
      </c>
      <c r="K393">
        <v>76</v>
      </c>
      <c r="L393" t="b">
        <v>0</v>
      </c>
      <c r="M393" t="b">
        <v>1</v>
      </c>
      <c r="N393" t="b">
        <v>0</v>
      </c>
    </row>
    <row r="394" spans="1:14">
      <c r="A394" t="s">
        <v>755</v>
      </c>
      <c r="B394" t="s">
        <v>201</v>
      </c>
      <c r="C394" t="s">
        <v>36</v>
      </c>
      <c r="D394" t="s">
        <v>365</v>
      </c>
      <c r="E394">
        <v>363</v>
      </c>
      <c r="F394" t="s">
        <v>361</v>
      </c>
      <c r="G394" t="s">
        <v>362</v>
      </c>
      <c r="H394" t="s">
        <v>57</v>
      </c>
      <c r="I394" t="s">
        <v>124</v>
      </c>
      <c r="J394" t="s">
        <v>225</v>
      </c>
      <c r="K394">
        <v>69</v>
      </c>
      <c r="L394" t="b">
        <v>0</v>
      </c>
      <c r="M394" t="b">
        <v>1</v>
      </c>
      <c r="N394" t="b">
        <v>0</v>
      </c>
    </row>
    <row r="395" spans="1:14">
      <c r="A395" t="s">
        <v>756</v>
      </c>
      <c r="B395" t="s">
        <v>194</v>
      </c>
      <c r="C395" t="s">
        <v>45</v>
      </c>
      <c r="D395" t="s">
        <v>365</v>
      </c>
      <c r="E395">
        <v>744</v>
      </c>
      <c r="F395" t="s">
        <v>361</v>
      </c>
      <c r="G395" t="s">
        <v>362</v>
      </c>
      <c r="H395" t="s">
        <v>100</v>
      </c>
      <c r="I395" t="s">
        <v>124</v>
      </c>
      <c r="J395" t="s">
        <v>334</v>
      </c>
      <c r="K395">
        <v>178</v>
      </c>
      <c r="L395" t="b">
        <v>0</v>
      </c>
      <c r="M395" t="b">
        <v>1</v>
      </c>
      <c r="N395" t="b">
        <v>0</v>
      </c>
    </row>
    <row r="396" spans="1:14">
      <c r="A396" t="s">
        <v>757</v>
      </c>
      <c r="B396" t="s">
        <v>194</v>
      </c>
      <c r="C396" t="s">
        <v>39</v>
      </c>
      <c r="D396" t="s">
        <v>365</v>
      </c>
      <c r="E396">
        <v>819</v>
      </c>
      <c r="F396" t="s">
        <v>361</v>
      </c>
      <c r="G396" t="s">
        <v>362</v>
      </c>
      <c r="H396" t="s">
        <v>88</v>
      </c>
      <c r="I396" t="s">
        <v>136</v>
      </c>
      <c r="J396" t="s">
        <v>323</v>
      </c>
      <c r="K396">
        <v>167</v>
      </c>
      <c r="L396" t="b">
        <v>0</v>
      </c>
      <c r="M396" t="b">
        <v>1</v>
      </c>
      <c r="N396" t="b">
        <v>0</v>
      </c>
    </row>
    <row r="397" spans="1:14">
      <c r="A397" t="s">
        <v>758</v>
      </c>
      <c r="B397" t="s">
        <v>239</v>
      </c>
      <c r="C397" t="s">
        <v>30</v>
      </c>
      <c r="D397" t="s">
        <v>365</v>
      </c>
      <c r="E397">
        <v>955</v>
      </c>
      <c r="F397" t="s">
        <v>361</v>
      </c>
      <c r="G397" t="s">
        <v>362</v>
      </c>
      <c r="H397" t="s">
        <v>104</v>
      </c>
      <c r="I397" t="s">
        <v>124</v>
      </c>
      <c r="J397" t="s">
        <v>292</v>
      </c>
      <c r="K397">
        <v>136</v>
      </c>
      <c r="L397" t="b">
        <v>0</v>
      </c>
      <c r="M397" t="b">
        <v>1</v>
      </c>
      <c r="N397" t="b">
        <v>0</v>
      </c>
    </row>
    <row r="398" spans="1:14">
      <c r="A398" t="s">
        <v>759</v>
      </c>
      <c r="B398" t="s">
        <v>207</v>
      </c>
      <c r="C398" t="s">
        <v>36</v>
      </c>
      <c r="D398" t="s">
        <v>365</v>
      </c>
      <c r="E398">
        <v>906</v>
      </c>
      <c r="F398" t="s">
        <v>361</v>
      </c>
      <c r="G398" t="s">
        <v>362</v>
      </c>
      <c r="H398" t="s">
        <v>54</v>
      </c>
      <c r="I398" t="s">
        <v>121</v>
      </c>
      <c r="J398" t="s">
        <v>285</v>
      </c>
      <c r="K398">
        <v>129</v>
      </c>
      <c r="L398" t="b">
        <v>0</v>
      </c>
      <c r="M398" t="b">
        <v>1</v>
      </c>
      <c r="N398" t="b">
        <v>0</v>
      </c>
    </row>
    <row r="399" spans="1:14">
      <c r="A399" t="s">
        <v>760</v>
      </c>
      <c r="B399" t="s">
        <v>186</v>
      </c>
      <c r="C399" t="s">
        <v>30</v>
      </c>
      <c r="D399" t="s">
        <v>360</v>
      </c>
      <c r="E399">
        <v>847</v>
      </c>
      <c r="F399" t="s">
        <v>361</v>
      </c>
      <c r="G399" t="s">
        <v>362</v>
      </c>
      <c r="H399" t="s">
        <v>112</v>
      </c>
      <c r="I399" t="s">
        <v>142</v>
      </c>
      <c r="J399" t="s">
        <v>261</v>
      </c>
      <c r="K399">
        <v>105</v>
      </c>
      <c r="L399" t="b">
        <v>0</v>
      </c>
      <c r="M399" t="b">
        <v>1</v>
      </c>
      <c r="N399" t="b">
        <v>0</v>
      </c>
    </row>
    <row r="400" spans="1:14">
      <c r="A400" t="s">
        <v>761</v>
      </c>
      <c r="B400" t="s">
        <v>157</v>
      </c>
      <c r="C400" t="s">
        <v>27</v>
      </c>
      <c r="D400" t="s">
        <v>365</v>
      </c>
      <c r="E400">
        <v>766</v>
      </c>
      <c r="F400" t="s">
        <v>361</v>
      </c>
      <c r="G400" t="s">
        <v>362</v>
      </c>
      <c r="H400" t="s">
        <v>116</v>
      </c>
      <c r="I400" t="s">
        <v>136</v>
      </c>
      <c r="J400" t="s">
        <v>162</v>
      </c>
      <c r="K400">
        <v>6</v>
      </c>
      <c r="L400" t="b">
        <v>0</v>
      </c>
      <c r="M400" t="b">
        <v>1</v>
      </c>
      <c r="N400" t="b">
        <v>0</v>
      </c>
    </row>
    <row r="401" spans="1:14">
      <c r="A401" t="s">
        <v>762</v>
      </c>
      <c r="B401" t="s">
        <v>327</v>
      </c>
      <c r="C401" t="s">
        <v>27</v>
      </c>
      <c r="D401" t="s">
        <v>360</v>
      </c>
      <c r="E401">
        <v>148</v>
      </c>
      <c r="F401" t="s">
        <v>361</v>
      </c>
      <c r="G401" t="s">
        <v>362</v>
      </c>
      <c r="H401" t="s">
        <v>68</v>
      </c>
      <c r="I401" t="s">
        <v>133</v>
      </c>
      <c r="J401" t="s">
        <v>285</v>
      </c>
      <c r="K401">
        <v>129</v>
      </c>
      <c r="L401" t="b">
        <v>0</v>
      </c>
      <c r="M401" t="b">
        <v>1</v>
      </c>
      <c r="N401" t="b">
        <v>0</v>
      </c>
    </row>
    <row r="402" spans="1:14">
      <c r="A402" t="s">
        <v>763</v>
      </c>
      <c r="B402" t="s">
        <v>260</v>
      </c>
      <c r="C402" t="s">
        <v>30</v>
      </c>
      <c r="D402" t="s">
        <v>360</v>
      </c>
      <c r="E402">
        <v>363</v>
      </c>
      <c r="F402" t="s">
        <v>361</v>
      </c>
      <c r="G402" t="s">
        <v>362</v>
      </c>
      <c r="H402" t="s">
        <v>90</v>
      </c>
      <c r="I402" t="s">
        <v>121</v>
      </c>
      <c r="J402" t="s">
        <v>247</v>
      </c>
      <c r="K402">
        <v>91</v>
      </c>
      <c r="L402" t="b">
        <v>0</v>
      </c>
      <c r="M402" t="b">
        <v>1</v>
      </c>
      <c r="N402" t="b">
        <v>0</v>
      </c>
    </row>
    <row r="403" spans="1:14">
      <c r="A403" t="s">
        <v>764</v>
      </c>
      <c r="B403" t="s">
        <v>299</v>
      </c>
      <c r="C403" t="s">
        <v>33</v>
      </c>
      <c r="D403" t="s">
        <v>365</v>
      </c>
      <c r="E403">
        <v>154</v>
      </c>
      <c r="F403" t="s">
        <v>361</v>
      </c>
      <c r="G403" t="s">
        <v>362</v>
      </c>
      <c r="H403" t="s">
        <v>114</v>
      </c>
      <c r="I403" t="s">
        <v>139</v>
      </c>
      <c r="J403" t="s">
        <v>180</v>
      </c>
      <c r="K403">
        <v>24</v>
      </c>
      <c r="L403" t="b">
        <v>0</v>
      </c>
      <c r="M403" t="b">
        <v>1</v>
      </c>
      <c r="N403" t="b">
        <v>0</v>
      </c>
    </row>
    <row r="404" spans="1:14">
      <c r="A404" t="s">
        <v>765</v>
      </c>
      <c r="B404" t="s">
        <v>261</v>
      </c>
      <c r="C404" t="s">
        <v>48</v>
      </c>
      <c r="D404" t="s">
        <v>365</v>
      </c>
      <c r="E404">
        <v>985</v>
      </c>
      <c r="F404" t="s">
        <v>361</v>
      </c>
      <c r="G404" t="s">
        <v>362</v>
      </c>
      <c r="H404" t="s">
        <v>98</v>
      </c>
      <c r="I404" t="s">
        <v>124</v>
      </c>
      <c r="J404" t="s">
        <v>320</v>
      </c>
      <c r="K404">
        <v>164</v>
      </c>
      <c r="L404" t="b">
        <v>0</v>
      </c>
      <c r="M404" t="b">
        <v>1</v>
      </c>
      <c r="N404" t="b">
        <v>0</v>
      </c>
    </row>
    <row r="405" spans="1:14">
      <c r="A405" t="s">
        <v>766</v>
      </c>
      <c r="B405" t="s">
        <v>187</v>
      </c>
      <c r="C405" t="s">
        <v>45</v>
      </c>
      <c r="D405" t="s">
        <v>360</v>
      </c>
      <c r="E405">
        <v>56</v>
      </c>
      <c r="F405" t="s">
        <v>361</v>
      </c>
      <c r="G405" t="s">
        <v>362</v>
      </c>
      <c r="H405" t="s">
        <v>96</v>
      </c>
      <c r="I405" t="s">
        <v>148</v>
      </c>
      <c r="J405" t="s">
        <v>173</v>
      </c>
      <c r="K405">
        <v>17</v>
      </c>
      <c r="L405" t="b">
        <v>0</v>
      </c>
      <c r="M405" t="b">
        <v>1</v>
      </c>
      <c r="N405" t="b">
        <v>0</v>
      </c>
    </row>
    <row r="406" spans="1:14">
      <c r="A406" t="s">
        <v>767</v>
      </c>
      <c r="B406" t="s">
        <v>263</v>
      </c>
      <c r="C406" t="s">
        <v>42</v>
      </c>
      <c r="D406" t="s">
        <v>360</v>
      </c>
      <c r="E406">
        <v>428</v>
      </c>
      <c r="F406" t="s">
        <v>361</v>
      </c>
      <c r="G406" t="s">
        <v>362</v>
      </c>
      <c r="H406" t="s">
        <v>106</v>
      </c>
      <c r="I406" t="s">
        <v>121</v>
      </c>
      <c r="J406" t="s">
        <v>333</v>
      </c>
      <c r="K406">
        <v>177</v>
      </c>
      <c r="L406" t="b">
        <v>0</v>
      </c>
      <c r="M406" t="b">
        <v>1</v>
      </c>
      <c r="N406" t="b">
        <v>0</v>
      </c>
    </row>
    <row r="407" spans="1:14">
      <c r="A407" t="s">
        <v>768</v>
      </c>
      <c r="B407" t="s">
        <v>290</v>
      </c>
      <c r="C407" t="s">
        <v>39</v>
      </c>
      <c r="D407" t="s">
        <v>365</v>
      </c>
      <c r="E407">
        <v>959</v>
      </c>
      <c r="F407" t="s">
        <v>361</v>
      </c>
      <c r="G407" t="s">
        <v>362</v>
      </c>
      <c r="H407" t="s">
        <v>78</v>
      </c>
      <c r="I407" t="s">
        <v>133</v>
      </c>
      <c r="J407" t="s">
        <v>324</v>
      </c>
      <c r="K407">
        <v>168</v>
      </c>
      <c r="L407" t="b">
        <v>0</v>
      </c>
      <c r="M407" t="b">
        <v>1</v>
      </c>
      <c r="N407" t="b">
        <v>0</v>
      </c>
    </row>
    <row r="408" spans="1:14">
      <c r="A408" t="s">
        <v>769</v>
      </c>
      <c r="B408" t="s">
        <v>260</v>
      </c>
      <c r="C408" t="s">
        <v>45</v>
      </c>
      <c r="D408" t="s">
        <v>360</v>
      </c>
      <c r="E408">
        <v>448</v>
      </c>
      <c r="F408" t="s">
        <v>361</v>
      </c>
      <c r="G408" t="s">
        <v>362</v>
      </c>
      <c r="H408" t="s">
        <v>88</v>
      </c>
      <c r="I408" t="s">
        <v>136</v>
      </c>
      <c r="J408" t="s">
        <v>234</v>
      </c>
      <c r="K408">
        <v>78</v>
      </c>
      <c r="L408" t="b">
        <v>0</v>
      </c>
      <c r="M408" t="b">
        <v>1</v>
      </c>
      <c r="N408" t="b">
        <v>0</v>
      </c>
    </row>
    <row r="409" spans="1:14">
      <c r="A409" t="s">
        <v>770</v>
      </c>
      <c r="B409" t="s">
        <v>261</v>
      </c>
      <c r="C409" t="s">
        <v>42</v>
      </c>
      <c r="D409" t="s">
        <v>360</v>
      </c>
      <c r="E409">
        <v>262</v>
      </c>
      <c r="F409" t="s">
        <v>361</v>
      </c>
      <c r="G409" t="s">
        <v>362</v>
      </c>
      <c r="H409" t="s">
        <v>108</v>
      </c>
      <c r="I409" t="s">
        <v>145</v>
      </c>
      <c r="J409" t="s">
        <v>241</v>
      </c>
      <c r="K409">
        <v>85</v>
      </c>
      <c r="L409" t="b">
        <v>0</v>
      </c>
      <c r="M409" t="b">
        <v>1</v>
      </c>
      <c r="N409" t="b">
        <v>0</v>
      </c>
    </row>
    <row r="410" spans="1:14">
      <c r="A410" t="s">
        <v>771</v>
      </c>
      <c r="B410" t="s">
        <v>232</v>
      </c>
      <c r="C410" t="s">
        <v>30</v>
      </c>
      <c r="D410" t="s">
        <v>360</v>
      </c>
      <c r="E410">
        <v>40</v>
      </c>
      <c r="F410" t="s">
        <v>361</v>
      </c>
      <c r="G410" t="s">
        <v>362</v>
      </c>
      <c r="H410" t="s">
        <v>76</v>
      </c>
      <c r="I410" t="s">
        <v>124</v>
      </c>
      <c r="J410" t="s">
        <v>253</v>
      </c>
      <c r="K410">
        <v>97</v>
      </c>
      <c r="L410" t="b">
        <v>0</v>
      </c>
      <c r="M410" t="b">
        <v>1</v>
      </c>
      <c r="N410" t="b">
        <v>0</v>
      </c>
    </row>
    <row r="411" spans="1:14">
      <c r="A411" t="s">
        <v>772</v>
      </c>
      <c r="B411" t="s">
        <v>276</v>
      </c>
      <c r="C411" t="s">
        <v>30</v>
      </c>
      <c r="D411" t="s">
        <v>360</v>
      </c>
      <c r="E411">
        <v>474</v>
      </c>
      <c r="F411" t="s">
        <v>361</v>
      </c>
      <c r="G411" t="s">
        <v>362</v>
      </c>
      <c r="H411" t="s">
        <v>60</v>
      </c>
      <c r="I411" t="s">
        <v>148</v>
      </c>
      <c r="J411" t="s">
        <v>227</v>
      </c>
      <c r="K411">
        <v>71</v>
      </c>
      <c r="L411" t="b">
        <v>0</v>
      </c>
      <c r="M411" t="b">
        <v>1</v>
      </c>
      <c r="N411" t="b">
        <v>0</v>
      </c>
    </row>
    <row r="412" spans="1:14">
      <c r="A412" t="s">
        <v>773</v>
      </c>
      <c r="B412" t="s">
        <v>184</v>
      </c>
      <c r="C412" t="s">
        <v>27</v>
      </c>
      <c r="D412" t="s">
        <v>360</v>
      </c>
      <c r="E412">
        <v>300</v>
      </c>
      <c r="F412" t="s">
        <v>361</v>
      </c>
      <c r="G412" t="s">
        <v>362</v>
      </c>
      <c r="H412" t="s">
        <v>74</v>
      </c>
      <c r="I412" t="s">
        <v>133</v>
      </c>
      <c r="J412" t="s">
        <v>297</v>
      </c>
      <c r="K412">
        <v>141</v>
      </c>
      <c r="L412" t="b">
        <v>0</v>
      </c>
      <c r="M412" t="b">
        <v>1</v>
      </c>
      <c r="N412" t="b">
        <v>0</v>
      </c>
    </row>
    <row r="413" spans="1:14">
      <c r="A413" t="s">
        <v>774</v>
      </c>
      <c r="B413" t="s">
        <v>288</v>
      </c>
      <c r="C413" t="s">
        <v>33</v>
      </c>
      <c r="D413" t="s">
        <v>360</v>
      </c>
      <c r="E413">
        <v>949</v>
      </c>
      <c r="F413" t="s">
        <v>361</v>
      </c>
      <c r="G413" t="s">
        <v>362</v>
      </c>
      <c r="H413" t="s">
        <v>114</v>
      </c>
      <c r="I413" t="s">
        <v>142</v>
      </c>
      <c r="J413" t="s">
        <v>194</v>
      </c>
      <c r="K413">
        <v>38</v>
      </c>
      <c r="L413" t="b">
        <v>0</v>
      </c>
      <c r="M413" t="b">
        <v>1</v>
      </c>
      <c r="N413" t="b">
        <v>0</v>
      </c>
    </row>
    <row r="414" spans="1:14">
      <c r="A414" t="s">
        <v>775</v>
      </c>
      <c r="B414" t="s">
        <v>331</v>
      </c>
      <c r="C414" t="s">
        <v>30</v>
      </c>
      <c r="D414" t="s">
        <v>365</v>
      </c>
      <c r="E414">
        <v>82</v>
      </c>
      <c r="F414" t="s">
        <v>361</v>
      </c>
      <c r="G414" t="s">
        <v>362</v>
      </c>
      <c r="H414" t="s">
        <v>88</v>
      </c>
      <c r="I414" t="s">
        <v>145</v>
      </c>
      <c r="J414" t="s">
        <v>291</v>
      </c>
      <c r="K414">
        <v>135</v>
      </c>
      <c r="L414" t="b">
        <v>0</v>
      </c>
      <c r="M414" t="b">
        <v>1</v>
      </c>
      <c r="N414" t="b">
        <v>0</v>
      </c>
    </row>
    <row r="415" spans="1:14">
      <c r="A415" t="s">
        <v>776</v>
      </c>
      <c r="B415" t="s">
        <v>236</v>
      </c>
      <c r="C415" t="s">
        <v>30</v>
      </c>
      <c r="D415" t="s">
        <v>360</v>
      </c>
      <c r="E415">
        <v>284</v>
      </c>
      <c r="F415" t="s">
        <v>361</v>
      </c>
      <c r="G415" t="s">
        <v>362</v>
      </c>
      <c r="H415" t="s">
        <v>102</v>
      </c>
      <c r="I415" t="s">
        <v>121</v>
      </c>
      <c r="J415" t="s">
        <v>327</v>
      </c>
      <c r="K415">
        <v>171</v>
      </c>
      <c r="L415" t="b">
        <v>0</v>
      </c>
      <c r="M415" t="b">
        <v>1</v>
      </c>
      <c r="N415" t="b">
        <v>0</v>
      </c>
    </row>
    <row r="416" spans="1:14">
      <c r="A416" t="s">
        <v>777</v>
      </c>
      <c r="B416" t="s">
        <v>248</v>
      </c>
      <c r="C416" t="s">
        <v>30</v>
      </c>
      <c r="D416" t="s">
        <v>365</v>
      </c>
      <c r="E416">
        <v>787</v>
      </c>
      <c r="F416" t="s">
        <v>361</v>
      </c>
      <c r="G416" t="s">
        <v>362</v>
      </c>
      <c r="H416" t="s">
        <v>68</v>
      </c>
      <c r="I416" t="s">
        <v>142</v>
      </c>
      <c r="J416" t="s">
        <v>213</v>
      </c>
      <c r="K416">
        <v>57</v>
      </c>
      <c r="L416" t="b">
        <v>0</v>
      </c>
      <c r="M416" t="b">
        <v>1</v>
      </c>
      <c r="N416" t="b">
        <v>0</v>
      </c>
    </row>
    <row r="417" spans="1:14">
      <c r="A417" t="s">
        <v>778</v>
      </c>
      <c r="B417" t="s">
        <v>201</v>
      </c>
      <c r="C417" t="s">
        <v>48</v>
      </c>
      <c r="D417" t="s">
        <v>365</v>
      </c>
      <c r="E417">
        <v>922</v>
      </c>
      <c r="F417" t="s">
        <v>361</v>
      </c>
      <c r="G417" t="s">
        <v>362</v>
      </c>
      <c r="H417" t="s">
        <v>78</v>
      </c>
      <c r="I417" t="s">
        <v>133</v>
      </c>
      <c r="J417" t="s">
        <v>257</v>
      </c>
      <c r="K417">
        <v>101</v>
      </c>
      <c r="L417" t="b">
        <v>0</v>
      </c>
      <c r="M417" t="b">
        <v>1</v>
      </c>
      <c r="N417" t="b">
        <v>0</v>
      </c>
    </row>
    <row r="418" spans="1:14">
      <c r="A418" t="s">
        <v>779</v>
      </c>
      <c r="B418" t="s">
        <v>312</v>
      </c>
      <c r="C418" t="s">
        <v>42</v>
      </c>
      <c r="D418" t="s">
        <v>360</v>
      </c>
      <c r="E418">
        <v>665</v>
      </c>
      <c r="F418" t="s">
        <v>361</v>
      </c>
      <c r="G418" t="s">
        <v>362</v>
      </c>
      <c r="H418" t="s">
        <v>84</v>
      </c>
      <c r="I418" t="s">
        <v>124</v>
      </c>
      <c r="J418" t="s">
        <v>198</v>
      </c>
      <c r="K418">
        <v>42</v>
      </c>
      <c r="L418" t="b">
        <v>0</v>
      </c>
      <c r="M418" t="b">
        <v>1</v>
      </c>
      <c r="N418" t="b">
        <v>0</v>
      </c>
    </row>
    <row r="419" spans="1:14">
      <c r="A419" t="s">
        <v>780</v>
      </c>
      <c r="B419" t="s">
        <v>239</v>
      </c>
      <c r="C419" t="s">
        <v>39</v>
      </c>
      <c r="D419" t="s">
        <v>365</v>
      </c>
      <c r="E419">
        <v>186</v>
      </c>
      <c r="F419" t="s">
        <v>361</v>
      </c>
      <c r="G419" t="s">
        <v>362</v>
      </c>
      <c r="H419" t="s">
        <v>102</v>
      </c>
      <c r="I419" t="s">
        <v>130</v>
      </c>
      <c r="J419" t="s">
        <v>185</v>
      </c>
      <c r="K419">
        <v>29</v>
      </c>
      <c r="L419" t="b">
        <v>0</v>
      </c>
      <c r="M419" t="b">
        <v>1</v>
      </c>
      <c r="N419" t="b">
        <v>0</v>
      </c>
    </row>
    <row r="420" spans="1:14">
      <c r="A420" t="s">
        <v>781</v>
      </c>
      <c r="B420" t="s">
        <v>198</v>
      </c>
      <c r="C420" t="s">
        <v>42</v>
      </c>
      <c r="D420" t="s">
        <v>365</v>
      </c>
      <c r="E420">
        <v>964</v>
      </c>
      <c r="F420" t="s">
        <v>361</v>
      </c>
      <c r="G420" t="s">
        <v>362</v>
      </c>
      <c r="H420" t="s">
        <v>54</v>
      </c>
      <c r="I420" t="s">
        <v>130</v>
      </c>
      <c r="J420" t="s">
        <v>164</v>
      </c>
      <c r="K420">
        <v>8</v>
      </c>
      <c r="L420" t="b">
        <v>0</v>
      </c>
      <c r="M420" t="b">
        <v>1</v>
      </c>
      <c r="N420" t="b">
        <v>0</v>
      </c>
    </row>
    <row r="421" spans="1:14">
      <c r="A421" t="s">
        <v>782</v>
      </c>
      <c r="B421" t="s">
        <v>261</v>
      </c>
      <c r="C421" t="s">
        <v>45</v>
      </c>
      <c r="D421" t="s">
        <v>365</v>
      </c>
      <c r="E421">
        <v>166</v>
      </c>
      <c r="F421" t="s">
        <v>361</v>
      </c>
      <c r="G421" t="s">
        <v>362</v>
      </c>
      <c r="H421" t="s">
        <v>86</v>
      </c>
      <c r="I421" t="s">
        <v>139</v>
      </c>
      <c r="J421" t="s">
        <v>246</v>
      </c>
      <c r="K421">
        <v>90</v>
      </c>
      <c r="L421" t="b">
        <v>0</v>
      </c>
      <c r="M421" t="b">
        <v>1</v>
      </c>
      <c r="N421" t="b">
        <v>0</v>
      </c>
    </row>
    <row r="422" spans="1:14">
      <c r="A422" t="s">
        <v>783</v>
      </c>
      <c r="B422" t="s">
        <v>248</v>
      </c>
      <c r="C422" t="s">
        <v>42</v>
      </c>
      <c r="D422" t="s">
        <v>360</v>
      </c>
      <c r="E422">
        <v>671</v>
      </c>
      <c r="F422" t="s">
        <v>361</v>
      </c>
      <c r="G422" t="s">
        <v>362</v>
      </c>
      <c r="H422" t="s">
        <v>104</v>
      </c>
      <c r="I422" t="s">
        <v>124</v>
      </c>
      <c r="J422" t="s">
        <v>206</v>
      </c>
      <c r="K422">
        <v>50</v>
      </c>
      <c r="L422" t="b">
        <v>0</v>
      </c>
      <c r="M422" t="b">
        <v>1</v>
      </c>
      <c r="N422" t="b">
        <v>0</v>
      </c>
    </row>
    <row r="423" spans="1:14">
      <c r="A423" t="s">
        <v>784</v>
      </c>
      <c r="B423" t="s">
        <v>241</v>
      </c>
      <c r="C423" t="s">
        <v>36</v>
      </c>
      <c r="D423" t="s">
        <v>360</v>
      </c>
      <c r="E423">
        <v>866</v>
      </c>
      <c r="F423" t="s">
        <v>361</v>
      </c>
      <c r="G423" t="s">
        <v>362</v>
      </c>
      <c r="H423" t="s">
        <v>84</v>
      </c>
      <c r="I423" t="s">
        <v>133</v>
      </c>
      <c r="J423" t="s">
        <v>262</v>
      </c>
      <c r="K423">
        <v>106</v>
      </c>
      <c r="L423" t="b">
        <v>0</v>
      </c>
      <c r="M423" t="b">
        <v>1</v>
      </c>
      <c r="N423" t="b">
        <v>0</v>
      </c>
    </row>
    <row r="424" spans="1:14">
      <c r="A424" t="s">
        <v>785</v>
      </c>
      <c r="B424" t="s">
        <v>298</v>
      </c>
      <c r="C424" t="s">
        <v>45</v>
      </c>
      <c r="D424" t="s">
        <v>360</v>
      </c>
      <c r="E424">
        <v>319</v>
      </c>
      <c r="F424" t="s">
        <v>361</v>
      </c>
      <c r="G424" t="s">
        <v>362</v>
      </c>
      <c r="H424" t="s">
        <v>76</v>
      </c>
      <c r="I424" t="s">
        <v>121</v>
      </c>
      <c r="J424" t="s">
        <v>169</v>
      </c>
      <c r="K424">
        <v>13</v>
      </c>
      <c r="L424" t="b">
        <v>0</v>
      </c>
      <c r="M424" t="b">
        <v>1</v>
      </c>
      <c r="N424" t="b">
        <v>0</v>
      </c>
    </row>
    <row r="425" spans="1:14">
      <c r="A425" t="s">
        <v>786</v>
      </c>
      <c r="B425" t="s">
        <v>247</v>
      </c>
      <c r="C425" t="s">
        <v>33</v>
      </c>
      <c r="D425" t="s">
        <v>360</v>
      </c>
      <c r="E425">
        <v>740</v>
      </c>
      <c r="F425" t="s">
        <v>361</v>
      </c>
      <c r="G425" t="s">
        <v>362</v>
      </c>
      <c r="H425" t="s">
        <v>92</v>
      </c>
      <c r="I425" t="s">
        <v>145</v>
      </c>
      <c r="J425" t="s">
        <v>270</v>
      </c>
      <c r="K425">
        <v>114</v>
      </c>
      <c r="L425" t="b">
        <v>0</v>
      </c>
      <c r="M425" t="b">
        <v>1</v>
      </c>
      <c r="N425" t="b">
        <v>0</v>
      </c>
    </row>
    <row r="426" spans="1:14">
      <c r="A426" t="s">
        <v>787</v>
      </c>
      <c r="B426" t="s">
        <v>235</v>
      </c>
      <c r="C426" t="s">
        <v>42</v>
      </c>
      <c r="D426" t="s">
        <v>365</v>
      </c>
      <c r="E426">
        <v>385</v>
      </c>
      <c r="F426" t="s">
        <v>361</v>
      </c>
      <c r="G426" t="s">
        <v>362</v>
      </c>
      <c r="H426" t="s">
        <v>102</v>
      </c>
      <c r="I426" t="s">
        <v>124</v>
      </c>
      <c r="J426" t="s">
        <v>236</v>
      </c>
      <c r="K426">
        <v>80</v>
      </c>
      <c r="L426" t="b">
        <v>0</v>
      </c>
      <c r="M426" t="b">
        <v>1</v>
      </c>
      <c r="N426" t="b">
        <v>0</v>
      </c>
    </row>
    <row r="427" spans="1:14">
      <c r="A427" t="s">
        <v>788</v>
      </c>
      <c r="B427" t="s">
        <v>326</v>
      </c>
      <c r="C427" t="s">
        <v>42</v>
      </c>
      <c r="D427" t="s">
        <v>360</v>
      </c>
      <c r="E427">
        <v>50</v>
      </c>
      <c r="F427" t="s">
        <v>361</v>
      </c>
      <c r="G427" t="s">
        <v>362</v>
      </c>
      <c r="H427" t="s">
        <v>63</v>
      </c>
      <c r="I427" t="s">
        <v>133</v>
      </c>
      <c r="J427" t="s">
        <v>180</v>
      </c>
      <c r="K427">
        <v>24</v>
      </c>
      <c r="L427" t="b">
        <v>0</v>
      </c>
      <c r="M427" t="b">
        <v>1</v>
      </c>
      <c r="N427" t="b">
        <v>0</v>
      </c>
    </row>
    <row r="428" spans="1:14">
      <c r="A428" t="s">
        <v>789</v>
      </c>
      <c r="B428" t="s">
        <v>227</v>
      </c>
      <c r="C428" t="s">
        <v>33</v>
      </c>
      <c r="D428" t="s">
        <v>360</v>
      </c>
      <c r="E428">
        <v>841</v>
      </c>
      <c r="F428" t="s">
        <v>361</v>
      </c>
      <c r="G428" t="s">
        <v>362</v>
      </c>
      <c r="H428" t="s">
        <v>96</v>
      </c>
      <c r="I428" t="s">
        <v>142</v>
      </c>
      <c r="J428" t="s">
        <v>199</v>
      </c>
      <c r="K428">
        <v>43</v>
      </c>
      <c r="L428" t="b">
        <v>0</v>
      </c>
      <c r="M428" t="b">
        <v>1</v>
      </c>
      <c r="N428" t="b">
        <v>0</v>
      </c>
    </row>
    <row r="429" spans="1:14">
      <c r="A429" t="s">
        <v>790</v>
      </c>
      <c r="B429" t="s">
        <v>218</v>
      </c>
      <c r="C429" t="s">
        <v>30</v>
      </c>
      <c r="D429" t="s">
        <v>365</v>
      </c>
      <c r="E429">
        <v>631</v>
      </c>
      <c r="F429" t="s">
        <v>361</v>
      </c>
      <c r="G429" t="s">
        <v>362</v>
      </c>
      <c r="H429" t="s">
        <v>66</v>
      </c>
      <c r="I429" t="s">
        <v>145</v>
      </c>
      <c r="J429" t="s">
        <v>227</v>
      </c>
      <c r="K429">
        <v>71</v>
      </c>
      <c r="L429" t="b">
        <v>0</v>
      </c>
      <c r="M429" t="b">
        <v>1</v>
      </c>
      <c r="N429" t="b">
        <v>0</v>
      </c>
    </row>
    <row r="430" spans="1:14">
      <c r="A430" t="s">
        <v>791</v>
      </c>
      <c r="B430" t="s">
        <v>296</v>
      </c>
      <c r="C430" t="s">
        <v>27</v>
      </c>
      <c r="D430" t="s">
        <v>360</v>
      </c>
      <c r="E430">
        <v>157</v>
      </c>
      <c r="F430" t="s">
        <v>361</v>
      </c>
      <c r="G430" t="s">
        <v>362</v>
      </c>
      <c r="H430" t="s">
        <v>90</v>
      </c>
      <c r="I430" t="s">
        <v>142</v>
      </c>
      <c r="J430" t="s">
        <v>247</v>
      </c>
      <c r="K430">
        <v>91</v>
      </c>
      <c r="L430" t="b">
        <v>0</v>
      </c>
      <c r="M430" t="b">
        <v>1</v>
      </c>
      <c r="N430" t="b">
        <v>0</v>
      </c>
    </row>
    <row r="431" spans="1:14">
      <c r="A431" t="s">
        <v>792</v>
      </c>
      <c r="B431" t="s">
        <v>274</v>
      </c>
      <c r="C431" t="s">
        <v>45</v>
      </c>
      <c r="D431" t="s">
        <v>360</v>
      </c>
      <c r="E431">
        <v>546</v>
      </c>
      <c r="F431" t="s">
        <v>361</v>
      </c>
      <c r="G431" t="s">
        <v>362</v>
      </c>
      <c r="H431" t="s">
        <v>60</v>
      </c>
      <c r="I431" t="s">
        <v>133</v>
      </c>
      <c r="J431" t="s">
        <v>215</v>
      </c>
      <c r="K431">
        <v>59</v>
      </c>
      <c r="L431" t="b">
        <v>0</v>
      </c>
      <c r="M431" t="b">
        <v>1</v>
      </c>
      <c r="N431" t="b">
        <v>0</v>
      </c>
    </row>
    <row r="432" spans="1:14">
      <c r="A432" t="s">
        <v>793</v>
      </c>
      <c r="B432" t="s">
        <v>226</v>
      </c>
      <c r="C432" t="s">
        <v>45</v>
      </c>
      <c r="D432" t="s">
        <v>360</v>
      </c>
      <c r="E432">
        <v>711</v>
      </c>
      <c r="F432" t="s">
        <v>361</v>
      </c>
      <c r="G432" t="s">
        <v>362</v>
      </c>
      <c r="H432" t="s">
        <v>63</v>
      </c>
      <c r="I432" t="s">
        <v>121</v>
      </c>
      <c r="J432" t="s">
        <v>323</v>
      </c>
      <c r="K432">
        <v>167</v>
      </c>
      <c r="L432" t="b">
        <v>0</v>
      </c>
      <c r="M432" t="b">
        <v>1</v>
      </c>
      <c r="N432" t="b">
        <v>0</v>
      </c>
    </row>
    <row r="433" spans="1:14">
      <c r="A433" t="s">
        <v>794</v>
      </c>
      <c r="B433" t="s">
        <v>256</v>
      </c>
      <c r="C433" t="s">
        <v>48</v>
      </c>
      <c r="D433" t="s">
        <v>365</v>
      </c>
      <c r="E433">
        <v>846</v>
      </c>
      <c r="F433" t="s">
        <v>361</v>
      </c>
      <c r="G433" t="s">
        <v>362</v>
      </c>
      <c r="H433" t="s">
        <v>98</v>
      </c>
      <c r="I433" t="s">
        <v>145</v>
      </c>
      <c r="J433" t="s">
        <v>292</v>
      </c>
      <c r="K433">
        <v>136</v>
      </c>
      <c r="L433" t="b">
        <v>0</v>
      </c>
      <c r="M433" t="b">
        <v>1</v>
      </c>
      <c r="N433" t="b">
        <v>0</v>
      </c>
    </row>
    <row r="434" spans="1:14">
      <c r="A434" t="s">
        <v>795</v>
      </c>
      <c r="B434" t="s">
        <v>288</v>
      </c>
      <c r="C434" t="s">
        <v>27</v>
      </c>
      <c r="D434" t="s">
        <v>360</v>
      </c>
      <c r="E434">
        <v>443</v>
      </c>
      <c r="F434" t="s">
        <v>361</v>
      </c>
      <c r="G434" t="s">
        <v>362</v>
      </c>
      <c r="H434" t="s">
        <v>108</v>
      </c>
      <c r="I434" t="s">
        <v>130</v>
      </c>
      <c r="J434" t="s">
        <v>248</v>
      </c>
      <c r="K434">
        <v>92</v>
      </c>
      <c r="L434" t="b">
        <v>0</v>
      </c>
      <c r="M434" t="b">
        <v>1</v>
      </c>
      <c r="N434" t="b">
        <v>0</v>
      </c>
    </row>
    <row r="435" spans="1:14">
      <c r="A435" t="s">
        <v>796</v>
      </c>
      <c r="B435" t="s">
        <v>176</v>
      </c>
      <c r="C435" t="s">
        <v>36</v>
      </c>
      <c r="D435" t="s">
        <v>365</v>
      </c>
      <c r="E435">
        <v>230</v>
      </c>
      <c r="F435" t="s">
        <v>361</v>
      </c>
      <c r="G435" t="s">
        <v>362</v>
      </c>
      <c r="H435" t="s">
        <v>76</v>
      </c>
      <c r="I435" t="s">
        <v>142</v>
      </c>
      <c r="J435" t="s">
        <v>285</v>
      </c>
      <c r="K435">
        <v>129</v>
      </c>
      <c r="L435" t="b">
        <v>0</v>
      </c>
      <c r="M435" t="b">
        <v>1</v>
      </c>
      <c r="N435" t="b">
        <v>0</v>
      </c>
    </row>
    <row r="436" spans="1:14">
      <c r="A436" t="s">
        <v>797</v>
      </c>
      <c r="B436" t="s">
        <v>295</v>
      </c>
      <c r="C436" t="s">
        <v>27</v>
      </c>
      <c r="D436" t="s">
        <v>365</v>
      </c>
      <c r="E436">
        <v>736</v>
      </c>
      <c r="F436" t="s">
        <v>361</v>
      </c>
      <c r="G436" t="s">
        <v>362</v>
      </c>
      <c r="H436" t="s">
        <v>80</v>
      </c>
      <c r="I436" t="s">
        <v>121</v>
      </c>
      <c r="J436" t="s">
        <v>170</v>
      </c>
      <c r="K436">
        <v>14</v>
      </c>
      <c r="L436" t="b">
        <v>0</v>
      </c>
      <c r="M436" t="b">
        <v>1</v>
      </c>
      <c r="N436" t="b">
        <v>0</v>
      </c>
    </row>
    <row r="437" spans="1:14">
      <c r="A437" t="s">
        <v>798</v>
      </c>
      <c r="B437" t="s">
        <v>334</v>
      </c>
      <c r="C437" t="s">
        <v>33</v>
      </c>
      <c r="D437" t="s">
        <v>365</v>
      </c>
      <c r="E437">
        <v>584</v>
      </c>
      <c r="F437" t="s">
        <v>361</v>
      </c>
      <c r="G437" t="s">
        <v>362</v>
      </c>
      <c r="H437" t="s">
        <v>84</v>
      </c>
      <c r="I437" t="s">
        <v>127</v>
      </c>
      <c r="J437" t="s">
        <v>233</v>
      </c>
      <c r="K437">
        <v>77</v>
      </c>
      <c r="L437" t="b">
        <v>0</v>
      </c>
      <c r="M437" t="b">
        <v>1</v>
      </c>
      <c r="N437" t="b">
        <v>0</v>
      </c>
    </row>
    <row r="438" spans="1:14">
      <c r="A438" t="s">
        <v>799</v>
      </c>
      <c r="B438" t="s">
        <v>318</v>
      </c>
      <c r="C438" t="s">
        <v>30</v>
      </c>
      <c r="D438" t="s">
        <v>365</v>
      </c>
      <c r="E438">
        <v>728</v>
      </c>
      <c r="F438" t="s">
        <v>361</v>
      </c>
      <c r="G438" t="s">
        <v>362</v>
      </c>
      <c r="H438" t="s">
        <v>98</v>
      </c>
      <c r="I438" t="s">
        <v>130</v>
      </c>
      <c r="J438" t="s">
        <v>330</v>
      </c>
      <c r="K438">
        <v>174</v>
      </c>
      <c r="L438" t="b">
        <v>0</v>
      </c>
      <c r="M438" t="b">
        <v>1</v>
      </c>
      <c r="N438" t="b">
        <v>0</v>
      </c>
    </row>
    <row r="439" spans="1:14">
      <c r="A439" t="s">
        <v>800</v>
      </c>
      <c r="B439" t="s">
        <v>213</v>
      </c>
      <c r="C439" t="s">
        <v>30</v>
      </c>
      <c r="D439" t="s">
        <v>365</v>
      </c>
      <c r="E439">
        <v>420</v>
      </c>
      <c r="F439" t="s">
        <v>361</v>
      </c>
      <c r="G439" t="s">
        <v>362</v>
      </c>
      <c r="H439" t="s">
        <v>66</v>
      </c>
      <c r="I439" t="s">
        <v>127</v>
      </c>
      <c r="J439" t="s">
        <v>194</v>
      </c>
      <c r="K439">
        <v>38</v>
      </c>
      <c r="L439" t="b">
        <v>0</v>
      </c>
      <c r="M439" t="b">
        <v>1</v>
      </c>
      <c r="N439" t="b">
        <v>0</v>
      </c>
    </row>
    <row r="440" spans="1:14">
      <c r="A440" t="s">
        <v>801</v>
      </c>
      <c r="B440" t="s">
        <v>243</v>
      </c>
      <c r="C440" t="s">
        <v>39</v>
      </c>
      <c r="D440" t="s">
        <v>360</v>
      </c>
      <c r="E440">
        <v>238</v>
      </c>
      <c r="F440" t="s">
        <v>361</v>
      </c>
      <c r="G440" t="s">
        <v>362</v>
      </c>
      <c r="H440" t="s">
        <v>78</v>
      </c>
      <c r="I440" t="s">
        <v>121</v>
      </c>
      <c r="J440" t="s">
        <v>199</v>
      </c>
      <c r="K440">
        <v>43</v>
      </c>
      <c r="L440" t="b">
        <v>0</v>
      </c>
      <c r="M440" t="b">
        <v>1</v>
      </c>
      <c r="N440" t="b">
        <v>0</v>
      </c>
    </row>
    <row r="441" spans="1:14">
      <c r="A441" t="s">
        <v>802</v>
      </c>
      <c r="B441" t="s">
        <v>184</v>
      </c>
      <c r="C441" t="s">
        <v>39</v>
      </c>
      <c r="D441" t="s">
        <v>365</v>
      </c>
      <c r="E441">
        <v>344</v>
      </c>
      <c r="F441" t="s">
        <v>361</v>
      </c>
      <c r="G441" t="s">
        <v>362</v>
      </c>
      <c r="H441" t="s">
        <v>104</v>
      </c>
      <c r="I441" t="s">
        <v>145</v>
      </c>
      <c r="J441" t="s">
        <v>212</v>
      </c>
      <c r="K441">
        <v>56</v>
      </c>
      <c r="L441" t="b">
        <v>0</v>
      </c>
      <c r="M441" t="b">
        <v>1</v>
      </c>
      <c r="N441" t="b">
        <v>0</v>
      </c>
    </row>
    <row r="442" spans="1:14">
      <c r="A442" t="s">
        <v>803</v>
      </c>
      <c r="B442" t="s">
        <v>211</v>
      </c>
      <c r="C442" t="s">
        <v>36</v>
      </c>
      <c r="D442" t="s">
        <v>365</v>
      </c>
      <c r="E442">
        <v>677</v>
      </c>
      <c r="F442" t="s">
        <v>361</v>
      </c>
      <c r="G442" t="s">
        <v>362</v>
      </c>
      <c r="H442" t="s">
        <v>102</v>
      </c>
      <c r="I442" t="s">
        <v>133</v>
      </c>
      <c r="J442" t="s">
        <v>240</v>
      </c>
      <c r="K442">
        <v>84</v>
      </c>
      <c r="L442" t="b">
        <v>0</v>
      </c>
      <c r="M442" t="b">
        <v>1</v>
      </c>
      <c r="N442" t="b">
        <v>0</v>
      </c>
    </row>
    <row r="443" spans="1:14">
      <c r="A443" t="s">
        <v>804</v>
      </c>
      <c r="B443" t="s">
        <v>304</v>
      </c>
      <c r="C443" t="s">
        <v>48</v>
      </c>
      <c r="D443" t="s">
        <v>365</v>
      </c>
      <c r="E443">
        <v>390</v>
      </c>
      <c r="F443" t="s">
        <v>361</v>
      </c>
      <c r="G443" t="s">
        <v>362</v>
      </c>
      <c r="H443" t="s">
        <v>88</v>
      </c>
      <c r="I443" t="s">
        <v>142</v>
      </c>
      <c r="J443" t="s">
        <v>334</v>
      </c>
      <c r="K443">
        <v>178</v>
      </c>
      <c r="L443" t="b">
        <v>0</v>
      </c>
      <c r="M443" t="b">
        <v>1</v>
      </c>
      <c r="N443" t="b">
        <v>0</v>
      </c>
    </row>
    <row r="444" spans="1:14">
      <c r="A444" t="s">
        <v>805</v>
      </c>
      <c r="B444" t="s">
        <v>178</v>
      </c>
      <c r="C444" t="s">
        <v>33</v>
      </c>
      <c r="D444" t="s">
        <v>360</v>
      </c>
      <c r="E444">
        <v>287</v>
      </c>
      <c r="F444" t="s">
        <v>361</v>
      </c>
      <c r="G444" t="s">
        <v>362</v>
      </c>
      <c r="H444" t="s">
        <v>74</v>
      </c>
      <c r="I444" t="s">
        <v>121</v>
      </c>
      <c r="J444" t="s">
        <v>299</v>
      </c>
      <c r="K444">
        <v>143</v>
      </c>
      <c r="L444" t="b">
        <v>0</v>
      </c>
      <c r="M444" t="b">
        <v>1</v>
      </c>
      <c r="N444" t="b">
        <v>0</v>
      </c>
    </row>
    <row r="445" spans="1:14">
      <c r="A445" t="s">
        <v>806</v>
      </c>
      <c r="B445" t="s">
        <v>299</v>
      </c>
      <c r="C445" t="s">
        <v>27</v>
      </c>
      <c r="D445" t="s">
        <v>365</v>
      </c>
      <c r="E445">
        <v>928</v>
      </c>
      <c r="F445" t="s">
        <v>361</v>
      </c>
      <c r="G445" t="s">
        <v>362</v>
      </c>
      <c r="H445" t="s">
        <v>116</v>
      </c>
      <c r="I445" t="s">
        <v>127</v>
      </c>
      <c r="J445" t="s">
        <v>334</v>
      </c>
      <c r="K445">
        <v>178</v>
      </c>
      <c r="L445" t="b">
        <v>0</v>
      </c>
      <c r="M445" t="b">
        <v>1</v>
      </c>
      <c r="N445" t="b">
        <v>0</v>
      </c>
    </row>
    <row r="446" spans="1:14">
      <c r="A446" t="s">
        <v>807</v>
      </c>
      <c r="B446" t="s">
        <v>199</v>
      </c>
      <c r="C446" t="s">
        <v>30</v>
      </c>
      <c r="D446" t="s">
        <v>365</v>
      </c>
      <c r="E446">
        <v>848</v>
      </c>
      <c r="F446" t="s">
        <v>361</v>
      </c>
      <c r="G446" t="s">
        <v>362</v>
      </c>
      <c r="H446" t="s">
        <v>57</v>
      </c>
      <c r="I446" t="s">
        <v>148</v>
      </c>
      <c r="J446" t="s">
        <v>179</v>
      </c>
      <c r="K446">
        <v>23</v>
      </c>
      <c r="L446" t="b">
        <v>0</v>
      </c>
      <c r="M446" t="b">
        <v>1</v>
      </c>
      <c r="N446" t="b">
        <v>0</v>
      </c>
    </row>
    <row r="447" spans="1:14">
      <c r="A447" t="s">
        <v>808</v>
      </c>
      <c r="B447" t="s">
        <v>177</v>
      </c>
      <c r="C447" t="s">
        <v>39</v>
      </c>
      <c r="D447" t="s">
        <v>360</v>
      </c>
      <c r="E447">
        <v>897</v>
      </c>
      <c r="F447" t="s">
        <v>361</v>
      </c>
      <c r="G447" t="s">
        <v>362</v>
      </c>
      <c r="H447" t="s">
        <v>74</v>
      </c>
      <c r="I447" t="s">
        <v>121</v>
      </c>
      <c r="J447" t="s">
        <v>325</v>
      </c>
      <c r="K447">
        <v>169</v>
      </c>
      <c r="L447" t="b">
        <v>0</v>
      </c>
      <c r="M447" t="b">
        <v>1</v>
      </c>
      <c r="N447" t="b">
        <v>0</v>
      </c>
    </row>
    <row r="448" spans="1:14">
      <c r="A448" t="s">
        <v>809</v>
      </c>
      <c r="B448" t="s">
        <v>271</v>
      </c>
      <c r="C448" t="s">
        <v>30</v>
      </c>
      <c r="D448" t="s">
        <v>365</v>
      </c>
      <c r="E448">
        <v>234</v>
      </c>
      <c r="F448" t="s">
        <v>361</v>
      </c>
      <c r="G448" t="s">
        <v>362</v>
      </c>
      <c r="H448" t="s">
        <v>63</v>
      </c>
      <c r="I448" t="s">
        <v>127</v>
      </c>
      <c r="J448" t="s">
        <v>185</v>
      </c>
      <c r="K448">
        <v>29</v>
      </c>
      <c r="L448" t="b">
        <v>0</v>
      </c>
      <c r="M448" t="b">
        <v>1</v>
      </c>
      <c r="N448" t="b">
        <v>0</v>
      </c>
    </row>
    <row r="449" spans="1:14">
      <c r="A449" t="s">
        <v>810</v>
      </c>
      <c r="B449" t="s">
        <v>257</v>
      </c>
      <c r="C449" t="s">
        <v>45</v>
      </c>
      <c r="D449" t="s">
        <v>365</v>
      </c>
      <c r="E449">
        <v>878</v>
      </c>
      <c r="F449" t="s">
        <v>361</v>
      </c>
      <c r="G449" t="s">
        <v>362</v>
      </c>
      <c r="H449" t="s">
        <v>116</v>
      </c>
      <c r="I449" t="s">
        <v>148</v>
      </c>
      <c r="J449" t="s">
        <v>178</v>
      </c>
      <c r="K449">
        <v>22</v>
      </c>
      <c r="L449" t="b">
        <v>0</v>
      </c>
      <c r="M449" t="b">
        <v>1</v>
      </c>
      <c r="N449" t="b">
        <v>0</v>
      </c>
    </row>
    <row r="450" spans="1:14">
      <c r="A450" t="s">
        <v>811</v>
      </c>
      <c r="B450" t="s">
        <v>257</v>
      </c>
      <c r="C450" t="s">
        <v>27</v>
      </c>
      <c r="D450" t="s">
        <v>360</v>
      </c>
      <c r="E450">
        <v>644</v>
      </c>
      <c r="F450" t="s">
        <v>361</v>
      </c>
      <c r="G450" t="s">
        <v>362</v>
      </c>
      <c r="H450" t="s">
        <v>60</v>
      </c>
      <c r="I450" t="s">
        <v>121</v>
      </c>
      <c r="J450" t="s">
        <v>176</v>
      </c>
      <c r="K450">
        <v>20</v>
      </c>
      <c r="L450" t="b">
        <v>0</v>
      </c>
      <c r="M450" t="b">
        <v>1</v>
      </c>
      <c r="N450" t="b">
        <v>0</v>
      </c>
    </row>
    <row r="451" spans="1:14">
      <c r="A451" t="s">
        <v>812</v>
      </c>
      <c r="B451" t="s">
        <v>227</v>
      </c>
      <c r="C451" t="s">
        <v>45</v>
      </c>
      <c r="D451" t="s">
        <v>365</v>
      </c>
      <c r="E451">
        <v>796</v>
      </c>
      <c r="F451" t="s">
        <v>361</v>
      </c>
      <c r="G451" t="s">
        <v>362</v>
      </c>
      <c r="H451" t="s">
        <v>110</v>
      </c>
      <c r="I451" t="s">
        <v>124</v>
      </c>
      <c r="J451" t="s">
        <v>235</v>
      </c>
      <c r="K451">
        <v>79</v>
      </c>
      <c r="L451" t="b">
        <v>0</v>
      </c>
      <c r="M451" t="b">
        <v>1</v>
      </c>
      <c r="N451" t="b">
        <v>0</v>
      </c>
    </row>
    <row r="452" spans="1:14">
      <c r="A452" t="s">
        <v>813</v>
      </c>
      <c r="B452" t="s">
        <v>324</v>
      </c>
      <c r="C452" t="s">
        <v>42</v>
      </c>
      <c r="D452" t="s">
        <v>360</v>
      </c>
      <c r="E452">
        <v>91</v>
      </c>
      <c r="F452" t="s">
        <v>361</v>
      </c>
      <c r="G452" t="s">
        <v>362</v>
      </c>
      <c r="H452" t="s">
        <v>84</v>
      </c>
      <c r="I452" t="s">
        <v>145</v>
      </c>
      <c r="J452" t="s">
        <v>221</v>
      </c>
      <c r="K452">
        <v>65</v>
      </c>
      <c r="L452" t="b">
        <v>0</v>
      </c>
      <c r="M452" t="b">
        <v>1</v>
      </c>
      <c r="N452" t="b">
        <v>0</v>
      </c>
    </row>
    <row r="453" spans="1:14">
      <c r="A453" t="s">
        <v>814</v>
      </c>
      <c r="B453" t="s">
        <v>260</v>
      </c>
      <c r="C453" t="s">
        <v>42</v>
      </c>
      <c r="D453" t="s">
        <v>365</v>
      </c>
      <c r="E453">
        <v>418</v>
      </c>
      <c r="F453" t="s">
        <v>361</v>
      </c>
      <c r="G453" t="s">
        <v>362</v>
      </c>
      <c r="H453" t="s">
        <v>74</v>
      </c>
      <c r="I453" t="s">
        <v>133</v>
      </c>
      <c r="J453" t="s">
        <v>254</v>
      </c>
      <c r="K453">
        <v>98</v>
      </c>
      <c r="L453" t="b">
        <v>0</v>
      </c>
      <c r="M453" t="b">
        <v>1</v>
      </c>
      <c r="N453" t="b">
        <v>0</v>
      </c>
    </row>
    <row r="454" spans="1:14">
      <c r="A454" t="s">
        <v>815</v>
      </c>
      <c r="B454" t="s">
        <v>192</v>
      </c>
      <c r="C454" t="s">
        <v>42</v>
      </c>
      <c r="D454" t="s">
        <v>365</v>
      </c>
      <c r="E454">
        <v>721</v>
      </c>
      <c r="F454" t="s">
        <v>361</v>
      </c>
      <c r="G454" t="s">
        <v>362</v>
      </c>
      <c r="H454" t="s">
        <v>84</v>
      </c>
      <c r="I454" t="s">
        <v>127</v>
      </c>
      <c r="J454" t="s">
        <v>297</v>
      </c>
      <c r="K454">
        <v>141</v>
      </c>
      <c r="L454" t="b">
        <v>0</v>
      </c>
      <c r="M454" t="b">
        <v>1</v>
      </c>
      <c r="N454" t="b">
        <v>0</v>
      </c>
    </row>
    <row r="455" spans="1:14">
      <c r="A455" t="s">
        <v>816</v>
      </c>
      <c r="B455" t="s">
        <v>227</v>
      </c>
      <c r="C455" t="s">
        <v>42</v>
      </c>
      <c r="D455" t="s">
        <v>365</v>
      </c>
      <c r="E455">
        <v>280</v>
      </c>
      <c r="F455" t="s">
        <v>361</v>
      </c>
      <c r="G455" t="s">
        <v>362</v>
      </c>
      <c r="H455" t="s">
        <v>106</v>
      </c>
      <c r="I455" t="s">
        <v>142</v>
      </c>
      <c r="J455" t="s">
        <v>219</v>
      </c>
      <c r="K455">
        <v>63</v>
      </c>
      <c r="L455" t="b">
        <v>0</v>
      </c>
      <c r="M455" t="b">
        <v>1</v>
      </c>
      <c r="N455" t="b">
        <v>0</v>
      </c>
    </row>
    <row r="456" spans="1:14">
      <c r="A456" t="s">
        <v>817</v>
      </c>
      <c r="B456" t="s">
        <v>299</v>
      </c>
      <c r="C456" t="s">
        <v>39</v>
      </c>
      <c r="D456" t="s">
        <v>360</v>
      </c>
      <c r="E456">
        <v>659</v>
      </c>
      <c r="F456" t="s">
        <v>361</v>
      </c>
      <c r="G456" t="s">
        <v>362</v>
      </c>
      <c r="H456" t="s">
        <v>60</v>
      </c>
      <c r="I456" t="s">
        <v>130</v>
      </c>
      <c r="J456" t="s">
        <v>184</v>
      </c>
      <c r="K456">
        <v>28</v>
      </c>
      <c r="L456" t="b">
        <v>0</v>
      </c>
      <c r="M456" t="b">
        <v>1</v>
      </c>
      <c r="N456" t="b">
        <v>0</v>
      </c>
    </row>
    <row r="457" spans="1:14">
      <c r="A457" t="s">
        <v>818</v>
      </c>
      <c r="B457" t="s">
        <v>187</v>
      </c>
      <c r="C457" t="s">
        <v>45</v>
      </c>
      <c r="D457" t="s">
        <v>360</v>
      </c>
      <c r="E457">
        <v>569</v>
      </c>
      <c r="F457" t="s">
        <v>361</v>
      </c>
      <c r="G457" t="s">
        <v>362</v>
      </c>
      <c r="H457" t="s">
        <v>76</v>
      </c>
      <c r="I457" t="s">
        <v>133</v>
      </c>
      <c r="J457" t="s">
        <v>316</v>
      </c>
      <c r="K457">
        <v>160</v>
      </c>
      <c r="L457" t="b">
        <v>0</v>
      </c>
      <c r="M457" t="b">
        <v>1</v>
      </c>
      <c r="N457" t="b">
        <v>0</v>
      </c>
    </row>
    <row r="458" spans="1:14">
      <c r="A458" t="s">
        <v>819</v>
      </c>
      <c r="B458" t="s">
        <v>253</v>
      </c>
      <c r="C458" t="s">
        <v>36</v>
      </c>
      <c r="D458" t="s">
        <v>360</v>
      </c>
      <c r="E458">
        <v>834</v>
      </c>
      <c r="F458" t="s">
        <v>361</v>
      </c>
      <c r="G458" t="s">
        <v>362</v>
      </c>
      <c r="H458" t="s">
        <v>96</v>
      </c>
      <c r="I458" t="s">
        <v>142</v>
      </c>
      <c r="J458" t="s">
        <v>243</v>
      </c>
      <c r="K458">
        <v>87</v>
      </c>
      <c r="L458" t="b">
        <v>0</v>
      </c>
      <c r="M458" t="b">
        <v>1</v>
      </c>
      <c r="N458" t="b">
        <v>0</v>
      </c>
    </row>
    <row r="459" spans="1:14">
      <c r="A459" t="s">
        <v>820</v>
      </c>
      <c r="B459" t="s">
        <v>190</v>
      </c>
      <c r="C459" t="s">
        <v>42</v>
      </c>
      <c r="D459" t="s">
        <v>360</v>
      </c>
      <c r="E459">
        <v>230</v>
      </c>
      <c r="F459" t="s">
        <v>361</v>
      </c>
      <c r="G459" t="s">
        <v>362</v>
      </c>
      <c r="H459" t="s">
        <v>70</v>
      </c>
      <c r="I459" t="s">
        <v>136</v>
      </c>
      <c r="J459" t="s">
        <v>213</v>
      </c>
      <c r="K459">
        <v>57</v>
      </c>
      <c r="L459" t="b">
        <v>0</v>
      </c>
      <c r="M459" t="b">
        <v>1</v>
      </c>
      <c r="N459" t="b">
        <v>0</v>
      </c>
    </row>
    <row r="460" spans="1:14">
      <c r="A460" t="s">
        <v>821</v>
      </c>
      <c r="B460" t="s">
        <v>285</v>
      </c>
      <c r="C460" t="s">
        <v>27</v>
      </c>
      <c r="D460" t="s">
        <v>365</v>
      </c>
      <c r="E460">
        <v>624</v>
      </c>
      <c r="F460" t="s">
        <v>361</v>
      </c>
      <c r="G460" t="s">
        <v>362</v>
      </c>
      <c r="H460" t="s">
        <v>54</v>
      </c>
      <c r="I460" t="s">
        <v>139</v>
      </c>
      <c r="J460" t="s">
        <v>226</v>
      </c>
      <c r="K460">
        <v>70</v>
      </c>
      <c r="L460" t="b">
        <v>0</v>
      </c>
      <c r="M460" t="b">
        <v>1</v>
      </c>
      <c r="N460" t="b">
        <v>0</v>
      </c>
    </row>
    <row r="461" spans="1:14">
      <c r="A461" t="s">
        <v>822</v>
      </c>
      <c r="B461" t="s">
        <v>176</v>
      </c>
      <c r="C461" t="s">
        <v>42</v>
      </c>
      <c r="D461" t="s">
        <v>360</v>
      </c>
      <c r="E461">
        <v>451</v>
      </c>
      <c r="F461" t="s">
        <v>361</v>
      </c>
      <c r="G461" t="s">
        <v>362</v>
      </c>
      <c r="H461" t="s">
        <v>72</v>
      </c>
      <c r="I461" t="s">
        <v>136</v>
      </c>
      <c r="J461" t="s">
        <v>327</v>
      </c>
      <c r="K461">
        <v>171</v>
      </c>
      <c r="L461" t="b">
        <v>0</v>
      </c>
      <c r="M461" t="b">
        <v>1</v>
      </c>
      <c r="N461" t="b">
        <v>0</v>
      </c>
    </row>
    <row r="462" spans="1:14">
      <c r="A462" t="s">
        <v>823</v>
      </c>
      <c r="B462" t="s">
        <v>283</v>
      </c>
      <c r="C462" t="s">
        <v>27</v>
      </c>
      <c r="D462" t="s">
        <v>360</v>
      </c>
      <c r="E462">
        <v>176</v>
      </c>
      <c r="F462" t="s">
        <v>361</v>
      </c>
      <c r="G462" t="s">
        <v>362</v>
      </c>
      <c r="H462" t="s">
        <v>100</v>
      </c>
      <c r="I462" t="s">
        <v>130</v>
      </c>
      <c r="J462" t="s">
        <v>283</v>
      </c>
      <c r="K462">
        <v>127</v>
      </c>
      <c r="L462" t="b">
        <v>0</v>
      </c>
      <c r="M462" t="b">
        <v>1</v>
      </c>
      <c r="N462" t="b">
        <v>0</v>
      </c>
    </row>
    <row r="463" spans="1:14">
      <c r="A463" t="s">
        <v>824</v>
      </c>
      <c r="B463" t="s">
        <v>310</v>
      </c>
      <c r="C463" t="s">
        <v>30</v>
      </c>
      <c r="D463" t="s">
        <v>360</v>
      </c>
      <c r="E463">
        <v>991</v>
      </c>
      <c r="F463" t="s">
        <v>361</v>
      </c>
      <c r="G463" t="s">
        <v>362</v>
      </c>
      <c r="H463" t="s">
        <v>110</v>
      </c>
      <c r="I463" t="s">
        <v>142</v>
      </c>
      <c r="J463" t="s">
        <v>291</v>
      </c>
      <c r="K463">
        <v>135</v>
      </c>
      <c r="L463" t="b">
        <v>0</v>
      </c>
      <c r="M463" t="b">
        <v>1</v>
      </c>
      <c r="N463" t="b">
        <v>0</v>
      </c>
    </row>
    <row r="464" spans="1:14">
      <c r="A464" t="s">
        <v>825</v>
      </c>
      <c r="B464" t="s">
        <v>185</v>
      </c>
      <c r="C464" t="s">
        <v>33</v>
      </c>
      <c r="D464" t="s">
        <v>365</v>
      </c>
      <c r="E464">
        <v>150</v>
      </c>
      <c r="F464" t="s">
        <v>361</v>
      </c>
      <c r="G464" t="s">
        <v>362</v>
      </c>
      <c r="H464" t="s">
        <v>57</v>
      </c>
      <c r="I464" t="s">
        <v>139</v>
      </c>
      <c r="J464" t="s">
        <v>319</v>
      </c>
      <c r="K464">
        <v>163</v>
      </c>
      <c r="L464" t="b">
        <v>0</v>
      </c>
      <c r="M464" t="b">
        <v>1</v>
      </c>
      <c r="N464" t="b">
        <v>0</v>
      </c>
    </row>
    <row r="465" spans="1:14">
      <c r="A465" t="s">
        <v>826</v>
      </c>
      <c r="B465" t="s">
        <v>207</v>
      </c>
      <c r="C465" t="s">
        <v>36</v>
      </c>
      <c r="D465" t="s">
        <v>365</v>
      </c>
      <c r="E465">
        <v>696</v>
      </c>
      <c r="F465" t="s">
        <v>361</v>
      </c>
      <c r="G465" t="s">
        <v>362</v>
      </c>
      <c r="H465" t="s">
        <v>114</v>
      </c>
      <c r="I465" t="s">
        <v>142</v>
      </c>
      <c r="J465" t="s">
        <v>298</v>
      </c>
      <c r="K465">
        <v>142</v>
      </c>
      <c r="L465" t="b">
        <v>0</v>
      </c>
      <c r="M465" t="b">
        <v>1</v>
      </c>
      <c r="N465" t="b">
        <v>0</v>
      </c>
    </row>
    <row r="466" spans="1:14">
      <c r="A466" t="s">
        <v>827</v>
      </c>
      <c r="B466" t="s">
        <v>200</v>
      </c>
      <c r="C466" t="s">
        <v>33</v>
      </c>
      <c r="D466" t="s">
        <v>365</v>
      </c>
      <c r="E466">
        <v>235</v>
      </c>
      <c r="F466" t="s">
        <v>361</v>
      </c>
      <c r="G466" t="s">
        <v>362</v>
      </c>
      <c r="H466" t="s">
        <v>92</v>
      </c>
      <c r="I466" t="s">
        <v>124</v>
      </c>
      <c r="J466" t="s">
        <v>261</v>
      </c>
      <c r="K466">
        <v>105</v>
      </c>
      <c r="L466" t="b">
        <v>0</v>
      </c>
      <c r="M466" t="b">
        <v>1</v>
      </c>
      <c r="N466" t="b">
        <v>0</v>
      </c>
    </row>
    <row r="467" spans="1:14">
      <c r="A467" t="s">
        <v>828</v>
      </c>
      <c r="B467" t="s">
        <v>208</v>
      </c>
      <c r="C467" t="s">
        <v>36</v>
      </c>
      <c r="D467" t="s">
        <v>365</v>
      </c>
      <c r="E467">
        <v>34</v>
      </c>
      <c r="F467" t="s">
        <v>361</v>
      </c>
      <c r="G467" t="s">
        <v>362</v>
      </c>
      <c r="H467" t="s">
        <v>76</v>
      </c>
      <c r="I467" t="s">
        <v>139</v>
      </c>
      <c r="J467" t="s">
        <v>187</v>
      </c>
      <c r="K467">
        <v>31</v>
      </c>
      <c r="L467" t="b">
        <v>0</v>
      </c>
      <c r="M467" t="b">
        <v>1</v>
      </c>
      <c r="N467" t="b">
        <v>0</v>
      </c>
    </row>
    <row r="468" spans="1:14">
      <c r="A468" t="s">
        <v>829</v>
      </c>
      <c r="B468" t="s">
        <v>213</v>
      </c>
      <c r="C468" t="s">
        <v>33</v>
      </c>
      <c r="D468" t="s">
        <v>365</v>
      </c>
      <c r="E468">
        <v>167</v>
      </c>
      <c r="F468" t="s">
        <v>361</v>
      </c>
      <c r="G468" t="s">
        <v>362</v>
      </c>
      <c r="H468" t="s">
        <v>63</v>
      </c>
      <c r="I468" t="s">
        <v>148</v>
      </c>
      <c r="J468" t="s">
        <v>169</v>
      </c>
      <c r="K468">
        <v>13</v>
      </c>
      <c r="L468" t="b">
        <v>0</v>
      </c>
      <c r="M468" t="b">
        <v>1</v>
      </c>
      <c r="N468" t="b">
        <v>0</v>
      </c>
    </row>
    <row r="469" spans="1:14">
      <c r="A469" t="s">
        <v>830</v>
      </c>
      <c r="B469" t="s">
        <v>225</v>
      </c>
      <c r="C469" t="s">
        <v>48</v>
      </c>
      <c r="D469" t="s">
        <v>360</v>
      </c>
      <c r="E469">
        <v>668</v>
      </c>
      <c r="F469" t="s">
        <v>361</v>
      </c>
      <c r="G469" t="s">
        <v>362</v>
      </c>
      <c r="H469" t="s">
        <v>98</v>
      </c>
      <c r="I469" t="s">
        <v>139</v>
      </c>
      <c r="J469" t="s">
        <v>193</v>
      </c>
      <c r="K469">
        <v>37</v>
      </c>
      <c r="L469" t="b">
        <v>0</v>
      </c>
      <c r="M469" t="b">
        <v>1</v>
      </c>
      <c r="N469" t="b">
        <v>0</v>
      </c>
    </row>
    <row r="470" spans="1:14">
      <c r="A470" t="s">
        <v>831</v>
      </c>
      <c r="B470" t="s">
        <v>310</v>
      </c>
      <c r="C470" t="s">
        <v>42</v>
      </c>
      <c r="D470" t="s">
        <v>360</v>
      </c>
      <c r="E470">
        <v>429</v>
      </c>
      <c r="F470" t="s">
        <v>361</v>
      </c>
      <c r="G470" t="s">
        <v>362</v>
      </c>
      <c r="H470" t="s">
        <v>76</v>
      </c>
      <c r="I470" t="s">
        <v>127</v>
      </c>
      <c r="J470" t="s">
        <v>299</v>
      </c>
      <c r="K470">
        <v>143</v>
      </c>
      <c r="L470" t="b">
        <v>0</v>
      </c>
      <c r="M470" t="b">
        <v>1</v>
      </c>
      <c r="N470" t="b">
        <v>0</v>
      </c>
    </row>
    <row r="471" spans="1:14">
      <c r="A471" t="s">
        <v>832</v>
      </c>
      <c r="B471" t="s">
        <v>207</v>
      </c>
      <c r="C471" t="s">
        <v>33</v>
      </c>
      <c r="D471" t="s">
        <v>365</v>
      </c>
      <c r="E471">
        <v>55</v>
      </c>
      <c r="F471" t="s">
        <v>361</v>
      </c>
      <c r="G471" t="s">
        <v>362</v>
      </c>
      <c r="H471" t="s">
        <v>66</v>
      </c>
      <c r="I471" t="s">
        <v>136</v>
      </c>
      <c r="J471" t="s">
        <v>211</v>
      </c>
      <c r="K471">
        <v>55</v>
      </c>
      <c r="L471" t="b">
        <v>0</v>
      </c>
      <c r="M471" t="b">
        <v>1</v>
      </c>
      <c r="N471" t="b">
        <v>0</v>
      </c>
    </row>
    <row r="472" spans="1:14">
      <c r="A472" t="s">
        <v>833</v>
      </c>
      <c r="B472" t="s">
        <v>331</v>
      </c>
      <c r="C472" t="s">
        <v>27</v>
      </c>
      <c r="D472" t="s">
        <v>365</v>
      </c>
      <c r="E472">
        <v>713</v>
      </c>
      <c r="F472" t="s">
        <v>361</v>
      </c>
      <c r="G472" t="s">
        <v>362</v>
      </c>
      <c r="H472" t="s">
        <v>74</v>
      </c>
      <c r="I472" t="s">
        <v>145</v>
      </c>
      <c r="J472" t="s">
        <v>197</v>
      </c>
      <c r="K472">
        <v>41</v>
      </c>
      <c r="L472" t="b">
        <v>0</v>
      </c>
      <c r="M472" t="b">
        <v>1</v>
      </c>
      <c r="N472" t="b">
        <v>0</v>
      </c>
    </row>
    <row r="473" spans="1:14">
      <c r="A473" t="s">
        <v>834</v>
      </c>
      <c r="B473" t="s">
        <v>241</v>
      </c>
      <c r="C473" t="s">
        <v>45</v>
      </c>
      <c r="D473" t="s">
        <v>360</v>
      </c>
      <c r="E473">
        <v>792</v>
      </c>
      <c r="F473" t="s">
        <v>361</v>
      </c>
      <c r="G473" t="s">
        <v>362</v>
      </c>
      <c r="H473" t="s">
        <v>114</v>
      </c>
      <c r="I473" t="s">
        <v>121</v>
      </c>
      <c r="J473" t="s">
        <v>229</v>
      </c>
      <c r="K473">
        <v>73</v>
      </c>
      <c r="L473" t="b">
        <v>0</v>
      </c>
      <c r="M473" t="b">
        <v>1</v>
      </c>
      <c r="N473" t="b">
        <v>0</v>
      </c>
    </row>
    <row r="474" spans="1:14">
      <c r="A474" t="s">
        <v>835</v>
      </c>
      <c r="B474" t="s">
        <v>172</v>
      </c>
      <c r="C474" t="s">
        <v>39</v>
      </c>
      <c r="D474" t="s">
        <v>365</v>
      </c>
      <c r="E474">
        <v>823</v>
      </c>
      <c r="F474" t="s">
        <v>361</v>
      </c>
      <c r="G474" t="s">
        <v>362</v>
      </c>
      <c r="H474" t="s">
        <v>98</v>
      </c>
      <c r="I474" t="s">
        <v>142</v>
      </c>
      <c r="J474" t="s">
        <v>171</v>
      </c>
      <c r="K474">
        <v>15</v>
      </c>
      <c r="L474" t="b">
        <v>0</v>
      </c>
      <c r="M474" t="b">
        <v>1</v>
      </c>
      <c r="N474" t="b">
        <v>0</v>
      </c>
    </row>
    <row r="475" spans="1:14">
      <c r="A475" t="s">
        <v>836</v>
      </c>
      <c r="B475" t="s">
        <v>268</v>
      </c>
      <c r="C475" t="s">
        <v>33</v>
      </c>
      <c r="D475" t="s">
        <v>365</v>
      </c>
      <c r="E475">
        <v>656</v>
      </c>
      <c r="F475" t="s">
        <v>361</v>
      </c>
      <c r="G475" t="s">
        <v>362</v>
      </c>
      <c r="H475" t="s">
        <v>98</v>
      </c>
      <c r="I475" t="s">
        <v>127</v>
      </c>
      <c r="J475" t="s">
        <v>302</v>
      </c>
      <c r="K475">
        <v>146</v>
      </c>
      <c r="L475" t="b">
        <v>0</v>
      </c>
      <c r="M475" t="b">
        <v>1</v>
      </c>
      <c r="N475" t="b">
        <v>0</v>
      </c>
    </row>
    <row r="476" spans="1:14">
      <c r="A476" t="s">
        <v>837</v>
      </c>
      <c r="B476" t="s">
        <v>206</v>
      </c>
      <c r="C476" t="s">
        <v>45</v>
      </c>
      <c r="D476" t="s">
        <v>360</v>
      </c>
      <c r="E476">
        <v>959</v>
      </c>
      <c r="F476" t="s">
        <v>361</v>
      </c>
      <c r="G476" t="s">
        <v>362</v>
      </c>
      <c r="H476" t="s">
        <v>112</v>
      </c>
      <c r="I476" t="s">
        <v>124</v>
      </c>
      <c r="J476" t="s">
        <v>241</v>
      </c>
      <c r="K476">
        <v>85</v>
      </c>
      <c r="L476" t="b">
        <v>0</v>
      </c>
      <c r="M476" t="b">
        <v>1</v>
      </c>
      <c r="N476" t="b">
        <v>0</v>
      </c>
    </row>
    <row r="477" spans="1:14">
      <c r="A477" t="s">
        <v>838</v>
      </c>
      <c r="B477" t="s">
        <v>319</v>
      </c>
      <c r="C477" t="s">
        <v>48</v>
      </c>
      <c r="D477" t="s">
        <v>365</v>
      </c>
      <c r="E477">
        <v>564</v>
      </c>
      <c r="F477" t="s">
        <v>361</v>
      </c>
      <c r="G477" t="s">
        <v>362</v>
      </c>
      <c r="H477" t="s">
        <v>104</v>
      </c>
      <c r="I477" t="s">
        <v>133</v>
      </c>
      <c r="J477" t="s">
        <v>206</v>
      </c>
      <c r="K477">
        <v>50</v>
      </c>
      <c r="L477" t="b">
        <v>0</v>
      </c>
      <c r="M477" t="b">
        <v>1</v>
      </c>
      <c r="N477" t="b">
        <v>0</v>
      </c>
    </row>
    <row r="478" spans="1:14">
      <c r="A478" t="s">
        <v>839</v>
      </c>
      <c r="B478" t="s">
        <v>268</v>
      </c>
      <c r="C478" t="s">
        <v>48</v>
      </c>
      <c r="D478" t="s">
        <v>365</v>
      </c>
      <c r="E478">
        <v>345</v>
      </c>
      <c r="F478" t="s">
        <v>361</v>
      </c>
      <c r="G478" t="s">
        <v>362</v>
      </c>
      <c r="H478" t="s">
        <v>102</v>
      </c>
      <c r="I478" t="s">
        <v>145</v>
      </c>
      <c r="J478" t="s">
        <v>172</v>
      </c>
      <c r="K478">
        <v>16</v>
      </c>
      <c r="L478" t="b">
        <v>0</v>
      </c>
      <c r="M478" t="b">
        <v>1</v>
      </c>
      <c r="N478" t="b">
        <v>0</v>
      </c>
    </row>
    <row r="479" spans="1:14">
      <c r="A479" t="s">
        <v>840</v>
      </c>
      <c r="B479" t="s">
        <v>248</v>
      </c>
      <c r="C479" t="s">
        <v>30</v>
      </c>
      <c r="D479" t="s">
        <v>365</v>
      </c>
      <c r="E479">
        <v>922</v>
      </c>
      <c r="F479" t="s">
        <v>361</v>
      </c>
      <c r="G479" t="s">
        <v>362</v>
      </c>
      <c r="H479" t="s">
        <v>98</v>
      </c>
      <c r="I479" t="s">
        <v>139</v>
      </c>
      <c r="J479" t="s">
        <v>255</v>
      </c>
      <c r="K479">
        <v>99</v>
      </c>
      <c r="L479" t="b">
        <v>0</v>
      </c>
      <c r="M479" t="b">
        <v>1</v>
      </c>
      <c r="N479" t="b">
        <v>0</v>
      </c>
    </row>
    <row r="480" spans="1:14">
      <c r="A480" t="s">
        <v>841</v>
      </c>
      <c r="B480" t="s">
        <v>327</v>
      </c>
      <c r="C480" t="s">
        <v>30</v>
      </c>
      <c r="D480" t="s">
        <v>365</v>
      </c>
      <c r="E480">
        <v>11</v>
      </c>
      <c r="F480" t="s">
        <v>361</v>
      </c>
      <c r="G480" t="s">
        <v>362</v>
      </c>
      <c r="H480" t="s">
        <v>90</v>
      </c>
      <c r="I480" t="s">
        <v>127</v>
      </c>
      <c r="J480" t="s">
        <v>158</v>
      </c>
      <c r="K480">
        <v>2</v>
      </c>
      <c r="L480" t="b">
        <v>0</v>
      </c>
      <c r="M480" t="b">
        <v>1</v>
      </c>
      <c r="N480" t="b">
        <v>0</v>
      </c>
    </row>
    <row r="481" spans="1:14">
      <c r="A481" t="s">
        <v>842</v>
      </c>
      <c r="B481" t="s">
        <v>183</v>
      </c>
      <c r="C481" t="s">
        <v>42</v>
      </c>
      <c r="D481" t="s">
        <v>360</v>
      </c>
      <c r="E481">
        <v>16</v>
      </c>
      <c r="F481" t="s">
        <v>361</v>
      </c>
      <c r="G481" t="s">
        <v>362</v>
      </c>
      <c r="H481" t="s">
        <v>60</v>
      </c>
      <c r="I481" t="s">
        <v>130</v>
      </c>
      <c r="J481" t="s">
        <v>309</v>
      </c>
      <c r="K481">
        <v>153</v>
      </c>
      <c r="L481" t="b">
        <v>0</v>
      </c>
      <c r="M481" t="b">
        <v>1</v>
      </c>
      <c r="N481" t="b">
        <v>0</v>
      </c>
    </row>
    <row r="482" spans="1:14">
      <c r="A482" t="s">
        <v>843</v>
      </c>
      <c r="B482" t="s">
        <v>199</v>
      </c>
      <c r="C482" t="s">
        <v>48</v>
      </c>
      <c r="D482" t="s">
        <v>365</v>
      </c>
      <c r="E482">
        <v>810</v>
      </c>
      <c r="F482" t="s">
        <v>361</v>
      </c>
      <c r="G482" t="s">
        <v>362</v>
      </c>
      <c r="H482" t="s">
        <v>84</v>
      </c>
      <c r="I482" t="s">
        <v>136</v>
      </c>
      <c r="J482" t="s">
        <v>212</v>
      </c>
      <c r="K482">
        <v>56</v>
      </c>
      <c r="L482" t="b">
        <v>0</v>
      </c>
      <c r="M482" t="b">
        <v>1</v>
      </c>
      <c r="N482" t="b">
        <v>0</v>
      </c>
    </row>
    <row r="483" spans="1:14">
      <c r="A483" t="s">
        <v>844</v>
      </c>
      <c r="B483" t="s">
        <v>183</v>
      </c>
      <c r="C483" t="s">
        <v>48</v>
      </c>
      <c r="D483" t="s">
        <v>360</v>
      </c>
      <c r="E483">
        <v>858</v>
      </c>
      <c r="F483" t="s">
        <v>361</v>
      </c>
      <c r="G483" t="s">
        <v>362</v>
      </c>
      <c r="H483" t="s">
        <v>98</v>
      </c>
      <c r="I483" t="s">
        <v>139</v>
      </c>
      <c r="J483" t="s">
        <v>187</v>
      </c>
      <c r="K483">
        <v>31</v>
      </c>
      <c r="L483" t="b">
        <v>0</v>
      </c>
      <c r="M483" t="b">
        <v>1</v>
      </c>
      <c r="N483" t="b">
        <v>0</v>
      </c>
    </row>
    <row r="484" spans="1:14">
      <c r="A484" t="s">
        <v>845</v>
      </c>
      <c r="B484" t="s">
        <v>269</v>
      </c>
      <c r="C484" t="s">
        <v>30</v>
      </c>
      <c r="D484" t="s">
        <v>365</v>
      </c>
      <c r="E484">
        <v>616</v>
      </c>
      <c r="F484" t="s">
        <v>361</v>
      </c>
      <c r="G484" t="s">
        <v>362</v>
      </c>
      <c r="H484" t="s">
        <v>82</v>
      </c>
      <c r="I484" t="s">
        <v>121</v>
      </c>
      <c r="J484" t="s">
        <v>157</v>
      </c>
      <c r="K484">
        <v>1</v>
      </c>
      <c r="L484" t="b">
        <v>0</v>
      </c>
      <c r="M484" t="b">
        <v>1</v>
      </c>
      <c r="N484" t="b">
        <v>0</v>
      </c>
    </row>
    <row r="485" spans="1:14">
      <c r="A485" t="s">
        <v>846</v>
      </c>
      <c r="B485" t="s">
        <v>235</v>
      </c>
      <c r="C485" t="s">
        <v>48</v>
      </c>
      <c r="D485" t="s">
        <v>365</v>
      </c>
      <c r="E485">
        <v>666</v>
      </c>
      <c r="F485" t="s">
        <v>361</v>
      </c>
      <c r="G485" t="s">
        <v>362</v>
      </c>
      <c r="H485" t="s">
        <v>90</v>
      </c>
      <c r="I485" t="s">
        <v>142</v>
      </c>
      <c r="J485" t="s">
        <v>325</v>
      </c>
      <c r="K485">
        <v>169</v>
      </c>
      <c r="L485" t="b">
        <v>0</v>
      </c>
      <c r="M485" t="b">
        <v>1</v>
      </c>
      <c r="N485" t="b">
        <v>0</v>
      </c>
    </row>
    <row r="486" spans="1:14">
      <c r="A486" t="s">
        <v>847</v>
      </c>
      <c r="B486" t="s">
        <v>185</v>
      </c>
      <c r="C486" t="s">
        <v>36</v>
      </c>
      <c r="D486" t="s">
        <v>365</v>
      </c>
      <c r="E486">
        <v>61</v>
      </c>
      <c r="F486" t="s">
        <v>361</v>
      </c>
      <c r="G486" t="s">
        <v>362</v>
      </c>
      <c r="H486" t="s">
        <v>68</v>
      </c>
      <c r="I486" t="s">
        <v>127</v>
      </c>
      <c r="J486" t="s">
        <v>325</v>
      </c>
      <c r="K486">
        <v>169</v>
      </c>
      <c r="L486" t="b">
        <v>0</v>
      </c>
      <c r="M486" t="b">
        <v>1</v>
      </c>
      <c r="N486" t="b">
        <v>0</v>
      </c>
    </row>
    <row r="487" spans="1:14">
      <c r="A487" t="s">
        <v>848</v>
      </c>
      <c r="B487" t="s">
        <v>250</v>
      </c>
      <c r="C487" t="s">
        <v>45</v>
      </c>
      <c r="D487" t="s">
        <v>360</v>
      </c>
      <c r="E487">
        <v>515</v>
      </c>
      <c r="F487" t="s">
        <v>361</v>
      </c>
      <c r="G487" t="s">
        <v>362</v>
      </c>
      <c r="H487" t="s">
        <v>96</v>
      </c>
      <c r="I487" t="s">
        <v>127</v>
      </c>
      <c r="J487" t="s">
        <v>179</v>
      </c>
      <c r="K487">
        <v>23</v>
      </c>
      <c r="L487" t="b">
        <v>0</v>
      </c>
      <c r="M487" t="b">
        <v>1</v>
      </c>
      <c r="N487" t="b">
        <v>0</v>
      </c>
    </row>
    <row r="488" spans="1:14">
      <c r="A488" t="s">
        <v>849</v>
      </c>
      <c r="B488" t="s">
        <v>306</v>
      </c>
      <c r="C488" t="s">
        <v>45</v>
      </c>
      <c r="D488" t="s">
        <v>365</v>
      </c>
      <c r="E488">
        <v>972</v>
      </c>
      <c r="F488" t="s">
        <v>361</v>
      </c>
      <c r="G488" t="s">
        <v>362</v>
      </c>
      <c r="H488" t="s">
        <v>86</v>
      </c>
      <c r="I488" t="s">
        <v>139</v>
      </c>
      <c r="J488" t="s">
        <v>334</v>
      </c>
      <c r="K488">
        <v>178</v>
      </c>
      <c r="L488" t="b">
        <v>0</v>
      </c>
      <c r="M488" t="b">
        <v>1</v>
      </c>
      <c r="N488" t="b">
        <v>0</v>
      </c>
    </row>
    <row r="489" spans="1:14">
      <c r="A489" t="s">
        <v>850</v>
      </c>
      <c r="B489" t="s">
        <v>249</v>
      </c>
      <c r="C489" t="s">
        <v>36</v>
      </c>
      <c r="D489" t="s">
        <v>365</v>
      </c>
      <c r="E489">
        <v>814</v>
      </c>
      <c r="F489" t="s">
        <v>361</v>
      </c>
      <c r="G489" t="s">
        <v>362</v>
      </c>
      <c r="H489" t="s">
        <v>66</v>
      </c>
      <c r="I489" t="s">
        <v>121</v>
      </c>
      <c r="J489" t="s">
        <v>232</v>
      </c>
      <c r="K489">
        <v>76</v>
      </c>
      <c r="L489" t="b">
        <v>0</v>
      </c>
      <c r="M489" t="b">
        <v>1</v>
      </c>
      <c r="N489" t="b">
        <v>0</v>
      </c>
    </row>
    <row r="490" spans="1:14">
      <c r="A490" t="s">
        <v>851</v>
      </c>
      <c r="B490" t="s">
        <v>326</v>
      </c>
      <c r="C490" t="s">
        <v>45</v>
      </c>
      <c r="D490" t="s">
        <v>365</v>
      </c>
      <c r="E490">
        <v>867</v>
      </c>
      <c r="F490" t="s">
        <v>361</v>
      </c>
      <c r="G490" t="s">
        <v>362</v>
      </c>
      <c r="H490" t="s">
        <v>74</v>
      </c>
      <c r="I490" t="s">
        <v>145</v>
      </c>
      <c r="J490" t="s">
        <v>180</v>
      </c>
      <c r="K490">
        <v>24</v>
      </c>
      <c r="L490" t="b">
        <v>0</v>
      </c>
      <c r="M490" t="b">
        <v>1</v>
      </c>
      <c r="N490" t="b">
        <v>0</v>
      </c>
    </row>
    <row r="491" spans="1:14">
      <c r="A491" t="s">
        <v>852</v>
      </c>
      <c r="B491" t="s">
        <v>192</v>
      </c>
      <c r="C491" t="s">
        <v>48</v>
      </c>
      <c r="D491" t="s">
        <v>360</v>
      </c>
      <c r="E491">
        <v>50</v>
      </c>
      <c r="F491" t="s">
        <v>361</v>
      </c>
      <c r="G491" t="s">
        <v>362</v>
      </c>
      <c r="H491" t="s">
        <v>106</v>
      </c>
      <c r="I491" t="s">
        <v>148</v>
      </c>
      <c r="J491" t="s">
        <v>201</v>
      </c>
      <c r="K491">
        <v>45</v>
      </c>
      <c r="L491" t="b">
        <v>0</v>
      </c>
      <c r="M491" t="b">
        <v>1</v>
      </c>
      <c r="N491" t="b">
        <v>0</v>
      </c>
    </row>
    <row r="492" spans="1:14">
      <c r="A492" t="s">
        <v>853</v>
      </c>
      <c r="B492" t="s">
        <v>240</v>
      </c>
      <c r="C492" t="s">
        <v>27</v>
      </c>
      <c r="D492" t="s">
        <v>365</v>
      </c>
      <c r="E492">
        <v>460</v>
      </c>
      <c r="F492" t="s">
        <v>361</v>
      </c>
      <c r="G492" t="s">
        <v>362</v>
      </c>
      <c r="H492" t="s">
        <v>88</v>
      </c>
      <c r="I492" t="s">
        <v>136</v>
      </c>
      <c r="J492" t="s">
        <v>220</v>
      </c>
      <c r="K492">
        <v>64</v>
      </c>
      <c r="L492" t="b">
        <v>0</v>
      </c>
      <c r="M492" t="b">
        <v>1</v>
      </c>
      <c r="N492" t="b">
        <v>0</v>
      </c>
    </row>
    <row r="493" spans="1:14">
      <c r="A493" t="s">
        <v>854</v>
      </c>
      <c r="B493" t="s">
        <v>218</v>
      </c>
      <c r="C493" t="s">
        <v>33</v>
      </c>
      <c r="D493" t="s">
        <v>360</v>
      </c>
      <c r="E493">
        <v>153</v>
      </c>
      <c r="F493" t="s">
        <v>361</v>
      </c>
      <c r="G493" t="s">
        <v>362</v>
      </c>
      <c r="H493" t="s">
        <v>68</v>
      </c>
      <c r="I493" t="s">
        <v>130</v>
      </c>
      <c r="J493" t="s">
        <v>306</v>
      </c>
      <c r="K493">
        <v>150</v>
      </c>
      <c r="L493" t="b">
        <v>0</v>
      </c>
      <c r="M493" t="b">
        <v>1</v>
      </c>
      <c r="N493" t="b">
        <v>0</v>
      </c>
    </row>
    <row r="494" spans="1:14">
      <c r="A494" t="s">
        <v>855</v>
      </c>
      <c r="B494" t="s">
        <v>298</v>
      </c>
      <c r="C494" t="s">
        <v>39</v>
      </c>
      <c r="D494" t="s">
        <v>360</v>
      </c>
      <c r="E494">
        <v>432</v>
      </c>
      <c r="F494" t="s">
        <v>361</v>
      </c>
      <c r="G494" t="s">
        <v>362</v>
      </c>
      <c r="H494" t="s">
        <v>116</v>
      </c>
      <c r="I494" t="s">
        <v>133</v>
      </c>
      <c r="J494" t="s">
        <v>305</v>
      </c>
      <c r="K494">
        <v>149</v>
      </c>
      <c r="L494" t="b">
        <v>0</v>
      </c>
      <c r="M494" t="b">
        <v>1</v>
      </c>
      <c r="N494" t="b">
        <v>0</v>
      </c>
    </row>
    <row r="495" spans="1:14">
      <c r="A495" t="s">
        <v>856</v>
      </c>
      <c r="B495" t="s">
        <v>260</v>
      </c>
      <c r="C495" t="s">
        <v>30</v>
      </c>
      <c r="D495" t="s">
        <v>365</v>
      </c>
      <c r="E495">
        <v>562</v>
      </c>
      <c r="F495" t="s">
        <v>361</v>
      </c>
      <c r="G495" t="s">
        <v>362</v>
      </c>
      <c r="H495" t="s">
        <v>96</v>
      </c>
      <c r="I495" t="s">
        <v>145</v>
      </c>
      <c r="J495" t="s">
        <v>242</v>
      </c>
      <c r="K495">
        <v>86</v>
      </c>
      <c r="L495" t="b">
        <v>0</v>
      </c>
      <c r="M495" t="b">
        <v>1</v>
      </c>
      <c r="N495" t="b">
        <v>0</v>
      </c>
    </row>
    <row r="496" spans="1:14">
      <c r="A496" t="s">
        <v>857</v>
      </c>
      <c r="B496" t="s">
        <v>277</v>
      </c>
      <c r="C496" t="s">
        <v>30</v>
      </c>
      <c r="D496" t="s">
        <v>360</v>
      </c>
      <c r="E496">
        <v>630</v>
      </c>
      <c r="F496" t="s">
        <v>361</v>
      </c>
      <c r="G496" t="s">
        <v>362</v>
      </c>
      <c r="H496" t="s">
        <v>114</v>
      </c>
      <c r="I496" t="s">
        <v>133</v>
      </c>
      <c r="J496" t="s">
        <v>333</v>
      </c>
      <c r="K496">
        <v>177</v>
      </c>
      <c r="L496" t="b">
        <v>0</v>
      </c>
      <c r="M496" t="b">
        <v>1</v>
      </c>
      <c r="N496" t="b">
        <v>0</v>
      </c>
    </row>
    <row r="497" spans="1:14">
      <c r="A497" t="s">
        <v>858</v>
      </c>
      <c r="B497" t="s">
        <v>198</v>
      </c>
      <c r="C497" t="s">
        <v>36</v>
      </c>
      <c r="D497" t="s">
        <v>360</v>
      </c>
      <c r="E497">
        <v>965</v>
      </c>
      <c r="F497" t="s">
        <v>361</v>
      </c>
      <c r="G497" t="s">
        <v>362</v>
      </c>
      <c r="H497" t="s">
        <v>94</v>
      </c>
      <c r="I497" t="s">
        <v>142</v>
      </c>
      <c r="J497" t="s">
        <v>201</v>
      </c>
      <c r="K497">
        <v>45</v>
      </c>
      <c r="L497" t="b">
        <v>0</v>
      </c>
      <c r="M497" t="b">
        <v>1</v>
      </c>
      <c r="N497" t="b">
        <v>0</v>
      </c>
    </row>
    <row r="498" spans="1:14">
      <c r="A498" t="s">
        <v>859</v>
      </c>
      <c r="B498" t="s">
        <v>325</v>
      </c>
      <c r="C498" t="s">
        <v>42</v>
      </c>
      <c r="D498" t="s">
        <v>365</v>
      </c>
      <c r="E498">
        <v>206</v>
      </c>
      <c r="F498" t="s">
        <v>361</v>
      </c>
      <c r="G498" t="s">
        <v>362</v>
      </c>
      <c r="H498" t="s">
        <v>70</v>
      </c>
      <c r="I498" t="s">
        <v>139</v>
      </c>
      <c r="J498" t="s">
        <v>333</v>
      </c>
      <c r="K498">
        <v>177</v>
      </c>
      <c r="L498" t="b">
        <v>0</v>
      </c>
      <c r="M498" t="b">
        <v>1</v>
      </c>
      <c r="N498" t="b">
        <v>0</v>
      </c>
    </row>
    <row r="499" spans="1:14">
      <c r="A499" t="s">
        <v>860</v>
      </c>
      <c r="B499" t="s">
        <v>184</v>
      </c>
      <c r="C499" t="s">
        <v>36</v>
      </c>
      <c r="D499" t="s">
        <v>360</v>
      </c>
      <c r="E499">
        <v>537</v>
      </c>
      <c r="F499" t="s">
        <v>361</v>
      </c>
      <c r="G499" t="s">
        <v>362</v>
      </c>
      <c r="H499" t="s">
        <v>108</v>
      </c>
      <c r="I499" t="s">
        <v>145</v>
      </c>
      <c r="J499" t="s">
        <v>295</v>
      </c>
      <c r="K499">
        <v>139</v>
      </c>
      <c r="L499" t="b">
        <v>0</v>
      </c>
      <c r="M499" t="b">
        <v>1</v>
      </c>
      <c r="N499" t="b">
        <v>0</v>
      </c>
    </row>
    <row r="500" spans="1:14">
      <c r="A500" t="s">
        <v>861</v>
      </c>
      <c r="B500" t="s">
        <v>214</v>
      </c>
      <c r="C500" t="s">
        <v>45</v>
      </c>
      <c r="D500" t="s">
        <v>365</v>
      </c>
      <c r="E500">
        <v>21</v>
      </c>
      <c r="F500" t="s">
        <v>361</v>
      </c>
      <c r="G500" t="s">
        <v>362</v>
      </c>
      <c r="H500" t="s">
        <v>63</v>
      </c>
      <c r="I500" t="s">
        <v>127</v>
      </c>
      <c r="J500" t="s">
        <v>234</v>
      </c>
      <c r="K500">
        <v>78</v>
      </c>
      <c r="L500" t="b">
        <v>0</v>
      </c>
      <c r="M500" t="b">
        <v>1</v>
      </c>
      <c r="N500" t="b">
        <v>0</v>
      </c>
    </row>
    <row r="501" spans="1:14">
      <c r="A501" t="s">
        <v>862</v>
      </c>
      <c r="B501" t="s">
        <v>264</v>
      </c>
      <c r="C501" t="s">
        <v>36</v>
      </c>
      <c r="D501" t="s">
        <v>360</v>
      </c>
      <c r="E501">
        <v>902</v>
      </c>
      <c r="F501" t="s">
        <v>361</v>
      </c>
      <c r="G501" t="s">
        <v>362</v>
      </c>
      <c r="H501" t="s">
        <v>86</v>
      </c>
      <c r="I501" t="s">
        <v>127</v>
      </c>
      <c r="J501" t="s">
        <v>248</v>
      </c>
      <c r="K501">
        <v>92</v>
      </c>
      <c r="L501" t="b">
        <v>0</v>
      </c>
      <c r="M501" t="b">
        <v>1</v>
      </c>
      <c r="N501"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1"/>
  <sheetViews>
    <sheetView workbookViewId="0">
      <selection activeCell="M21" sqref="M21"/>
    </sheetView>
  </sheetViews>
  <sheetFormatPr defaultRowHeight="14.4"/>
  <cols>
    <col min="1" max="1" width="18.77734375" customWidth="1"/>
    <col min="2" max="2" width="16" customWidth="1"/>
    <col min="3" max="3" width="23.44140625" customWidth="1"/>
    <col min="4" max="4" width="15.88671875" customWidth="1"/>
    <col min="5" max="5" width="12.88671875" customWidth="1"/>
    <col min="6" max="6" width="11.6640625" customWidth="1"/>
    <col min="7" max="7" width="12.44140625" customWidth="1"/>
    <col min="8" max="8" width="12.21875" customWidth="1"/>
    <col min="9" max="9" width="15.33203125" customWidth="1"/>
    <col min="10" max="10" width="16.21875" customWidth="1"/>
    <col min="11" max="11" width="13.109375" customWidth="1"/>
    <col min="12" max="12" width="14.6640625" customWidth="1"/>
    <col min="13" max="13" width="19.33203125" customWidth="1"/>
    <col min="14" max="14" width="16.44140625" customWidth="1"/>
    <col min="15" max="15" width="22.6640625" customWidth="1"/>
    <col min="16" max="16" width="19.88671875" customWidth="1"/>
  </cols>
  <sheetData>
    <row r="1" spans="1:16">
      <c r="A1" s="1" t="s">
        <v>863</v>
      </c>
      <c r="B1" s="1" t="s">
        <v>350</v>
      </c>
      <c r="C1" s="1" t="s">
        <v>864</v>
      </c>
      <c r="D1" s="1" t="s">
        <v>24</v>
      </c>
      <c r="E1" s="1" t="s">
        <v>352</v>
      </c>
      <c r="F1" s="1" t="s">
        <v>353</v>
      </c>
      <c r="G1" s="1" t="s">
        <v>865</v>
      </c>
      <c r="H1" s="1" t="s">
        <v>866</v>
      </c>
      <c r="I1" s="1" t="s">
        <v>51</v>
      </c>
      <c r="J1" s="1" t="s">
        <v>118</v>
      </c>
      <c r="K1" s="1" t="s">
        <v>151</v>
      </c>
      <c r="L1" s="1" t="s">
        <v>152</v>
      </c>
      <c r="M1" s="1" t="s">
        <v>867</v>
      </c>
      <c r="N1" s="1" t="s">
        <v>868</v>
      </c>
      <c r="O1" s="1" t="s">
        <v>358</v>
      </c>
      <c r="P1" s="1" t="s">
        <v>869</v>
      </c>
    </row>
    <row r="2" spans="1:16">
      <c r="A2" t="s">
        <v>870</v>
      </c>
      <c r="B2" t="s">
        <v>406</v>
      </c>
      <c r="C2" t="s">
        <v>871</v>
      </c>
      <c r="D2" t="s">
        <v>39</v>
      </c>
      <c r="E2" t="s">
        <v>360</v>
      </c>
      <c r="F2">
        <v>827</v>
      </c>
      <c r="G2">
        <v>231.66</v>
      </c>
      <c r="H2">
        <v>95.79</v>
      </c>
      <c r="I2" t="s">
        <v>112</v>
      </c>
      <c r="J2" t="s">
        <v>145</v>
      </c>
      <c r="K2" t="s">
        <v>285</v>
      </c>
      <c r="L2">
        <v>129</v>
      </c>
      <c r="M2" t="b">
        <v>0</v>
      </c>
      <c r="N2" t="b">
        <v>0</v>
      </c>
      <c r="O2" t="b">
        <v>0</v>
      </c>
      <c r="P2" t="b">
        <v>0</v>
      </c>
    </row>
    <row r="3" spans="1:16">
      <c r="A3" t="s">
        <v>872</v>
      </c>
      <c r="B3" t="s">
        <v>509</v>
      </c>
      <c r="C3" t="s">
        <v>873</v>
      </c>
      <c r="D3" t="s">
        <v>48</v>
      </c>
      <c r="E3" t="s">
        <v>360</v>
      </c>
      <c r="F3">
        <v>665</v>
      </c>
      <c r="G3">
        <v>1099.75</v>
      </c>
      <c r="H3">
        <v>365.67</v>
      </c>
      <c r="I3" t="s">
        <v>76</v>
      </c>
      <c r="J3" t="s">
        <v>130</v>
      </c>
      <c r="K3" t="s">
        <v>180</v>
      </c>
      <c r="L3">
        <v>24</v>
      </c>
      <c r="M3" t="b">
        <v>0</v>
      </c>
      <c r="N3" t="b">
        <v>0</v>
      </c>
      <c r="O3" t="b">
        <v>0</v>
      </c>
      <c r="P3" t="b">
        <v>0</v>
      </c>
    </row>
    <row r="4" spans="1:16">
      <c r="A4" t="s">
        <v>874</v>
      </c>
      <c r="B4" t="s">
        <v>643</v>
      </c>
      <c r="C4" t="s">
        <v>875</v>
      </c>
      <c r="D4" t="s">
        <v>33</v>
      </c>
      <c r="E4" t="s">
        <v>365</v>
      </c>
      <c r="F4">
        <v>787</v>
      </c>
      <c r="G4">
        <v>2156.16</v>
      </c>
      <c r="H4">
        <v>848.45</v>
      </c>
      <c r="I4" t="s">
        <v>80</v>
      </c>
      <c r="J4" t="s">
        <v>139</v>
      </c>
      <c r="K4" t="s">
        <v>213</v>
      </c>
      <c r="L4">
        <v>57</v>
      </c>
      <c r="M4" t="b">
        <v>0</v>
      </c>
      <c r="N4" t="b">
        <v>0</v>
      </c>
      <c r="O4" t="b">
        <v>0</v>
      </c>
      <c r="P4" t="b">
        <v>0</v>
      </c>
    </row>
    <row r="5" spans="1:16">
      <c r="A5" t="s">
        <v>876</v>
      </c>
      <c r="B5" t="s">
        <v>376</v>
      </c>
      <c r="C5" t="s">
        <v>877</v>
      </c>
      <c r="D5" t="s">
        <v>36</v>
      </c>
      <c r="E5" t="s">
        <v>360</v>
      </c>
      <c r="F5">
        <v>194</v>
      </c>
      <c r="G5">
        <v>604.46</v>
      </c>
      <c r="H5">
        <v>58.63</v>
      </c>
      <c r="I5" t="s">
        <v>88</v>
      </c>
      <c r="J5" t="s">
        <v>148</v>
      </c>
      <c r="K5" t="s">
        <v>319</v>
      </c>
      <c r="L5">
        <v>163</v>
      </c>
      <c r="M5" t="b">
        <v>0</v>
      </c>
      <c r="N5" t="b">
        <v>0</v>
      </c>
      <c r="O5" t="b">
        <v>0</v>
      </c>
      <c r="P5" t="b">
        <v>0</v>
      </c>
    </row>
    <row r="6" spans="1:16">
      <c r="A6" t="s">
        <v>878</v>
      </c>
      <c r="B6" t="s">
        <v>385</v>
      </c>
      <c r="C6" t="s">
        <v>879</v>
      </c>
      <c r="D6" t="s">
        <v>48</v>
      </c>
      <c r="E6" t="s">
        <v>360</v>
      </c>
      <c r="F6">
        <v>331</v>
      </c>
      <c r="G6">
        <v>1369.91</v>
      </c>
      <c r="H6">
        <v>226.72</v>
      </c>
      <c r="I6" t="s">
        <v>90</v>
      </c>
      <c r="J6" t="s">
        <v>148</v>
      </c>
      <c r="K6" t="s">
        <v>172</v>
      </c>
      <c r="L6">
        <v>16</v>
      </c>
      <c r="M6" t="b">
        <v>0</v>
      </c>
      <c r="N6" t="b">
        <v>0</v>
      </c>
      <c r="O6" t="b">
        <v>0</v>
      </c>
      <c r="P6" t="b">
        <v>0</v>
      </c>
    </row>
    <row r="7" spans="1:16">
      <c r="A7" t="s">
        <v>880</v>
      </c>
      <c r="B7" t="s">
        <v>752</v>
      </c>
      <c r="C7" t="s">
        <v>881</v>
      </c>
      <c r="D7" t="s">
        <v>39</v>
      </c>
      <c r="E7" t="s">
        <v>360</v>
      </c>
      <c r="F7">
        <v>330</v>
      </c>
      <c r="G7">
        <v>246.17</v>
      </c>
      <c r="H7">
        <v>40.619999999999997</v>
      </c>
      <c r="I7" t="s">
        <v>108</v>
      </c>
      <c r="J7" t="s">
        <v>139</v>
      </c>
      <c r="K7" t="s">
        <v>261</v>
      </c>
      <c r="L7">
        <v>105</v>
      </c>
      <c r="M7" t="b">
        <v>0</v>
      </c>
      <c r="N7" t="b">
        <v>0</v>
      </c>
      <c r="O7" t="b">
        <v>0</v>
      </c>
      <c r="P7" t="b">
        <v>0</v>
      </c>
    </row>
    <row r="8" spans="1:16">
      <c r="A8" t="s">
        <v>882</v>
      </c>
      <c r="B8" t="s">
        <v>611</v>
      </c>
      <c r="C8" t="s">
        <v>883</v>
      </c>
      <c r="D8" t="s">
        <v>42</v>
      </c>
      <c r="E8" t="s">
        <v>360</v>
      </c>
      <c r="F8">
        <v>203</v>
      </c>
      <c r="G8">
        <v>241.39</v>
      </c>
      <c r="H8">
        <v>24.5</v>
      </c>
      <c r="I8" t="s">
        <v>96</v>
      </c>
      <c r="J8" t="s">
        <v>127</v>
      </c>
      <c r="K8" t="s">
        <v>262</v>
      </c>
      <c r="L8">
        <v>106</v>
      </c>
      <c r="M8" t="b">
        <v>0</v>
      </c>
      <c r="N8" t="b">
        <v>0</v>
      </c>
      <c r="O8" t="b">
        <v>0</v>
      </c>
      <c r="P8" t="b">
        <v>0</v>
      </c>
    </row>
    <row r="9" spans="1:16">
      <c r="A9" t="s">
        <v>884</v>
      </c>
      <c r="B9" t="s">
        <v>838</v>
      </c>
      <c r="C9" t="s">
        <v>885</v>
      </c>
      <c r="D9" t="s">
        <v>27</v>
      </c>
      <c r="E9" t="s">
        <v>360</v>
      </c>
      <c r="F9">
        <v>323</v>
      </c>
      <c r="G9">
        <v>784.63</v>
      </c>
      <c r="H9">
        <v>126.72</v>
      </c>
      <c r="I9" t="s">
        <v>116</v>
      </c>
      <c r="J9" t="s">
        <v>124</v>
      </c>
      <c r="K9" t="s">
        <v>219</v>
      </c>
      <c r="L9">
        <v>63</v>
      </c>
      <c r="M9" t="b">
        <v>0</v>
      </c>
      <c r="N9" t="b">
        <v>0</v>
      </c>
      <c r="O9" t="b">
        <v>0</v>
      </c>
      <c r="P9" t="b">
        <v>0</v>
      </c>
    </row>
    <row r="10" spans="1:16">
      <c r="A10" t="s">
        <v>886</v>
      </c>
      <c r="B10" t="s">
        <v>736</v>
      </c>
      <c r="C10" t="s">
        <v>887</v>
      </c>
      <c r="D10" t="s">
        <v>39</v>
      </c>
      <c r="E10" t="s">
        <v>365</v>
      </c>
      <c r="F10">
        <v>857</v>
      </c>
      <c r="G10">
        <v>255.49</v>
      </c>
      <c r="H10">
        <v>109.48</v>
      </c>
      <c r="I10" t="s">
        <v>110</v>
      </c>
      <c r="J10" t="s">
        <v>145</v>
      </c>
      <c r="K10" t="s">
        <v>158</v>
      </c>
      <c r="L10">
        <v>2</v>
      </c>
      <c r="M10" t="b">
        <v>0</v>
      </c>
      <c r="N10" t="b">
        <v>0</v>
      </c>
      <c r="O10" t="b">
        <v>0</v>
      </c>
      <c r="P10" t="b">
        <v>0</v>
      </c>
    </row>
    <row r="11" spans="1:16">
      <c r="A11" t="s">
        <v>888</v>
      </c>
      <c r="B11" t="s">
        <v>739</v>
      </c>
      <c r="C11" t="s">
        <v>889</v>
      </c>
      <c r="D11" t="s">
        <v>45</v>
      </c>
      <c r="E11" t="s">
        <v>360</v>
      </c>
      <c r="F11">
        <v>764</v>
      </c>
      <c r="G11">
        <v>608.33000000000004</v>
      </c>
      <c r="H11">
        <v>232.38</v>
      </c>
      <c r="I11" t="s">
        <v>57</v>
      </c>
      <c r="J11" t="s">
        <v>139</v>
      </c>
      <c r="K11" t="s">
        <v>233</v>
      </c>
      <c r="L11">
        <v>77</v>
      </c>
      <c r="M11" t="b">
        <v>0</v>
      </c>
      <c r="N11" t="b">
        <v>0</v>
      </c>
      <c r="O11" t="b">
        <v>0</v>
      </c>
      <c r="P11" t="b">
        <v>0</v>
      </c>
    </row>
    <row r="12" spans="1:16">
      <c r="A12" t="s">
        <v>890</v>
      </c>
      <c r="B12" t="s">
        <v>425</v>
      </c>
      <c r="C12" t="s">
        <v>891</v>
      </c>
      <c r="D12" t="s">
        <v>30</v>
      </c>
      <c r="E12" t="s">
        <v>360</v>
      </c>
      <c r="F12">
        <v>151</v>
      </c>
      <c r="G12">
        <v>1209.0999999999999</v>
      </c>
      <c r="H12">
        <v>91.29</v>
      </c>
      <c r="I12" t="s">
        <v>57</v>
      </c>
      <c r="J12" t="s">
        <v>121</v>
      </c>
      <c r="K12" t="s">
        <v>309</v>
      </c>
      <c r="L12">
        <v>153</v>
      </c>
      <c r="M12" t="b">
        <v>0</v>
      </c>
      <c r="N12" t="b">
        <v>0</v>
      </c>
      <c r="O12" t="b">
        <v>0</v>
      </c>
      <c r="P12" t="b">
        <v>0</v>
      </c>
    </row>
    <row r="13" spans="1:16">
      <c r="A13" t="s">
        <v>892</v>
      </c>
      <c r="B13" t="s">
        <v>731</v>
      </c>
      <c r="C13" t="s">
        <v>893</v>
      </c>
      <c r="D13" t="s">
        <v>27</v>
      </c>
      <c r="E13" t="s">
        <v>360</v>
      </c>
      <c r="F13">
        <v>52</v>
      </c>
      <c r="G13">
        <v>798.26</v>
      </c>
      <c r="H13">
        <v>20.75</v>
      </c>
      <c r="I13" t="s">
        <v>60</v>
      </c>
      <c r="J13" t="s">
        <v>127</v>
      </c>
      <c r="K13" t="s">
        <v>264</v>
      </c>
      <c r="L13">
        <v>108</v>
      </c>
      <c r="M13" t="b">
        <v>0</v>
      </c>
      <c r="N13" t="b">
        <v>0</v>
      </c>
      <c r="O13" t="b">
        <v>0</v>
      </c>
      <c r="P13" t="b">
        <v>0</v>
      </c>
    </row>
    <row r="14" spans="1:16">
      <c r="A14" t="s">
        <v>894</v>
      </c>
      <c r="B14" t="s">
        <v>710</v>
      </c>
      <c r="C14" t="s">
        <v>895</v>
      </c>
      <c r="D14" t="s">
        <v>45</v>
      </c>
      <c r="E14" t="s">
        <v>360</v>
      </c>
      <c r="F14">
        <v>945</v>
      </c>
      <c r="G14">
        <v>536.45000000000005</v>
      </c>
      <c r="H14">
        <v>253.47</v>
      </c>
      <c r="I14" t="s">
        <v>112</v>
      </c>
      <c r="J14" t="s">
        <v>124</v>
      </c>
      <c r="K14" t="s">
        <v>337</v>
      </c>
      <c r="L14">
        <v>181</v>
      </c>
      <c r="M14" t="b">
        <v>0</v>
      </c>
      <c r="N14" t="b">
        <v>0</v>
      </c>
      <c r="O14" t="b">
        <v>0</v>
      </c>
      <c r="P14" t="b">
        <v>0</v>
      </c>
    </row>
    <row r="15" spans="1:16">
      <c r="A15" t="s">
        <v>896</v>
      </c>
      <c r="B15" t="s">
        <v>852</v>
      </c>
      <c r="C15" t="s">
        <v>897</v>
      </c>
      <c r="D15" t="s">
        <v>33</v>
      </c>
      <c r="E15" t="s">
        <v>360</v>
      </c>
      <c r="F15">
        <v>81</v>
      </c>
      <c r="G15">
        <v>2159.5</v>
      </c>
      <c r="H15">
        <v>87.46</v>
      </c>
      <c r="I15" t="s">
        <v>116</v>
      </c>
      <c r="J15" t="s">
        <v>124</v>
      </c>
      <c r="K15" t="s">
        <v>311</v>
      </c>
      <c r="L15">
        <v>155</v>
      </c>
      <c r="M15" t="b">
        <v>0</v>
      </c>
      <c r="N15" t="b">
        <v>0</v>
      </c>
      <c r="O15" t="b">
        <v>0</v>
      </c>
      <c r="P15" t="b">
        <v>0</v>
      </c>
    </row>
    <row r="16" spans="1:16">
      <c r="A16" t="s">
        <v>898</v>
      </c>
      <c r="B16" t="s">
        <v>555</v>
      </c>
      <c r="C16" t="s">
        <v>899</v>
      </c>
      <c r="D16" t="s">
        <v>30</v>
      </c>
      <c r="E16" t="s">
        <v>360</v>
      </c>
      <c r="F16">
        <v>353</v>
      </c>
      <c r="G16">
        <v>1335.42</v>
      </c>
      <c r="H16">
        <v>235.7</v>
      </c>
      <c r="I16" t="s">
        <v>78</v>
      </c>
      <c r="J16" t="s">
        <v>142</v>
      </c>
      <c r="K16" t="s">
        <v>183</v>
      </c>
      <c r="L16">
        <v>27</v>
      </c>
      <c r="M16" t="b">
        <v>0</v>
      </c>
      <c r="N16" t="b">
        <v>0</v>
      </c>
      <c r="O16" t="b">
        <v>0</v>
      </c>
      <c r="P16" t="b">
        <v>0</v>
      </c>
    </row>
    <row r="17" spans="1:16">
      <c r="A17" t="s">
        <v>900</v>
      </c>
      <c r="B17" t="s">
        <v>533</v>
      </c>
      <c r="C17" t="s">
        <v>901</v>
      </c>
      <c r="D17" t="s">
        <v>42</v>
      </c>
      <c r="E17" t="s">
        <v>360</v>
      </c>
      <c r="F17">
        <v>138</v>
      </c>
      <c r="G17">
        <v>245.54</v>
      </c>
      <c r="H17">
        <v>16.940000000000001</v>
      </c>
      <c r="I17" t="s">
        <v>112</v>
      </c>
      <c r="J17" t="s">
        <v>142</v>
      </c>
      <c r="K17" t="s">
        <v>283</v>
      </c>
      <c r="L17">
        <v>127</v>
      </c>
      <c r="M17" t="b">
        <v>0</v>
      </c>
      <c r="N17" t="b">
        <v>0</v>
      </c>
      <c r="O17" t="b">
        <v>0</v>
      </c>
      <c r="P17" t="b">
        <v>0</v>
      </c>
    </row>
    <row r="18" spans="1:16">
      <c r="A18" t="s">
        <v>902</v>
      </c>
      <c r="B18" t="s">
        <v>412</v>
      </c>
      <c r="C18" t="s">
        <v>903</v>
      </c>
      <c r="D18" t="s">
        <v>33</v>
      </c>
      <c r="E18" t="s">
        <v>365</v>
      </c>
      <c r="F18">
        <v>213</v>
      </c>
      <c r="G18">
        <v>2239.9899999999998</v>
      </c>
      <c r="H18">
        <v>238.56</v>
      </c>
      <c r="I18" t="s">
        <v>112</v>
      </c>
      <c r="J18" t="s">
        <v>121</v>
      </c>
      <c r="K18" t="s">
        <v>233</v>
      </c>
      <c r="L18">
        <v>77</v>
      </c>
      <c r="M18" t="b">
        <v>0</v>
      </c>
      <c r="N18" t="b">
        <v>0</v>
      </c>
      <c r="O18" t="b">
        <v>0</v>
      </c>
      <c r="P18" t="b">
        <v>0</v>
      </c>
    </row>
    <row r="19" spans="1:16">
      <c r="A19" t="s">
        <v>904</v>
      </c>
      <c r="B19" t="s">
        <v>833</v>
      </c>
      <c r="C19" t="s">
        <v>905</v>
      </c>
      <c r="D19" t="s">
        <v>48</v>
      </c>
      <c r="E19" t="s">
        <v>360</v>
      </c>
      <c r="F19">
        <v>485</v>
      </c>
      <c r="G19">
        <v>1377.06</v>
      </c>
      <c r="H19">
        <v>333.94</v>
      </c>
      <c r="I19" t="s">
        <v>63</v>
      </c>
      <c r="J19" t="s">
        <v>136</v>
      </c>
      <c r="K19" t="s">
        <v>158</v>
      </c>
      <c r="L19">
        <v>2</v>
      </c>
      <c r="M19" t="b">
        <v>0</v>
      </c>
      <c r="N19" t="b">
        <v>0</v>
      </c>
      <c r="O19" t="b">
        <v>0</v>
      </c>
      <c r="P19" t="b">
        <v>0</v>
      </c>
    </row>
    <row r="20" spans="1:16">
      <c r="A20" t="s">
        <v>906</v>
      </c>
      <c r="B20" t="s">
        <v>516</v>
      </c>
      <c r="C20" t="s">
        <v>907</v>
      </c>
      <c r="D20" t="s">
        <v>48</v>
      </c>
      <c r="E20" t="s">
        <v>365</v>
      </c>
      <c r="F20">
        <v>867</v>
      </c>
      <c r="G20">
        <v>1028.25</v>
      </c>
      <c r="H20">
        <v>445.75</v>
      </c>
      <c r="I20" t="s">
        <v>108</v>
      </c>
      <c r="J20" t="s">
        <v>127</v>
      </c>
      <c r="K20" t="s">
        <v>332</v>
      </c>
      <c r="L20">
        <v>176</v>
      </c>
      <c r="M20" t="b">
        <v>0</v>
      </c>
      <c r="N20" t="b">
        <v>0</v>
      </c>
      <c r="O20" t="b">
        <v>0</v>
      </c>
      <c r="P20" t="b">
        <v>0</v>
      </c>
    </row>
    <row r="21" spans="1:16">
      <c r="A21" t="s">
        <v>908</v>
      </c>
      <c r="B21" t="s">
        <v>512</v>
      </c>
      <c r="C21" t="s">
        <v>909</v>
      </c>
      <c r="D21" t="s">
        <v>45</v>
      </c>
      <c r="E21" t="s">
        <v>365</v>
      </c>
      <c r="F21">
        <v>444</v>
      </c>
      <c r="G21">
        <v>553.74</v>
      </c>
      <c r="H21">
        <v>122.93</v>
      </c>
      <c r="I21" t="s">
        <v>100</v>
      </c>
      <c r="J21" t="s">
        <v>142</v>
      </c>
      <c r="K21" t="s">
        <v>193</v>
      </c>
      <c r="L21">
        <v>37</v>
      </c>
      <c r="M21" t="b">
        <v>0</v>
      </c>
      <c r="N21" t="b">
        <v>0</v>
      </c>
      <c r="O21" t="b">
        <v>0</v>
      </c>
      <c r="P21" t="b">
        <v>0</v>
      </c>
    </row>
    <row r="22" spans="1:16">
      <c r="A22" t="s">
        <v>910</v>
      </c>
      <c r="B22" t="s">
        <v>529</v>
      </c>
      <c r="C22" t="s">
        <v>911</v>
      </c>
      <c r="D22" t="s">
        <v>39</v>
      </c>
      <c r="E22" t="s">
        <v>360</v>
      </c>
      <c r="F22">
        <v>815</v>
      </c>
      <c r="G22">
        <v>232.7</v>
      </c>
      <c r="H22">
        <v>94.83</v>
      </c>
      <c r="I22" t="s">
        <v>90</v>
      </c>
      <c r="J22" t="s">
        <v>139</v>
      </c>
      <c r="K22" t="s">
        <v>180</v>
      </c>
      <c r="L22">
        <v>24</v>
      </c>
      <c r="M22" t="b">
        <v>0</v>
      </c>
      <c r="N22" t="b">
        <v>0</v>
      </c>
      <c r="O22" t="b">
        <v>0</v>
      </c>
      <c r="P22" t="b">
        <v>0</v>
      </c>
    </row>
    <row r="23" spans="1:16">
      <c r="A23" t="s">
        <v>912</v>
      </c>
      <c r="B23" t="s">
        <v>389</v>
      </c>
      <c r="C23" t="s">
        <v>913</v>
      </c>
      <c r="D23" t="s">
        <v>45</v>
      </c>
      <c r="E23" t="s">
        <v>360</v>
      </c>
      <c r="F23">
        <v>452</v>
      </c>
      <c r="G23">
        <v>579.98</v>
      </c>
      <c r="H23">
        <v>131.08000000000001</v>
      </c>
      <c r="I23" t="s">
        <v>108</v>
      </c>
      <c r="J23" t="s">
        <v>148</v>
      </c>
      <c r="K23" t="s">
        <v>234</v>
      </c>
      <c r="L23">
        <v>78</v>
      </c>
      <c r="M23" t="b">
        <v>0</v>
      </c>
      <c r="N23" t="b">
        <v>0</v>
      </c>
      <c r="O23" t="b">
        <v>0</v>
      </c>
      <c r="P23" t="b">
        <v>0</v>
      </c>
    </row>
    <row r="24" spans="1:16">
      <c r="A24" t="s">
        <v>914</v>
      </c>
      <c r="B24" t="s">
        <v>800</v>
      </c>
      <c r="C24" t="s">
        <v>915</v>
      </c>
      <c r="D24" t="s">
        <v>45</v>
      </c>
      <c r="E24" t="s">
        <v>365</v>
      </c>
      <c r="F24">
        <v>887</v>
      </c>
      <c r="G24">
        <v>597.48</v>
      </c>
      <c r="H24">
        <v>264.98</v>
      </c>
      <c r="I24" t="s">
        <v>104</v>
      </c>
      <c r="J24" t="s">
        <v>136</v>
      </c>
      <c r="K24" t="s">
        <v>191</v>
      </c>
      <c r="L24">
        <v>35</v>
      </c>
      <c r="M24" t="b">
        <v>0</v>
      </c>
      <c r="N24" t="b">
        <v>0</v>
      </c>
      <c r="O24" t="b">
        <v>0</v>
      </c>
      <c r="P24" t="b">
        <v>0</v>
      </c>
    </row>
    <row r="25" spans="1:16">
      <c r="A25" t="s">
        <v>916</v>
      </c>
      <c r="B25" t="s">
        <v>471</v>
      </c>
      <c r="C25" t="s">
        <v>917</v>
      </c>
      <c r="D25" t="s">
        <v>30</v>
      </c>
      <c r="E25" t="s">
        <v>365</v>
      </c>
      <c r="F25">
        <v>575</v>
      </c>
      <c r="G25">
        <v>1284.21</v>
      </c>
      <c r="H25">
        <v>369.21</v>
      </c>
      <c r="I25" t="s">
        <v>96</v>
      </c>
      <c r="J25" t="s">
        <v>139</v>
      </c>
      <c r="K25" t="s">
        <v>227</v>
      </c>
      <c r="L25">
        <v>71</v>
      </c>
      <c r="M25" t="b">
        <v>0</v>
      </c>
      <c r="N25" t="b">
        <v>0</v>
      </c>
      <c r="O25" t="b">
        <v>0</v>
      </c>
      <c r="P25" t="b">
        <v>0</v>
      </c>
    </row>
    <row r="26" spans="1:16">
      <c r="A26" t="s">
        <v>918</v>
      </c>
      <c r="B26" t="s">
        <v>440</v>
      </c>
      <c r="C26" t="s">
        <v>919</v>
      </c>
      <c r="D26" t="s">
        <v>30</v>
      </c>
      <c r="E26" t="s">
        <v>365</v>
      </c>
      <c r="F26">
        <v>643</v>
      </c>
      <c r="G26">
        <v>1249.6300000000001</v>
      </c>
      <c r="H26">
        <v>401.76</v>
      </c>
      <c r="I26" t="s">
        <v>114</v>
      </c>
      <c r="J26" t="s">
        <v>148</v>
      </c>
      <c r="K26" t="s">
        <v>257</v>
      </c>
      <c r="L26">
        <v>101</v>
      </c>
      <c r="M26" t="b">
        <v>0</v>
      </c>
      <c r="N26" t="b">
        <v>0</v>
      </c>
      <c r="O26" t="b">
        <v>0</v>
      </c>
      <c r="P26" t="b">
        <v>0</v>
      </c>
    </row>
    <row r="27" spans="1:16">
      <c r="A27" t="s">
        <v>920</v>
      </c>
      <c r="B27" t="s">
        <v>638</v>
      </c>
      <c r="C27" t="s">
        <v>921</v>
      </c>
      <c r="D27" t="s">
        <v>42</v>
      </c>
      <c r="E27" t="s">
        <v>360</v>
      </c>
      <c r="F27">
        <v>930</v>
      </c>
      <c r="G27">
        <v>234.9</v>
      </c>
      <c r="H27">
        <v>109.23</v>
      </c>
      <c r="I27" t="s">
        <v>88</v>
      </c>
      <c r="J27" t="s">
        <v>133</v>
      </c>
      <c r="K27" t="s">
        <v>214</v>
      </c>
      <c r="L27">
        <v>58</v>
      </c>
      <c r="M27" t="b">
        <v>0</v>
      </c>
      <c r="N27" t="b">
        <v>0</v>
      </c>
      <c r="O27" t="b">
        <v>0</v>
      </c>
      <c r="P27" t="b">
        <v>0</v>
      </c>
    </row>
    <row r="28" spans="1:16">
      <c r="A28" t="s">
        <v>922</v>
      </c>
      <c r="B28" t="s">
        <v>761</v>
      </c>
      <c r="C28" t="s">
        <v>923</v>
      </c>
      <c r="D28" t="s">
        <v>45</v>
      </c>
      <c r="E28" t="s">
        <v>360</v>
      </c>
      <c r="F28">
        <v>807</v>
      </c>
      <c r="G28">
        <v>544.14</v>
      </c>
      <c r="H28">
        <v>219.56</v>
      </c>
      <c r="I28" t="s">
        <v>86</v>
      </c>
      <c r="J28" t="s">
        <v>124</v>
      </c>
      <c r="K28" t="s">
        <v>271</v>
      </c>
      <c r="L28">
        <v>115</v>
      </c>
      <c r="M28" t="b">
        <v>0</v>
      </c>
      <c r="N28" t="b">
        <v>0</v>
      </c>
      <c r="O28" t="b">
        <v>0</v>
      </c>
      <c r="P28" t="b">
        <v>0</v>
      </c>
    </row>
    <row r="29" spans="1:16">
      <c r="A29" t="s">
        <v>924</v>
      </c>
      <c r="B29" t="s">
        <v>544</v>
      </c>
      <c r="C29" t="s">
        <v>925</v>
      </c>
      <c r="D29" t="s">
        <v>45</v>
      </c>
      <c r="E29" t="s">
        <v>365</v>
      </c>
      <c r="F29">
        <v>627</v>
      </c>
      <c r="G29">
        <v>595.1</v>
      </c>
      <c r="H29">
        <v>186.56</v>
      </c>
      <c r="I29" t="s">
        <v>86</v>
      </c>
      <c r="J29" t="s">
        <v>145</v>
      </c>
      <c r="K29" t="s">
        <v>157</v>
      </c>
      <c r="L29">
        <v>1</v>
      </c>
      <c r="M29" t="b">
        <v>0</v>
      </c>
      <c r="N29" t="b">
        <v>0</v>
      </c>
      <c r="O29" t="b">
        <v>0</v>
      </c>
      <c r="P29" t="b">
        <v>0</v>
      </c>
    </row>
    <row r="30" spans="1:16">
      <c r="A30" t="s">
        <v>926</v>
      </c>
      <c r="B30" t="s">
        <v>679</v>
      </c>
      <c r="C30" t="s">
        <v>927</v>
      </c>
      <c r="D30" t="s">
        <v>27</v>
      </c>
      <c r="E30" t="s">
        <v>360</v>
      </c>
      <c r="F30">
        <v>226</v>
      </c>
      <c r="G30">
        <v>831.48</v>
      </c>
      <c r="H30">
        <v>93.96</v>
      </c>
      <c r="I30" t="s">
        <v>60</v>
      </c>
      <c r="J30" t="s">
        <v>124</v>
      </c>
      <c r="K30" t="s">
        <v>305</v>
      </c>
      <c r="L30">
        <v>149</v>
      </c>
      <c r="M30" t="b">
        <v>0</v>
      </c>
      <c r="N30" t="b">
        <v>0</v>
      </c>
      <c r="O30" t="b">
        <v>0</v>
      </c>
      <c r="P30" t="b">
        <v>0</v>
      </c>
    </row>
    <row r="31" spans="1:16">
      <c r="A31" t="s">
        <v>928</v>
      </c>
      <c r="B31" t="s">
        <v>576</v>
      </c>
      <c r="C31" t="s">
        <v>929</v>
      </c>
      <c r="D31" t="s">
        <v>36</v>
      </c>
      <c r="E31" t="s">
        <v>360</v>
      </c>
      <c r="F31">
        <v>315</v>
      </c>
      <c r="G31">
        <v>670.22</v>
      </c>
      <c r="H31">
        <v>105.56</v>
      </c>
      <c r="I31" t="s">
        <v>116</v>
      </c>
      <c r="J31" t="s">
        <v>130</v>
      </c>
      <c r="K31" t="s">
        <v>191</v>
      </c>
      <c r="L31">
        <v>35</v>
      </c>
      <c r="M31" t="b">
        <v>0</v>
      </c>
      <c r="N31" t="b">
        <v>0</v>
      </c>
      <c r="O31" t="b">
        <v>0</v>
      </c>
      <c r="P31" t="b">
        <v>0</v>
      </c>
    </row>
    <row r="32" spans="1:16">
      <c r="A32" t="s">
        <v>930</v>
      </c>
      <c r="B32" t="s">
        <v>596</v>
      </c>
      <c r="C32" t="s">
        <v>931</v>
      </c>
      <c r="D32" t="s">
        <v>45</v>
      </c>
      <c r="E32" t="s">
        <v>365</v>
      </c>
      <c r="F32">
        <v>922</v>
      </c>
      <c r="G32">
        <v>452.75</v>
      </c>
      <c r="H32">
        <v>208.72</v>
      </c>
      <c r="I32" t="s">
        <v>86</v>
      </c>
      <c r="J32" t="s">
        <v>130</v>
      </c>
      <c r="K32" t="s">
        <v>283</v>
      </c>
      <c r="L32">
        <v>127</v>
      </c>
      <c r="M32" t="b">
        <v>0</v>
      </c>
      <c r="N32" t="b">
        <v>0</v>
      </c>
      <c r="O32" t="b">
        <v>0</v>
      </c>
      <c r="P32" t="b">
        <v>0</v>
      </c>
    </row>
    <row r="33" spans="1:16">
      <c r="A33" t="s">
        <v>932</v>
      </c>
      <c r="B33" t="s">
        <v>682</v>
      </c>
      <c r="C33" t="s">
        <v>933</v>
      </c>
      <c r="D33" t="s">
        <v>39</v>
      </c>
      <c r="E33" t="s">
        <v>360</v>
      </c>
      <c r="F33">
        <v>774</v>
      </c>
      <c r="G33">
        <v>233.56</v>
      </c>
      <c r="H33">
        <v>90.39</v>
      </c>
      <c r="I33" t="s">
        <v>100</v>
      </c>
      <c r="J33" t="s">
        <v>142</v>
      </c>
      <c r="K33" t="s">
        <v>171</v>
      </c>
      <c r="L33">
        <v>15</v>
      </c>
      <c r="M33" t="b">
        <v>0</v>
      </c>
      <c r="N33" t="b">
        <v>0</v>
      </c>
      <c r="O33" t="b">
        <v>0</v>
      </c>
      <c r="P33" t="b">
        <v>0</v>
      </c>
    </row>
    <row r="34" spans="1:16">
      <c r="A34" t="s">
        <v>934</v>
      </c>
      <c r="B34" t="s">
        <v>653</v>
      </c>
      <c r="C34" t="s">
        <v>935</v>
      </c>
      <c r="D34" t="s">
        <v>39</v>
      </c>
      <c r="E34" t="s">
        <v>365</v>
      </c>
      <c r="F34">
        <v>553</v>
      </c>
      <c r="G34">
        <v>232</v>
      </c>
      <c r="H34">
        <v>64.150000000000006</v>
      </c>
      <c r="I34" t="s">
        <v>84</v>
      </c>
      <c r="J34" t="s">
        <v>130</v>
      </c>
      <c r="K34" t="s">
        <v>253</v>
      </c>
      <c r="L34">
        <v>97</v>
      </c>
      <c r="M34" t="b">
        <v>0</v>
      </c>
      <c r="N34" t="b">
        <v>0</v>
      </c>
      <c r="O34" t="b">
        <v>0</v>
      </c>
      <c r="P34" t="b">
        <v>0</v>
      </c>
    </row>
    <row r="35" spans="1:16">
      <c r="A35" t="s">
        <v>936</v>
      </c>
      <c r="B35" t="s">
        <v>574</v>
      </c>
      <c r="C35" t="s">
        <v>937</v>
      </c>
      <c r="D35" t="s">
        <v>27</v>
      </c>
      <c r="E35" t="s">
        <v>365</v>
      </c>
      <c r="F35">
        <v>560</v>
      </c>
      <c r="G35">
        <v>727.77</v>
      </c>
      <c r="H35">
        <v>203.78</v>
      </c>
      <c r="I35" t="s">
        <v>114</v>
      </c>
      <c r="J35" t="s">
        <v>124</v>
      </c>
      <c r="K35" t="s">
        <v>172</v>
      </c>
      <c r="L35">
        <v>16</v>
      </c>
      <c r="M35" t="b">
        <v>0</v>
      </c>
      <c r="N35" t="b">
        <v>0</v>
      </c>
      <c r="O35" t="b">
        <v>0</v>
      </c>
      <c r="P35" t="b">
        <v>0</v>
      </c>
    </row>
    <row r="36" spans="1:16">
      <c r="A36" t="s">
        <v>938</v>
      </c>
      <c r="B36" t="s">
        <v>478</v>
      </c>
      <c r="C36" t="s">
        <v>939</v>
      </c>
      <c r="D36" t="s">
        <v>39</v>
      </c>
      <c r="E36" t="s">
        <v>365</v>
      </c>
      <c r="F36">
        <v>212</v>
      </c>
      <c r="G36">
        <v>233.74</v>
      </c>
      <c r="H36">
        <v>24.78</v>
      </c>
      <c r="I36" t="s">
        <v>82</v>
      </c>
      <c r="J36" t="s">
        <v>139</v>
      </c>
      <c r="K36" t="s">
        <v>246</v>
      </c>
      <c r="L36">
        <v>90</v>
      </c>
      <c r="M36" t="b">
        <v>0</v>
      </c>
      <c r="N36" t="b">
        <v>0</v>
      </c>
      <c r="O36" t="b">
        <v>0</v>
      </c>
      <c r="P36" t="b">
        <v>0</v>
      </c>
    </row>
    <row r="37" spans="1:16">
      <c r="A37" t="s">
        <v>940</v>
      </c>
      <c r="B37" t="s">
        <v>603</v>
      </c>
      <c r="C37" t="s">
        <v>941</v>
      </c>
      <c r="D37" t="s">
        <v>42</v>
      </c>
      <c r="E37" t="s">
        <v>360</v>
      </c>
      <c r="F37">
        <v>99</v>
      </c>
      <c r="G37">
        <v>236.11</v>
      </c>
      <c r="H37">
        <v>11.69</v>
      </c>
      <c r="I37" t="s">
        <v>116</v>
      </c>
      <c r="J37" t="s">
        <v>127</v>
      </c>
      <c r="K37" t="s">
        <v>157</v>
      </c>
      <c r="L37">
        <v>1</v>
      </c>
      <c r="M37" t="b">
        <v>0</v>
      </c>
      <c r="N37" t="b">
        <v>0</v>
      </c>
      <c r="O37" t="b">
        <v>0</v>
      </c>
      <c r="P37" t="b">
        <v>0</v>
      </c>
    </row>
    <row r="38" spans="1:16">
      <c r="A38" t="s">
        <v>942</v>
      </c>
      <c r="B38" t="s">
        <v>733</v>
      </c>
      <c r="C38" t="s">
        <v>943</v>
      </c>
      <c r="D38" t="s">
        <v>33</v>
      </c>
      <c r="E38" t="s">
        <v>365</v>
      </c>
      <c r="F38">
        <v>923</v>
      </c>
      <c r="G38">
        <v>2194.71</v>
      </c>
      <c r="H38">
        <v>1012.86</v>
      </c>
      <c r="I38" t="s">
        <v>54</v>
      </c>
      <c r="J38" t="s">
        <v>133</v>
      </c>
      <c r="K38" t="s">
        <v>193</v>
      </c>
      <c r="L38">
        <v>37</v>
      </c>
      <c r="M38" t="b">
        <v>0</v>
      </c>
      <c r="N38" t="b">
        <v>0</v>
      </c>
      <c r="O38" t="b">
        <v>0</v>
      </c>
      <c r="P38" t="b">
        <v>0</v>
      </c>
    </row>
    <row r="39" spans="1:16">
      <c r="A39" t="s">
        <v>944</v>
      </c>
      <c r="B39" t="s">
        <v>509</v>
      </c>
      <c r="C39" t="s">
        <v>945</v>
      </c>
      <c r="D39" t="s">
        <v>36</v>
      </c>
      <c r="E39" t="s">
        <v>360</v>
      </c>
      <c r="F39">
        <v>768</v>
      </c>
      <c r="G39">
        <v>640.69000000000005</v>
      </c>
      <c r="H39">
        <v>246.02</v>
      </c>
      <c r="I39" t="s">
        <v>72</v>
      </c>
      <c r="J39" t="s">
        <v>127</v>
      </c>
      <c r="K39" t="s">
        <v>233</v>
      </c>
      <c r="L39">
        <v>77</v>
      </c>
      <c r="M39" t="b">
        <v>0</v>
      </c>
      <c r="N39" t="b">
        <v>0</v>
      </c>
      <c r="O39" t="b">
        <v>0</v>
      </c>
      <c r="P39" t="b">
        <v>0</v>
      </c>
    </row>
    <row r="40" spans="1:16">
      <c r="A40" t="s">
        <v>946</v>
      </c>
      <c r="B40" t="s">
        <v>527</v>
      </c>
      <c r="C40" t="s">
        <v>947</v>
      </c>
      <c r="D40" t="s">
        <v>45</v>
      </c>
      <c r="E40" t="s">
        <v>365</v>
      </c>
      <c r="F40">
        <v>181</v>
      </c>
      <c r="G40">
        <v>620.78</v>
      </c>
      <c r="H40">
        <v>56.18</v>
      </c>
      <c r="I40" t="s">
        <v>106</v>
      </c>
      <c r="J40" t="s">
        <v>127</v>
      </c>
      <c r="K40" t="s">
        <v>311</v>
      </c>
      <c r="L40">
        <v>155</v>
      </c>
      <c r="M40" t="b">
        <v>0</v>
      </c>
      <c r="N40" t="b">
        <v>0</v>
      </c>
      <c r="O40" t="b">
        <v>0</v>
      </c>
      <c r="P40" t="b">
        <v>0</v>
      </c>
    </row>
    <row r="41" spans="1:16">
      <c r="A41" t="s">
        <v>948</v>
      </c>
      <c r="B41" t="s">
        <v>621</v>
      </c>
      <c r="C41" t="s">
        <v>949</v>
      </c>
      <c r="D41" t="s">
        <v>48</v>
      </c>
      <c r="E41" t="s">
        <v>360</v>
      </c>
      <c r="F41">
        <v>387</v>
      </c>
      <c r="G41">
        <v>1340.37</v>
      </c>
      <c r="H41">
        <v>259.36</v>
      </c>
      <c r="I41" t="s">
        <v>108</v>
      </c>
      <c r="J41" t="s">
        <v>142</v>
      </c>
      <c r="K41" t="s">
        <v>192</v>
      </c>
      <c r="L41">
        <v>36</v>
      </c>
      <c r="M41" t="b">
        <v>0</v>
      </c>
      <c r="N41" t="b">
        <v>0</v>
      </c>
      <c r="O41" t="b">
        <v>0</v>
      </c>
      <c r="P41" t="b">
        <v>0</v>
      </c>
    </row>
    <row r="42" spans="1:16">
      <c r="A42" t="s">
        <v>950</v>
      </c>
      <c r="B42" t="s">
        <v>369</v>
      </c>
      <c r="C42" t="s">
        <v>951</v>
      </c>
      <c r="D42" t="s">
        <v>42</v>
      </c>
      <c r="E42" t="s">
        <v>365</v>
      </c>
      <c r="F42">
        <v>993</v>
      </c>
      <c r="G42">
        <v>226.75</v>
      </c>
      <c r="H42">
        <v>112.58</v>
      </c>
      <c r="I42" t="s">
        <v>92</v>
      </c>
      <c r="J42" t="s">
        <v>130</v>
      </c>
      <c r="K42" t="s">
        <v>319</v>
      </c>
      <c r="L42">
        <v>163</v>
      </c>
      <c r="M42" t="b">
        <v>0</v>
      </c>
      <c r="N42" t="b">
        <v>0</v>
      </c>
      <c r="O42" t="b">
        <v>0</v>
      </c>
      <c r="P42" t="b">
        <v>0</v>
      </c>
    </row>
    <row r="43" spans="1:16">
      <c r="A43" t="s">
        <v>952</v>
      </c>
      <c r="B43" t="s">
        <v>496</v>
      </c>
      <c r="C43" t="s">
        <v>953</v>
      </c>
      <c r="D43" t="s">
        <v>45</v>
      </c>
      <c r="E43" t="s">
        <v>365</v>
      </c>
      <c r="F43">
        <v>919</v>
      </c>
      <c r="G43">
        <v>604.14</v>
      </c>
      <c r="H43">
        <v>277.60000000000002</v>
      </c>
      <c r="I43" t="s">
        <v>100</v>
      </c>
      <c r="J43" t="s">
        <v>148</v>
      </c>
      <c r="K43" t="s">
        <v>269</v>
      </c>
      <c r="L43">
        <v>113</v>
      </c>
      <c r="M43" t="b">
        <v>0</v>
      </c>
      <c r="N43" t="b">
        <v>0</v>
      </c>
      <c r="O43" t="b">
        <v>0</v>
      </c>
      <c r="P43" t="b">
        <v>0</v>
      </c>
    </row>
    <row r="44" spans="1:16">
      <c r="A44" t="s">
        <v>954</v>
      </c>
      <c r="B44" t="s">
        <v>372</v>
      </c>
      <c r="C44" t="s">
        <v>955</v>
      </c>
      <c r="D44" t="s">
        <v>30</v>
      </c>
      <c r="E44" t="s">
        <v>360</v>
      </c>
      <c r="F44">
        <v>62</v>
      </c>
      <c r="G44">
        <v>1264.82</v>
      </c>
      <c r="H44">
        <v>39.21</v>
      </c>
      <c r="I44" t="s">
        <v>96</v>
      </c>
      <c r="J44" t="s">
        <v>139</v>
      </c>
      <c r="K44" t="s">
        <v>204</v>
      </c>
      <c r="L44">
        <v>48</v>
      </c>
      <c r="M44" t="b">
        <v>0</v>
      </c>
      <c r="N44" t="b">
        <v>0</v>
      </c>
      <c r="O44" t="b">
        <v>0</v>
      </c>
      <c r="P44" t="b">
        <v>0</v>
      </c>
    </row>
    <row r="45" spans="1:16">
      <c r="A45" t="s">
        <v>956</v>
      </c>
      <c r="B45" t="s">
        <v>642</v>
      </c>
      <c r="C45" t="s">
        <v>957</v>
      </c>
      <c r="D45" t="s">
        <v>48</v>
      </c>
      <c r="E45" t="s">
        <v>360</v>
      </c>
      <c r="F45">
        <v>357</v>
      </c>
      <c r="G45">
        <v>996.18</v>
      </c>
      <c r="H45">
        <v>177.82</v>
      </c>
      <c r="I45" t="s">
        <v>90</v>
      </c>
      <c r="J45" t="s">
        <v>136</v>
      </c>
      <c r="K45" t="s">
        <v>297</v>
      </c>
      <c r="L45">
        <v>141</v>
      </c>
      <c r="M45" t="b">
        <v>0</v>
      </c>
      <c r="N45" t="b">
        <v>0</v>
      </c>
      <c r="O45" t="b">
        <v>0</v>
      </c>
      <c r="P45" t="b">
        <v>0</v>
      </c>
    </row>
    <row r="46" spans="1:16">
      <c r="A46" t="s">
        <v>958</v>
      </c>
      <c r="B46" t="s">
        <v>720</v>
      </c>
      <c r="C46" t="s">
        <v>959</v>
      </c>
      <c r="D46" t="s">
        <v>48</v>
      </c>
      <c r="E46" t="s">
        <v>360</v>
      </c>
      <c r="F46">
        <v>156</v>
      </c>
      <c r="G46">
        <v>1330.8</v>
      </c>
      <c r="H46">
        <v>103.8</v>
      </c>
      <c r="I46" t="s">
        <v>84</v>
      </c>
      <c r="J46" t="s">
        <v>142</v>
      </c>
      <c r="K46" t="s">
        <v>297</v>
      </c>
      <c r="L46">
        <v>141</v>
      </c>
      <c r="M46" t="b">
        <v>0</v>
      </c>
      <c r="N46" t="b">
        <v>0</v>
      </c>
      <c r="O46" t="b">
        <v>0</v>
      </c>
      <c r="P46" t="b">
        <v>0</v>
      </c>
    </row>
    <row r="47" spans="1:16">
      <c r="A47" t="s">
        <v>960</v>
      </c>
      <c r="B47" t="s">
        <v>372</v>
      </c>
      <c r="C47" t="s">
        <v>961</v>
      </c>
      <c r="D47" t="s">
        <v>48</v>
      </c>
      <c r="E47" t="s">
        <v>360</v>
      </c>
      <c r="F47">
        <v>25</v>
      </c>
      <c r="G47">
        <v>1385.23</v>
      </c>
      <c r="H47">
        <v>17.32</v>
      </c>
      <c r="I47" t="s">
        <v>92</v>
      </c>
      <c r="J47" t="s">
        <v>121</v>
      </c>
      <c r="K47" t="s">
        <v>173</v>
      </c>
      <c r="L47">
        <v>17</v>
      </c>
      <c r="M47" t="b">
        <v>0</v>
      </c>
      <c r="N47" t="b">
        <v>0</v>
      </c>
      <c r="O47" t="b">
        <v>0</v>
      </c>
      <c r="P47" t="b">
        <v>0</v>
      </c>
    </row>
    <row r="48" spans="1:16">
      <c r="A48" t="s">
        <v>962</v>
      </c>
      <c r="B48" t="s">
        <v>468</v>
      </c>
      <c r="C48" t="s">
        <v>963</v>
      </c>
      <c r="D48" t="s">
        <v>48</v>
      </c>
      <c r="E48" t="s">
        <v>365</v>
      </c>
      <c r="F48">
        <v>24</v>
      </c>
      <c r="G48">
        <v>1251.5899999999999</v>
      </c>
      <c r="H48">
        <v>15.02</v>
      </c>
      <c r="I48" t="s">
        <v>54</v>
      </c>
      <c r="J48" t="s">
        <v>139</v>
      </c>
      <c r="K48" t="s">
        <v>282</v>
      </c>
      <c r="L48">
        <v>126</v>
      </c>
      <c r="M48" t="b">
        <v>0</v>
      </c>
      <c r="N48" t="b">
        <v>0</v>
      </c>
      <c r="O48" t="b">
        <v>0</v>
      </c>
      <c r="P48" t="b">
        <v>0</v>
      </c>
    </row>
    <row r="49" spans="1:16">
      <c r="A49" t="s">
        <v>964</v>
      </c>
      <c r="B49" t="s">
        <v>556</v>
      </c>
      <c r="C49" t="s">
        <v>965</v>
      </c>
      <c r="D49" t="s">
        <v>33</v>
      </c>
      <c r="E49" t="s">
        <v>360</v>
      </c>
      <c r="F49">
        <v>721</v>
      </c>
      <c r="G49">
        <v>2211.46</v>
      </c>
      <c r="H49">
        <v>797.23</v>
      </c>
      <c r="I49" t="s">
        <v>60</v>
      </c>
      <c r="J49" t="s">
        <v>121</v>
      </c>
      <c r="K49" t="s">
        <v>257</v>
      </c>
      <c r="L49">
        <v>101</v>
      </c>
      <c r="M49" t="b">
        <v>0</v>
      </c>
      <c r="N49" t="b">
        <v>0</v>
      </c>
      <c r="O49" t="b">
        <v>0</v>
      </c>
      <c r="P49" t="b">
        <v>0</v>
      </c>
    </row>
    <row r="50" spans="1:16">
      <c r="A50" t="s">
        <v>966</v>
      </c>
      <c r="B50" t="s">
        <v>623</v>
      </c>
      <c r="C50" t="s">
        <v>967</v>
      </c>
      <c r="D50" t="s">
        <v>39</v>
      </c>
      <c r="E50" t="s">
        <v>360</v>
      </c>
      <c r="F50">
        <v>855</v>
      </c>
      <c r="G50">
        <v>255.35</v>
      </c>
      <c r="H50">
        <v>109.16</v>
      </c>
      <c r="I50" t="s">
        <v>82</v>
      </c>
      <c r="J50" t="s">
        <v>148</v>
      </c>
      <c r="K50" t="s">
        <v>284</v>
      </c>
      <c r="L50">
        <v>128</v>
      </c>
      <c r="M50" t="b">
        <v>0</v>
      </c>
      <c r="N50" t="b">
        <v>0</v>
      </c>
      <c r="O50" t="b">
        <v>0</v>
      </c>
      <c r="P50" t="b">
        <v>0</v>
      </c>
    </row>
    <row r="51" spans="1:16">
      <c r="A51" t="s">
        <v>968</v>
      </c>
      <c r="B51" t="s">
        <v>404</v>
      </c>
      <c r="C51" t="s">
        <v>969</v>
      </c>
      <c r="D51" t="s">
        <v>36</v>
      </c>
      <c r="E51" t="s">
        <v>360</v>
      </c>
      <c r="F51">
        <v>855</v>
      </c>
      <c r="G51">
        <v>665.51</v>
      </c>
      <c r="H51">
        <v>284.51</v>
      </c>
      <c r="I51" t="s">
        <v>54</v>
      </c>
      <c r="J51" t="s">
        <v>139</v>
      </c>
      <c r="K51" t="s">
        <v>309</v>
      </c>
      <c r="L51">
        <v>153</v>
      </c>
      <c r="M51" t="b">
        <v>0</v>
      </c>
      <c r="N51" t="b">
        <v>0</v>
      </c>
      <c r="O51" t="b">
        <v>0</v>
      </c>
      <c r="P51" t="b">
        <v>0</v>
      </c>
    </row>
    <row r="52" spans="1:16">
      <c r="A52" t="s">
        <v>970</v>
      </c>
      <c r="B52" t="s">
        <v>589</v>
      </c>
      <c r="C52" t="s">
        <v>971</v>
      </c>
      <c r="D52" t="s">
        <v>39</v>
      </c>
      <c r="E52" t="s">
        <v>365</v>
      </c>
      <c r="F52">
        <v>164</v>
      </c>
      <c r="G52">
        <v>245.53</v>
      </c>
      <c r="H52">
        <v>20.13</v>
      </c>
      <c r="I52" t="s">
        <v>74</v>
      </c>
      <c r="J52" t="s">
        <v>133</v>
      </c>
      <c r="K52" t="s">
        <v>250</v>
      </c>
      <c r="L52">
        <v>94</v>
      </c>
      <c r="M52" t="b">
        <v>0</v>
      </c>
      <c r="N52" t="b">
        <v>0</v>
      </c>
      <c r="O52" t="b">
        <v>0</v>
      </c>
      <c r="P52" t="b">
        <v>0</v>
      </c>
    </row>
    <row r="53" spans="1:16">
      <c r="A53" t="s">
        <v>972</v>
      </c>
      <c r="B53" t="s">
        <v>359</v>
      </c>
      <c r="C53" t="s">
        <v>973</v>
      </c>
      <c r="D53" t="s">
        <v>33</v>
      </c>
      <c r="E53" t="s">
        <v>365</v>
      </c>
      <c r="F53">
        <v>931</v>
      </c>
      <c r="G53">
        <v>2226.41</v>
      </c>
      <c r="H53">
        <v>1036.3900000000001</v>
      </c>
      <c r="I53" t="s">
        <v>63</v>
      </c>
      <c r="J53" t="s">
        <v>142</v>
      </c>
      <c r="K53" t="s">
        <v>242</v>
      </c>
      <c r="L53">
        <v>86</v>
      </c>
      <c r="M53" t="b">
        <v>0</v>
      </c>
      <c r="N53" t="b">
        <v>0</v>
      </c>
      <c r="O53" t="b">
        <v>0</v>
      </c>
      <c r="P53" t="b">
        <v>0</v>
      </c>
    </row>
    <row r="54" spans="1:16">
      <c r="A54" t="s">
        <v>974</v>
      </c>
      <c r="B54" t="s">
        <v>750</v>
      </c>
      <c r="C54" t="s">
        <v>975</v>
      </c>
      <c r="D54" t="s">
        <v>30</v>
      </c>
      <c r="E54" t="s">
        <v>365</v>
      </c>
      <c r="F54">
        <v>859</v>
      </c>
      <c r="G54">
        <v>1285.55</v>
      </c>
      <c r="H54">
        <v>552.14</v>
      </c>
      <c r="I54" t="s">
        <v>110</v>
      </c>
      <c r="J54" t="s">
        <v>124</v>
      </c>
      <c r="K54" t="s">
        <v>331</v>
      </c>
      <c r="L54">
        <v>175</v>
      </c>
      <c r="M54" t="b">
        <v>0</v>
      </c>
      <c r="N54" t="b">
        <v>0</v>
      </c>
      <c r="O54" t="b">
        <v>0</v>
      </c>
      <c r="P54" t="b">
        <v>0</v>
      </c>
    </row>
    <row r="55" spans="1:16">
      <c r="A55" t="s">
        <v>976</v>
      </c>
      <c r="B55" t="s">
        <v>788</v>
      </c>
      <c r="C55" t="s">
        <v>977</v>
      </c>
      <c r="D55" t="s">
        <v>48</v>
      </c>
      <c r="E55" t="s">
        <v>365</v>
      </c>
      <c r="F55">
        <v>770</v>
      </c>
      <c r="G55">
        <v>1379.83</v>
      </c>
      <c r="H55">
        <v>531.23</v>
      </c>
      <c r="I55" t="s">
        <v>60</v>
      </c>
      <c r="J55" t="s">
        <v>130</v>
      </c>
      <c r="K55" t="s">
        <v>205</v>
      </c>
      <c r="L55">
        <v>49</v>
      </c>
      <c r="M55" t="b">
        <v>0</v>
      </c>
      <c r="N55" t="b">
        <v>0</v>
      </c>
      <c r="O55" t="b">
        <v>0</v>
      </c>
      <c r="P55" t="b">
        <v>0</v>
      </c>
    </row>
    <row r="56" spans="1:16">
      <c r="A56" t="s">
        <v>978</v>
      </c>
      <c r="B56" t="s">
        <v>418</v>
      </c>
      <c r="C56" t="s">
        <v>979</v>
      </c>
      <c r="D56" t="s">
        <v>36</v>
      </c>
      <c r="E56" t="s">
        <v>360</v>
      </c>
      <c r="F56">
        <v>383</v>
      </c>
      <c r="G56">
        <v>600.54</v>
      </c>
      <c r="H56">
        <v>115</v>
      </c>
      <c r="I56" t="s">
        <v>116</v>
      </c>
      <c r="J56" t="s">
        <v>142</v>
      </c>
      <c r="K56" t="s">
        <v>319</v>
      </c>
      <c r="L56">
        <v>163</v>
      </c>
      <c r="M56" t="b">
        <v>0</v>
      </c>
      <c r="N56" t="b">
        <v>0</v>
      </c>
      <c r="O56" t="b">
        <v>0</v>
      </c>
      <c r="P56" t="b">
        <v>0</v>
      </c>
    </row>
    <row r="57" spans="1:16">
      <c r="A57" t="s">
        <v>980</v>
      </c>
      <c r="B57" t="s">
        <v>676</v>
      </c>
      <c r="C57" t="s">
        <v>981</v>
      </c>
      <c r="D57" t="s">
        <v>48</v>
      </c>
      <c r="E57" t="s">
        <v>365</v>
      </c>
      <c r="F57">
        <v>965</v>
      </c>
      <c r="G57">
        <v>1366.78</v>
      </c>
      <c r="H57">
        <v>659.47</v>
      </c>
      <c r="I57" t="s">
        <v>60</v>
      </c>
      <c r="J57" t="s">
        <v>127</v>
      </c>
      <c r="K57" t="s">
        <v>184</v>
      </c>
      <c r="L57">
        <v>28</v>
      </c>
      <c r="M57" t="b">
        <v>0</v>
      </c>
      <c r="N57" t="b">
        <v>0</v>
      </c>
      <c r="O57" t="b">
        <v>0</v>
      </c>
      <c r="P57" t="b">
        <v>0</v>
      </c>
    </row>
    <row r="58" spans="1:16">
      <c r="A58" t="s">
        <v>982</v>
      </c>
      <c r="B58" t="s">
        <v>816</v>
      </c>
      <c r="C58" t="s">
        <v>983</v>
      </c>
      <c r="D58" t="s">
        <v>39</v>
      </c>
      <c r="E58" t="s">
        <v>365</v>
      </c>
      <c r="F58">
        <v>419</v>
      </c>
      <c r="G58">
        <v>238.96</v>
      </c>
      <c r="H58">
        <v>50.06</v>
      </c>
      <c r="I58" t="s">
        <v>72</v>
      </c>
      <c r="J58" t="s">
        <v>127</v>
      </c>
      <c r="K58" t="s">
        <v>281</v>
      </c>
      <c r="L58">
        <v>125</v>
      </c>
      <c r="M58" t="b">
        <v>0</v>
      </c>
      <c r="N58" t="b">
        <v>0</v>
      </c>
      <c r="O58" t="b">
        <v>0</v>
      </c>
      <c r="P58" t="b">
        <v>0</v>
      </c>
    </row>
    <row r="59" spans="1:16">
      <c r="A59" t="s">
        <v>984</v>
      </c>
      <c r="B59" t="s">
        <v>397</v>
      </c>
      <c r="C59" t="s">
        <v>985</v>
      </c>
      <c r="D59" t="s">
        <v>27</v>
      </c>
      <c r="E59" t="s">
        <v>360</v>
      </c>
      <c r="F59">
        <v>428</v>
      </c>
      <c r="G59">
        <v>745.89</v>
      </c>
      <c r="H59">
        <v>159.62</v>
      </c>
      <c r="I59" t="s">
        <v>66</v>
      </c>
      <c r="J59" t="s">
        <v>148</v>
      </c>
      <c r="K59" t="s">
        <v>331</v>
      </c>
      <c r="L59">
        <v>175</v>
      </c>
      <c r="M59" t="b">
        <v>0</v>
      </c>
      <c r="N59" t="b">
        <v>0</v>
      </c>
      <c r="O59" t="b">
        <v>0</v>
      </c>
      <c r="P59" t="b">
        <v>0</v>
      </c>
    </row>
    <row r="60" spans="1:16">
      <c r="A60" t="s">
        <v>986</v>
      </c>
      <c r="B60" t="s">
        <v>469</v>
      </c>
      <c r="C60" t="s">
        <v>987</v>
      </c>
      <c r="D60" t="s">
        <v>27</v>
      </c>
      <c r="E60" t="s">
        <v>365</v>
      </c>
      <c r="F60">
        <v>803</v>
      </c>
      <c r="G60">
        <v>834.19</v>
      </c>
      <c r="H60">
        <v>334.93</v>
      </c>
      <c r="I60" t="s">
        <v>104</v>
      </c>
      <c r="J60" t="s">
        <v>139</v>
      </c>
      <c r="K60" t="s">
        <v>302</v>
      </c>
      <c r="L60">
        <v>146</v>
      </c>
      <c r="M60" t="b">
        <v>0</v>
      </c>
      <c r="N60" t="b">
        <v>0</v>
      </c>
      <c r="O60" t="b">
        <v>0</v>
      </c>
      <c r="P60" t="b">
        <v>0</v>
      </c>
    </row>
    <row r="61" spans="1:16">
      <c r="A61" t="s">
        <v>988</v>
      </c>
      <c r="B61" t="s">
        <v>618</v>
      </c>
      <c r="C61" t="s">
        <v>989</v>
      </c>
      <c r="D61" t="s">
        <v>36</v>
      </c>
      <c r="E61" t="s">
        <v>360</v>
      </c>
      <c r="F61">
        <v>472</v>
      </c>
      <c r="G61">
        <v>667.16</v>
      </c>
      <c r="H61">
        <v>157.44999999999999</v>
      </c>
      <c r="I61" t="s">
        <v>98</v>
      </c>
      <c r="J61" t="s">
        <v>121</v>
      </c>
      <c r="K61" t="s">
        <v>277</v>
      </c>
      <c r="L61">
        <v>121</v>
      </c>
      <c r="M61" t="b">
        <v>0</v>
      </c>
      <c r="N61" t="b">
        <v>0</v>
      </c>
      <c r="O61" t="b">
        <v>0</v>
      </c>
      <c r="P61" t="b">
        <v>0</v>
      </c>
    </row>
    <row r="62" spans="1:16">
      <c r="A62" t="s">
        <v>990</v>
      </c>
      <c r="B62" t="s">
        <v>415</v>
      </c>
      <c r="C62" t="s">
        <v>991</v>
      </c>
      <c r="D62" t="s">
        <v>36</v>
      </c>
      <c r="E62" t="s">
        <v>360</v>
      </c>
      <c r="F62">
        <v>312</v>
      </c>
      <c r="G62">
        <v>675.62</v>
      </c>
      <c r="H62">
        <v>105.4</v>
      </c>
      <c r="I62" t="s">
        <v>86</v>
      </c>
      <c r="J62" t="s">
        <v>139</v>
      </c>
      <c r="K62" t="s">
        <v>296</v>
      </c>
      <c r="L62">
        <v>140</v>
      </c>
      <c r="M62" t="b">
        <v>0</v>
      </c>
      <c r="N62" t="b">
        <v>0</v>
      </c>
      <c r="O62" t="b">
        <v>0</v>
      </c>
      <c r="P62" t="b">
        <v>0</v>
      </c>
    </row>
    <row r="63" spans="1:16">
      <c r="A63" t="s">
        <v>992</v>
      </c>
      <c r="B63" t="s">
        <v>693</v>
      </c>
      <c r="C63" t="s">
        <v>993</v>
      </c>
      <c r="D63" t="s">
        <v>48</v>
      </c>
      <c r="E63" t="s">
        <v>360</v>
      </c>
      <c r="F63">
        <v>808</v>
      </c>
      <c r="G63">
        <v>1238.5999999999999</v>
      </c>
      <c r="H63">
        <v>500.39</v>
      </c>
      <c r="I63" t="s">
        <v>108</v>
      </c>
      <c r="J63" t="s">
        <v>139</v>
      </c>
      <c r="K63" t="s">
        <v>283</v>
      </c>
      <c r="L63">
        <v>127</v>
      </c>
      <c r="M63" t="b">
        <v>0</v>
      </c>
      <c r="N63" t="b">
        <v>0</v>
      </c>
      <c r="O63" t="b">
        <v>0</v>
      </c>
      <c r="P63" t="b">
        <v>0</v>
      </c>
    </row>
    <row r="64" spans="1:16">
      <c r="A64" t="s">
        <v>994</v>
      </c>
      <c r="B64" t="s">
        <v>827</v>
      </c>
      <c r="C64" t="s">
        <v>995</v>
      </c>
      <c r="D64" t="s">
        <v>36</v>
      </c>
      <c r="E64" t="s">
        <v>360</v>
      </c>
      <c r="F64">
        <v>767</v>
      </c>
      <c r="G64">
        <v>658.14</v>
      </c>
      <c r="H64">
        <v>252.4</v>
      </c>
      <c r="I64" t="s">
        <v>76</v>
      </c>
      <c r="J64" t="s">
        <v>148</v>
      </c>
      <c r="K64" t="s">
        <v>278</v>
      </c>
      <c r="L64">
        <v>122</v>
      </c>
      <c r="M64" t="b">
        <v>0</v>
      </c>
      <c r="N64" t="b">
        <v>0</v>
      </c>
      <c r="O64" t="b">
        <v>0</v>
      </c>
      <c r="P64" t="b">
        <v>0</v>
      </c>
    </row>
    <row r="65" spans="1:16">
      <c r="A65" t="s">
        <v>996</v>
      </c>
      <c r="B65" t="s">
        <v>843</v>
      </c>
      <c r="C65" t="s">
        <v>997</v>
      </c>
      <c r="D65" t="s">
        <v>33</v>
      </c>
      <c r="E65" t="s">
        <v>365</v>
      </c>
      <c r="F65">
        <v>258</v>
      </c>
      <c r="G65">
        <v>2218.42</v>
      </c>
      <c r="H65">
        <v>286.18</v>
      </c>
      <c r="I65" t="s">
        <v>72</v>
      </c>
      <c r="J65" t="s">
        <v>148</v>
      </c>
      <c r="K65" t="s">
        <v>214</v>
      </c>
      <c r="L65">
        <v>58</v>
      </c>
      <c r="M65" t="b">
        <v>0</v>
      </c>
      <c r="N65" t="b">
        <v>0</v>
      </c>
      <c r="O65" t="b">
        <v>0</v>
      </c>
      <c r="P65" t="b">
        <v>0</v>
      </c>
    </row>
    <row r="66" spans="1:16">
      <c r="A66" t="s">
        <v>998</v>
      </c>
      <c r="B66" t="s">
        <v>538</v>
      </c>
      <c r="C66" t="s">
        <v>999</v>
      </c>
      <c r="D66" t="s">
        <v>27</v>
      </c>
      <c r="E66" t="s">
        <v>365</v>
      </c>
      <c r="F66">
        <v>512</v>
      </c>
      <c r="G66">
        <v>806.08</v>
      </c>
      <c r="H66">
        <v>206.36</v>
      </c>
      <c r="I66" t="s">
        <v>66</v>
      </c>
      <c r="J66" t="s">
        <v>139</v>
      </c>
      <c r="K66" t="s">
        <v>289</v>
      </c>
      <c r="L66">
        <v>133</v>
      </c>
      <c r="M66" t="b">
        <v>0</v>
      </c>
      <c r="N66" t="b">
        <v>0</v>
      </c>
      <c r="O66" t="b">
        <v>0</v>
      </c>
      <c r="P66" t="b">
        <v>0</v>
      </c>
    </row>
    <row r="67" spans="1:16">
      <c r="A67" t="s">
        <v>1000</v>
      </c>
      <c r="B67" t="s">
        <v>518</v>
      </c>
      <c r="C67" t="s">
        <v>1001</v>
      </c>
      <c r="D67" t="s">
        <v>45</v>
      </c>
      <c r="E67" t="s">
        <v>365</v>
      </c>
      <c r="F67">
        <v>162</v>
      </c>
      <c r="G67">
        <v>453.22</v>
      </c>
      <c r="H67">
        <v>36.71</v>
      </c>
      <c r="I67" t="s">
        <v>110</v>
      </c>
      <c r="J67" t="s">
        <v>136</v>
      </c>
      <c r="K67" t="s">
        <v>305</v>
      </c>
      <c r="L67">
        <v>149</v>
      </c>
      <c r="M67" t="b">
        <v>0</v>
      </c>
      <c r="N67" t="b">
        <v>0</v>
      </c>
      <c r="O67" t="b">
        <v>0</v>
      </c>
      <c r="P67" t="b">
        <v>0</v>
      </c>
    </row>
    <row r="68" spans="1:16">
      <c r="A68" t="s">
        <v>1002</v>
      </c>
      <c r="B68" t="s">
        <v>675</v>
      </c>
      <c r="C68" t="s">
        <v>1003</v>
      </c>
      <c r="D68" t="s">
        <v>48</v>
      </c>
      <c r="E68" t="s">
        <v>360</v>
      </c>
      <c r="F68">
        <v>537</v>
      </c>
      <c r="G68">
        <v>1040.5899999999999</v>
      </c>
      <c r="H68">
        <v>279.39999999999998</v>
      </c>
      <c r="I68" t="s">
        <v>63</v>
      </c>
      <c r="J68" t="s">
        <v>133</v>
      </c>
      <c r="K68" t="s">
        <v>169</v>
      </c>
      <c r="L68">
        <v>13</v>
      </c>
      <c r="M68" t="b">
        <v>0</v>
      </c>
      <c r="N68" t="b">
        <v>0</v>
      </c>
      <c r="O68" t="b">
        <v>0</v>
      </c>
      <c r="P68" t="b">
        <v>0</v>
      </c>
    </row>
    <row r="69" spans="1:16">
      <c r="A69" t="s">
        <v>1004</v>
      </c>
      <c r="B69" t="s">
        <v>632</v>
      </c>
      <c r="C69" t="s">
        <v>1005</v>
      </c>
      <c r="D69" t="s">
        <v>42</v>
      </c>
      <c r="E69" t="s">
        <v>365</v>
      </c>
      <c r="F69">
        <v>354</v>
      </c>
      <c r="G69">
        <v>231.98</v>
      </c>
      <c r="H69">
        <v>41.06</v>
      </c>
      <c r="I69" t="s">
        <v>102</v>
      </c>
      <c r="J69" t="s">
        <v>145</v>
      </c>
      <c r="K69" t="s">
        <v>325</v>
      </c>
      <c r="L69">
        <v>169</v>
      </c>
      <c r="M69" t="b">
        <v>0</v>
      </c>
      <c r="N69" t="b">
        <v>0</v>
      </c>
      <c r="O69" t="b">
        <v>0</v>
      </c>
      <c r="P69" t="b">
        <v>0</v>
      </c>
    </row>
    <row r="70" spans="1:16">
      <c r="A70" t="s">
        <v>1006</v>
      </c>
      <c r="B70" t="s">
        <v>616</v>
      </c>
      <c r="C70" t="s">
        <v>1007</v>
      </c>
      <c r="D70" t="s">
        <v>27</v>
      </c>
      <c r="E70" t="s">
        <v>360</v>
      </c>
      <c r="F70">
        <v>57</v>
      </c>
      <c r="G70">
        <v>777.78</v>
      </c>
      <c r="H70">
        <v>22.17</v>
      </c>
      <c r="I70" t="s">
        <v>96</v>
      </c>
      <c r="J70" t="s">
        <v>124</v>
      </c>
      <c r="K70" t="s">
        <v>186</v>
      </c>
      <c r="L70">
        <v>30</v>
      </c>
      <c r="M70" t="b">
        <v>0</v>
      </c>
      <c r="N70" t="b">
        <v>0</v>
      </c>
      <c r="O70" t="b">
        <v>0</v>
      </c>
      <c r="P70" t="b">
        <v>0</v>
      </c>
    </row>
    <row r="71" spans="1:16">
      <c r="A71" t="s">
        <v>1008</v>
      </c>
      <c r="B71" t="s">
        <v>759</v>
      </c>
      <c r="C71" t="s">
        <v>1009</v>
      </c>
      <c r="D71" t="s">
        <v>39</v>
      </c>
      <c r="E71" t="s">
        <v>360</v>
      </c>
      <c r="F71">
        <v>525</v>
      </c>
      <c r="G71">
        <v>236.56</v>
      </c>
      <c r="H71">
        <v>62.1</v>
      </c>
      <c r="I71" t="s">
        <v>96</v>
      </c>
      <c r="J71" t="s">
        <v>145</v>
      </c>
      <c r="K71" t="s">
        <v>317</v>
      </c>
      <c r="L71">
        <v>161</v>
      </c>
      <c r="M71" t="b">
        <v>0</v>
      </c>
      <c r="N71" t="b">
        <v>0</v>
      </c>
      <c r="O71" t="b">
        <v>0</v>
      </c>
      <c r="P71" t="b">
        <v>0</v>
      </c>
    </row>
    <row r="72" spans="1:16">
      <c r="A72" t="s">
        <v>1010</v>
      </c>
      <c r="B72" t="s">
        <v>389</v>
      </c>
      <c r="C72" t="s">
        <v>1011</v>
      </c>
      <c r="D72" t="s">
        <v>33</v>
      </c>
      <c r="E72" t="s">
        <v>360</v>
      </c>
      <c r="F72">
        <v>898</v>
      </c>
      <c r="G72">
        <v>2234.12</v>
      </c>
      <c r="H72">
        <v>1003.12</v>
      </c>
      <c r="I72" t="s">
        <v>102</v>
      </c>
      <c r="J72" t="s">
        <v>145</v>
      </c>
      <c r="K72" t="s">
        <v>183</v>
      </c>
      <c r="L72">
        <v>27</v>
      </c>
      <c r="M72" t="b">
        <v>0</v>
      </c>
      <c r="N72" t="b">
        <v>0</v>
      </c>
      <c r="O72" t="b">
        <v>0</v>
      </c>
      <c r="P72" t="b">
        <v>0</v>
      </c>
    </row>
    <row r="73" spans="1:16">
      <c r="A73" t="s">
        <v>1012</v>
      </c>
      <c r="B73" t="s">
        <v>763</v>
      </c>
      <c r="C73" t="s">
        <v>1013</v>
      </c>
      <c r="D73" t="s">
        <v>33</v>
      </c>
      <c r="E73" t="s">
        <v>365</v>
      </c>
      <c r="F73">
        <v>339</v>
      </c>
      <c r="G73">
        <v>2256.92</v>
      </c>
      <c r="H73">
        <v>382.55</v>
      </c>
      <c r="I73" t="s">
        <v>76</v>
      </c>
      <c r="J73" t="s">
        <v>136</v>
      </c>
      <c r="K73" t="s">
        <v>206</v>
      </c>
      <c r="L73">
        <v>50</v>
      </c>
      <c r="M73" t="b">
        <v>0</v>
      </c>
      <c r="N73" t="b">
        <v>0</v>
      </c>
      <c r="O73" t="b">
        <v>0</v>
      </c>
      <c r="P73" t="b">
        <v>0</v>
      </c>
    </row>
    <row r="74" spans="1:16">
      <c r="A74" t="s">
        <v>1014</v>
      </c>
      <c r="B74" t="s">
        <v>714</v>
      </c>
      <c r="C74" t="s">
        <v>1015</v>
      </c>
      <c r="D74" t="s">
        <v>42</v>
      </c>
      <c r="E74" t="s">
        <v>365</v>
      </c>
      <c r="F74">
        <v>999</v>
      </c>
      <c r="G74">
        <v>240.8</v>
      </c>
      <c r="H74">
        <v>120.28</v>
      </c>
      <c r="I74" t="s">
        <v>98</v>
      </c>
      <c r="J74" t="s">
        <v>145</v>
      </c>
      <c r="K74" t="s">
        <v>260</v>
      </c>
      <c r="L74">
        <v>104</v>
      </c>
      <c r="M74" t="b">
        <v>0</v>
      </c>
      <c r="N74" t="b">
        <v>0</v>
      </c>
      <c r="O74" t="b">
        <v>0</v>
      </c>
      <c r="P74" t="b">
        <v>0</v>
      </c>
    </row>
    <row r="75" spans="1:16">
      <c r="A75" t="s">
        <v>1016</v>
      </c>
      <c r="B75" t="s">
        <v>677</v>
      </c>
      <c r="C75" t="s">
        <v>983</v>
      </c>
      <c r="D75" t="s">
        <v>33</v>
      </c>
      <c r="E75" t="s">
        <v>365</v>
      </c>
      <c r="F75">
        <v>83</v>
      </c>
      <c r="G75">
        <v>2148.98</v>
      </c>
      <c r="H75">
        <v>89.18</v>
      </c>
      <c r="I75" t="s">
        <v>78</v>
      </c>
      <c r="J75" t="s">
        <v>145</v>
      </c>
      <c r="K75" t="s">
        <v>281</v>
      </c>
      <c r="L75">
        <v>125</v>
      </c>
      <c r="M75" t="b">
        <v>0</v>
      </c>
      <c r="N75" t="b">
        <v>0</v>
      </c>
      <c r="O75" t="b">
        <v>0</v>
      </c>
      <c r="P75" t="b">
        <v>0</v>
      </c>
    </row>
    <row r="76" spans="1:16">
      <c r="A76" t="s">
        <v>1017</v>
      </c>
      <c r="B76" t="s">
        <v>635</v>
      </c>
      <c r="C76" t="s">
        <v>1018</v>
      </c>
      <c r="D76" t="s">
        <v>42</v>
      </c>
      <c r="E76" t="s">
        <v>360</v>
      </c>
      <c r="F76">
        <v>841</v>
      </c>
      <c r="G76">
        <v>233.99</v>
      </c>
      <c r="H76">
        <v>98.39</v>
      </c>
      <c r="I76" t="s">
        <v>114</v>
      </c>
      <c r="J76" t="s">
        <v>130</v>
      </c>
      <c r="K76" t="s">
        <v>264</v>
      </c>
      <c r="L76">
        <v>108</v>
      </c>
      <c r="M76" t="b">
        <v>0</v>
      </c>
      <c r="N76" t="b">
        <v>0</v>
      </c>
      <c r="O76" t="b">
        <v>0</v>
      </c>
      <c r="P76" t="b">
        <v>0</v>
      </c>
    </row>
    <row r="77" spans="1:16">
      <c r="A77" t="s">
        <v>1019</v>
      </c>
      <c r="B77" t="s">
        <v>416</v>
      </c>
      <c r="C77" t="s">
        <v>1020</v>
      </c>
      <c r="D77" t="s">
        <v>45</v>
      </c>
      <c r="E77" t="s">
        <v>360</v>
      </c>
      <c r="F77">
        <v>443</v>
      </c>
      <c r="G77">
        <v>541.88</v>
      </c>
      <c r="H77">
        <v>120.03</v>
      </c>
      <c r="I77" t="s">
        <v>82</v>
      </c>
      <c r="J77" t="s">
        <v>142</v>
      </c>
      <c r="K77" t="s">
        <v>166</v>
      </c>
      <c r="L77">
        <v>10</v>
      </c>
      <c r="M77" t="b">
        <v>0</v>
      </c>
      <c r="N77" t="b">
        <v>0</v>
      </c>
      <c r="O77" t="b">
        <v>0</v>
      </c>
      <c r="P77" t="b">
        <v>0</v>
      </c>
    </row>
    <row r="78" spans="1:16">
      <c r="A78" t="s">
        <v>1021</v>
      </c>
      <c r="B78" t="s">
        <v>370</v>
      </c>
      <c r="C78" t="s">
        <v>1022</v>
      </c>
      <c r="D78" t="s">
        <v>45</v>
      </c>
      <c r="E78" t="s">
        <v>365</v>
      </c>
      <c r="F78">
        <v>880</v>
      </c>
      <c r="G78">
        <v>602.63</v>
      </c>
      <c r="H78">
        <v>265.16000000000003</v>
      </c>
      <c r="I78" t="s">
        <v>66</v>
      </c>
      <c r="J78" t="s">
        <v>121</v>
      </c>
      <c r="K78" t="s">
        <v>316</v>
      </c>
      <c r="L78">
        <v>160</v>
      </c>
      <c r="M78" t="b">
        <v>0</v>
      </c>
      <c r="N78" t="b">
        <v>0</v>
      </c>
      <c r="O78" t="b">
        <v>0</v>
      </c>
      <c r="P78" t="b">
        <v>0</v>
      </c>
    </row>
    <row r="79" spans="1:16">
      <c r="A79" t="s">
        <v>1023</v>
      </c>
      <c r="B79" t="s">
        <v>789</v>
      </c>
      <c r="C79" t="s">
        <v>1024</v>
      </c>
      <c r="D79" t="s">
        <v>27</v>
      </c>
      <c r="E79" t="s">
        <v>360</v>
      </c>
      <c r="F79">
        <v>988</v>
      </c>
      <c r="G79">
        <v>814.07</v>
      </c>
      <c r="H79">
        <v>402.15</v>
      </c>
      <c r="I79" t="s">
        <v>72</v>
      </c>
      <c r="J79" t="s">
        <v>136</v>
      </c>
      <c r="K79" t="s">
        <v>228</v>
      </c>
      <c r="L79">
        <v>72</v>
      </c>
      <c r="M79" t="b">
        <v>0</v>
      </c>
      <c r="N79" t="b">
        <v>0</v>
      </c>
      <c r="O79" t="b">
        <v>0</v>
      </c>
      <c r="P79" t="b">
        <v>0</v>
      </c>
    </row>
    <row r="80" spans="1:16">
      <c r="A80" t="s">
        <v>1025</v>
      </c>
      <c r="B80" t="s">
        <v>742</v>
      </c>
      <c r="C80" t="s">
        <v>1026</v>
      </c>
      <c r="D80" t="s">
        <v>27</v>
      </c>
      <c r="E80" t="s">
        <v>365</v>
      </c>
      <c r="F80">
        <v>225</v>
      </c>
      <c r="G80">
        <v>783.17</v>
      </c>
      <c r="H80">
        <v>88.11</v>
      </c>
      <c r="I80" t="s">
        <v>70</v>
      </c>
      <c r="J80" t="s">
        <v>124</v>
      </c>
      <c r="K80" t="s">
        <v>292</v>
      </c>
      <c r="L80">
        <v>136</v>
      </c>
      <c r="M80" t="b">
        <v>0</v>
      </c>
      <c r="N80" t="b">
        <v>0</v>
      </c>
      <c r="O80" t="b">
        <v>0</v>
      </c>
      <c r="P80" t="b">
        <v>0</v>
      </c>
    </row>
    <row r="81" spans="1:16">
      <c r="A81" t="s">
        <v>1027</v>
      </c>
      <c r="B81" t="s">
        <v>569</v>
      </c>
      <c r="C81" t="s">
        <v>1028</v>
      </c>
      <c r="D81" t="s">
        <v>39</v>
      </c>
      <c r="E81" t="s">
        <v>365</v>
      </c>
      <c r="F81">
        <v>551</v>
      </c>
      <c r="G81">
        <v>226.98</v>
      </c>
      <c r="H81">
        <v>62.53</v>
      </c>
      <c r="I81" t="s">
        <v>54</v>
      </c>
      <c r="J81" t="s">
        <v>121</v>
      </c>
      <c r="K81" t="s">
        <v>295</v>
      </c>
      <c r="L81">
        <v>139</v>
      </c>
      <c r="M81" t="b">
        <v>0</v>
      </c>
      <c r="N81" t="b">
        <v>0</v>
      </c>
      <c r="O81" t="b">
        <v>0</v>
      </c>
      <c r="P81" t="b">
        <v>0</v>
      </c>
    </row>
    <row r="82" spans="1:16">
      <c r="A82" t="s">
        <v>1029</v>
      </c>
      <c r="B82" t="s">
        <v>571</v>
      </c>
      <c r="C82" t="s">
        <v>1030</v>
      </c>
      <c r="D82" t="s">
        <v>42</v>
      </c>
      <c r="E82" t="s">
        <v>365</v>
      </c>
      <c r="F82">
        <v>509</v>
      </c>
      <c r="G82">
        <v>246.09</v>
      </c>
      <c r="H82">
        <v>62.63</v>
      </c>
      <c r="I82" t="s">
        <v>57</v>
      </c>
      <c r="J82" t="s">
        <v>145</v>
      </c>
      <c r="K82" t="s">
        <v>170</v>
      </c>
      <c r="L82">
        <v>14</v>
      </c>
      <c r="M82" t="b">
        <v>0</v>
      </c>
      <c r="N82" t="b">
        <v>0</v>
      </c>
      <c r="O82" t="b">
        <v>0</v>
      </c>
      <c r="P82" t="b">
        <v>0</v>
      </c>
    </row>
    <row r="83" spans="1:16">
      <c r="A83" t="s">
        <v>1031</v>
      </c>
      <c r="B83" t="s">
        <v>760</v>
      </c>
      <c r="C83" t="s">
        <v>1032</v>
      </c>
      <c r="D83" t="s">
        <v>42</v>
      </c>
      <c r="E83" t="s">
        <v>360</v>
      </c>
      <c r="F83">
        <v>135</v>
      </c>
      <c r="G83">
        <v>234.73</v>
      </c>
      <c r="H83">
        <v>15.84</v>
      </c>
      <c r="I83" t="s">
        <v>98</v>
      </c>
      <c r="J83" t="s">
        <v>127</v>
      </c>
      <c r="K83" t="s">
        <v>158</v>
      </c>
      <c r="L83">
        <v>2</v>
      </c>
      <c r="M83" t="b">
        <v>0</v>
      </c>
      <c r="N83" t="b">
        <v>0</v>
      </c>
      <c r="O83" t="b">
        <v>0</v>
      </c>
      <c r="P83" t="b">
        <v>0</v>
      </c>
    </row>
    <row r="84" spans="1:16">
      <c r="A84" t="s">
        <v>1033</v>
      </c>
      <c r="B84" t="s">
        <v>771</v>
      </c>
      <c r="C84" t="s">
        <v>1034</v>
      </c>
      <c r="D84" t="s">
        <v>36</v>
      </c>
      <c r="E84" t="s">
        <v>365</v>
      </c>
      <c r="F84">
        <v>491</v>
      </c>
      <c r="G84">
        <v>673.55</v>
      </c>
      <c r="H84">
        <v>165.36</v>
      </c>
      <c r="I84" t="s">
        <v>110</v>
      </c>
      <c r="J84" t="s">
        <v>127</v>
      </c>
      <c r="K84" t="s">
        <v>235</v>
      </c>
      <c r="L84">
        <v>79</v>
      </c>
      <c r="M84" t="b">
        <v>0</v>
      </c>
      <c r="N84" t="b">
        <v>0</v>
      </c>
      <c r="O84" t="b">
        <v>0</v>
      </c>
      <c r="P84" t="b">
        <v>0</v>
      </c>
    </row>
    <row r="85" spans="1:16">
      <c r="A85" t="s">
        <v>1035</v>
      </c>
      <c r="B85" t="s">
        <v>797</v>
      </c>
      <c r="C85" t="s">
        <v>1036</v>
      </c>
      <c r="D85" t="s">
        <v>27</v>
      </c>
      <c r="E85" t="s">
        <v>360</v>
      </c>
      <c r="F85">
        <v>745</v>
      </c>
      <c r="G85">
        <v>761.02</v>
      </c>
      <c r="H85">
        <v>283.48</v>
      </c>
      <c r="I85" t="s">
        <v>74</v>
      </c>
      <c r="J85" t="s">
        <v>130</v>
      </c>
      <c r="K85" t="s">
        <v>290</v>
      </c>
      <c r="L85">
        <v>134</v>
      </c>
      <c r="M85" t="b">
        <v>0</v>
      </c>
      <c r="N85" t="b">
        <v>0</v>
      </c>
      <c r="O85" t="b">
        <v>0</v>
      </c>
      <c r="P85" t="b">
        <v>0</v>
      </c>
    </row>
    <row r="86" spans="1:16">
      <c r="A86" t="s">
        <v>1037</v>
      </c>
      <c r="B86" t="s">
        <v>818</v>
      </c>
      <c r="C86" t="s">
        <v>1038</v>
      </c>
      <c r="D86" t="s">
        <v>30</v>
      </c>
      <c r="E86" t="s">
        <v>360</v>
      </c>
      <c r="F86">
        <v>717</v>
      </c>
      <c r="G86">
        <v>1310.5</v>
      </c>
      <c r="H86">
        <v>469.81</v>
      </c>
      <c r="I86" t="s">
        <v>88</v>
      </c>
      <c r="J86" t="s">
        <v>145</v>
      </c>
      <c r="K86" t="s">
        <v>243</v>
      </c>
      <c r="L86">
        <v>87</v>
      </c>
      <c r="M86" t="b">
        <v>0</v>
      </c>
      <c r="N86" t="b">
        <v>0</v>
      </c>
      <c r="O86" t="b">
        <v>0</v>
      </c>
      <c r="P86" t="b">
        <v>0</v>
      </c>
    </row>
    <row r="87" spans="1:16">
      <c r="A87" t="s">
        <v>1039</v>
      </c>
      <c r="B87" t="s">
        <v>688</v>
      </c>
      <c r="C87" t="s">
        <v>1040</v>
      </c>
      <c r="D87" t="s">
        <v>36</v>
      </c>
      <c r="E87" t="s">
        <v>365</v>
      </c>
      <c r="F87">
        <v>562</v>
      </c>
      <c r="G87">
        <v>667.06</v>
      </c>
      <c r="H87">
        <v>187.44</v>
      </c>
      <c r="I87" t="s">
        <v>96</v>
      </c>
      <c r="J87" t="s">
        <v>145</v>
      </c>
      <c r="K87" t="s">
        <v>262</v>
      </c>
      <c r="L87">
        <v>106</v>
      </c>
      <c r="M87" t="b">
        <v>0</v>
      </c>
      <c r="N87" t="b">
        <v>0</v>
      </c>
      <c r="O87" t="b">
        <v>0</v>
      </c>
      <c r="P87" t="b">
        <v>0</v>
      </c>
    </row>
    <row r="88" spans="1:16">
      <c r="A88" t="s">
        <v>1041</v>
      </c>
      <c r="B88" t="s">
        <v>574</v>
      </c>
      <c r="C88" t="s">
        <v>1042</v>
      </c>
      <c r="D88" t="s">
        <v>45</v>
      </c>
      <c r="E88" t="s">
        <v>365</v>
      </c>
      <c r="F88">
        <v>218</v>
      </c>
      <c r="G88">
        <v>588.46</v>
      </c>
      <c r="H88">
        <v>64.14</v>
      </c>
      <c r="I88" t="s">
        <v>54</v>
      </c>
      <c r="J88" t="s">
        <v>127</v>
      </c>
      <c r="K88" t="s">
        <v>158</v>
      </c>
      <c r="L88">
        <v>2</v>
      </c>
      <c r="M88" t="b">
        <v>0</v>
      </c>
      <c r="N88" t="b">
        <v>0</v>
      </c>
      <c r="O88" t="b">
        <v>0</v>
      </c>
      <c r="P88" t="b">
        <v>0</v>
      </c>
    </row>
    <row r="89" spans="1:16">
      <c r="A89" t="s">
        <v>1043</v>
      </c>
      <c r="B89" t="s">
        <v>554</v>
      </c>
      <c r="C89" t="s">
        <v>1044</v>
      </c>
      <c r="D89" t="s">
        <v>39</v>
      </c>
      <c r="E89" t="s">
        <v>365</v>
      </c>
      <c r="F89">
        <v>262</v>
      </c>
      <c r="G89">
        <v>254.1</v>
      </c>
      <c r="H89">
        <v>33.29</v>
      </c>
      <c r="I89" t="s">
        <v>102</v>
      </c>
      <c r="J89" t="s">
        <v>127</v>
      </c>
      <c r="K89" t="s">
        <v>183</v>
      </c>
      <c r="L89">
        <v>27</v>
      </c>
      <c r="M89" t="b">
        <v>0</v>
      </c>
      <c r="N89" t="b">
        <v>0</v>
      </c>
      <c r="O89" t="b">
        <v>0</v>
      </c>
      <c r="P89" t="b">
        <v>0</v>
      </c>
    </row>
    <row r="90" spans="1:16">
      <c r="A90" t="s">
        <v>1045</v>
      </c>
      <c r="B90" t="s">
        <v>808</v>
      </c>
      <c r="C90" t="s">
        <v>1046</v>
      </c>
      <c r="D90" t="s">
        <v>42</v>
      </c>
      <c r="E90" t="s">
        <v>365</v>
      </c>
      <c r="F90">
        <v>511</v>
      </c>
      <c r="G90">
        <v>237.47</v>
      </c>
      <c r="H90">
        <v>60.67</v>
      </c>
      <c r="I90" t="s">
        <v>110</v>
      </c>
      <c r="J90" t="s">
        <v>136</v>
      </c>
      <c r="K90" t="s">
        <v>260</v>
      </c>
      <c r="L90">
        <v>104</v>
      </c>
      <c r="M90" t="b">
        <v>0</v>
      </c>
      <c r="N90" t="b">
        <v>0</v>
      </c>
      <c r="O90" t="b">
        <v>0</v>
      </c>
      <c r="P90" t="b">
        <v>0</v>
      </c>
    </row>
    <row r="91" spans="1:16">
      <c r="A91" t="s">
        <v>1047</v>
      </c>
      <c r="B91" t="s">
        <v>568</v>
      </c>
      <c r="C91" t="s">
        <v>1048</v>
      </c>
      <c r="D91" t="s">
        <v>48</v>
      </c>
      <c r="E91" t="s">
        <v>360</v>
      </c>
      <c r="F91">
        <v>710</v>
      </c>
      <c r="G91">
        <v>1351.68</v>
      </c>
      <c r="H91">
        <v>479.85</v>
      </c>
      <c r="I91" t="s">
        <v>114</v>
      </c>
      <c r="J91" t="s">
        <v>133</v>
      </c>
      <c r="K91" t="s">
        <v>162</v>
      </c>
      <c r="L91">
        <v>6</v>
      </c>
      <c r="M91" t="b">
        <v>0</v>
      </c>
      <c r="N91" t="b">
        <v>0</v>
      </c>
      <c r="O91" t="b">
        <v>0</v>
      </c>
      <c r="P91" t="b">
        <v>0</v>
      </c>
    </row>
    <row r="92" spans="1:16">
      <c r="A92" t="s">
        <v>1049</v>
      </c>
      <c r="B92" t="s">
        <v>804</v>
      </c>
      <c r="C92" t="s">
        <v>1050</v>
      </c>
      <c r="D92" t="s">
        <v>33</v>
      </c>
      <c r="E92" t="s">
        <v>360</v>
      </c>
      <c r="F92">
        <v>245</v>
      </c>
      <c r="G92">
        <v>2150.21</v>
      </c>
      <c r="H92">
        <v>263.39999999999998</v>
      </c>
      <c r="I92" t="s">
        <v>54</v>
      </c>
      <c r="J92" t="s">
        <v>136</v>
      </c>
      <c r="K92" t="s">
        <v>276</v>
      </c>
      <c r="L92">
        <v>120</v>
      </c>
      <c r="M92" t="b">
        <v>0</v>
      </c>
      <c r="N92" t="b">
        <v>0</v>
      </c>
      <c r="O92" t="b">
        <v>0</v>
      </c>
      <c r="P92" t="b">
        <v>0</v>
      </c>
    </row>
    <row r="93" spans="1:16">
      <c r="A93" t="s">
        <v>1051</v>
      </c>
      <c r="B93" t="s">
        <v>819</v>
      </c>
      <c r="C93" t="s">
        <v>1052</v>
      </c>
      <c r="D93" t="s">
        <v>36</v>
      </c>
      <c r="E93" t="s">
        <v>365</v>
      </c>
      <c r="F93">
        <v>319</v>
      </c>
      <c r="G93">
        <v>664.41</v>
      </c>
      <c r="H93">
        <v>105.97</v>
      </c>
      <c r="I93" t="s">
        <v>112</v>
      </c>
      <c r="J93" t="s">
        <v>142</v>
      </c>
      <c r="K93" t="s">
        <v>164</v>
      </c>
      <c r="L93">
        <v>8</v>
      </c>
      <c r="M93" t="b">
        <v>0</v>
      </c>
      <c r="N93" t="b">
        <v>0</v>
      </c>
      <c r="O93" t="b">
        <v>0</v>
      </c>
      <c r="P93" t="b">
        <v>0</v>
      </c>
    </row>
    <row r="94" spans="1:16">
      <c r="A94" t="s">
        <v>1053</v>
      </c>
      <c r="B94" t="s">
        <v>397</v>
      </c>
      <c r="C94" t="s">
        <v>1054</v>
      </c>
      <c r="D94" t="s">
        <v>33</v>
      </c>
      <c r="E94" t="s">
        <v>360</v>
      </c>
      <c r="F94">
        <v>606</v>
      </c>
      <c r="G94">
        <v>2103.54</v>
      </c>
      <c r="H94">
        <v>637.37</v>
      </c>
      <c r="I94" t="s">
        <v>98</v>
      </c>
      <c r="J94" t="s">
        <v>148</v>
      </c>
      <c r="K94" t="s">
        <v>268</v>
      </c>
      <c r="L94">
        <v>112</v>
      </c>
      <c r="M94" t="b">
        <v>0</v>
      </c>
      <c r="N94" t="b">
        <v>0</v>
      </c>
      <c r="O94" t="b">
        <v>0</v>
      </c>
      <c r="P94" t="b">
        <v>0</v>
      </c>
    </row>
    <row r="95" spans="1:16">
      <c r="A95" t="s">
        <v>1055</v>
      </c>
      <c r="B95" t="s">
        <v>617</v>
      </c>
      <c r="C95" t="s">
        <v>1056</v>
      </c>
      <c r="D95" t="s">
        <v>36</v>
      </c>
      <c r="E95" t="s">
        <v>360</v>
      </c>
      <c r="F95">
        <v>944</v>
      </c>
      <c r="G95">
        <v>667.56</v>
      </c>
      <c r="H95">
        <v>315.08999999999997</v>
      </c>
      <c r="I95" t="s">
        <v>104</v>
      </c>
      <c r="J95" t="s">
        <v>136</v>
      </c>
      <c r="K95" t="s">
        <v>166</v>
      </c>
      <c r="L95">
        <v>10</v>
      </c>
      <c r="M95" t="b">
        <v>0</v>
      </c>
      <c r="N95" t="b">
        <v>0</v>
      </c>
      <c r="O95" t="b">
        <v>0</v>
      </c>
      <c r="P95" t="b">
        <v>0</v>
      </c>
    </row>
    <row r="96" spans="1:16">
      <c r="A96" t="s">
        <v>1057</v>
      </c>
      <c r="B96" t="s">
        <v>437</v>
      </c>
      <c r="C96" t="s">
        <v>1058</v>
      </c>
      <c r="D96" t="s">
        <v>48</v>
      </c>
      <c r="E96" t="s">
        <v>360</v>
      </c>
      <c r="F96">
        <v>669</v>
      </c>
      <c r="G96">
        <v>1221.3</v>
      </c>
      <c r="H96">
        <v>408.52</v>
      </c>
      <c r="I96" t="s">
        <v>60</v>
      </c>
      <c r="J96" t="s">
        <v>130</v>
      </c>
      <c r="K96" t="s">
        <v>312</v>
      </c>
      <c r="L96">
        <v>156</v>
      </c>
      <c r="M96" t="b">
        <v>0</v>
      </c>
      <c r="N96" t="b">
        <v>0</v>
      </c>
      <c r="O96" t="b">
        <v>0</v>
      </c>
      <c r="P96" t="b">
        <v>0</v>
      </c>
    </row>
    <row r="97" spans="1:16">
      <c r="A97" t="s">
        <v>1059</v>
      </c>
      <c r="B97" t="s">
        <v>851</v>
      </c>
      <c r="C97" t="s">
        <v>1060</v>
      </c>
      <c r="D97" t="s">
        <v>39</v>
      </c>
      <c r="E97" t="s">
        <v>360</v>
      </c>
      <c r="F97">
        <v>683</v>
      </c>
      <c r="G97">
        <v>233.99</v>
      </c>
      <c r="H97">
        <v>79.91</v>
      </c>
      <c r="I97" t="s">
        <v>92</v>
      </c>
      <c r="J97" t="s">
        <v>133</v>
      </c>
      <c r="K97" t="s">
        <v>190</v>
      </c>
      <c r="L97">
        <v>34</v>
      </c>
      <c r="M97" t="b">
        <v>0</v>
      </c>
      <c r="N97" t="b">
        <v>0</v>
      </c>
      <c r="O97" t="b">
        <v>0</v>
      </c>
      <c r="P97" t="b">
        <v>0</v>
      </c>
    </row>
    <row r="98" spans="1:16">
      <c r="A98" t="s">
        <v>1061</v>
      </c>
      <c r="B98" t="s">
        <v>720</v>
      </c>
      <c r="C98" t="s">
        <v>1062</v>
      </c>
      <c r="D98" t="s">
        <v>48</v>
      </c>
      <c r="E98" t="s">
        <v>360</v>
      </c>
      <c r="F98">
        <v>970</v>
      </c>
      <c r="G98">
        <v>1250.93</v>
      </c>
      <c r="H98">
        <v>606.70000000000005</v>
      </c>
      <c r="I98" t="s">
        <v>68</v>
      </c>
      <c r="J98" t="s">
        <v>130</v>
      </c>
      <c r="K98" t="s">
        <v>337</v>
      </c>
      <c r="L98">
        <v>181</v>
      </c>
      <c r="M98" t="b">
        <v>0</v>
      </c>
      <c r="N98" t="b">
        <v>0</v>
      </c>
      <c r="O98" t="b">
        <v>0</v>
      </c>
      <c r="P98" t="b">
        <v>0</v>
      </c>
    </row>
    <row r="99" spans="1:16">
      <c r="A99" t="s">
        <v>1063</v>
      </c>
      <c r="B99" t="s">
        <v>772</v>
      </c>
      <c r="C99" t="s">
        <v>1064</v>
      </c>
      <c r="D99" t="s">
        <v>42</v>
      </c>
      <c r="E99" t="s">
        <v>365</v>
      </c>
      <c r="F99">
        <v>170</v>
      </c>
      <c r="G99">
        <v>230.88</v>
      </c>
      <c r="H99">
        <v>19.62</v>
      </c>
      <c r="I99" t="s">
        <v>98</v>
      </c>
      <c r="J99" t="s">
        <v>133</v>
      </c>
      <c r="K99" t="s">
        <v>191</v>
      </c>
      <c r="L99">
        <v>35</v>
      </c>
      <c r="M99" t="b">
        <v>0</v>
      </c>
      <c r="N99" t="b">
        <v>0</v>
      </c>
      <c r="O99" t="b">
        <v>0</v>
      </c>
      <c r="P99" t="b">
        <v>0</v>
      </c>
    </row>
    <row r="100" spans="1:16">
      <c r="A100" t="s">
        <v>1065</v>
      </c>
      <c r="B100" t="s">
        <v>766</v>
      </c>
      <c r="C100" t="s">
        <v>1066</v>
      </c>
      <c r="D100" t="s">
        <v>42</v>
      </c>
      <c r="E100" t="s">
        <v>360</v>
      </c>
      <c r="F100">
        <v>608</v>
      </c>
      <c r="G100">
        <v>232.69</v>
      </c>
      <c r="H100">
        <v>70.739999999999995</v>
      </c>
      <c r="I100" t="s">
        <v>114</v>
      </c>
      <c r="J100" t="s">
        <v>148</v>
      </c>
      <c r="K100" t="s">
        <v>297</v>
      </c>
      <c r="L100">
        <v>141</v>
      </c>
      <c r="M100" t="b">
        <v>0</v>
      </c>
      <c r="N100" t="b">
        <v>0</v>
      </c>
      <c r="O100" t="b">
        <v>0</v>
      </c>
      <c r="P100" t="b">
        <v>0</v>
      </c>
    </row>
    <row r="101" spans="1:16">
      <c r="A101" t="s">
        <v>1067</v>
      </c>
      <c r="B101" t="s">
        <v>747</v>
      </c>
      <c r="C101" t="s">
        <v>1068</v>
      </c>
      <c r="D101" t="s">
        <v>42</v>
      </c>
      <c r="E101" t="s">
        <v>365</v>
      </c>
      <c r="F101">
        <v>198</v>
      </c>
      <c r="G101">
        <v>237.07</v>
      </c>
      <c r="H101">
        <v>23.47</v>
      </c>
      <c r="I101" t="s">
        <v>88</v>
      </c>
      <c r="J101" t="s">
        <v>142</v>
      </c>
      <c r="K101" t="s">
        <v>192</v>
      </c>
      <c r="L101">
        <v>36</v>
      </c>
      <c r="M101" t="b">
        <v>0</v>
      </c>
      <c r="N101" t="b">
        <v>0</v>
      </c>
      <c r="O101" t="b">
        <v>0</v>
      </c>
      <c r="P101" t="b">
        <v>0</v>
      </c>
    </row>
    <row r="102" spans="1:16">
      <c r="A102" t="s">
        <v>1069</v>
      </c>
      <c r="B102" t="s">
        <v>497</v>
      </c>
      <c r="C102" t="s">
        <v>1070</v>
      </c>
      <c r="D102" t="s">
        <v>45</v>
      </c>
      <c r="E102" t="s">
        <v>365</v>
      </c>
      <c r="F102">
        <v>717</v>
      </c>
      <c r="G102">
        <v>584.75</v>
      </c>
      <c r="H102">
        <v>209.63</v>
      </c>
      <c r="I102" t="s">
        <v>86</v>
      </c>
      <c r="J102" t="s">
        <v>133</v>
      </c>
      <c r="K102" t="s">
        <v>333</v>
      </c>
      <c r="L102">
        <v>177</v>
      </c>
      <c r="M102" t="b">
        <v>0</v>
      </c>
      <c r="N102" t="b">
        <v>0</v>
      </c>
      <c r="O102" t="b">
        <v>0</v>
      </c>
      <c r="P102" t="b">
        <v>0</v>
      </c>
    </row>
    <row r="103" spans="1:16">
      <c r="A103" t="s">
        <v>1071</v>
      </c>
      <c r="B103" t="s">
        <v>380</v>
      </c>
      <c r="C103" t="s">
        <v>1072</v>
      </c>
      <c r="D103" t="s">
        <v>33</v>
      </c>
      <c r="E103" t="s">
        <v>365</v>
      </c>
      <c r="F103">
        <v>891</v>
      </c>
      <c r="G103">
        <v>2172.1799999999998</v>
      </c>
      <c r="H103">
        <v>967.71</v>
      </c>
      <c r="I103" t="s">
        <v>102</v>
      </c>
      <c r="J103" t="s">
        <v>130</v>
      </c>
      <c r="K103" t="s">
        <v>296</v>
      </c>
      <c r="L103">
        <v>140</v>
      </c>
      <c r="M103" t="b">
        <v>0</v>
      </c>
      <c r="N103" t="b">
        <v>0</v>
      </c>
      <c r="O103" t="b">
        <v>0</v>
      </c>
      <c r="P103" t="b">
        <v>0</v>
      </c>
    </row>
    <row r="104" spans="1:16">
      <c r="A104" t="s">
        <v>1073</v>
      </c>
      <c r="B104" t="s">
        <v>664</v>
      </c>
      <c r="C104" t="s">
        <v>945</v>
      </c>
      <c r="D104" t="s">
        <v>36</v>
      </c>
      <c r="E104" t="s">
        <v>365</v>
      </c>
      <c r="F104">
        <v>307</v>
      </c>
      <c r="G104">
        <v>639.54</v>
      </c>
      <c r="H104">
        <v>98.17</v>
      </c>
      <c r="I104" t="s">
        <v>70</v>
      </c>
      <c r="J104" t="s">
        <v>121</v>
      </c>
      <c r="K104" t="s">
        <v>270</v>
      </c>
      <c r="L104">
        <v>114</v>
      </c>
      <c r="M104" t="b">
        <v>0</v>
      </c>
      <c r="N104" t="b">
        <v>0</v>
      </c>
      <c r="O104" t="b">
        <v>0</v>
      </c>
      <c r="P104" t="b">
        <v>0</v>
      </c>
    </row>
    <row r="105" spans="1:16">
      <c r="A105" t="s">
        <v>1074</v>
      </c>
      <c r="B105" t="s">
        <v>834</v>
      </c>
      <c r="C105" t="s">
        <v>1075</v>
      </c>
      <c r="D105" t="s">
        <v>45</v>
      </c>
      <c r="E105" t="s">
        <v>360</v>
      </c>
      <c r="F105">
        <v>393</v>
      </c>
      <c r="G105">
        <v>508.59</v>
      </c>
      <c r="H105">
        <v>99.94</v>
      </c>
      <c r="I105" t="s">
        <v>104</v>
      </c>
      <c r="J105" t="s">
        <v>145</v>
      </c>
      <c r="K105" t="s">
        <v>204</v>
      </c>
      <c r="L105">
        <v>48</v>
      </c>
      <c r="M105" t="b">
        <v>0</v>
      </c>
      <c r="N105" t="b">
        <v>0</v>
      </c>
      <c r="O105" t="b">
        <v>0</v>
      </c>
      <c r="P105" t="b">
        <v>0</v>
      </c>
    </row>
    <row r="106" spans="1:16">
      <c r="A106" t="s">
        <v>1076</v>
      </c>
      <c r="B106" t="s">
        <v>376</v>
      </c>
      <c r="C106" t="s">
        <v>1077</v>
      </c>
      <c r="D106" t="s">
        <v>39</v>
      </c>
      <c r="E106" t="s">
        <v>360</v>
      </c>
      <c r="F106">
        <v>998</v>
      </c>
      <c r="G106">
        <v>229.44</v>
      </c>
      <c r="H106">
        <v>114.49</v>
      </c>
      <c r="I106" t="s">
        <v>54</v>
      </c>
      <c r="J106" t="s">
        <v>127</v>
      </c>
      <c r="K106" t="s">
        <v>332</v>
      </c>
      <c r="L106">
        <v>176</v>
      </c>
      <c r="M106" t="b">
        <v>0</v>
      </c>
      <c r="N106" t="b">
        <v>0</v>
      </c>
      <c r="O106" t="b">
        <v>0</v>
      </c>
      <c r="P106" t="b">
        <v>0</v>
      </c>
    </row>
    <row r="107" spans="1:16">
      <c r="A107" t="s">
        <v>1078</v>
      </c>
      <c r="B107" t="s">
        <v>760</v>
      </c>
      <c r="C107" t="s">
        <v>1079</v>
      </c>
      <c r="D107" t="s">
        <v>36</v>
      </c>
      <c r="E107" t="s">
        <v>365</v>
      </c>
      <c r="F107">
        <v>407</v>
      </c>
      <c r="G107">
        <v>626.77</v>
      </c>
      <c r="H107">
        <v>127.55</v>
      </c>
      <c r="I107" t="s">
        <v>114</v>
      </c>
      <c r="J107" t="s">
        <v>148</v>
      </c>
      <c r="K107" t="s">
        <v>171</v>
      </c>
      <c r="L107">
        <v>15</v>
      </c>
      <c r="M107" t="b">
        <v>0</v>
      </c>
      <c r="N107" t="b">
        <v>0</v>
      </c>
      <c r="O107" t="b">
        <v>0</v>
      </c>
      <c r="P107" t="b">
        <v>0</v>
      </c>
    </row>
    <row r="108" spans="1:16">
      <c r="A108" t="s">
        <v>1080</v>
      </c>
      <c r="B108" t="s">
        <v>630</v>
      </c>
      <c r="C108" t="s">
        <v>1081</v>
      </c>
      <c r="D108" t="s">
        <v>30</v>
      </c>
      <c r="E108" t="s">
        <v>365</v>
      </c>
      <c r="F108">
        <v>949</v>
      </c>
      <c r="G108">
        <v>1302.05</v>
      </c>
      <c r="H108">
        <v>617.82000000000005</v>
      </c>
      <c r="I108" t="s">
        <v>54</v>
      </c>
      <c r="J108" t="s">
        <v>127</v>
      </c>
      <c r="K108" t="s">
        <v>227</v>
      </c>
      <c r="L108">
        <v>71</v>
      </c>
      <c r="M108" t="b">
        <v>0</v>
      </c>
      <c r="N108" t="b">
        <v>0</v>
      </c>
      <c r="O108" t="b">
        <v>0</v>
      </c>
      <c r="P108" t="b">
        <v>0</v>
      </c>
    </row>
    <row r="109" spans="1:16">
      <c r="A109" t="s">
        <v>1082</v>
      </c>
      <c r="B109" t="s">
        <v>679</v>
      </c>
      <c r="C109" t="s">
        <v>1083</v>
      </c>
      <c r="D109" t="s">
        <v>27</v>
      </c>
      <c r="E109" t="s">
        <v>360</v>
      </c>
      <c r="F109">
        <v>621</v>
      </c>
      <c r="G109">
        <v>792.1</v>
      </c>
      <c r="H109">
        <v>245.95</v>
      </c>
      <c r="I109" t="s">
        <v>76</v>
      </c>
      <c r="J109" t="s">
        <v>145</v>
      </c>
      <c r="K109" t="s">
        <v>318</v>
      </c>
      <c r="L109">
        <v>162</v>
      </c>
      <c r="M109" t="b">
        <v>0</v>
      </c>
      <c r="N109" t="b">
        <v>0</v>
      </c>
      <c r="O109" t="b">
        <v>0</v>
      </c>
      <c r="P109" t="b">
        <v>0</v>
      </c>
    </row>
    <row r="110" spans="1:16">
      <c r="A110" t="s">
        <v>1084</v>
      </c>
      <c r="B110" t="s">
        <v>541</v>
      </c>
      <c r="C110" t="s">
        <v>1085</v>
      </c>
      <c r="D110" t="s">
        <v>48</v>
      </c>
      <c r="E110" t="s">
        <v>365</v>
      </c>
      <c r="F110">
        <v>117</v>
      </c>
      <c r="G110">
        <v>1248.3900000000001</v>
      </c>
      <c r="H110">
        <v>73.03</v>
      </c>
      <c r="I110" t="s">
        <v>82</v>
      </c>
      <c r="J110" t="s">
        <v>127</v>
      </c>
      <c r="K110" t="s">
        <v>282</v>
      </c>
      <c r="L110">
        <v>126</v>
      </c>
      <c r="M110" t="b">
        <v>0</v>
      </c>
      <c r="N110" t="b">
        <v>0</v>
      </c>
      <c r="O110" t="b">
        <v>0</v>
      </c>
      <c r="P110" t="b">
        <v>0</v>
      </c>
    </row>
    <row r="111" spans="1:16">
      <c r="A111" t="s">
        <v>1086</v>
      </c>
      <c r="B111" t="s">
        <v>795</v>
      </c>
      <c r="C111" t="s">
        <v>1087</v>
      </c>
      <c r="D111" t="s">
        <v>27</v>
      </c>
      <c r="E111" t="s">
        <v>365</v>
      </c>
      <c r="F111">
        <v>90</v>
      </c>
      <c r="G111">
        <v>775.93</v>
      </c>
      <c r="H111">
        <v>34.92</v>
      </c>
      <c r="I111" t="s">
        <v>88</v>
      </c>
      <c r="J111" t="s">
        <v>142</v>
      </c>
      <c r="K111" t="s">
        <v>333</v>
      </c>
      <c r="L111">
        <v>177</v>
      </c>
      <c r="M111" t="b">
        <v>0</v>
      </c>
      <c r="N111" t="b">
        <v>0</v>
      </c>
      <c r="O111" t="b">
        <v>0</v>
      </c>
      <c r="P111" t="b">
        <v>0</v>
      </c>
    </row>
    <row r="112" spans="1:16">
      <c r="A112" t="s">
        <v>1088</v>
      </c>
      <c r="B112" t="s">
        <v>751</v>
      </c>
      <c r="C112" t="s">
        <v>1089</v>
      </c>
      <c r="D112" t="s">
        <v>33</v>
      </c>
      <c r="E112" t="s">
        <v>360</v>
      </c>
      <c r="F112">
        <v>207</v>
      </c>
      <c r="G112">
        <v>2157.79</v>
      </c>
      <c r="H112">
        <v>223.33</v>
      </c>
      <c r="I112" t="s">
        <v>100</v>
      </c>
      <c r="J112" t="s">
        <v>121</v>
      </c>
      <c r="K112" t="s">
        <v>334</v>
      </c>
      <c r="L112">
        <v>178</v>
      </c>
      <c r="M112" t="b">
        <v>0</v>
      </c>
      <c r="N112" t="b">
        <v>0</v>
      </c>
      <c r="O112" t="b">
        <v>0</v>
      </c>
      <c r="P112" t="b">
        <v>0</v>
      </c>
    </row>
    <row r="113" spans="1:16">
      <c r="A113" t="s">
        <v>1090</v>
      </c>
      <c r="B113" t="s">
        <v>651</v>
      </c>
      <c r="C113" t="s">
        <v>1091</v>
      </c>
      <c r="D113" t="s">
        <v>48</v>
      </c>
      <c r="E113" t="s">
        <v>365</v>
      </c>
      <c r="F113">
        <v>803</v>
      </c>
      <c r="G113">
        <v>1038.8</v>
      </c>
      <c r="H113">
        <v>417.08</v>
      </c>
      <c r="I113" t="s">
        <v>86</v>
      </c>
      <c r="J113" t="s">
        <v>136</v>
      </c>
      <c r="K113" t="s">
        <v>248</v>
      </c>
      <c r="L113">
        <v>92</v>
      </c>
      <c r="M113" t="b">
        <v>0</v>
      </c>
      <c r="N113" t="b">
        <v>0</v>
      </c>
      <c r="O113" t="b">
        <v>0</v>
      </c>
      <c r="P113" t="b">
        <v>0</v>
      </c>
    </row>
    <row r="114" spans="1:16">
      <c r="A114" t="s">
        <v>1092</v>
      </c>
      <c r="B114" t="s">
        <v>780</v>
      </c>
      <c r="C114" t="s">
        <v>1093</v>
      </c>
      <c r="D114" t="s">
        <v>30</v>
      </c>
      <c r="E114" t="s">
        <v>360</v>
      </c>
      <c r="F114">
        <v>838</v>
      </c>
      <c r="G114">
        <v>1310.87</v>
      </c>
      <c r="H114">
        <v>549.25</v>
      </c>
      <c r="I114" t="s">
        <v>68</v>
      </c>
      <c r="J114" t="s">
        <v>139</v>
      </c>
      <c r="K114" t="s">
        <v>226</v>
      </c>
      <c r="L114">
        <v>70</v>
      </c>
      <c r="M114" t="b">
        <v>0</v>
      </c>
      <c r="N114" t="b">
        <v>0</v>
      </c>
      <c r="O114" t="b">
        <v>0</v>
      </c>
      <c r="P114" t="b">
        <v>0</v>
      </c>
    </row>
    <row r="115" spans="1:16">
      <c r="A115" t="s">
        <v>1094</v>
      </c>
      <c r="B115" t="s">
        <v>412</v>
      </c>
      <c r="C115" t="s">
        <v>1095</v>
      </c>
      <c r="D115" t="s">
        <v>36</v>
      </c>
      <c r="E115" t="s">
        <v>365</v>
      </c>
      <c r="F115">
        <v>864</v>
      </c>
      <c r="G115">
        <v>648.78</v>
      </c>
      <c r="H115">
        <v>280.27</v>
      </c>
      <c r="I115" t="s">
        <v>116</v>
      </c>
      <c r="J115" t="s">
        <v>142</v>
      </c>
      <c r="K115" t="s">
        <v>158</v>
      </c>
      <c r="L115">
        <v>2</v>
      </c>
      <c r="M115" t="b">
        <v>0</v>
      </c>
      <c r="N115" t="b">
        <v>0</v>
      </c>
      <c r="O115" t="b">
        <v>0</v>
      </c>
      <c r="P115" t="b">
        <v>0</v>
      </c>
    </row>
    <row r="116" spans="1:16">
      <c r="A116" t="s">
        <v>1096</v>
      </c>
      <c r="B116" t="s">
        <v>588</v>
      </c>
      <c r="C116" t="s">
        <v>1097</v>
      </c>
      <c r="D116" t="s">
        <v>45</v>
      </c>
      <c r="E116" t="s">
        <v>360</v>
      </c>
      <c r="F116">
        <v>323</v>
      </c>
      <c r="G116">
        <v>450.48</v>
      </c>
      <c r="H116">
        <v>72.75</v>
      </c>
      <c r="I116" t="s">
        <v>84</v>
      </c>
      <c r="J116" t="s">
        <v>121</v>
      </c>
      <c r="K116" t="s">
        <v>205</v>
      </c>
      <c r="L116">
        <v>49</v>
      </c>
      <c r="M116" t="b">
        <v>0</v>
      </c>
      <c r="N116" t="b">
        <v>0</v>
      </c>
      <c r="O116" t="b">
        <v>0</v>
      </c>
      <c r="P116" t="b">
        <v>0</v>
      </c>
    </row>
    <row r="117" spans="1:16">
      <c r="A117" t="s">
        <v>1098</v>
      </c>
      <c r="B117" t="s">
        <v>566</v>
      </c>
      <c r="C117" t="s">
        <v>1099</v>
      </c>
      <c r="D117" t="s">
        <v>33</v>
      </c>
      <c r="E117" t="s">
        <v>360</v>
      </c>
      <c r="F117">
        <v>592</v>
      </c>
      <c r="G117">
        <v>2018.55</v>
      </c>
      <c r="H117">
        <v>597.49</v>
      </c>
      <c r="I117" t="s">
        <v>96</v>
      </c>
      <c r="J117" t="s">
        <v>139</v>
      </c>
      <c r="K117" t="s">
        <v>325</v>
      </c>
      <c r="L117">
        <v>169</v>
      </c>
      <c r="M117" t="b">
        <v>0</v>
      </c>
      <c r="N117" t="b">
        <v>0</v>
      </c>
      <c r="O117" t="b">
        <v>0</v>
      </c>
      <c r="P117" t="b">
        <v>0</v>
      </c>
    </row>
    <row r="118" spans="1:16">
      <c r="A118" t="s">
        <v>1100</v>
      </c>
      <c r="B118" t="s">
        <v>715</v>
      </c>
      <c r="C118" t="s">
        <v>1101</v>
      </c>
      <c r="D118" t="s">
        <v>39</v>
      </c>
      <c r="E118" t="s">
        <v>365</v>
      </c>
      <c r="F118">
        <v>83</v>
      </c>
      <c r="G118">
        <v>246.01</v>
      </c>
      <c r="H118">
        <v>10.210000000000001</v>
      </c>
      <c r="I118" t="s">
        <v>70</v>
      </c>
      <c r="J118" t="s">
        <v>130</v>
      </c>
      <c r="K118" t="s">
        <v>170</v>
      </c>
      <c r="L118">
        <v>14</v>
      </c>
      <c r="M118" t="b">
        <v>0</v>
      </c>
      <c r="N118" t="b">
        <v>0</v>
      </c>
      <c r="O118" t="b">
        <v>0</v>
      </c>
      <c r="P118" t="b">
        <v>0</v>
      </c>
    </row>
    <row r="119" spans="1:16">
      <c r="A119" t="s">
        <v>1102</v>
      </c>
      <c r="B119" t="s">
        <v>402</v>
      </c>
      <c r="C119" t="s">
        <v>1103</v>
      </c>
      <c r="D119" t="s">
        <v>39</v>
      </c>
      <c r="E119" t="s">
        <v>360</v>
      </c>
      <c r="F119">
        <v>301</v>
      </c>
      <c r="G119">
        <v>254.6</v>
      </c>
      <c r="H119">
        <v>38.32</v>
      </c>
      <c r="I119" t="s">
        <v>68</v>
      </c>
      <c r="J119" t="s">
        <v>142</v>
      </c>
      <c r="K119" t="s">
        <v>164</v>
      </c>
      <c r="L119">
        <v>8</v>
      </c>
      <c r="M119" t="b">
        <v>0</v>
      </c>
      <c r="N119" t="b">
        <v>0</v>
      </c>
      <c r="O119" t="b">
        <v>0</v>
      </c>
      <c r="P119" t="b">
        <v>0</v>
      </c>
    </row>
    <row r="120" spans="1:16">
      <c r="A120" t="s">
        <v>1104</v>
      </c>
      <c r="B120" t="s">
        <v>481</v>
      </c>
      <c r="C120" t="s">
        <v>1105</v>
      </c>
      <c r="D120" t="s">
        <v>42</v>
      </c>
      <c r="E120" t="s">
        <v>360</v>
      </c>
      <c r="F120">
        <v>546</v>
      </c>
      <c r="G120">
        <v>246.61</v>
      </c>
      <c r="H120">
        <v>67.319999999999993</v>
      </c>
      <c r="I120" t="s">
        <v>106</v>
      </c>
      <c r="J120" t="s">
        <v>130</v>
      </c>
      <c r="K120" t="s">
        <v>283</v>
      </c>
      <c r="L120">
        <v>127</v>
      </c>
      <c r="M120" t="b">
        <v>0</v>
      </c>
      <c r="N120" t="b">
        <v>0</v>
      </c>
      <c r="O120" t="b">
        <v>0</v>
      </c>
      <c r="P120" t="b">
        <v>0</v>
      </c>
    </row>
    <row r="121" spans="1:16">
      <c r="A121" t="s">
        <v>1106</v>
      </c>
      <c r="B121" t="s">
        <v>695</v>
      </c>
      <c r="C121" t="s">
        <v>1107</v>
      </c>
      <c r="D121" t="s">
        <v>30</v>
      </c>
      <c r="E121" t="s">
        <v>365</v>
      </c>
      <c r="F121">
        <v>898</v>
      </c>
      <c r="G121">
        <v>1232.26</v>
      </c>
      <c r="H121">
        <v>553.28</v>
      </c>
      <c r="I121" t="s">
        <v>98</v>
      </c>
      <c r="J121" t="s">
        <v>127</v>
      </c>
      <c r="K121" t="s">
        <v>215</v>
      </c>
      <c r="L121">
        <v>59</v>
      </c>
      <c r="M121" t="b">
        <v>0</v>
      </c>
      <c r="N121" t="b">
        <v>0</v>
      </c>
      <c r="O121" t="b">
        <v>0</v>
      </c>
      <c r="P121" t="b">
        <v>0</v>
      </c>
    </row>
    <row r="122" spans="1:16">
      <c r="A122" t="s">
        <v>1108</v>
      </c>
      <c r="B122" t="s">
        <v>392</v>
      </c>
      <c r="C122" t="s">
        <v>1109</v>
      </c>
      <c r="D122" t="s">
        <v>30</v>
      </c>
      <c r="E122" t="s">
        <v>360</v>
      </c>
      <c r="F122">
        <v>377</v>
      </c>
      <c r="G122">
        <v>1309.3</v>
      </c>
      <c r="H122">
        <v>246.8</v>
      </c>
      <c r="I122" t="s">
        <v>88</v>
      </c>
      <c r="J122" t="s">
        <v>145</v>
      </c>
      <c r="K122" t="s">
        <v>306</v>
      </c>
      <c r="L122">
        <v>150</v>
      </c>
      <c r="M122" t="b">
        <v>0</v>
      </c>
      <c r="N122" t="b">
        <v>0</v>
      </c>
      <c r="O122" t="b">
        <v>0</v>
      </c>
      <c r="P122" t="b">
        <v>0</v>
      </c>
    </row>
    <row r="123" spans="1:16">
      <c r="A123" t="s">
        <v>1110</v>
      </c>
      <c r="B123" t="s">
        <v>467</v>
      </c>
      <c r="C123" t="s">
        <v>1111</v>
      </c>
      <c r="D123" t="s">
        <v>33</v>
      </c>
      <c r="E123" t="s">
        <v>360</v>
      </c>
      <c r="F123">
        <v>563</v>
      </c>
      <c r="G123">
        <v>2114.48</v>
      </c>
      <c r="H123">
        <v>595.23</v>
      </c>
      <c r="I123" t="s">
        <v>66</v>
      </c>
      <c r="J123" t="s">
        <v>145</v>
      </c>
      <c r="K123" t="s">
        <v>200</v>
      </c>
      <c r="L123">
        <v>44</v>
      </c>
      <c r="M123" t="b">
        <v>0</v>
      </c>
      <c r="N123" t="b">
        <v>0</v>
      </c>
      <c r="O123" t="b">
        <v>0</v>
      </c>
      <c r="P123" t="b">
        <v>0</v>
      </c>
    </row>
    <row r="124" spans="1:16">
      <c r="A124" t="s">
        <v>1112</v>
      </c>
      <c r="B124" t="s">
        <v>673</v>
      </c>
      <c r="C124" t="s">
        <v>1113</v>
      </c>
      <c r="D124" t="s">
        <v>45</v>
      </c>
      <c r="E124" t="s">
        <v>365</v>
      </c>
      <c r="F124">
        <v>442</v>
      </c>
      <c r="G124">
        <v>486.92</v>
      </c>
      <c r="H124">
        <v>107.61</v>
      </c>
      <c r="I124" t="s">
        <v>86</v>
      </c>
      <c r="J124" t="s">
        <v>139</v>
      </c>
      <c r="K124" t="s">
        <v>247</v>
      </c>
      <c r="L124">
        <v>91</v>
      </c>
      <c r="M124" t="b">
        <v>0</v>
      </c>
      <c r="N124" t="b">
        <v>0</v>
      </c>
      <c r="O124" t="b">
        <v>0</v>
      </c>
      <c r="P124" t="b">
        <v>0</v>
      </c>
    </row>
    <row r="125" spans="1:16">
      <c r="A125" t="s">
        <v>1114</v>
      </c>
      <c r="B125" t="s">
        <v>434</v>
      </c>
      <c r="C125" t="s">
        <v>1115</v>
      </c>
      <c r="D125" t="s">
        <v>30</v>
      </c>
      <c r="E125" t="s">
        <v>365</v>
      </c>
      <c r="F125">
        <v>997</v>
      </c>
      <c r="G125">
        <v>1238.8399999999999</v>
      </c>
      <c r="H125">
        <v>617.55999999999995</v>
      </c>
      <c r="I125" t="s">
        <v>60</v>
      </c>
      <c r="J125" t="s">
        <v>133</v>
      </c>
      <c r="K125" t="s">
        <v>218</v>
      </c>
      <c r="L125">
        <v>62</v>
      </c>
      <c r="M125" t="b">
        <v>0</v>
      </c>
      <c r="N125" t="b">
        <v>0</v>
      </c>
      <c r="O125" t="b">
        <v>0</v>
      </c>
      <c r="P125" t="b">
        <v>0</v>
      </c>
    </row>
    <row r="126" spans="1:16">
      <c r="A126" t="s">
        <v>1116</v>
      </c>
      <c r="B126" t="s">
        <v>428</v>
      </c>
      <c r="C126" t="s">
        <v>1117</v>
      </c>
      <c r="D126" t="s">
        <v>42</v>
      </c>
      <c r="E126" t="s">
        <v>360</v>
      </c>
      <c r="F126">
        <v>442</v>
      </c>
      <c r="G126">
        <v>227.22</v>
      </c>
      <c r="H126">
        <v>50.22</v>
      </c>
      <c r="I126" t="s">
        <v>96</v>
      </c>
      <c r="J126" t="s">
        <v>127</v>
      </c>
      <c r="K126" t="s">
        <v>325</v>
      </c>
      <c r="L126">
        <v>169</v>
      </c>
      <c r="M126" t="b">
        <v>0</v>
      </c>
      <c r="N126" t="b">
        <v>0</v>
      </c>
      <c r="O126" t="b">
        <v>0</v>
      </c>
      <c r="P126" t="b">
        <v>0</v>
      </c>
    </row>
    <row r="127" spans="1:16">
      <c r="A127" t="s">
        <v>1118</v>
      </c>
      <c r="B127" t="s">
        <v>549</v>
      </c>
      <c r="C127" t="s">
        <v>1119</v>
      </c>
      <c r="D127" t="s">
        <v>39</v>
      </c>
      <c r="E127" t="s">
        <v>360</v>
      </c>
      <c r="F127">
        <v>652</v>
      </c>
      <c r="G127">
        <v>243.97</v>
      </c>
      <c r="H127">
        <v>79.53</v>
      </c>
      <c r="I127" t="s">
        <v>90</v>
      </c>
      <c r="J127" t="s">
        <v>124</v>
      </c>
      <c r="K127" t="s">
        <v>163</v>
      </c>
      <c r="L127">
        <v>7</v>
      </c>
      <c r="M127" t="b">
        <v>0</v>
      </c>
      <c r="N127" t="b">
        <v>0</v>
      </c>
      <c r="O127" t="b">
        <v>0</v>
      </c>
      <c r="P127" t="b">
        <v>0</v>
      </c>
    </row>
    <row r="128" spans="1:16">
      <c r="A128" t="s">
        <v>1120</v>
      </c>
      <c r="B128" t="s">
        <v>496</v>
      </c>
      <c r="C128" t="s">
        <v>1121</v>
      </c>
      <c r="D128" t="s">
        <v>39</v>
      </c>
      <c r="E128" t="s">
        <v>365</v>
      </c>
      <c r="F128">
        <v>55</v>
      </c>
      <c r="G128">
        <v>227.33</v>
      </c>
      <c r="H128">
        <v>6.25</v>
      </c>
      <c r="I128" t="s">
        <v>112</v>
      </c>
      <c r="J128" t="s">
        <v>139</v>
      </c>
      <c r="K128" t="s">
        <v>255</v>
      </c>
      <c r="L128">
        <v>99</v>
      </c>
      <c r="M128" t="b">
        <v>0</v>
      </c>
      <c r="N128" t="b">
        <v>0</v>
      </c>
      <c r="O128" t="b">
        <v>0</v>
      </c>
      <c r="P128" t="b">
        <v>0</v>
      </c>
    </row>
    <row r="129" spans="1:16">
      <c r="A129" t="s">
        <v>1122</v>
      </c>
      <c r="B129" t="s">
        <v>465</v>
      </c>
      <c r="C129" t="s">
        <v>1123</v>
      </c>
      <c r="D129" t="s">
        <v>33</v>
      </c>
      <c r="E129" t="s">
        <v>365</v>
      </c>
      <c r="F129">
        <v>473</v>
      </c>
      <c r="G129">
        <v>2159.0500000000002</v>
      </c>
      <c r="H129">
        <v>510.62</v>
      </c>
      <c r="I129" t="s">
        <v>86</v>
      </c>
      <c r="J129" t="s">
        <v>124</v>
      </c>
      <c r="K129" t="s">
        <v>296</v>
      </c>
      <c r="L129">
        <v>140</v>
      </c>
      <c r="M129" t="b">
        <v>0</v>
      </c>
      <c r="N129" t="b">
        <v>0</v>
      </c>
      <c r="O129" t="b">
        <v>0</v>
      </c>
      <c r="P129" t="b">
        <v>0</v>
      </c>
    </row>
    <row r="130" spans="1:16">
      <c r="A130" t="s">
        <v>1124</v>
      </c>
      <c r="B130" t="s">
        <v>652</v>
      </c>
      <c r="C130" t="s">
        <v>1125</v>
      </c>
      <c r="D130" t="s">
        <v>42</v>
      </c>
      <c r="E130" t="s">
        <v>360</v>
      </c>
      <c r="F130">
        <v>820</v>
      </c>
      <c r="G130">
        <v>241.42</v>
      </c>
      <c r="H130">
        <v>98.98</v>
      </c>
      <c r="I130" t="s">
        <v>104</v>
      </c>
      <c r="J130" t="s">
        <v>139</v>
      </c>
      <c r="K130" t="s">
        <v>291</v>
      </c>
      <c r="L130">
        <v>135</v>
      </c>
      <c r="M130" t="b">
        <v>0</v>
      </c>
      <c r="N130" t="b">
        <v>0</v>
      </c>
      <c r="O130" t="b">
        <v>0</v>
      </c>
      <c r="P130" t="b">
        <v>0</v>
      </c>
    </row>
    <row r="131" spans="1:16">
      <c r="A131" t="s">
        <v>1126</v>
      </c>
      <c r="B131" t="s">
        <v>839</v>
      </c>
      <c r="C131" t="s">
        <v>1127</v>
      </c>
      <c r="D131" t="s">
        <v>45</v>
      </c>
      <c r="E131" t="s">
        <v>360</v>
      </c>
      <c r="F131">
        <v>774</v>
      </c>
      <c r="G131">
        <v>587.33000000000004</v>
      </c>
      <c r="H131">
        <v>227.3</v>
      </c>
      <c r="I131" t="s">
        <v>72</v>
      </c>
      <c r="J131" t="s">
        <v>124</v>
      </c>
      <c r="K131" t="s">
        <v>334</v>
      </c>
      <c r="L131">
        <v>178</v>
      </c>
      <c r="M131" t="b">
        <v>0</v>
      </c>
      <c r="N131" t="b">
        <v>0</v>
      </c>
      <c r="O131" t="b">
        <v>0</v>
      </c>
      <c r="P131" t="b">
        <v>0</v>
      </c>
    </row>
    <row r="132" spans="1:16">
      <c r="A132" t="s">
        <v>1128</v>
      </c>
      <c r="B132" t="s">
        <v>657</v>
      </c>
      <c r="C132" t="s">
        <v>1129</v>
      </c>
      <c r="D132" t="s">
        <v>45</v>
      </c>
      <c r="E132" t="s">
        <v>360</v>
      </c>
      <c r="F132">
        <v>938</v>
      </c>
      <c r="G132">
        <v>570.05999999999995</v>
      </c>
      <c r="H132">
        <v>267.36</v>
      </c>
      <c r="I132" t="s">
        <v>78</v>
      </c>
      <c r="J132" t="s">
        <v>133</v>
      </c>
      <c r="K132" t="s">
        <v>180</v>
      </c>
      <c r="L132">
        <v>24</v>
      </c>
      <c r="M132" t="b">
        <v>0</v>
      </c>
      <c r="N132" t="b">
        <v>0</v>
      </c>
      <c r="O132" t="b">
        <v>0</v>
      </c>
      <c r="P132" t="b">
        <v>0</v>
      </c>
    </row>
    <row r="133" spans="1:16">
      <c r="A133" t="s">
        <v>1130</v>
      </c>
      <c r="B133" t="s">
        <v>651</v>
      </c>
      <c r="C133" t="s">
        <v>1131</v>
      </c>
      <c r="D133" t="s">
        <v>27</v>
      </c>
      <c r="E133" t="s">
        <v>360</v>
      </c>
      <c r="F133">
        <v>88</v>
      </c>
      <c r="G133">
        <v>832.99</v>
      </c>
      <c r="H133">
        <v>36.65</v>
      </c>
      <c r="I133" t="s">
        <v>90</v>
      </c>
      <c r="J133" t="s">
        <v>145</v>
      </c>
      <c r="K133" t="s">
        <v>172</v>
      </c>
      <c r="L133">
        <v>16</v>
      </c>
      <c r="M133" t="b">
        <v>0</v>
      </c>
      <c r="N133" t="b">
        <v>0</v>
      </c>
      <c r="O133" t="b">
        <v>0</v>
      </c>
      <c r="P133" t="b">
        <v>0</v>
      </c>
    </row>
    <row r="134" spans="1:16">
      <c r="A134" t="s">
        <v>1132</v>
      </c>
      <c r="B134" t="s">
        <v>645</v>
      </c>
      <c r="C134" t="s">
        <v>1133</v>
      </c>
      <c r="D134" t="s">
        <v>42</v>
      </c>
      <c r="E134" t="s">
        <v>360</v>
      </c>
      <c r="F134">
        <v>817</v>
      </c>
      <c r="G134">
        <v>243.15</v>
      </c>
      <c r="H134">
        <v>99.33</v>
      </c>
      <c r="I134" t="s">
        <v>74</v>
      </c>
      <c r="J134" t="s">
        <v>127</v>
      </c>
      <c r="K134" t="s">
        <v>260</v>
      </c>
      <c r="L134">
        <v>104</v>
      </c>
      <c r="M134" t="b">
        <v>0</v>
      </c>
      <c r="N134" t="b">
        <v>0</v>
      </c>
      <c r="O134" t="b">
        <v>0</v>
      </c>
      <c r="P134" t="b">
        <v>0</v>
      </c>
    </row>
    <row r="135" spans="1:16">
      <c r="A135" t="s">
        <v>1134</v>
      </c>
      <c r="B135" t="s">
        <v>861</v>
      </c>
      <c r="C135" t="s">
        <v>1135</v>
      </c>
      <c r="D135" t="s">
        <v>27</v>
      </c>
      <c r="E135" t="s">
        <v>365</v>
      </c>
      <c r="F135">
        <v>189</v>
      </c>
      <c r="G135">
        <v>769.43</v>
      </c>
      <c r="H135">
        <v>72.709999999999994</v>
      </c>
      <c r="I135" t="s">
        <v>86</v>
      </c>
      <c r="J135" t="s">
        <v>136</v>
      </c>
      <c r="K135" t="s">
        <v>190</v>
      </c>
      <c r="L135">
        <v>34</v>
      </c>
      <c r="M135" t="b">
        <v>0</v>
      </c>
      <c r="N135" t="b">
        <v>0</v>
      </c>
      <c r="O135" t="b">
        <v>0</v>
      </c>
      <c r="P135" t="b">
        <v>0</v>
      </c>
    </row>
    <row r="136" spans="1:16">
      <c r="A136" t="s">
        <v>1136</v>
      </c>
      <c r="B136" t="s">
        <v>425</v>
      </c>
      <c r="C136" t="s">
        <v>1137</v>
      </c>
      <c r="D136" t="s">
        <v>27</v>
      </c>
      <c r="E136" t="s">
        <v>360</v>
      </c>
      <c r="F136">
        <v>28</v>
      </c>
      <c r="G136">
        <v>754.8</v>
      </c>
      <c r="H136">
        <v>10.57</v>
      </c>
      <c r="I136" t="s">
        <v>116</v>
      </c>
      <c r="J136" t="s">
        <v>142</v>
      </c>
      <c r="K136" t="s">
        <v>162</v>
      </c>
      <c r="L136">
        <v>6</v>
      </c>
      <c r="M136" t="b">
        <v>0</v>
      </c>
      <c r="N136" t="b">
        <v>0</v>
      </c>
      <c r="O136" t="b">
        <v>0</v>
      </c>
      <c r="P136" t="b">
        <v>0</v>
      </c>
    </row>
    <row r="137" spans="1:16">
      <c r="A137" t="s">
        <v>1138</v>
      </c>
      <c r="B137" t="s">
        <v>662</v>
      </c>
      <c r="C137" t="s">
        <v>1139</v>
      </c>
      <c r="D137" t="s">
        <v>27</v>
      </c>
      <c r="E137" t="s">
        <v>360</v>
      </c>
      <c r="F137">
        <v>590</v>
      </c>
      <c r="G137">
        <v>756.99</v>
      </c>
      <c r="H137">
        <v>223.31</v>
      </c>
      <c r="I137" t="s">
        <v>112</v>
      </c>
      <c r="J137" t="s">
        <v>139</v>
      </c>
      <c r="K137" t="s">
        <v>288</v>
      </c>
      <c r="L137">
        <v>132</v>
      </c>
      <c r="M137" t="b">
        <v>0</v>
      </c>
      <c r="N137" t="b">
        <v>0</v>
      </c>
      <c r="O137" t="b">
        <v>0</v>
      </c>
      <c r="P137" t="b">
        <v>0</v>
      </c>
    </row>
    <row r="138" spans="1:16">
      <c r="A138" t="s">
        <v>1140</v>
      </c>
      <c r="B138" t="s">
        <v>492</v>
      </c>
      <c r="C138" t="s">
        <v>1141</v>
      </c>
      <c r="D138" t="s">
        <v>30</v>
      </c>
      <c r="E138" t="s">
        <v>360</v>
      </c>
      <c r="F138">
        <v>163</v>
      </c>
      <c r="G138">
        <v>1263.03</v>
      </c>
      <c r="H138">
        <v>102.94</v>
      </c>
      <c r="I138" t="s">
        <v>54</v>
      </c>
      <c r="J138" t="s">
        <v>148</v>
      </c>
      <c r="K138" t="s">
        <v>241</v>
      </c>
      <c r="L138">
        <v>85</v>
      </c>
      <c r="M138" t="b">
        <v>0</v>
      </c>
      <c r="N138" t="b">
        <v>0</v>
      </c>
      <c r="O138" t="b">
        <v>0</v>
      </c>
      <c r="P138" t="b">
        <v>0</v>
      </c>
    </row>
    <row r="139" spans="1:16">
      <c r="A139" t="s">
        <v>1142</v>
      </c>
      <c r="B139" t="s">
        <v>716</v>
      </c>
      <c r="C139" t="s">
        <v>1143</v>
      </c>
      <c r="D139" t="s">
        <v>27</v>
      </c>
      <c r="E139" t="s">
        <v>365</v>
      </c>
      <c r="F139">
        <v>787</v>
      </c>
      <c r="G139">
        <v>759.58</v>
      </c>
      <c r="H139">
        <v>298.89</v>
      </c>
      <c r="I139" t="s">
        <v>94</v>
      </c>
      <c r="J139" t="s">
        <v>136</v>
      </c>
      <c r="K139" t="s">
        <v>222</v>
      </c>
      <c r="L139">
        <v>66</v>
      </c>
      <c r="M139" t="b">
        <v>0</v>
      </c>
      <c r="N139" t="b">
        <v>0</v>
      </c>
      <c r="O139" t="b">
        <v>0</v>
      </c>
      <c r="P139" t="b">
        <v>0</v>
      </c>
    </row>
    <row r="140" spans="1:16">
      <c r="A140" t="s">
        <v>1144</v>
      </c>
      <c r="B140" t="s">
        <v>690</v>
      </c>
      <c r="C140" t="s">
        <v>1145</v>
      </c>
      <c r="D140" t="s">
        <v>45</v>
      </c>
      <c r="E140" t="s">
        <v>360</v>
      </c>
      <c r="F140">
        <v>778</v>
      </c>
      <c r="G140">
        <v>615.16999999999996</v>
      </c>
      <c r="H140">
        <v>239.3</v>
      </c>
      <c r="I140" t="s">
        <v>72</v>
      </c>
      <c r="J140" t="s">
        <v>136</v>
      </c>
      <c r="K140" t="s">
        <v>270</v>
      </c>
      <c r="L140">
        <v>114</v>
      </c>
      <c r="M140" t="b">
        <v>0</v>
      </c>
      <c r="N140" t="b">
        <v>0</v>
      </c>
      <c r="O140" t="b">
        <v>0</v>
      </c>
      <c r="P140" t="b">
        <v>0</v>
      </c>
    </row>
    <row r="141" spans="1:16">
      <c r="A141" t="s">
        <v>1146</v>
      </c>
      <c r="B141" t="s">
        <v>693</v>
      </c>
      <c r="C141" t="s">
        <v>1147</v>
      </c>
      <c r="D141" t="s">
        <v>33</v>
      </c>
      <c r="E141" t="s">
        <v>365</v>
      </c>
      <c r="F141">
        <v>206</v>
      </c>
      <c r="G141">
        <v>2151.77</v>
      </c>
      <c r="H141">
        <v>221.63</v>
      </c>
      <c r="I141" t="s">
        <v>98</v>
      </c>
      <c r="J141" t="s">
        <v>148</v>
      </c>
      <c r="K141" t="s">
        <v>313</v>
      </c>
      <c r="L141">
        <v>157</v>
      </c>
      <c r="M141" t="b">
        <v>0</v>
      </c>
      <c r="N141" t="b">
        <v>0</v>
      </c>
      <c r="O141" t="b">
        <v>0</v>
      </c>
      <c r="P141" t="b">
        <v>0</v>
      </c>
    </row>
    <row r="142" spans="1:16">
      <c r="A142" t="s">
        <v>1148</v>
      </c>
      <c r="B142" t="s">
        <v>717</v>
      </c>
      <c r="C142" t="s">
        <v>1149</v>
      </c>
      <c r="D142" t="s">
        <v>39</v>
      </c>
      <c r="E142" t="s">
        <v>365</v>
      </c>
      <c r="F142">
        <v>316</v>
      </c>
      <c r="G142">
        <v>260.02</v>
      </c>
      <c r="H142">
        <v>41.08</v>
      </c>
      <c r="I142" t="s">
        <v>54</v>
      </c>
      <c r="J142" t="s">
        <v>145</v>
      </c>
      <c r="K142" t="s">
        <v>205</v>
      </c>
      <c r="L142">
        <v>49</v>
      </c>
      <c r="M142" t="b">
        <v>0</v>
      </c>
      <c r="N142" t="b">
        <v>0</v>
      </c>
      <c r="O142" t="b">
        <v>0</v>
      </c>
      <c r="P142" t="b">
        <v>0</v>
      </c>
    </row>
    <row r="143" spans="1:16">
      <c r="A143" t="s">
        <v>1150</v>
      </c>
      <c r="B143" t="s">
        <v>786</v>
      </c>
      <c r="C143" t="s">
        <v>1151</v>
      </c>
      <c r="D143" t="s">
        <v>48</v>
      </c>
      <c r="E143" t="s">
        <v>360</v>
      </c>
      <c r="F143">
        <v>478</v>
      </c>
      <c r="G143">
        <v>994.1</v>
      </c>
      <c r="H143">
        <v>237.59</v>
      </c>
      <c r="I143" t="s">
        <v>106</v>
      </c>
      <c r="J143" t="s">
        <v>133</v>
      </c>
      <c r="K143" t="s">
        <v>312</v>
      </c>
      <c r="L143">
        <v>156</v>
      </c>
      <c r="M143" t="b">
        <v>0</v>
      </c>
      <c r="N143" t="b">
        <v>0</v>
      </c>
      <c r="O143" t="b">
        <v>0</v>
      </c>
      <c r="P143" t="b">
        <v>0</v>
      </c>
    </row>
    <row r="144" spans="1:16">
      <c r="A144" t="s">
        <v>1152</v>
      </c>
      <c r="B144" t="s">
        <v>786</v>
      </c>
      <c r="C144" t="s">
        <v>1153</v>
      </c>
      <c r="D144" t="s">
        <v>33</v>
      </c>
      <c r="E144" t="s">
        <v>360</v>
      </c>
      <c r="F144">
        <v>670</v>
      </c>
      <c r="G144">
        <v>2088.73</v>
      </c>
      <c r="H144">
        <v>699.72</v>
      </c>
      <c r="I144" t="s">
        <v>90</v>
      </c>
      <c r="J144" t="s">
        <v>148</v>
      </c>
      <c r="K144" t="s">
        <v>289</v>
      </c>
      <c r="L144">
        <v>133</v>
      </c>
      <c r="M144" t="b">
        <v>0</v>
      </c>
      <c r="N144" t="b">
        <v>0</v>
      </c>
      <c r="O144" t="b">
        <v>0</v>
      </c>
      <c r="P144" t="b">
        <v>0</v>
      </c>
    </row>
    <row r="145" spans="1:16">
      <c r="A145" t="s">
        <v>1154</v>
      </c>
      <c r="B145" t="s">
        <v>464</v>
      </c>
      <c r="C145" t="s">
        <v>1155</v>
      </c>
      <c r="D145" t="s">
        <v>45</v>
      </c>
      <c r="E145" t="s">
        <v>365</v>
      </c>
      <c r="F145">
        <v>384</v>
      </c>
      <c r="G145">
        <v>568.88</v>
      </c>
      <c r="H145">
        <v>109.22</v>
      </c>
      <c r="I145" t="s">
        <v>106</v>
      </c>
      <c r="J145" t="s">
        <v>127</v>
      </c>
      <c r="K145" t="s">
        <v>235</v>
      </c>
      <c r="L145">
        <v>79</v>
      </c>
      <c r="M145" t="b">
        <v>0</v>
      </c>
      <c r="N145" t="b">
        <v>0</v>
      </c>
      <c r="O145" t="b">
        <v>0</v>
      </c>
      <c r="P145" t="b">
        <v>0</v>
      </c>
    </row>
    <row r="146" spans="1:16">
      <c r="A146" t="s">
        <v>1156</v>
      </c>
      <c r="B146" t="s">
        <v>715</v>
      </c>
      <c r="C146" t="s">
        <v>1157</v>
      </c>
      <c r="D146" t="s">
        <v>39</v>
      </c>
      <c r="E146" t="s">
        <v>365</v>
      </c>
      <c r="F146">
        <v>275</v>
      </c>
      <c r="G146">
        <v>249.85</v>
      </c>
      <c r="H146">
        <v>34.35</v>
      </c>
      <c r="I146" t="s">
        <v>63</v>
      </c>
      <c r="J146" t="s">
        <v>145</v>
      </c>
      <c r="K146" t="s">
        <v>171</v>
      </c>
      <c r="L146">
        <v>15</v>
      </c>
      <c r="M146" t="b">
        <v>0</v>
      </c>
      <c r="N146" t="b">
        <v>0</v>
      </c>
      <c r="O146" t="b">
        <v>0</v>
      </c>
      <c r="P146" t="b">
        <v>0</v>
      </c>
    </row>
    <row r="147" spans="1:16">
      <c r="A147" t="s">
        <v>1158</v>
      </c>
      <c r="B147" t="s">
        <v>705</v>
      </c>
      <c r="C147" t="s">
        <v>1159</v>
      </c>
      <c r="D147" t="s">
        <v>45</v>
      </c>
      <c r="E147" t="s">
        <v>365</v>
      </c>
      <c r="F147">
        <v>765</v>
      </c>
      <c r="G147">
        <v>588.69000000000005</v>
      </c>
      <c r="H147">
        <v>225.17</v>
      </c>
      <c r="I147" t="s">
        <v>82</v>
      </c>
      <c r="J147" t="s">
        <v>139</v>
      </c>
      <c r="K147" t="s">
        <v>243</v>
      </c>
      <c r="L147">
        <v>87</v>
      </c>
      <c r="M147" t="b">
        <v>0</v>
      </c>
      <c r="N147" t="b">
        <v>0</v>
      </c>
      <c r="O147" t="b">
        <v>0</v>
      </c>
      <c r="P147" t="b">
        <v>0</v>
      </c>
    </row>
    <row r="148" spans="1:16">
      <c r="A148" t="s">
        <v>1160</v>
      </c>
      <c r="B148" t="s">
        <v>781</v>
      </c>
      <c r="C148" t="s">
        <v>1161</v>
      </c>
      <c r="D148" t="s">
        <v>39</v>
      </c>
      <c r="E148" t="s">
        <v>365</v>
      </c>
      <c r="F148">
        <v>755</v>
      </c>
      <c r="G148">
        <v>232.66</v>
      </c>
      <c r="H148">
        <v>87.83</v>
      </c>
      <c r="I148" t="s">
        <v>108</v>
      </c>
      <c r="J148" t="s">
        <v>133</v>
      </c>
      <c r="K148" t="s">
        <v>298</v>
      </c>
      <c r="L148">
        <v>142</v>
      </c>
      <c r="M148" t="b">
        <v>0</v>
      </c>
      <c r="N148" t="b">
        <v>0</v>
      </c>
      <c r="O148" t="b">
        <v>0</v>
      </c>
      <c r="P148" t="b">
        <v>0</v>
      </c>
    </row>
    <row r="149" spans="1:16">
      <c r="A149" t="s">
        <v>1162</v>
      </c>
      <c r="B149" t="s">
        <v>743</v>
      </c>
      <c r="C149" t="s">
        <v>1163</v>
      </c>
      <c r="D149" t="s">
        <v>45</v>
      </c>
      <c r="E149" t="s">
        <v>365</v>
      </c>
      <c r="F149">
        <v>222</v>
      </c>
      <c r="G149">
        <v>540.85</v>
      </c>
      <c r="H149">
        <v>60.03</v>
      </c>
      <c r="I149" t="s">
        <v>84</v>
      </c>
      <c r="J149" t="s">
        <v>148</v>
      </c>
      <c r="K149" t="s">
        <v>271</v>
      </c>
      <c r="L149">
        <v>115</v>
      </c>
      <c r="M149" t="b">
        <v>0</v>
      </c>
      <c r="N149" t="b">
        <v>0</v>
      </c>
      <c r="O149" t="b">
        <v>0</v>
      </c>
      <c r="P149" t="b">
        <v>0</v>
      </c>
    </row>
    <row r="150" spans="1:16">
      <c r="A150" t="s">
        <v>1164</v>
      </c>
      <c r="B150" t="s">
        <v>644</v>
      </c>
      <c r="C150" t="s">
        <v>1165</v>
      </c>
      <c r="D150" t="s">
        <v>36</v>
      </c>
      <c r="E150" t="s">
        <v>360</v>
      </c>
      <c r="F150">
        <v>767</v>
      </c>
      <c r="G150">
        <v>672.18</v>
      </c>
      <c r="H150">
        <v>257.77999999999997</v>
      </c>
      <c r="I150" t="s">
        <v>100</v>
      </c>
      <c r="J150" t="s">
        <v>139</v>
      </c>
      <c r="K150" t="s">
        <v>197</v>
      </c>
      <c r="L150">
        <v>41</v>
      </c>
      <c r="M150" t="b">
        <v>0</v>
      </c>
      <c r="N150" t="b">
        <v>0</v>
      </c>
      <c r="O150" t="b">
        <v>0</v>
      </c>
      <c r="P150" t="b">
        <v>0</v>
      </c>
    </row>
    <row r="151" spans="1:16">
      <c r="A151" t="s">
        <v>1166</v>
      </c>
      <c r="B151" t="s">
        <v>589</v>
      </c>
      <c r="C151" t="s">
        <v>1167</v>
      </c>
      <c r="D151" t="s">
        <v>33</v>
      </c>
      <c r="E151" t="s">
        <v>360</v>
      </c>
      <c r="F151">
        <v>817</v>
      </c>
      <c r="G151">
        <v>2048.3000000000002</v>
      </c>
      <c r="H151">
        <v>836.73</v>
      </c>
      <c r="I151" t="s">
        <v>102</v>
      </c>
      <c r="J151" t="s">
        <v>133</v>
      </c>
      <c r="K151" t="s">
        <v>157</v>
      </c>
      <c r="L151">
        <v>1</v>
      </c>
      <c r="M151" t="b">
        <v>0</v>
      </c>
      <c r="N151" t="b">
        <v>0</v>
      </c>
      <c r="O151" t="b">
        <v>0</v>
      </c>
      <c r="P151" t="b">
        <v>0</v>
      </c>
    </row>
    <row r="152" spans="1:16">
      <c r="A152" t="s">
        <v>1168</v>
      </c>
      <c r="B152" t="s">
        <v>665</v>
      </c>
      <c r="C152" t="s">
        <v>1169</v>
      </c>
      <c r="D152" t="s">
        <v>39</v>
      </c>
      <c r="E152" t="s">
        <v>360</v>
      </c>
      <c r="F152">
        <v>963</v>
      </c>
      <c r="G152">
        <v>234.75</v>
      </c>
      <c r="H152">
        <v>113.03</v>
      </c>
      <c r="I152" t="s">
        <v>63</v>
      </c>
      <c r="J152" t="s">
        <v>148</v>
      </c>
      <c r="K152" t="s">
        <v>296</v>
      </c>
      <c r="L152">
        <v>140</v>
      </c>
      <c r="M152" t="b">
        <v>0</v>
      </c>
      <c r="N152" t="b">
        <v>0</v>
      </c>
      <c r="O152" t="b">
        <v>0</v>
      </c>
      <c r="P152" t="b">
        <v>0</v>
      </c>
    </row>
    <row r="153" spans="1:16">
      <c r="A153" t="s">
        <v>1170</v>
      </c>
      <c r="B153" t="s">
        <v>544</v>
      </c>
      <c r="C153" t="s">
        <v>1171</v>
      </c>
      <c r="D153" t="s">
        <v>33</v>
      </c>
      <c r="E153" t="s">
        <v>360</v>
      </c>
      <c r="F153">
        <v>14</v>
      </c>
      <c r="G153">
        <v>2175.73</v>
      </c>
      <c r="H153">
        <v>15.23</v>
      </c>
      <c r="I153" t="s">
        <v>60</v>
      </c>
      <c r="J153" t="s">
        <v>139</v>
      </c>
      <c r="K153" t="s">
        <v>333</v>
      </c>
      <c r="L153">
        <v>177</v>
      </c>
      <c r="M153" t="b">
        <v>0</v>
      </c>
      <c r="N153" t="b">
        <v>0</v>
      </c>
      <c r="O153" t="b">
        <v>0</v>
      </c>
      <c r="P153" t="b">
        <v>0</v>
      </c>
    </row>
    <row r="154" spans="1:16">
      <c r="A154" t="s">
        <v>1172</v>
      </c>
      <c r="B154" t="s">
        <v>826</v>
      </c>
      <c r="C154" t="s">
        <v>1173</v>
      </c>
      <c r="D154" t="s">
        <v>48</v>
      </c>
      <c r="E154" t="s">
        <v>365</v>
      </c>
      <c r="F154">
        <v>625</v>
      </c>
      <c r="G154">
        <v>1361.27</v>
      </c>
      <c r="H154">
        <v>425.4</v>
      </c>
      <c r="I154" t="s">
        <v>70</v>
      </c>
      <c r="J154" t="s">
        <v>145</v>
      </c>
      <c r="K154" t="s">
        <v>283</v>
      </c>
      <c r="L154">
        <v>127</v>
      </c>
      <c r="M154" t="b">
        <v>0</v>
      </c>
      <c r="N154" t="b">
        <v>0</v>
      </c>
      <c r="O154" t="b">
        <v>0</v>
      </c>
      <c r="P154" t="b">
        <v>0</v>
      </c>
    </row>
    <row r="155" spans="1:16">
      <c r="A155" t="s">
        <v>1174</v>
      </c>
      <c r="B155" t="s">
        <v>812</v>
      </c>
      <c r="C155" t="s">
        <v>1175</v>
      </c>
      <c r="D155" t="s">
        <v>42</v>
      </c>
      <c r="E155" t="s">
        <v>360</v>
      </c>
      <c r="F155">
        <v>648</v>
      </c>
      <c r="G155">
        <v>245.45</v>
      </c>
      <c r="H155">
        <v>79.53</v>
      </c>
      <c r="I155" t="s">
        <v>68</v>
      </c>
      <c r="J155" t="s">
        <v>127</v>
      </c>
      <c r="K155" t="s">
        <v>332</v>
      </c>
      <c r="L155">
        <v>176</v>
      </c>
      <c r="M155" t="b">
        <v>0</v>
      </c>
      <c r="N155" t="b">
        <v>0</v>
      </c>
      <c r="O155" t="b">
        <v>0</v>
      </c>
      <c r="P155" t="b">
        <v>0</v>
      </c>
    </row>
    <row r="156" spans="1:16">
      <c r="A156" t="s">
        <v>1176</v>
      </c>
      <c r="B156" t="s">
        <v>497</v>
      </c>
      <c r="C156" t="s">
        <v>1177</v>
      </c>
      <c r="D156" t="s">
        <v>27</v>
      </c>
      <c r="E156" t="s">
        <v>360</v>
      </c>
      <c r="F156">
        <v>553</v>
      </c>
      <c r="G156">
        <v>819.23</v>
      </c>
      <c r="H156">
        <v>226.52</v>
      </c>
      <c r="I156" t="s">
        <v>110</v>
      </c>
      <c r="J156" t="s">
        <v>127</v>
      </c>
      <c r="K156" t="s">
        <v>288</v>
      </c>
      <c r="L156">
        <v>132</v>
      </c>
      <c r="M156" t="b">
        <v>0</v>
      </c>
      <c r="N156" t="b">
        <v>0</v>
      </c>
      <c r="O156" t="b">
        <v>0</v>
      </c>
      <c r="P156" t="b">
        <v>0</v>
      </c>
    </row>
    <row r="157" spans="1:16">
      <c r="A157" t="s">
        <v>1178</v>
      </c>
      <c r="B157" t="s">
        <v>369</v>
      </c>
      <c r="C157" t="s">
        <v>1179</v>
      </c>
      <c r="D157" t="s">
        <v>48</v>
      </c>
      <c r="E157" t="s">
        <v>360</v>
      </c>
      <c r="F157">
        <v>769</v>
      </c>
      <c r="G157">
        <v>1445.49</v>
      </c>
      <c r="H157">
        <v>555.79</v>
      </c>
      <c r="I157" t="s">
        <v>94</v>
      </c>
      <c r="J157" t="s">
        <v>124</v>
      </c>
      <c r="K157" t="s">
        <v>179</v>
      </c>
      <c r="L157">
        <v>23</v>
      </c>
      <c r="M157" t="b">
        <v>0</v>
      </c>
      <c r="N157" t="b">
        <v>0</v>
      </c>
      <c r="O157" t="b">
        <v>0</v>
      </c>
      <c r="P157" t="b">
        <v>0</v>
      </c>
    </row>
    <row r="158" spans="1:16">
      <c r="A158" t="s">
        <v>1180</v>
      </c>
      <c r="B158" t="s">
        <v>591</v>
      </c>
      <c r="C158" t="s">
        <v>1181</v>
      </c>
      <c r="D158" t="s">
        <v>27</v>
      </c>
      <c r="E158" t="s">
        <v>360</v>
      </c>
      <c r="F158">
        <v>719</v>
      </c>
      <c r="G158">
        <v>833.74</v>
      </c>
      <c r="H158">
        <v>299.73</v>
      </c>
      <c r="I158" t="s">
        <v>106</v>
      </c>
      <c r="J158" t="s">
        <v>139</v>
      </c>
      <c r="K158" t="s">
        <v>162</v>
      </c>
      <c r="L158">
        <v>6</v>
      </c>
      <c r="M158" t="b">
        <v>0</v>
      </c>
      <c r="N158" t="b">
        <v>0</v>
      </c>
      <c r="O158" t="b">
        <v>0</v>
      </c>
      <c r="P158" t="b">
        <v>0</v>
      </c>
    </row>
    <row r="159" spans="1:16">
      <c r="A159" t="s">
        <v>1182</v>
      </c>
      <c r="B159" t="s">
        <v>815</v>
      </c>
      <c r="C159" t="s">
        <v>1183</v>
      </c>
      <c r="D159" t="s">
        <v>48</v>
      </c>
      <c r="E159" t="s">
        <v>360</v>
      </c>
      <c r="F159">
        <v>153</v>
      </c>
      <c r="G159">
        <v>1427.43</v>
      </c>
      <c r="H159">
        <v>109.2</v>
      </c>
      <c r="I159" t="s">
        <v>106</v>
      </c>
      <c r="J159" t="s">
        <v>121</v>
      </c>
      <c r="K159" t="s">
        <v>233</v>
      </c>
      <c r="L159">
        <v>77</v>
      </c>
      <c r="M159" t="b">
        <v>0</v>
      </c>
      <c r="N159" t="b">
        <v>0</v>
      </c>
      <c r="O159" t="b">
        <v>0</v>
      </c>
      <c r="P159" t="b">
        <v>0</v>
      </c>
    </row>
    <row r="160" spans="1:16">
      <c r="A160" t="s">
        <v>1184</v>
      </c>
      <c r="B160" t="s">
        <v>460</v>
      </c>
      <c r="C160" t="s">
        <v>1185</v>
      </c>
      <c r="D160" t="s">
        <v>33</v>
      </c>
      <c r="E160" t="s">
        <v>360</v>
      </c>
      <c r="F160">
        <v>366</v>
      </c>
      <c r="G160">
        <v>2188.7399999999998</v>
      </c>
      <c r="H160">
        <v>400.54</v>
      </c>
      <c r="I160" t="s">
        <v>80</v>
      </c>
      <c r="J160" t="s">
        <v>124</v>
      </c>
      <c r="K160" t="s">
        <v>173</v>
      </c>
      <c r="L160">
        <v>17</v>
      </c>
      <c r="M160" t="b">
        <v>0</v>
      </c>
      <c r="N160" t="b">
        <v>0</v>
      </c>
      <c r="O160" t="b">
        <v>0</v>
      </c>
      <c r="P160" t="b">
        <v>0</v>
      </c>
    </row>
    <row r="161" spans="1:16">
      <c r="A161" t="s">
        <v>1186</v>
      </c>
      <c r="B161" t="s">
        <v>431</v>
      </c>
      <c r="C161" t="s">
        <v>1187</v>
      </c>
      <c r="D161" t="s">
        <v>45</v>
      </c>
      <c r="E161" t="s">
        <v>360</v>
      </c>
      <c r="F161">
        <v>624</v>
      </c>
      <c r="G161">
        <v>580</v>
      </c>
      <c r="H161">
        <v>180.96</v>
      </c>
      <c r="I161" t="s">
        <v>78</v>
      </c>
      <c r="J161" t="s">
        <v>142</v>
      </c>
      <c r="K161" t="s">
        <v>278</v>
      </c>
      <c r="L161">
        <v>122</v>
      </c>
      <c r="M161" t="b">
        <v>0</v>
      </c>
      <c r="N161" t="b">
        <v>0</v>
      </c>
      <c r="O161" t="b">
        <v>0</v>
      </c>
      <c r="P161" t="b">
        <v>0</v>
      </c>
    </row>
    <row r="162" spans="1:16">
      <c r="A162" t="s">
        <v>1188</v>
      </c>
      <c r="B162" t="s">
        <v>464</v>
      </c>
      <c r="C162" t="s">
        <v>1189</v>
      </c>
      <c r="D162" t="s">
        <v>27</v>
      </c>
      <c r="E162" t="s">
        <v>360</v>
      </c>
      <c r="F162">
        <v>80</v>
      </c>
      <c r="G162">
        <v>730.95</v>
      </c>
      <c r="H162">
        <v>29.24</v>
      </c>
      <c r="I162" t="s">
        <v>112</v>
      </c>
      <c r="J162" t="s">
        <v>139</v>
      </c>
      <c r="K162" t="s">
        <v>198</v>
      </c>
      <c r="L162">
        <v>42</v>
      </c>
      <c r="M162" t="b">
        <v>0</v>
      </c>
      <c r="N162" t="b">
        <v>0</v>
      </c>
      <c r="O162" t="b">
        <v>0</v>
      </c>
      <c r="P162" t="b">
        <v>0</v>
      </c>
    </row>
    <row r="163" spans="1:16">
      <c r="A163" t="s">
        <v>1190</v>
      </c>
      <c r="B163" t="s">
        <v>737</v>
      </c>
      <c r="C163" t="s">
        <v>1191</v>
      </c>
      <c r="D163" t="s">
        <v>36</v>
      </c>
      <c r="E163" t="s">
        <v>360</v>
      </c>
      <c r="F163">
        <v>230</v>
      </c>
      <c r="G163">
        <v>616.86</v>
      </c>
      <c r="H163">
        <v>70.94</v>
      </c>
      <c r="I163" t="s">
        <v>80</v>
      </c>
      <c r="J163" t="s">
        <v>145</v>
      </c>
      <c r="K163" t="s">
        <v>332</v>
      </c>
      <c r="L163">
        <v>176</v>
      </c>
      <c r="M163" t="b">
        <v>0</v>
      </c>
      <c r="N163" t="b">
        <v>0</v>
      </c>
      <c r="O163" t="b">
        <v>0</v>
      </c>
      <c r="P163" t="b">
        <v>0</v>
      </c>
    </row>
    <row r="164" spans="1:16">
      <c r="A164" t="s">
        <v>1192</v>
      </c>
      <c r="B164" t="s">
        <v>652</v>
      </c>
      <c r="C164" t="s">
        <v>1193</v>
      </c>
      <c r="D164" t="s">
        <v>27</v>
      </c>
      <c r="E164" t="s">
        <v>365</v>
      </c>
      <c r="F164">
        <v>923</v>
      </c>
      <c r="G164">
        <v>814.88</v>
      </c>
      <c r="H164">
        <v>376.07</v>
      </c>
      <c r="I164" t="s">
        <v>70</v>
      </c>
      <c r="J164" t="s">
        <v>121</v>
      </c>
      <c r="K164" t="s">
        <v>331</v>
      </c>
      <c r="L164">
        <v>175</v>
      </c>
      <c r="M164" t="b">
        <v>0</v>
      </c>
      <c r="N164" t="b">
        <v>0</v>
      </c>
      <c r="O164" t="b">
        <v>0</v>
      </c>
      <c r="P164" t="b">
        <v>0</v>
      </c>
    </row>
    <row r="165" spans="1:16">
      <c r="A165" t="s">
        <v>1194</v>
      </c>
      <c r="B165" t="s">
        <v>672</v>
      </c>
      <c r="C165" t="s">
        <v>1195</v>
      </c>
      <c r="D165" t="s">
        <v>42</v>
      </c>
      <c r="E165" t="s">
        <v>360</v>
      </c>
      <c r="F165">
        <v>318</v>
      </c>
      <c r="G165">
        <v>231.34</v>
      </c>
      <c r="H165">
        <v>36.78</v>
      </c>
      <c r="I165" t="s">
        <v>84</v>
      </c>
      <c r="J165" t="s">
        <v>148</v>
      </c>
      <c r="K165" t="s">
        <v>281</v>
      </c>
      <c r="L165">
        <v>125</v>
      </c>
      <c r="M165" t="b">
        <v>0</v>
      </c>
      <c r="N165" t="b">
        <v>0</v>
      </c>
      <c r="O165" t="b">
        <v>0</v>
      </c>
      <c r="P165" t="b">
        <v>0</v>
      </c>
    </row>
    <row r="166" spans="1:16">
      <c r="A166" t="s">
        <v>1196</v>
      </c>
      <c r="B166" t="s">
        <v>525</v>
      </c>
      <c r="C166" t="s">
        <v>1197</v>
      </c>
      <c r="D166" t="s">
        <v>36</v>
      </c>
      <c r="E166" t="s">
        <v>360</v>
      </c>
      <c r="F166">
        <v>870</v>
      </c>
      <c r="G166">
        <v>607.21</v>
      </c>
      <c r="H166">
        <v>264.14</v>
      </c>
      <c r="I166" t="s">
        <v>106</v>
      </c>
      <c r="J166" t="s">
        <v>133</v>
      </c>
      <c r="K166" t="s">
        <v>192</v>
      </c>
      <c r="L166">
        <v>36</v>
      </c>
      <c r="M166" t="b">
        <v>0</v>
      </c>
      <c r="N166" t="b">
        <v>0</v>
      </c>
      <c r="O166" t="b">
        <v>0</v>
      </c>
      <c r="P166" t="b">
        <v>0</v>
      </c>
    </row>
    <row r="167" spans="1:16">
      <c r="A167" t="s">
        <v>1198</v>
      </c>
      <c r="B167" t="s">
        <v>682</v>
      </c>
      <c r="C167" t="s">
        <v>1199</v>
      </c>
      <c r="D167" t="s">
        <v>33</v>
      </c>
      <c r="E167" t="s">
        <v>365</v>
      </c>
      <c r="F167">
        <v>176</v>
      </c>
      <c r="G167">
        <v>1961.49</v>
      </c>
      <c r="H167">
        <v>172.61</v>
      </c>
      <c r="I167" t="s">
        <v>76</v>
      </c>
      <c r="J167" t="s">
        <v>124</v>
      </c>
      <c r="K167" t="s">
        <v>191</v>
      </c>
      <c r="L167">
        <v>35</v>
      </c>
      <c r="M167" t="b">
        <v>0</v>
      </c>
      <c r="N167" t="b">
        <v>0</v>
      </c>
      <c r="O167" t="b">
        <v>0</v>
      </c>
      <c r="P167" t="b">
        <v>0</v>
      </c>
    </row>
    <row r="168" spans="1:16">
      <c r="A168" t="s">
        <v>1200</v>
      </c>
      <c r="B168" t="s">
        <v>606</v>
      </c>
      <c r="C168" t="s">
        <v>1201</v>
      </c>
      <c r="D168" t="s">
        <v>42</v>
      </c>
      <c r="E168" t="s">
        <v>365</v>
      </c>
      <c r="F168">
        <v>570</v>
      </c>
      <c r="G168">
        <v>227.17</v>
      </c>
      <c r="H168">
        <v>64.739999999999995</v>
      </c>
      <c r="I168" t="s">
        <v>60</v>
      </c>
      <c r="J168" t="s">
        <v>124</v>
      </c>
      <c r="K168" t="s">
        <v>248</v>
      </c>
      <c r="L168">
        <v>92</v>
      </c>
      <c r="M168" t="b">
        <v>0</v>
      </c>
      <c r="N168" t="b">
        <v>0</v>
      </c>
      <c r="O168" t="b">
        <v>0</v>
      </c>
      <c r="P168" t="b">
        <v>0</v>
      </c>
    </row>
    <row r="169" spans="1:16">
      <c r="A169" t="s">
        <v>1202</v>
      </c>
      <c r="B169" t="s">
        <v>585</v>
      </c>
      <c r="C169" t="s">
        <v>1203</v>
      </c>
      <c r="D169" t="s">
        <v>30</v>
      </c>
      <c r="E169" t="s">
        <v>360</v>
      </c>
      <c r="F169">
        <v>481</v>
      </c>
      <c r="G169">
        <v>1290.7</v>
      </c>
      <c r="H169">
        <v>310.41000000000003</v>
      </c>
      <c r="I169" t="s">
        <v>76</v>
      </c>
      <c r="J169" t="s">
        <v>133</v>
      </c>
      <c r="K169" t="s">
        <v>206</v>
      </c>
      <c r="L169">
        <v>50</v>
      </c>
      <c r="M169" t="b">
        <v>0</v>
      </c>
      <c r="N169" t="b">
        <v>0</v>
      </c>
      <c r="O169" t="b">
        <v>0</v>
      </c>
      <c r="P169" t="b">
        <v>0</v>
      </c>
    </row>
    <row r="170" spans="1:16">
      <c r="A170" t="s">
        <v>1204</v>
      </c>
      <c r="B170" t="s">
        <v>785</v>
      </c>
      <c r="C170" t="s">
        <v>1205</v>
      </c>
      <c r="D170" t="s">
        <v>36</v>
      </c>
      <c r="E170" t="s">
        <v>360</v>
      </c>
      <c r="F170">
        <v>483</v>
      </c>
      <c r="G170">
        <v>673.77</v>
      </c>
      <c r="H170">
        <v>162.72</v>
      </c>
      <c r="I170" t="s">
        <v>84</v>
      </c>
      <c r="J170" t="s">
        <v>139</v>
      </c>
      <c r="K170" t="s">
        <v>212</v>
      </c>
      <c r="L170">
        <v>56</v>
      </c>
      <c r="M170" t="b">
        <v>0</v>
      </c>
      <c r="N170" t="b">
        <v>0</v>
      </c>
      <c r="O170" t="b">
        <v>0</v>
      </c>
      <c r="P170" t="b">
        <v>0</v>
      </c>
    </row>
    <row r="171" spans="1:16">
      <c r="A171" t="s">
        <v>1206</v>
      </c>
      <c r="B171" t="s">
        <v>726</v>
      </c>
      <c r="C171" t="s">
        <v>1207</v>
      </c>
      <c r="D171" t="s">
        <v>27</v>
      </c>
      <c r="E171" t="s">
        <v>365</v>
      </c>
      <c r="F171">
        <v>863</v>
      </c>
      <c r="G171">
        <v>756.52</v>
      </c>
      <c r="H171">
        <v>326.44</v>
      </c>
      <c r="I171" t="s">
        <v>90</v>
      </c>
      <c r="J171" t="s">
        <v>124</v>
      </c>
      <c r="K171" t="s">
        <v>324</v>
      </c>
      <c r="L171">
        <v>168</v>
      </c>
      <c r="M171" t="b">
        <v>0</v>
      </c>
      <c r="N171" t="b">
        <v>0</v>
      </c>
      <c r="O171" t="b">
        <v>0</v>
      </c>
      <c r="P171" t="b">
        <v>0</v>
      </c>
    </row>
    <row r="172" spans="1:16">
      <c r="A172" t="s">
        <v>1208</v>
      </c>
      <c r="B172" t="s">
        <v>800</v>
      </c>
      <c r="C172" t="s">
        <v>1209</v>
      </c>
      <c r="D172" t="s">
        <v>42</v>
      </c>
      <c r="E172" t="s">
        <v>360</v>
      </c>
      <c r="F172">
        <v>717</v>
      </c>
      <c r="G172">
        <v>237.15</v>
      </c>
      <c r="H172">
        <v>85.02</v>
      </c>
      <c r="I172" t="s">
        <v>70</v>
      </c>
      <c r="J172" t="s">
        <v>136</v>
      </c>
      <c r="K172" t="s">
        <v>317</v>
      </c>
      <c r="L172">
        <v>161</v>
      </c>
      <c r="M172" t="b">
        <v>0</v>
      </c>
      <c r="N172" t="b">
        <v>0</v>
      </c>
      <c r="O172" t="b">
        <v>0</v>
      </c>
      <c r="P172" t="b">
        <v>0</v>
      </c>
    </row>
    <row r="173" spans="1:16">
      <c r="A173" t="s">
        <v>1210</v>
      </c>
      <c r="B173" t="s">
        <v>686</v>
      </c>
      <c r="C173" t="s">
        <v>1211</v>
      </c>
      <c r="D173" t="s">
        <v>27</v>
      </c>
      <c r="E173" t="s">
        <v>365</v>
      </c>
      <c r="F173">
        <v>174</v>
      </c>
      <c r="G173">
        <v>732.03</v>
      </c>
      <c r="H173">
        <v>63.69</v>
      </c>
      <c r="I173" t="s">
        <v>76</v>
      </c>
      <c r="J173" t="s">
        <v>130</v>
      </c>
      <c r="K173" t="s">
        <v>290</v>
      </c>
      <c r="L173">
        <v>134</v>
      </c>
      <c r="M173" t="b">
        <v>0</v>
      </c>
      <c r="N173" t="b">
        <v>0</v>
      </c>
      <c r="O173" t="b">
        <v>0</v>
      </c>
      <c r="P173" t="b">
        <v>0</v>
      </c>
    </row>
    <row r="174" spans="1:16">
      <c r="A174" t="s">
        <v>1212</v>
      </c>
      <c r="B174" t="s">
        <v>828</v>
      </c>
      <c r="C174" t="s">
        <v>1213</v>
      </c>
      <c r="D174" t="s">
        <v>48</v>
      </c>
      <c r="E174" t="s">
        <v>365</v>
      </c>
      <c r="F174">
        <v>411</v>
      </c>
      <c r="G174">
        <v>1040.8499999999999</v>
      </c>
      <c r="H174">
        <v>213.89</v>
      </c>
      <c r="I174" t="s">
        <v>66</v>
      </c>
      <c r="J174" t="s">
        <v>148</v>
      </c>
      <c r="K174" t="s">
        <v>172</v>
      </c>
      <c r="L174">
        <v>16</v>
      </c>
      <c r="M174" t="b">
        <v>0</v>
      </c>
      <c r="N174" t="b">
        <v>0</v>
      </c>
      <c r="O174" t="b">
        <v>0</v>
      </c>
      <c r="P174" t="b">
        <v>0</v>
      </c>
    </row>
    <row r="175" spans="1:16">
      <c r="A175" t="s">
        <v>1214</v>
      </c>
      <c r="B175" t="s">
        <v>402</v>
      </c>
      <c r="C175" t="s">
        <v>1215</v>
      </c>
      <c r="D175" t="s">
        <v>30</v>
      </c>
      <c r="E175" t="s">
        <v>360</v>
      </c>
      <c r="F175">
        <v>589</v>
      </c>
      <c r="G175">
        <v>1249.47</v>
      </c>
      <c r="H175">
        <v>367.97</v>
      </c>
      <c r="I175" t="s">
        <v>96</v>
      </c>
      <c r="J175" t="s">
        <v>142</v>
      </c>
      <c r="K175" t="s">
        <v>332</v>
      </c>
      <c r="L175">
        <v>176</v>
      </c>
      <c r="M175" t="b">
        <v>0</v>
      </c>
      <c r="N175" t="b">
        <v>0</v>
      </c>
      <c r="O175" t="b">
        <v>0</v>
      </c>
      <c r="P175" t="b">
        <v>0</v>
      </c>
    </row>
    <row r="176" spans="1:16">
      <c r="A176" t="s">
        <v>1216</v>
      </c>
      <c r="B176" t="s">
        <v>364</v>
      </c>
      <c r="C176" t="s">
        <v>1217</v>
      </c>
      <c r="D176" t="s">
        <v>27</v>
      </c>
      <c r="E176" t="s">
        <v>360</v>
      </c>
      <c r="F176">
        <v>306</v>
      </c>
      <c r="G176">
        <v>770.15</v>
      </c>
      <c r="H176">
        <v>117.83</v>
      </c>
      <c r="I176" t="s">
        <v>63</v>
      </c>
      <c r="J176" t="s">
        <v>142</v>
      </c>
      <c r="K176" t="s">
        <v>190</v>
      </c>
      <c r="L176">
        <v>34</v>
      </c>
      <c r="M176" t="b">
        <v>0</v>
      </c>
      <c r="N176" t="b">
        <v>0</v>
      </c>
      <c r="O176" t="b">
        <v>0</v>
      </c>
      <c r="P176" t="b">
        <v>0</v>
      </c>
    </row>
    <row r="177" spans="1:16">
      <c r="A177" t="s">
        <v>1218</v>
      </c>
      <c r="B177" t="s">
        <v>685</v>
      </c>
      <c r="C177" t="s">
        <v>1219</v>
      </c>
      <c r="D177" t="s">
        <v>30</v>
      </c>
      <c r="E177" t="s">
        <v>360</v>
      </c>
      <c r="F177">
        <v>94</v>
      </c>
      <c r="G177">
        <v>1239.1099999999999</v>
      </c>
      <c r="H177">
        <v>58.24</v>
      </c>
      <c r="I177" t="s">
        <v>80</v>
      </c>
      <c r="J177" t="s">
        <v>124</v>
      </c>
      <c r="K177" t="s">
        <v>256</v>
      </c>
      <c r="L177">
        <v>100</v>
      </c>
      <c r="M177" t="b">
        <v>0</v>
      </c>
      <c r="N177" t="b">
        <v>0</v>
      </c>
      <c r="O177" t="b">
        <v>0</v>
      </c>
      <c r="P177" t="b">
        <v>0</v>
      </c>
    </row>
    <row r="178" spans="1:16">
      <c r="A178" t="s">
        <v>1220</v>
      </c>
      <c r="B178" t="s">
        <v>617</v>
      </c>
      <c r="C178" t="s">
        <v>1221</v>
      </c>
      <c r="D178" t="s">
        <v>33</v>
      </c>
      <c r="E178" t="s">
        <v>365</v>
      </c>
      <c r="F178">
        <v>488</v>
      </c>
      <c r="G178">
        <v>2148.14</v>
      </c>
      <c r="H178">
        <v>524.15</v>
      </c>
      <c r="I178" t="s">
        <v>72</v>
      </c>
      <c r="J178" t="s">
        <v>139</v>
      </c>
      <c r="K178" t="s">
        <v>207</v>
      </c>
      <c r="L178">
        <v>51</v>
      </c>
      <c r="M178" t="b">
        <v>0</v>
      </c>
      <c r="N178" t="b">
        <v>0</v>
      </c>
      <c r="O178" t="b">
        <v>0</v>
      </c>
      <c r="P178" t="b">
        <v>0</v>
      </c>
    </row>
    <row r="179" spans="1:16">
      <c r="A179" t="s">
        <v>1222</v>
      </c>
      <c r="B179" t="s">
        <v>407</v>
      </c>
      <c r="C179" t="s">
        <v>1223</v>
      </c>
      <c r="D179" t="s">
        <v>39</v>
      </c>
      <c r="E179" t="s">
        <v>365</v>
      </c>
      <c r="F179">
        <v>618</v>
      </c>
      <c r="G179">
        <v>257.04000000000002</v>
      </c>
      <c r="H179">
        <v>79.430000000000007</v>
      </c>
      <c r="I179" t="s">
        <v>116</v>
      </c>
      <c r="J179" t="s">
        <v>139</v>
      </c>
      <c r="K179" t="s">
        <v>261</v>
      </c>
      <c r="L179">
        <v>105</v>
      </c>
      <c r="M179" t="b">
        <v>0</v>
      </c>
      <c r="N179" t="b">
        <v>0</v>
      </c>
      <c r="O179" t="b">
        <v>0</v>
      </c>
      <c r="P179" t="b">
        <v>0</v>
      </c>
    </row>
    <row r="180" spans="1:16">
      <c r="A180" t="s">
        <v>1224</v>
      </c>
      <c r="B180" t="s">
        <v>439</v>
      </c>
      <c r="C180" t="s">
        <v>1225</v>
      </c>
      <c r="D180" t="s">
        <v>45</v>
      </c>
      <c r="E180" t="s">
        <v>365</v>
      </c>
      <c r="F180">
        <v>104</v>
      </c>
      <c r="G180">
        <v>495.01</v>
      </c>
      <c r="H180">
        <v>25.74</v>
      </c>
      <c r="I180" t="s">
        <v>76</v>
      </c>
      <c r="J180" t="s">
        <v>121</v>
      </c>
      <c r="K180" t="s">
        <v>180</v>
      </c>
      <c r="L180">
        <v>24</v>
      </c>
      <c r="M180" t="b">
        <v>0</v>
      </c>
      <c r="N180" t="b">
        <v>0</v>
      </c>
      <c r="O180" t="b">
        <v>0</v>
      </c>
      <c r="P180" t="b">
        <v>0</v>
      </c>
    </row>
    <row r="181" spans="1:16">
      <c r="A181" t="s">
        <v>1226</v>
      </c>
      <c r="B181" t="s">
        <v>556</v>
      </c>
      <c r="C181" t="s">
        <v>1227</v>
      </c>
      <c r="D181" t="s">
        <v>33</v>
      </c>
      <c r="E181" t="s">
        <v>365</v>
      </c>
      <c r="F181">
        <v>641</v>
      </c>
      <c r="G181">
        <v>1989.4</v>
      </c>
      <c r="H181">
        <v>637.6</v>
      </c>
      <c r="I181" t="s">
        <v>108</v>
      </c>
      <c r="J181" t="s">
        <v>148</v>
      </c>
      <c r="K181" t="s">
        <v>250</v>
      </c>
      <c r="L181">
        <v>94</v>
      </c>
      <c r="M181" t="b">
        <v>0</v>
      </c>
      <c r="N181" t="b">
        <v>0</v>
      </c>
      <c r="O181" t="b">
        <v>0</v>
      </c>
      <c r="P181" t="b">
        <v>0</v>
      </c>
    </row>
    <row r="182" spans="1:16">
      <c r="A182" t="s">
        <v>1228</v>
      </c>
      <c r="B182" t="s">
        <v>716</v>
      </c>
      <c r="C182" t="s">
        <v>1229</v>
      </c>
      <c r="D182" t="s">
        <v>36</v>
      </c>
      <c r="E182" t="s">
        <v>365</v>
      </c>
      <c r="F182">
        <v>202</v>
      </c>
      <c r="G182">
        <v>651.92999999999995</v>
      </c>
      <c r="H182">
        <v>65.84</v>
      </c>
      <c r="I182" t="s">
        <v>68</v>
      </c>
      <c r="J182" t="s">
        <v>133</v>
      </c>
      <c r="K182" t="s">
        <v>283</v>
      </c>
      <c r="L182">
        <v>127</v>
      </c>
      <c r="M182" t="b">
        <v>0</v>
      </c>
      <c r="N182" t="b">
        <v>0</v>
      </c>
      <c r="O182" t="b">
        <v>0</v>
      </c>
      <c r="P182" t="b">
        <v>0</v>
      </c>
    </row>
    <row r="183" spans="1:16">
      <c r="A183" t="s">
        <v>1230</v>
      </c>
      <c r="B183" t="s">
        <v>646</v>
      </c>
      <c r="C183" t="s">
        <v>1231</v>
      </c>
      <c r="D183" t="s">
        <v>36</v>
      </c>
      <c r="E183" t="s">
        <v>360</v>
      </c>
      <c r="F183">
        <v>989</v>
      </c>
      <c r="G183">
        <v>633.01</v>
      </c>
      <c r="H183">
        <v>313.02</v>
      </c>
      <c r="I183" t="s">
        <v>104</v>
      </c>
      <c r="J183" t="s">
        <v>136</v>
      </c>
      <c r="K183" t="s">
        <v>159</v>
      </c>
      <c r="L183">
        <v>3</v>
      </c>
      <c r="M183" t="b">
        <v>0</v>
      </c>
      <c r="N183" t="b">
        <v>0</v>
      </c>
      <c r="O183" t="b">
        <v>0</v>
      </c>
      <c r="P183" t="b">
        <v>0</v>
      </c>
    </row>
    <row r="184" spans="1:16">
      <c r="A184" t="s">
        <v>1232</v>
      </c>
      <c r="B184" t="s">
        <v>504</v>
      </c>
      <c r="C184" t="s">
        <v>1233</v>
      </c>
      <c r="D184" t="s">
        <v>45</v>
      </c>
      <c r="E184" t="s">
        <v>360</v>
      </c>
      <c r="F184">
        <v>382</v>
      </c>
      <c r="G184">
        <v>617.54999999999995</v>
      </c>
      <c r="H184">
        <v>117.95</v>
      </c>
      <c r="I184" t="s">
        <v>106</v>
      </c>
      <c r="J184" t="s">
        <v>136</v>
      </c>
      <c r="K184" t="s">
        <v>206</v>
      </c>
      <c r="L184">
        <v>50</v>
      </c>
      <c r="M184" t="b">
        <v>0</v>
      </c>
      <c r="N184" t="b">
        <v>0</v>
      </c>
      <c r="O184" t="b">
        <v>0</v>
      </c>
      <c r="P184" t="b">
        <v>0</v>
      </c>
    </row>
    <row r="185" spans="1:16">
      <c r="A185" t="s">
        <v>1234</v>
      </c>
      <c r="B185" t="s">
        <v>376</v>
      </c>
      <c r="C185" t="s">
        <v>1235</v>
      </c>
      <c r="D185" t="s">
        <v>48</v>
      </c>
      <c r="E185" t="s">
        <v>360</v>
      </c>
      <c r="F185">
        <v>51</v>
      </c>
      <c r="G185">
        <v>1030.5899999999999</v>
      </c>
      <c r="H185">
        <v>26.28</v>
      </c>
      <c r="I185" t="s">
        <v>114</v>
      </c>
      <c r="J185" t="s">
        <v>121</v>
      </c>
      <c r="K185" t="s">
        <v>297</v>
      </c>
      <c r="L185">
        <v>141</v>
      </c>
      <c r="M185" t="b">
        <v>0</v>
      </c>
      <c r="N185" t="b">
        <v>0</v>
      </c>
      <c r="O185" t="b">
        <v>0</v>
      </c>
      <c r="P185" t="b">
        <v>0</v>
      </c>
    </row>
    <row r="186" spans="1:16">
      <c r="A186" t="s">
        <v>1236</v>
      </c>
      <c r="B186" t="s">
        <v>682</v>
      </c>
      <c r="C186" t="s">
        <v>1237</v>
      </c>
      <c r="D186" t="s">
        <v>39</v>
      </c>
      <c r="E186" t="s">
        <v>365</v>
      </c>
      <c r="F186">
        <v>583</v>
      </c>
      <c r="G186">
        <v>244.47</v>
      </c>
      <c r="H186">
        <v>71.260000000000005</v>
      </c>
      <c r="I186" t="s">
        <v>110</v>
      </c>
      <c r="J186" t="s">
        <v>142</v>
      </c>
      <c r="K186" t="s">
        <v>187</v>
      </c>
      <c r="L186">
        <v>31</v>
      </c>
      <c r="M186" t="b">
        <v>0</v>
      </c>
      <c r="N186" t="b">
        <v>0</v>
      </c>
      <c r="O186" t="b">
        <v>0</v>
      </c>
      <c r="P186" t="b">
        <v>0</v>
      </c>
    </row>
    <row r="187" spans="1:16">
      <c r="A187" t="s">
        <v>1238</v>
      </c>
      <c r="B187" t="s">
        <v>498</v>
      </c>
      <c r="C187" t="s">
        <v>1239</v>
      </c>
      <c r="D187" t="s">
        <v>48</v>
      </c>
      <c r="E187" t="s">
        <v>365</v>
      </c>
      <c r="F187">
        <v>433</v>
      </c>
      <c r="G187">
        <v>1047.57</v>
      </c>
      <c r="H187">
        <v>226.8</v>
      </c>
      <c r="I187" t="s">
        <v>72</v>
      </c>
      <c r="J187" t="s">
        <v>127</v>
      </c>
      <c r="K187" t="s">
        <v>254</v>
      </c>
      <c r="L187">
        <v>98</v>
      </c>
      <c r="M187" t="b">
        <v>0</v>
      </c>
      <c r="N187" t="b">
        <v>0</v>
      </c>
      <c r="O187" t="b">
        <v>0</v>
      </c>
      <c r="P187" t="b">
        <v>0</v>
      </c>
    </row>
    <row r="188" spans="1:16">
      <c r="A188" t="s">
        <v>1240</v>
      </c>
      <c r="B188" t="s">
        <v>663</v>
      </c>
      <c r="C188" t="s">
        <v>1241</v>
      </c>
      <c r="D188" t="s">
        <v>45</v>
      </c>
      <c r="E188" t="s">
        <v>360</v>
      </c>
      <c r="F188">
        <v>978</v>
      </c>
      <c r="G188">
        <v>528.88</v>
      </c>
      <c r="H188">
        <v>258.62</v>
      </c>
      <c r="I188" t="s">
        <v>110</v>
      </c>
      <c r="J188" t="s">
        <v>133</v>
      </c>
      <c r="K188" t="s">
        <v>256</v>
      </c>
      <c r="L188">
        <v>100</v>
      </c>
      <c r="M188" t="b">
        <v>0</v>
      </c>
      <c r="N188" t="b">
        <v>0</v>
      </c>
      <c r="O188" t="b">
        <v>0</v>
      </c>
      <c r="P188" t="b">
        <v>0</v>
      </c>
    </row>
    <row r="189" spans="1:16">
      <c r="A189" t="s">
        <v>1242</v>
      </c>
      <c r="B189" t="s">
        <v>736</v>
      </c>
      <c r="C189" t="s">
        <v>1243</v>
      </c>
      <c r="D189" t="s">
        <v>36</v>
      </c>
      <c r="E189" t="s">
        <v>360</v>
      </c>
      <c r="F189">
        <v>353</v>
      </c>
      <c r="G189">
        <v>617.36</v>
      </c>
      <c r="H189">
        <v>108.96</v>
      </c>
      <c r="I189" t="s">
        <v>60</v>
      </c>
      <c r="J189" t="s">
        <v>136</v>
      </c>
      <c r="K189" t="s">
        <v>235</v>
      </c>
      <c r="L189">
        <v>79</v>
      </c>
      <c r="M189" t="b">
        <v>0</v>
      </c>
      <c r="N189" t="b">
        <v>0</v>
      </c>
      <c r="O189" t="b">
        <v>0</v>
      </c>
      <c r="P189" t="b">
        <v>0</v>
      </c>
    </row>
    <row r="190" spans="1:16">
      <c r="A190" t="s">
        <v>1244</v>
      </c>
      <c r="B190" t="s">
        <v>687</v>
      </c>
      <c r="C190" t="s">
        <v>1245</v>
      </c>
      <c r="D190" t="s">
        <v>30</v>
      </c>
      <c r="E190" t="s">
        <v>360</v>
      </c>
      <c r="F190">
        <v>220</v>
      </c>
      <c r="G190">
        <v>1200.0999999999999</v>
      </c>
      <c r="H190">
        <v>132.01</v>
      </c>
      <c r="I190" t="s">
        <v>104</v>
      </c>
      <c r="J190" t="s">
        <v>136</v>
      </c>
      <c r="K190" t="s">
        <v>263</v>
      </c>
      <c r="L190">
        <v>107</v>
      </c>
      <c r="M190" t="b">
        <v>0</v>
      </c>
      <c r="N190" t="b">
        <v>0</v>
      </c>
      <c r="O190" t="b">
        <v>0</v>
      </c>
      <c r="P190" t="b">
        <v>0</v>
      </c>
    </row>
    <row r="191" spans="1:16">
      <c r="A191" t="s">
        <v>1246</v>
      </c>
      <c r="B191" t="s">
        <v>455</v>
      </c>
      <c r="C191" t="s">
        <v>1247</v>
      </c>
      <c r="D191" t="s">
        <v>36</v>
      </c>
      <c r="E191" t="s">
        <v>360</v>
      </c>
      <c r="F191">
        <v>105</v>
      </c>
      <c r="G191">
        <v>628.9</v>
      </c>
      <c r="H191">
        <v>33.020000000000003</v>
      </c>
      <c r="I191" t="s">
        <v>96</v>
      </c>
      <c r="J191" t="s">
        <v>136</v>
      </c>
      <c r="K191" t="s">
        <v>233</v>
      </c>
      <c r="L191">
        <v>77</v>
      </c>
      <c r="M191" t="b">
        <v>0</v>
      </c>
      <c r="N191" t="b">
        <v>0</v>
      </c>
      <c r="O191" t="b">
        <v>0</v>
      </c>
      <c r="P191" t="b">
        <v>0</v>
      </c>
    </row>
    <row r="192" spans="1:16">
      <c r="A192" t="s">
        <v>1248</v>
      </c>
      <c r="B192" t="s">
        <v>469</v>
      </c>
      <c r="C192" t="s">
        <v>1249</v>
      </c>
      <c r="D192" t="s">
        <v>27</v>
      </c>
      <c r="E192" t="s">
        <v>365</v>
      </c>
      <c r="F192">
        <v>741</v>
      </c>
      <c r="G192">
        <v>748.47</v>
      </c>
      <c r="H192">
        <v>277.31</v>
      </c>
      <c r="I192" t="s">
        <v>68</v>
      </c>
      <c r="J192" t="s">
        <v>139</v>
      </c>
      <c r="K192" t="s">
        <v>199</v>
      </c>
      <c r="L192">
        <v>43</v>
      </c>
      <c r="M192" t="b">
        <v>0</v>
      </c>
      <c r="N192" t="b">
        <v>0</v>
      </c>
      <c r="O192" t="b">
        <v>0</v>
      </c>
      <c r="P192" t="b">
        <v>0</v>
      </c>
    </row>
    <row r="193" spans="1:16">
      <c r="A193" t="s">
        <v>1250</v>
      </c>
      <c r="B193" t="s">
        <v>632</v>
      </c>
      <c r="C193" t="s">
        <v>1251</v>
      </c>
      <c r="D193" t="s">
        <v>27</v>
      </c>
      <c r="E193" t="s">
        <v>360</v>
      </c>
      <c r="F193">
        <v>964</v>
      </c>
      <c r="G193">
        <v>793.06</v>
      </c>
      <c r="H193">
        <v>382.25</v>
      </c>
      <c r="I193" t="s">
        <v>98</v>
      </c>
      <c r="J193" t="s">
        <v>136</v>
      </c>
      <c r="K193" t="s">
        <v>306</v>
      </c>
      <c r="L193">
        <v>150</v>
      </c>
      <c r="M193" t="b">
        <v>0</v>
      </c>
      <c r="N193" t="b">
        <v>0</v>
      </c>
      <c r="O193" t="b">
        <v>0</v>
      </c>
      <c r="P193" t="b">
        <v>0</v>
      </c>
    </row>
    <row r="194" spans="1:16">
      <c r="A194" t="s">
        <v>1252</v>
      </c>
      <c r="B194" t="s">
        <v>707</v>
      </c>
      <c r="C194" t="s">
        <v>1253</v>
      </c>
      <c r="D194" t="s">
        <v>36</v>
      </c>
      <c r="E194" t="s">
        <v>365</v>
      </c>
      <c r="F194">
        <v>603</v>
      </c>
      <c r="G194">
        <v>642.07000000000005</v>
      </c>
      <c r="H194">
        <v>193.58</v>
      </c>
      <c r="I194" t="s">
        <v>100</v>
      </c>
      <c r="J194" t="s">
        <v>124</v>
      </c>
      <c r="K194" t="s">
        <v>291</v>
      </c>
      <c r="L194">
        <v>135</v>
      </c>
      <c r="M194" t="b">
        <v>0</v>
      </c>
      <c r="N194" t="b">
        <v>0</v>
      </c>
      <c r="O194" t="b">
        <v>0</v>
      </c>
      <c r="P194" t="b">
        <v>0</v>
      </c>
    </row>
    <row r="195" spans="1:16">
      <c r="A195" t="s">
        <v>1254</v>
      </c>
      <c r="B195" t="s">
        <v>575</v>
      </c>
      <c r="C195" t="s">
        <v>1255</v>
      </c>
      <c r="D195" t="s">
        <v>33</v>
      </c>
      <c r="E195" t="s">
        <v>360</v>
      </c>
      <c r="F195">
        <v>825</v>
      </c>
      <c r="G195">
        <v>2094.4899999999998</v>
      </c>
      <c r="H195">
        <v>863.98</v>
      </c>
      <c r="I195" t="s">
        <v>80</v>
      </c>
      <c r="J195" t="s">
        <v>121</v>
      </c>
      <c r="K195" t="s">
        <v>169</v>
      </c>
      <c r="L195">
        <v>13</v>
      </c>
      <c r="M195" t="b">
        <v>0</v>
      </c>
      <c r="N195" t="b">
        <v>0</v>
      </c>
      <c r="O195" t="b">
        <v>0</v>
      </c>
      <c r="P195" t="b">
        <v>0</v>
      </c>
    </row>
    <row r="196" spans="1:16">
      <c r="A196" t="s">
        <v>1256</v>
      </c>
      <c r="B196" t="s">
        <v>764</v>
      </c>
      <c r="C196" t="s">
        <v>949</v>
      </c>
      <c r="D196" t="s">
        <v>30</v>
      </c>
      <c r="E196" t="s">
        <v>365</v>
      </c>
      <c r="F196">
        <v>149</v>
      </c>
      <c r="G196">
        <v>1233.9100000000001</v>
      </c>
      <c r="H196">
        <v>91.93</v>
      </c>
      <c r="I196" t="s">
        <v>68</v>
      </c>
      <c r="J196" t="s">
        <v>133</v>
      </c>
      <c r="K196" t="s">
        <v>172</v>
      </c>
      <c r="L196">
        <v>16</v>
      </c>
      <c r="M196" t="b">
        <v>0</v>
      </c>
      <c r="N196" t="b">
        <v>0</v>
      </c>
      <c r="O196" t="b">
        <v>0</v>
      </c>
      <c r="P196" t="b">
        <v>0</v>
      </c>
    </row>
    <row r="197" spans="1:16">
      <c r="A197" t="s">
        <v>1257</v>
      </c>
      <c r="B197" t="s">
        <v>777</v>
      </c>
      <c r="C197" t="s">
        <v>1258</v>
      </c>
      <c r="D197" t="s">
        <v>27</v>
      </c>
      <c r="E197" t="s">
        <v>365</v>
      </c>
      <c r="F197">
        <v>472</v>
      </c>
      <c r="G197">
        <v>821.15</v>
      </c>
      <c r="H197">
        <v>193.79</v>
      </c>
      <c r="I197" t="s">
        <v>106</v>
      </c>
      <c r="J197" t="s">
        <v>121</v>
      </c>
      <c r="K197" t="s">
        <v>225</v>
      </c>
      <c r="L197">
        <v>69</v>
      </c>
      <c r="M197" t="b">
        <v>0</v>
      </c>
      <c r="N197" t="b">
        <v>0</v>
      </c>
      <c r="O197" t="b">
        <v>0</v>
      </c>
      <c r="P197" t="b">
        <v>0</v>
      </c>
    </row>
    <row r="198" spans="1:16">
      <c r="A198" t="s">
        <v>1259</v>
      </c>
      <c r="B198" t="s">
        <v>570</v>
      </c>
      <c r="C198" t="s">
        <v>1260</v>
      </c>
      <c r="D198" t="s">
        <v>39</v>
      </c>
      <c r="E198" t="s">
        <v>360</v>
      </c>
      <c r="F198">
        <v>488</v>
      </c>
      <c r="G198">
        <v>234.07</v>
      </c>
      <c r="H198">
        <v>57.11</v>
      </c>
      <c r="I198" t="s">
        <v>104</v>
      </c>
      <c r="J198" t="s">
        <v>142</v>
      </c>
      <c r="K198" t="s">
        <v>222</v>
      </c>
      <c r="L198">
        <v>66</v>
      </c>
      <c r="M198" t="b">
        <v>0</v>
      </c>
      <c r="N198" t="b">
        <v>0</v>
      </c>
      <c r="O198" t="b">
        <v>0</v>
      </c>
      <c r="P198" t="b">
        <v>0</v>
      </c>
    </row>
    <row r="199" spans="1:16">
      <c r="A199" t="s">
        <v>1261</v>
      </c>
      <c r="B199" t="s">
        <v>754</v>
      </c>
      <c r="C199" t="s">
        <v>1262</v>
      </c>
      <c r="D199" t="s">
        <v>33</v>
      </c>
      <c r="E199" t="s">
        <v>360</v>
      </c>
      <c r="F199">
        <v>427</v>
      </c>
      <c r="G199">
        <v>2204.0500000000002</v>
      </c>
      <c r="H199">
        <v>470.56</v>
      </c>
      <c r="I199" t="s">
        <v>60</v>
      </c>
      <c r="J199" t="s">
        <v>124</v>
      </c>
      <c r="K199" t="s">
        <v>318</v>
      </c>
      <c r="L199">
        <v>162</v>
      </c>
      <c r="M199" t="b">
        <v>0</v>
      </c>
      <c r="N199" t="b">
        <v>0</v>
      </c>
      <c r="O199" t="b">
        <v>0</v>
      </c>
      <c r="P199" t="b">
        <v>0</v>
      </c>
    </row>
    <row r="200" spans="1:16">
      <c r="A200" t="s">
        <v>1263</v>
      </c>
      <c r="B200" t="s">
        <v>810</v>
      </c>
      <c r="C200" t="s">
        <v>1264</v>
      </c>
      <c r="D200" t="s">
        <v>48</v>
      </c>
      <c r="E200" t="s">
        <v>365</v>
      </c>
      <c r="F200">
        <v>223</v>
      </c>
      <c r="G200">
        <v>991.56</v>
      </c>
      <c r="H200">
        <v>110.56</v>
      </c>
      <c r="I200" t="s">
        <v>70</v>
      </c>
      <c r="J200" t="s">
        <v>145</v>
      </c>
      <c r="K200" t="s">
        <v>239</v>
      </c>
      <c r="L200">
        <v>83</v>
      </c>
      <c r="M200" t="b">
        <v>0</v>
      </c>
      <c r="N200" t="b">
        <v>0</v>
      </c>
      <c r="O200" t="b">
        <v>0</v>
      </c>
      <c r="P200" t="b">
        <v>0</v>
      </c>
    </row>
    <row r="201" spans="1:16">
      <c r="A201" t="s">
        <v>1265</v>
      </c>
      <c r="B201" t="s">
        <v>837</v>
      </c>
      <c r="C201" t="s">
        <v>1266</v>
      </c>
      <c r="D201" t="s">
        <v>45</v>
      </c>
      <c r="E201" t="s">
        <v>360</v>
      </c>
      <c r="F201">
        <v>13</v>
      </c>
      <c r="G201">
        <v>582.12</v>
      </c>
      <c r="H201">
        <v>3.78</v>
      </c>
      <c r="I201" t="s">
        <v>57</v>
      </c>
      <c r="J201" t="s">
        <v>121</v>
      </c>
      <c r="K201" t="s">
        <v>226</v>
      </c>
      <c r="L201">
        <v>70</v>
      </c>
      <c r="M201" t="b">
        <v>0</v>
      </c>
      <c r="N201" t="b">
        <v>0</v>
      </c>
      <c r="O201" t="b">
        <v>0</v>
      </c>
      <c r="P201" t="b">
        <v>0</v>
      </c>
    </row>
    <row r="202" spans="1:16">
      <c r="A202" t="s">
        <v>1267</v>
      </c>
      <c r="B202" t="s">
        <v>446</v>
      </c>
      <c r="C202" t="s">
        <v>1268</v>
      </c>
      <c r="D202" t="s">
        <v>39</v>
      </c>
      <c r="E202" t="s">
        <v>360</v>
      </c>
      <c r="F202">
        <v>545</v>
      </c>
      <c r="G202">
        <v>235.89</v>
      </c>
      <c r="H202">
        <v>64.28</v>
      </c>
      <c r="I202" t="s">
        <v>94</v>
      </c>
      <c r="J202" t="s">
        <v>145</v>
      </c>
      <c r="K202" t="s">
        <v>296</v>
      </c>
      <c r="L202">
        <v>140</v>
      </c>
      <c r="M202" t="b">
        <v>0</v>
      </c>
      <c r="N202" t="b">
        <v>0</v>
      </c>
      <c r="O202" t="b">
        <v>0</v>
      </c>
      <c r="P202" t="b">
        <v>0</v>
      </c>
    </row>
    <row r="203" spans="1:16">
      <c r="A203" t="s">
        <v>1269</v>
      </c>
      <c r="B203" t="s">
        <v>808</v>
      </c>
      <c r="C203" t="s">
        <v>1270</v>
      </c>
      <c r="D203" t="s">
        <v>45</v>
      </c>
      <c r="E203" t="s">
        <v>360</v>
      </c>
      <c r="F203">
        <v>855</v>
      </c>
      <c r="G203">
        <v>570.41999999999996</v>
      </c>
      <c r="H203">
        <v>243.85</v>
      </c>
      <c r="I203" t="s">
        <v>86</v>
      </c>
      <c r="J203" t="s">
        <v>121</v>
      </c>
      <c r="K203" t="s">
        <v>283</v>
      </c>
      <c r="L203">
        <v>127</v>
      </c>
      <c r="M203" t="b">
        <v>0</v>
      </c>
      <c r="N203" t="b">
        <v>0</v>
      </c>
      <c r="O203" t="b">
        <v>0</v>
      </c>
      <c r="P203" t="b">
        <v>0</v>
      </c>
    </row>
    <row r="204" spans="1:16">
      <c r="A204" t="s">
        <v>1271</v>
      </c>
      <c r="B204" t="s">
        <v>813</v>
      </c>
      <c r="C204" t="s">
        <v>1272</v>
      </c>
      <c r="D204" t="s">
        <v>30</v>
      </c>
      <c r="E204" t="s">
        <v>360</v>
      </c>
      <c r="F204">
        <v>779</v>
      </c>
      <c r="G204">
        <v>1215.1400000000001</v>
      </c>
      <c r="H204">
        <v>473.3</v>
      </c>
      <c r="I204" t="s">
        <v>60</v>
      </c>
      <c r="J204" t="s">
        <v>133</v>
      </c>
      <c r="K204" t="s">
        <v>179</v>
      </c>
      <c r="L204">
        <v>23</v>
      </c>
      <c r="M204" t="b">
        <v>0</v>
      </c>
      <c r="N204" t="b">
        <v>0</v>
      </c>
      <c r="O204" t="b">
        <v>0</v>
      </c>
      <c r="P204" t="b">
        <v>0</v>
      </c>
    </row>
    <row r="205" spans="1:16">
      <c r="A205" t="s">
        <v>1273</v>
      </c>
      <c r="B205" t="s">
        <v>710</v>
      </c>
      <c r="C205" t="s">
        <v>1274</v>
      </c>
      <c r="D205" t="s">
        <v>39</v>
      </c>
      <c r="E205" t="s">
        <v>360</v>
      </c>
      <c r="F205">
        <v>448</v>
      </c>
      <c r="G205">
        <v>256.73</v>
      </c>
      <c r="H205">
        <v>57.51</v>
      </c>
      <c r="I205" t="s">
        <v>102</v>
      </c>
      <c r="J205" t="s">
        <v>145</v>
      </c>
      <c r="K205" t="s">
        <v>221</v>
      </c>
      <c r="L205">
        <v>65</v>
      </c>
      <c r="M205" t="b">
        <v>0</v>
      </c>
      <c r="N205" t="b">
        <v>0</v>
      </c>
      <c r="O205" t="b">
        <v>0</v>
      </c>
      <c r="P205" t="b">
        <v>0</v>
      </c>
    </row>
    <row r="206" spans="1:16">
      <c r="A206" t="s">
        <v>1275</v>
      </c>
      <c r="B206" t="s">
        <v>630</v>
      </c>
      <c r="C206" t="s">
        <v>1276</v>
      </c>
      <c r="D206" t="s">
        <v>45</v>
      </c>
      <c r="E206" t="s">
        <v>360</v>
      </c>
      <c r="F206">
        <v>560</v>
      </c>
      <c r="G206">
        <v>602.85</v>
      </c>
      <c r="H206">
        <v>168.8</v>
      </c>
      <c r="I206" t="s">
        <v>102</v>
      </c>
      <c r="J206" t="s">
        <v>133</v>
      </c>
      <c r="K206" t="s">
        <v>318</v>
      </c>
      <c r="L206">
        <v>162</v>
      </c>
      <c r="M206" t="b">
        <v>0</v>
      </c>
      <c r="N206" t="b">
        <v>0</v>
      </c>
      <c r="O206" t="b">
        <v>0</v>
      </c>
      <c r="P206" t="b">
        <v>0</v>
      </c>
    </row>
    <row r="207" spans="1:16">
      <c r="A207" t="s">
        <v>1277</v>
      </c>
      <c r="B207" t="s">
        <v>386</v>
      </c>
      <c r="C207" t="s">
        <v>1278</v>
      </c>
      <c r="D207" t="s">
        <v>42</v>
      </c>
      <c r="E207" t="s">
        <v>365</v>
      </c>
      <c r="F207">
        <v>739</v>
      </c>
      <c r="G207">
        <v>239.25</v>
      </c>
      <c r="H207">
        <v>88.4</v>
      </c>
      <c r="I207" t="s">
        <v>84</v>
      </c>
      <c r="J207" t="s">
        <v>124</v>
      </c>
      <c r="K207" t="s">
        <v>206</v>
      </c>
      <c r="L207">
        <v>50</v>
      </c>
      <c r="M207" t="b">
        <v>0</v>
      </c>
      <c r="N207" t="b">
        <v>0</v>
      </c>
      <c r="O207" t="b">
        <v>0</v>
      </c>
      <c r="P207" t="b">
        <v>0</v>
      </c>
    </row>
    <row r="208" spans="1:16">
      <c r="A208" t="s">
        <v>1279</v>
      </c>
      <c r="B208" t="s">
        <v>653</v>
      </c>
      <c r="C208" t="s">
        <v>1280</v>
      </c>
      <c r="D208" t="s">
        <v>48</v>
      </c>
      <c r="E208" t="s">
        <v>365</v>
      </c>
      <c r="F208">
        <v>596</v>
      </c>
      <c r="G208">
        <v>1004.33</v>
      </c>
      <c r="H208">
        <v>299.29000000000002</v>
      </c>
      <c r="I208" t="s">
        <v>76</v>
      </c>
      <c r="J208" t="s">
        <v>148</v>
      </c>
      <c r="K208" t="s">
        <v>229</v>
      </c>
      <c r="L208">
        <v>73</v>
      </c>
      <c r="M208" t="b">
        <v>0</v>
      </c>
      <c r="N208" t="b">
        <v>0</v>
      </c>
      <c r="O208" t="b">
        <v>0</v>
      </c>
      <c r="P208" t="b">
        <v>0</v>
      </c>
    </row>
    <row r="209" spans="1:16">
      <c r="A209" t="s">
        <v>1281</v>
      </c>
      <c r="B209" t="s">
        <v>685</v>
      </c>
      <c r="C209" t="s">
        <v>1282</v>
      </c>
      <c r="D209" t="s">
        <v>39</v>
      </c>
      <c r="E209" t="s">
        <v>365</v>
      </c>
      <c r="F209">
        <v>666</v>
      </c>
      <c r="G209">
        <v>230.82</v>
      </c>
      <c r="H209">
        <v>76.86</v>
      </c>
      <c r="I209" t="s">
        <v>72</v>
      </c>
      <c r="J209" t="s">
        <v>130</v>
      </c>
      <c r="K209" t="s">
        <v>204</v>
      </c>
      <c r="L209">
        <v>48</v>
      </c>
      <c r="M209" t="b">
        <v>0</v>
      </c>
      <c r="N209" t="b">
        <v>0</v>
      </c>
      <c r="O209" t="b">
        <v>0</v>
      </c>
      <c r="P209" t="b">
        <v>0</v>
      </c>
    </row>
    <row r="210" spans="1:16">
      <c r="A210" t="s">
        <v>1283</v>
      </c>
      <c r="B210" t="s">
        <v>502</v>
      </c>
      <c r="C210" t="s">
        <v>1284</v>
      </c>
      <c r="D210" t="s">
        <v>27</v>
      </c>
      <c r="E210" t="s">
        <v>360</v>
      </c>
      <c r="F210">
        <v>175</v>
      </c>
      <c r="G210">
        <v>812.93</v>
      </c>
      <c r="H210">
        <v>71.13</v>
      </c>
      <c r="I210" t="s">
        <v>66</v>
      </c>
      <c r="J210" t="s">
        <v>142</v>
      </c>
      <c r="K210" t="s">
        <v>236</v>
      </c>
      <c r="L210">
        <v>80</v>
      </c>
      <c r="M210" t="b">
        <v>0</v>
      </c>
      <c r="N210" t="b">
        <v>0</v>
      </c>
      <c r="O210" t="b">
        <v>0</v>
      </c>
      <c r="P210" t="b">
        <v>0</v>
      </c>
    </row>
    <row r="211" spans="1:16">
      <c r="A211" t="s">
        <v>1285</v>
      </c>
      <c r="B211" t="s">
        <v>707</v>
      </c>
      <c r="C211" t="s">
        <v>1286</v>
      </c>
      <c r="D211" t="s">
        <v>30</v>
      </c>
      <c r="E211" t="s">
        <v>365</v>
      </c>
      <c r="F211">
        <v>298</v>
      </c>
      <c r="G211">
        <v>1336.02</v>
      </c>
      <c r="H211">
        <v>199.07</v>
      </c>
      <c r="I211" t="s">
        <v>76</v>
      </c>
      <c r="J211" t="s">
        <v>121</v>
      </c>
      <c r="K211" t="s">
        <v>173</v>
      </c>
      <c r="L211">
        <v>17</v>
      </c>
      <c r="M211" t="b">
        <v>0</v>
      </c>
      <c r="N211" t="b">
        <v>0</v>
      </c>
      <c r="O211" t="b">
        <v>0</v>
      </c>
      <c r="P211" t="b">
        <v>0</v>
      </c>
    </row>
    <row r="212" spans="1:16">
      <c r="A212" t="s">
        <v>1287</v>
      </c>
      <c r="B212" t="s">
        <v>522</v>
      </c>
      <c r="C212" t="s">
        <v>1288</v>
      </c>
      <c r="D212" t="s">
        <v>33</v>
      </c>
      <c r="E212" t="s">
        <v>360</v>
      </c>
      <c r="F212">
        <v>487</v>
      </c>
      <c r="G212">
        <v>2143.14</v>
      </c>
      <c r="H212">
        <v>521.85</v>
      </c>
      <c r="I212" t="s">
        <v>110</v>
      </c>
      <c r="J212" t="s">
        <v>127</v>
      </c>
      <c r="K212" t="s">
        <v>270</v>
      </c>
      <c r="L212">
        <v>114</v>
      </c>
      <c r="M212" t="b">
        <v>0</v>
      </c>
      <c r="N212" t="b">
        <v>0</v>
      </c>
      <c r="O212" t="b">
        <v>0</v>
      </c>
      <c r="P212" t="b">
        <v>0</v>
      </c>
    </row>
    <row r="213" spans="1:16">
      <c r="A213" t="s">
        <v>1289</v>
      </c>
      <c r="B213" t="s">
        <v>383</v>
      </c>
      <c r="C213" t="s">
        <v>1290</v>
      </c>
      <c r="D213" t="s">
        <v>39</v>
      </c>
      <c r="E213" t="s">
        <v>360</v>
      </c>
      <c r="F213">
        <v>831</v>
      </c>
      <c r="G213">
        <v>236.81</v>
      </c>
      <c r="H213">
        <v>98.39</v>
      </c>
      <c r="I213" t="s">
        <v>82</v>
      </c>
      <c r="J213" t="s">
        <v>145</v>
      </c>
      <c r="K213" t="s">
        <v>220</v>
      </c>
      <c r="L213">
        <v>64</v>
      </c>
      <c r="M213" t="b">
        <v>0</v>
      </c>
      <c r="N213" t="b">
        <v>0</v>
      </c>
      <c r="O213" t="b">
        <v>0</v>
      </c>
      <c r="P213" t="b">
        <v>0</v>
      </c>
    </row>
    <row r="214" spans="1:16">
      <c r="A214" t="s">
        <v>1291</v>
      </c>
      <c r="B214" t="s">
        <v>572</v>
      </c>
      <c r="C214" t="s">
        <v>1292</v>
      </c>
      <c r="D214" t="s">
        <v>45</v>
      </c>
      <c r="E214" t="s">
        <v>365</v>
      </c>
      <c r="F214">
        <v>846</v>
      </c>
      <c r="G214">
        <v>584.11</v>
      </c>
      <c r="H214">
        <v>247.08</v>
      </c>
      <c r="I214" t="s">
        <v>116</v>
      </c>
      <c r="J214" t="s">
        <v>133</v>
      </c>
      <c r="K214" t="s">
        <v>187</v>
      </c>
      <c r="L214">
        <v>31</v>
      </c>
      <c r="M214" t="b">
        <v>0</v>
      </c>
      <c r="N214" t="b">
        <v>0</v>
      </c>
      <c r="O214" t="b">
        <v>0</v>
      </c>
      <c r="P214" t="b">
        <v>0</v>
      </c>
    </row>
    <row r="215" spans="1:16">
      <c r="A215" t="s">
        <v>1293</v>
      </c>
      <c r="B215" t="s">
        <v>747</v>
      </c>
      <c r="C215" t="s">
        <v>1294</v>
      </c>
      <c r="D215" t="s">
        <v>42</v>
      </c>
      <c r="E215" t="s">
        <v>360</v>
      </c>
      <c r="F215">
        <v>528</v>
      </c>
      <c r="G215">
        <v>224.41</v>
      </c>
      <c r="H215">
        <v>59.24</v>
      </c>
      <c r="I215" t="s">
        <v>92</v>
      </c>
      <c r="J215" t="s">
        <v>136</v>
      </c>
      <c r="K215" t="s">
        <v>165</v>
      </c>
      <c r="L215">
        <v>9</v>
      </c>
      <c r="M215" t="b">
        <v>0</v>
      </c>
      <c r="N215" t="b">
        <v>0</v>
      </c>
      <c r="O215" t="b">
        <v>0</v>
      </c>
      <c r="P215" t="b">
        <v>0</v>
      </c>
    </row>
    <row r="216" spans="1:16">
      <c r="A216" t="s">
        <v>1295</v>
      </c>
      <c r="B216" t="s">
        <v>528</v>
      </c>
      <c r="C216" t="s">
        <v>1296</v>
      </c>
      <c r="D216" t="s">
        <v>36</v>
      </c>
      <c r="E216" t="s">
        <v>365</v>
      </c>
      <c r="F216">
        <v>920</v>
      </c>
      <c r="G216">
        <v>644.04</v>
      </c>
      <c r="H216">
        <v>296.26</v>
      </c>
      <c r="I216" t="s">
        <v>88</v>
      </c>
      <c r="J216" t="s">
        <v>142</v>
      </c>
      <c r="K216" t="s">
        <v>166</v>
      </c>
      <c r="L216">
        <v>10</v>
      </c>
      <c r="M216" t="b">
        <v>0</v>
      </c>
      <c r="N216" t="b">
        <v>0</v>
      </c>
      <c r="O216" t="b">
        <v>0</v>
      </c>
      <c r="P216" t="b">
        <v>0</v>
      </c>
    </row>
    <row r="217" spans="1:16">
      <c r="A217" t="s">
        <v>1297</v>
      </c>
      <c r="B217" t="s">
        <v>532</v>
      </c>
      <c r="C217" t="s">
        <v>1298</v>
      </c>
      <c r="D217" t="s">
        <v>36</v>
      </c>
      <c r="E217" t="s">
        <v>365</v>
      </c>
      <c r="F217">
        <v>903</v>
      </c>
      <c r="G217">
        <v>608.29</v>
      </c>
      <c r="H217">
        <v>274.64</v>
      </c>
      <c r="I217" t="s">
        <v>60</v>
      </c>
      <c r="J217" t="s">
        <v>121</v>
      </c>
      <c r="K217" t="s">
        <v>214</v>
      </c>
      <c r="L217">
        <v>58</v>
      </c>
      <c r="M217" t="b">
        <v>0</v>
      </c>
      <c r="N217" t="b">
        <v>0</v>
      </c>
      <c r="O217" t="b">
        <v>0</v>
      </c>
      <c r="P217" t="b">
        <v>0</v>
      </c>
    </row>
    <row r="218" spans="1:16">
      <c r="A218" t="s">
        <v>1299</v>
      </c>
      <c r="B218" t="s">
        <v>432</v>
      </c>
      <c r="C218" t="s">
        <v>1300</v>
      </c>
      <c r="D218" t="s">
        <v>42</v>
      </c>
      <c r="E218" t="s">
        <v>365</v>
      </c>
      <c r="F218">
        <v>560</v>
      </c>
      <c r="G218">
        <v>236.56</v>
      </c>
      <c r="H218">
        <v>66.239999999999995</v>
      </c>
      <c r="I218" t="s">
        <v>92</v>
      </c>
      <c r="J218" t="s">
        <v>127</v>
      </c>
      <c r="K218" t="s">
        <v>191</v>
      </c>
      <c r="L218">
        <v>35</v>
      </c>
      <c r="M218" t="b">
        <v>0</v>
      </c>
      <c r="N218" t="b">
        <v>0</v>
      </c>
      <c r="O218" t="b">
        <v>0</v>
      </c>
      <c r="P218" t="b">
        <v>0</v>
      </c>
    </row>
    <row r="219" spans="1:16">
      <c r="A219" t="s">
        <v>1301</v>
      </c>
      <c r="B219" t="s">
        <v>629</v>
      </c>
      <c r="C219" t="s">
        <v>1302</v>
      </c>
      <c r="D219" t="s">
        <v>42</v>
      </c>
      <c r="E219" t="s">
        <v>365</v>
      </c>
      <c r="F219">
        <v>972</v>
      </c>
      <c r="G219">
        <v>244.94</v>
      </c>
      <c r="H219">
        <v>119.04</v>
      </c>
      <c r="I219" t="s">
        <v>72</v>
      </c>
      <c r="J219" t="s">
        <v>145</v>
      </c>
      <c r="K219" t="s">
        <v>269</v>
      </c>
      <c r="L219">
        <v>113</v>
      </c>
      <c r="M219" t="b">
        <v>0</v>
      </c>
      <c r="N219" t="b">
        <v>0</v>
      </c>
      <c r="O219" t="b">
        <v>0</v>
      </c>
      <c r="P219" t="b">
        <v>0</v>
      </c>
    </row>
    <row r="220" spans="1:16">
      <c r="A220" t="s">
        <v>1303</v>
      </c>
      <c r="B220" t="s">
        <v>654</v>
      </c>
      <c r="C220" t="s">
        <v>1304</v>
      </c>
      <c r="D220" t="s">
        <v>48</v>
      </c>
      <c r="E220" t="s">
        <v>365</v>
      </c>
      <c r="F220">
        <v>786</v>
      </c>
      <c r="G220">
        <v>1223.3599999999999</v>
      </c>
      <c r="H220">
        <v>480.78</v>
      </c>
      <c r="I220" t="s">
        <v>57</v>
      </c>
      <c r="J220" t="s">
        <v>148</v>
      </c>
      <c r="K220" t="s">
        <v>215</v>
      </c>
      <c r="L220">
        <v>59</v>
      </c>
      <c r="M220" t="b">
        <v>0</v>
      </c>
      <c r="N220" t="b">
        <v>0</v>
      </c>
      <c r="O220" t="b">
        <v>0</v>
      </c>
      <c r="P220" t="b">
        <v>0</v>
      </c>
    </row>
    <row r="221" spans="1:16">
      <c r="A221" t="s">
        <v>1305</v>
      </c>
      <c r="B221" t="s">
        <v>715</v>
      </c>
      <c r="C221" t="s">
        <v>1306</v>
      </c>
      <c r="D221" t="s">
        <v>33</v>
      </c>
      <c r="E221" t="s">
        <v>365</v>
      </c>
      <c r="F221">
        <v>504</v>
      </c>
      <c r="G221">
        <v>2219.63</v>
      </c>
      <c r="H221">
        <v>559.35</v>
      </c>
      <c r="I221" t="s">
        <v>80</v>
      </c>
      <c r="J221" t="s">
        <v>148</v>
      </c>
      <c r="K221" t="s">
        <v>320</v>
      </c>
      <c r="L221">
        <v>164</v>
      </c>
      <c r="M221" t="b">
        <v>0</v>
      </c>
      <c r="N221" t="b">
        <v>0</v>
      </c>
      <c r="O221" t="b">
        <v>0</v>
      </c>
      <c r="P221" t="b">
        <v>0</v>
      </c>
    </row>
    <row r="222" spans="1:16">
      <c r="A222" t="s">
        <v>1307</v>
      </c>
      <c r="B222" t="s">
        <v>799</v>
      </c>
      <c r="C222" t="s">
        <v>1308</v>
      </c>
      <c r="D222" t="s">
        <v>36</v>
      </c>
      <c r="E222" t="s">
        <v>360</v>
      </c>
      <c r="F222">
        <v>239</v>
      </c>
      <c r="G222">
        <v>675.78</v>
      </c>
      <c r="H222">
        <v>80.760000000000005</v>
      </c>
      <c r="I222" t="s">
        <v>68</v>
      </c>
      <c r="J222" t="s">
        <v>127</v>
      </c>
      <c r="K222" t="s">
        <v>332</v>
      </c>
      <c r="L222">
        <v>176</v>
      </c>
      <c r="M222" t="b">
        <v>0</v>
      </c>
      <c r="N222" t="b">
        <v>0</v>
      </c>
      <c r="O222" t="b">
        <v>0</v>
      </c>
      <c r="P222" t="b">
        <v>0</v>
      </c>
    </row>
    <row r="223" spans="1:16">
      <c r="A223" t="s">
        <v>1309</v>
      </c>
      <c r="B223" t="s">
        <v>489</v>
      </c>
      <c r="C223" t="s">
        <v>1310</v>
      </c>
      <c r="D223" t="s">
        <v>30</v>
      </c>
      <c r="E223" t="s">
        <v>360</v>
      </c>
      <c r="F223">
        <v>872</v>
      </c>
      <c r="G223">
        <v>1313.95</v>
      </c>
      <c r="H223">
        <v>572.88</v>
      </c>
      <c r="I223" t="s">
        <v>90</v>
      </c>
      <c r="J223" t="s">
        <v>130</v>
      </c>
      <c r="K223" t="s">
        <v>337</v>
      </c>
      <c r="L223">
        <v>181</v>
      </c>
      <c r="M223" t="b">
        <v>0</v>
      </c>
      <c r="N223" t="b">
        <v>0</v>
      </c>
      <c r="O223" t="b">
        <v>0</v>
      </c>
      <c r="P223" t="b">
        <v>0</v>
      </c>
    </row>
    <row r="224" spans="1:16">
      <c r="A224" t="s">
        <v>1311</v>
      </c>
      <c r="B224" t="s">
        <v>445</v>
      </c>
      <c r="C224" t="s">
        <v>1312</v>
      </c>
      <c r="D224" t="s">
        <v>42</v>
      </c>
      <c r="E224" t="s">
        <v>365</v>
      </c>
      <c r="F224">
        <v>707</v>
      </c>
      <c r="G224">
        <v>227.67</v>
      </c>
      <c r="H224">
        <v>80.48</v>
      </c>
      <c r="I224" t="s">
        <v>74</v>
      </c>
      <c r="J224" t="s">
        <v>148</v>
      </c>
      <c r="K224" t="s">
        <v>178</v>
      </c>
      <c r="L224">
        <v>22</v>
      </c>
      <c r="M224" t="b">
        <v>0</v>
      </c>
      <c r="N224" t="b">
        <v>0</v>
      </c>
      <c r="O224" t="b">
        <v>0</v>
      </c>
      <c r="P224" t="b">
        <v>0</v>
      </c>
    </row>
    <row r="225" spans="1:16">
      <c r="A225" t="s">
        <v>1313</v>
      </c>
      <c r="B225" t="s">
        <v>588</v>
      </c>
      <c r="C225" t="s">
        <v>1314</v>
      </c>
      <c r="D225" t="s">
        <v>36</v>
      </c>
      <c r="E225" t="s">
        <v>360</v>
      </c>
      <c r="F225">
        <v>968</v>
      </c>
      <c r="G225">
        <v>677.81</v>
      </c>
      <c r="H225">
        <v>328.06</v>
      </c>
      <c r="I225" t="s">
        <v>94</v>
      </c>
      <c r="J225" t="s">
        <v>133</v>
      </c>
      <c r="K225" t="s">
        <v>302</v>
      </c>
      <c r="L225">
        <v>146</v>
      </c>
      <c r="M225" t="b">
        <v>0</v>
      </c>
      <c r="N225" t="b">
        <v>0</v>
      </c>
      <c r="O225" t="b">
        <v>0</v>
      </c>
      <c r="P225" t="b">
        <v>0</v>
      </c>
    </row>
    <row r="226" spans="1:16">
      <c r="A226" t="s">
        <v>1315</v>
      </c>
      <c r="B226" t="s">
        <v>722</v>
      </c>
      <c r="C226" t="s">
        <v>1316</v>
      </c>
      <c r="D226" t="s">
        <v>33</v>
      </c>
      <c r="E226" t="s">
        <v>360</v>
      </c>
      <c r="F226">
        <v>280</v>
      </c>
      <c r="G226">
        <v>1991.15</v>
      </c>
      <c r="H226">
        <v>278.76</v>
      </c>
      <c r="I226" t="s">
        <v>108</v>
      </c>
      <c r="J226" t="s">
        <v>127</v>
      </c>
      <c r="K226" t="s">
        <v>200</v>
      </c>
      <c r="L226">
        <v>44</v>
      </c>
      <c r="M226" t="b">
        <v>0</v>
      </c>
      <c r="N226" t="b">
        <v>0</v>
      </c>
      <c r="O226" t="b">
        <v>0</v>
      </c>
      <c r="P226" t="b">
        <v>0</v>
      </c>
    </row>
    <row r="227" spans="1:16">
      <c r="A227" t="s">
        <v>1317</v>
      </c>
      <c r="B227" t="s">
        <v>611</v>
      </c>
      <c r="C227" t="s">
        <v>1318</v>
      </c>
      <c r="D227" t="s">
        <v>33</v>
      </c>
      <c r="E227" t="s">
        <v>360</v>
      </c>
      <c r="F227">
        <v>416</v>
      </c>
      <c r="G227">
        <v>2150.89</v>
      </c>
      <c r="H227">
        <v>447.39</v>
      </c>
      <c r="I227" t="s">
        <v>104</v>
      </c>
      <c r="J227" t="s">
        <v>136</v>
      </c>
      <c r="K227" t="s">
        <v>299</v>
      </c>
      <c r="L227">
        <v>143</v>
      </c>
      <c r="M227" t="b">
        <v>0</v>
      </c>
      <c r="N227" t="b">
        <v>0</v>
      </c>
      <c r="O227" t="b">
        <v>0</v>
      </c>
      <c r="P227" t="b">
        <v>0</v>
      </c>
    </row>
    <row r="228" spans="1:16">
      <c r="A228" t="s">
        <v>1319</v>
      </c>
      <c r="B228" t="s">
        <v>796</v>
      </c>
      <c r="C228" t="s">
        <v>1320</v>
      </c>
      <c r="D228" t="s">
        <v>33</v>
      </c>
      <c r="E228" t="s">
        <v>365</v>
      </c>
      <c r="F228">
        <v>382</v>
      </c>
      <c r="G228">
        <v>2054.48</v>
      </c>
      <c r="H228">
        <v>392.41</v>
      </c>
      <c r="I228" t="s">
        <v>92</v>
      </c>
      <c r="J228" t="s">
        <v>145</v>
      </c>
      <c r="K228" t="s">
        <v>317</v>
      </c>
      <c r="L228">
        <v>161</v>
      </c>
      <c r="M228" t="b">
        <v>0</v>
      </c>
      <c r="N228" t="b">
        <v>0</v>
      </c>
      <c r="O228" t="b">
        <v>0</v>
      </c>
      <c r="P228" t="b">
        <v>0</v>
      </c>
    </row>
    <row r="229" spans="1:16">
      <c r="A229" t="s">
        <v>1321</v>
      </c>
      <c r="B229" t="s">
        <v>820</v>
      </c>
      <c r="C229" t="s">
        <v>1322</v>
      </c>
      <c r="D229" t="s">
        <v>42</v>
      </c>
      <c r="E229" t="s">
        <v>360</v>
      </c>
      <c r="F229">
        <v>736</v>
      </c>
      <c r="G229">
        <v>249.32</v>
      </c>
      <c r="H229">
        <v>91.75</v>
      </c>
      <c r="I229" t="s">
        <v>84</v>
      </c>
      <c r="J229" t="s">
        <v>139</v>
      </c>
      <c r="K229" t="s">
        <v>213</v>
      </c>
      <c r="L229">
        <v>57</v>
      </c>
      <c r="M229" t="b">
        <v>0</v>
      </c>
      <c r="N229" t="b">
        <v>0</v>
      </c>
      <c r="O229" t="b">
        <v>0</v>
      </c>
      <c r="P229" t="b">
        <v>0</v>
      </c>
    </row>
    <row r="230" spans="1:16">
      <c r="A230" t="s">
        <v>1323</v>
      </c>
      <c r="B230" t="s">
        <v>669</v>
      </c>
      <c r="C230" t="s">
        <v>1324</v>
      </c>
      <c r="D230" t="s">
        <v>45</v>
      </c>
      <c r="E230" t="s">
        <v>360</v>
      </c>
      <c r="F230">
        <v>823</v>
      </c>
      <c r="G230">
        <v>584.17999999999995</v>
      </c>
      <c r="H230">
        <v>240.39</v>
      </c>
      <c r="I230" t="s">
        <v>116</v>
      </c>
      <c r="J230" t="s">
        <v>124</v>
      </c>
      <c r="K230" t="s">
        <v>211</v>
      </c>
      <c r="L230">
        <v>55</v>
      </c>
      <c r="M230" t="b">
        <v>0</v>
      </c>
      <c r="N230" t="b">
        <v>0</v>
      </c>
      <c r="O230" t="b">
        <v>0</v>
      </c>
      <c r="P230" t="b">
        <v>0</v>
      </c>
    </row>
    <row r="231" spans="1:16">
      <c r="A231" t="s">
        <v>1325</v>
      </c>
      <c r="B231" t="s">
        <v>857</v>
      </c>
      <c r="C231" t="s">
        <v>1326</v>
      </c>
      <c r="D231" t="s">
        <v>48</v>
      </c>
      <c r="E231" t="s">
        <v>365</v>
      </c>
      <c r="F231">
        <v>76</v>
      </c>
      <c r="G231">
        <v>1382.74</v>
      </c>
      <c r="H231">
        <v>52.54</v>
      </c>
      <c r="I231" t="s">
        <v>112</v>
      </c>
      <c r="J231" t="s">
        <v>142</v>
      </c>
      <c r="K231" t="s">
        <v>334</v>
      </c>
      <c r="L231">
        <v>178</v>
      </c>
      <c r="M231" t="b">
        <v>0</v>
      </c>
      <c r="N231" t="b">
        <v>0</v>
      </c>
      <c r="O231" t="b">
        <v>0</v>
      </c>
      <c r="P231" t="b">
        <v>0</v>
      </c>
    </row>
    <row r="232" spans="1:16">
      <c r="A232" t="s">
        <v>1327</v>
      </c>
      <c r="B232" t="s">
        <v>754</v>
      </c>
      <c r="C232" t="s">
        <v>1328</v>
      </c>
      <c r="D232" t="s">
        <v>27</v>
      </c>
      <c r="E232" t="s">
        <v>360</v>
      </c>
      <c r="F232">
        <v>608</v>
      </c>
      <c r="G232">
        <v>810.6</v>
      </c>
      <c r="H232">
        <v>246.42</v>
      </c>
      <c r="I232" t="s">
        <v>108</v>
      </c>
      <c r="J232" t="s">
        <v>142</v>
      </c>
      <c r="K232" t="s">
        <v>250</v>
      </c>
      <c r="L232">
        <v>94</v>
      </c>
      <c r="M232" t="b">
        <v>0</v>
      </c>
      <c r="N232" t="b">
        <v>0</v>
      </c>
      <c r="O232" t="b">
        <v>0</v>
      </c>
      <c r="P232" t="b">
        <v>0</v>
      </c>
    </row>
    <row r="233" spans="1:16">
      <c r="A233" t="s">
        <v>1329</v>
      </c>
      <c r="B233" t="s">
        <v>382</v>
      </c>
      <c r="C233" t="s">
        <v>1330</v>
      </c>
      <c r="D233" t="s">
        <v>30</v>
      </c>
      <c r="E233" t="s">
        <v>360</v>
      </c>
      <c r="F233">
        <v>126</v>
      </c>
      <c r="G233">
        <v>1229.3699999999999</v>
      </c>
      <c r="H233">
        <v>77.45</v>
      </c>
      <c r="I233" t="s">
        <v>108</v>
      </c>
      <c r="J233" t="s">
        <v>121</v>
      </c>
      <c r="K233" t="s">
        <v>306</v>
      </c>
      <c r="L233">
        <v>150</v>
      </c>
      <c r="M233" t="b">
        <v>0</v>
      </c>
      <c r="N233" t="b">
        <v>0</v>
      </c>
      <c r="O233" t="b">
        <v>0</v>
      </c>
      <c r="P233" t="b">
        <v>0</v>
      </c>
    </row>
    <row r="234" spans="1:16">
      <c r="A234" t="s">
        <v>1331</v>
      </c>
      <c r="B234" t="s">
        <v>779</v>
      </c>
      <c r="C234" t="s">
        <v>1332</v>
      </c>
      <c r="D234" t="s">
        <v>45</v>
      </c>
      <c r="E234" t="s">
        <v>360</v>
      </c>
      <c r="F234">
        <v>340</v>
      </c>
      <c r="G234">
        <v>585.70000000000005</v>
      </c>
      <c r="H234">
        <v>99.57</v>
      </c>
      <c r="I234" t="s">
        <v>116</v>
      </c>
      <c r="J234" t="s">
        <v>124</v>
      </c>
      <c r="K234" t="s">
        <v>171</v>
      </c>
      <c r="L234">
        <v>15</v>
      </c>
      <c r="M234" t="b">
        <v>0</v>
      </c>
      <c r="N234" t="b">
        <v>0</v>
      </c>
      <c r="O234" t="b">
        <v>0</v>
      </c>
      <c r="P234" t="b">
        <v>0</v>
      </c>
    </row>
    <row r="235" spans="1:16">
      <c r="A235" t="s">
        <v>1333</v>
      </c>
      <c r="B235" t="s">
        <v>519</v>
      </c>
      <c r="C235" t="s">
        <v>1334</v>
      </c>
      <c r="D235" t="s">
        <v>42</v>
      </c>
      <c r="E235" t="s">
        <v>360</v>
      </c>
      <c r="F235">
        <v>545</v>
      </c>
      <c r="G235">
        <v>235.22</v>
      </c>
      <c r="H235">
        <v>64.099999999999994</v>
      </c>
      <c r="I235" t="s">
        <v>98</v>
      </c>
      <c r="J235" t="s">
        <v>121</v>
      </c>
      <c r="K235" t="s">
        <v>199</v>
      </c>
      <c r="L235">
        <v>43</v>
      </c>
      <c r="M235" t="b">
        <v>0</v>
      </c>
      <c r="N235" t="b">
        <v>0</v>
      </c>
      <c r="O235" t="b">
        <v>0</v>
      </c>
      <c r="P235" t="b">
        <v>0</v>
      </c>
    </row>
    <row r="236" spans="1:16">
      <c r="A236" t="s">
        <v>1335</v>
      </c>
      <c r="B236" t="s">
        <v>499</v>
      </c>
      <c r="C236" t="s">
        <v>1336</v>
      </c>
      <c r="D236" t="s">
        <v>45</v>
      </c>
      <c r="E236" t="s">
        <v>360</v>
      </c>
      <c r="F236">
        <v>770</v>
      </c>
      <c r="G236">
        <v>483.63</v>
      </c>
      <c r="H236">
        <v>186.2</v>
      </c>
      <c r="I236" t="s">
        <v>96</v>
      </c>
      <c r="J236" t="s">
        <v>124</v>
      </c>
      <c r="K236" t="s">
        <v>331</v>
      </c>
      <c r="L236">
        <v>175</v>
      </c>
      <c r="M236" t="b">
        <v>0</v>
      </c>
      <c r="N236" t="b">
        <v>0</v>
      </c>
      <c r="O236" t="b">
        <v>0</v>
      </c>
      <c r="P236" t="b">
        <v>0</v>
      </c>
    </row>
    <row r="237" spans="1:16">
      <c r="A237" t="s">
        <v>1337</v>
      </c>
      <c r="B237" t="s">
        <v>459</v>
      </c>
      <c r="C237" t="s">
        <v>1338</v>
      </c>
      <c r="D237" t="s">
        <v>48</v>
      </c>
      <c r="E237" t="s">
        <v>360</v>
      </c>
      <c r="F237">
        <v>987</v>
      </c>
      <c r="G237">
        <v>1315.26</v>
      </c>
      <c r="H237">
        <v>649.08000000000004</v>
      </c>
      <c r="I237" t="s">
        <v>90</v>
      </c>
      <c r="J237" t="s">
        <v>148</v>
      </c>
      <c r="K237" t="s">
        <v>187</v>
      </c>
      <c r="L237">
        <v>31</v>
      </c>
      <c r="M237" t="b">
        <v>0</v>
      </c>
      <c r="N237" t="b">
        <v>0</v>
      </c>
      <c r="O237" t="b">
        <v>0</v>
      </c>
      <c r="P237" t="b">
        <v>0</v>
      </c>
    </row>
    <row r="238" spans="1:16">
      <c r="A238" t="s">
        <v>1339</v>
      </c>
      <c r="B238" t="s">
        <v>833</v>
      </c>
      <c r="C238" t="s">
        <v>1340</v>
      </c>
      <c r="D238" t="s">
        <v>36</v>
      </c>
      <c r="E238" t="s">
        <v>360</v>
      </c>
      <c r="F238">
        <v>48</v>
      </c>
      <c r="G238">
        <v>628.62</v>
      </c>
      <c r="H238">
        <v>15.09</v>
      </c>
      <c r="I238" t="s">
        <v>63</v>
      </c>
      <c r="J238" t="s">
        <v>127</v>
      </c>
      <c r="K238" t="s">
        <v>264</v>
      </c>
      <c r="L238">
        <v>108</v>
      </c>
      <c r="M238" t="b">
        <v>0</v>
      </c>
      <c r="N238" t="b">
        <v>0</v>
      </c>
      <c r="O238" t="b">
        <v>0</v>
      </c>
      <c r="P238" t="b">
        <v>0</v>
      </c>
    </row>
    <row r="239" spans="1:16">
      <c r="A239" t="s">
        <v>1341</v>
      </c>
      <c r="B239" t="s">
        <v>619</v>
      </c>
      <c r="C239" t="s">
        <v>1342</v>
      </c>
      <c r="D239" t="s">
        <v>42</v>
      </c>
      <c r="E239" t="s">
        <v>365</v>
      </c>
      <c r="F239">
        <v>507</v>
      </c>
      <c r="G239">
        <v>238.22</v>
      </c>
      <c r="H239">
        <v>60.39</v>
      </c>
      <c r="I239" t="s">
        <v>78</v>
      </c>
      <c r="J239" t="s">
        <v>121</v>
      </c>
      <c r="K239" t="s">
        <v>201</v>
      </c>
      <c r="L239">
        <v>45</v>
      </c>
      <c r="M239" t="b">
        <v>0</v>
      </c>
      <c r="N239" t="b">
        <v>0</v>
      </c>
      <c r="O239" t="b">
        <v>0</v>
      </c>
      <c r="P239" t="b">
        <v>0</v>
      </c>
    </row>
    <row r="240" spans="1:16">
      <c r="A240" t="s">
        <v>1343</v>
      </c>
      <c r="B240" t="s">
        <v>787</v>
      </c>
      <c r="C240" t="s">
        <v>1344</v>
      </c>
      <c r="D240" t="s">
        <v>42</v>
      </c>
      <c r="E240" t="s">
        <v>360</v>
      </c>
      <c r="F240">
        <v>319</v>
      </c>
      <c r="G240">
        <v>230.38</v>
      </c>
      <c r="H240">
        <v>36.75</v>
      </c>
      <c r="I240" t="s">
        <v>82</v>
      </c>
      <c r="J240" t="s">
        <v>124</v>
      </c>
      <c r="K240" t="s">
        <v>334</v>
      </c>
      <c r="L240">
        <v>178</v>
      </c>
      <c r="M240" t="b">
        <v>0</v>
      </c>
      <c r="N240" t="b">
        <v>0</v>
      </c>
      <c r="O240" t="b">
        <v>0</v>
      </c>
      <c r="P240" t="b">
        <v>0</v>
      </c>
    </row>
    <row r="241" spans="1:16">
      <c r="A241" t="s">
        <v>1345</v>
      </c>
      <c r="B241" t="s">
        <v>550</v>
      </c>
      <c r="C241" t="s">
        <v>1346</v>
      </c>
      <c r="D241" t="s">
        <v>36</v>
      </c>
      <c r="E241" t="s">
        <v>360</v>
      </c>
      <c r="F241">
        <v>118</v>
      </c>
      <c r="G241">
        <v>672.47</v>
      </c>
      <c r="H241">
        <v>39.68</v>
      </c>
      <c r="I241" t="s">
        <v>63</v>
      </c>
      <c r="J241" t="s">
        <v>130</v>
      </c>
      <c r="K241" t="s">
        <v>263</v>
      </c>
      <c r="L241">
        <v>107</v>
      </c>
      <c r="M241" t="b">
        <v>0</v>
      </c>
      <c r="N241" t="b">
        <v>0</v>
      </c>
      <c r="O241" t="b">
        <v>0</v>
      </c>
      <c r="P241" t="b">
        <v>0</v>
      </c>
    </row>
    <row r="242" spans="1:16">
      <c r="A242" t="s">
        <v>1347</v>
      </c>
      <c r="B242" t="s">
        <v>791</v>
      </c>
      <c r="C242" t="s">
        <v>1348</v>
      </c>
      <c r="D242" t="s">
        <v>33</v>
      </c>
      <c r="E242" t="s">
        <v>360</v>
      </c>
      <c r="F242">
        <v>75</v>
      </c>
      <c r="G242">
        <v>2057.5300000000002</v>
      </c>
      <c r="H242">
        <v>77.16</v>
      </c>
      <c r="I242" t="s">
        <v>92</v>
      </c>
      <c r="J242" t="s">
        <v>121</v>
      </c>
      <c r="K242" t="s">
        <v>185</v>
      </c>
      <c r="L242">
        <v>29</v>
      </c>
      <c r="M242" t="b">
        <v>0</v>
      </c>
      <c r="N242" t="b">
        <v>0</v>
      </c>
      <c r="O242" t="b">
        <v>0</v>
      </c>
      <c r="P242" t="b">
        <v>0</v>
      </c>
    </row>
    <row r="243" spans="1:16">
      <c r="A243" t="s">
        <v>1349</v>
      </c>
      <c r="B243" t="s">
        <v>837</v>
      </c>
      <c r="C243" t="s">
        <v>1350</v>
      </c>
      <c r="D243" t="s">
        <v>33</v>
      </c>
      <c r="E243" t="s">
        <v>360</v>
      </c>
      <c r="F243">
        <v>488</v>
      </c>
      <c r="G243">
        <v>2310.86</v>
      </c>
      <c r="H243">
        <v>563.85</v>
      </c>
      <c r="I243" t="s">
        <v>76</v>
      </c>
      <c r="J243" t="s">
        <v>121</v>
      </c>
      <c r="K243" t="s">
        <v>304</v>
      </c>
      <c r="L243">
        <v>148</v>
      </c>
      <c r="M243" t="b">
        <v>0</v>
      </c>
      <c r="N243" t="b">
        <v>0</v>
      </c>
      <c r="O243" t="b">
        <v>0</v>
      </c>
      <c r="P243" t="b">
        <v>0</v>
      </c>
    </row>
    <row r="244" spans="1:16">
      <c r="A244" t="s">
        <v>1351</v>
      </c>
      <c r="B244" t="s">
        <v>791</v>
      </c>
      <c r="C244" t="s">
        <v>1352</v>
      </c>
      <c r="D244" t="s">
        <v>45</v>
      </c>
      <c r="E244" t="s">
        <v>365</v>
      </c>
      <c r="F244">
        <v>874</v>
      </c>
      <c r="G244">
        <v>585.1</v>
      </c>
      <c r="H244">
        <v>255.69</v>
      </c>
      <c r="I244" t="s">
        <v>102</v>
      </c>
      <c r="J244" t="s">
        <v>148</v>
      </c>
      <c r="K244" t="s">
        <v>194</v>
      </c>
      <c r="L244">
        <v>38</v>
      </c>
      <c r="M244" t="b">
        <v>0</v>
      </c>
      <c r="N244" t="b">
        <v>0</v>
      </c>
      <c r="O244" t="b">
        <v>0</v>
      </c>
      <c r="P244" t="b">
        <v>0</v>
      </c>
    </row>
    <row r="245" spans="1:16">
      <c r="A245" t="s">
        <v>1353</v>
      </c>
      <c r="B245" t="s">
        <v>778</v>
      </c>
      <c r="C245" t="s">
        <v>1354</v>
      </c>
      <c r="D245" t="s">
        <v>36</v>
      </c>
      <c r="E245" t="s">
        <v>365</v>
      </c>
      <c r="F245">
        <v>400</v>
      </c>
      <c r="G245">
        <v>618.51</v>
      </c>
      <c r="H245">
        <v>123.7</v>
      </c>
      <c r="I245" t="s">
        <v>112</v>
      </c>
      <c r="J245" t="s">
        <v>136</v>
      </c>
      <c r="K245" t="s">
        <v>323</v>
      </c>
      <c r="L245">
        <v>167</v>
      </c>
      <c r="M245" t="b">
        <v>0</v>
      </c>
      <c r="N245" t="b">
        <v>0</v>
      </c>
      <c r="O245" t="b">
        <v>0</v>
      </c>
      <c r="P245" t="b">
        <v>0</v>
      </c>
    </row>
    <row r="246" spans="1:16">
      <c r="A246" t="s">
        <v>1355</v>
      </c>
      <c r="B246" t="s">
        <v>733</v>
      </c>
      <c r="C246" t="s">
        <v>1356</v>
      </c>
      <c r="D246" t="s">
        <v>39</v>
      </c>
      <c r="E246" t="s">
        <v>365</v>
      </c>
      <c r="F246">
        <v>41</v>
      </c>
      <c r="G246">
        <v>253.53</v>
      </c>
      <c r="H246">
        <v>5.2</v>
      </c>
      <c r="I246" t="s">
        <v>94</v>
      </c>
      <c r="J246" t="s">
        <v>136</v>
      </c>
      <c r="K246" t="s">
        <v>255</v>
      </c>
      <c r="L246">
        <v>99</v>
      </c>
      <c r="M246" t="b">
        <v>0</v>
      </c>
      <c r="N246" t="b">
        <v>0</v>
      </c>
      <c r="O246" t="b">
        <v>0</v>
      </c>
      <c r="P246" t="b">
        <v>0</v>
      </c>
    </row>
    <row r="247" spans="1:16">
      <c r="A247" t="s">
        <v>1357</v>
      </c>
      <c r="B247" t="s">
        <v>641</v>
      </c>
      <c r="C247" t="s">
        <v>1358</v>
      </c>
      <c r="D247" t="s">
        <v>33</v>
      </c>
      <c r="E247" t="s">
        <v>360</v>
      </c>
      <c r="F247">
        <v>902</v>
      </c>
      <c r="G247">
        <v>2247.54</v>
      </c>
      <c r="H247">
        <v>1013.64</v>
      </c>
      <c r="I247" t="s">
        <v>84</v>
      </c>
      <c r="J247" t="s">
        <v>133</v>
      </c>
      <c r="K247" t="s">
        <v>297</v>
      </c>
      <c r="L247">
        <v>141</v>
      </c>
      <c r="M247" t="b">
        <v>0</v>
      </c>
      <c r="N247" t="b">
        <v>0</v>
      </c>
      <c r="O247" t="b">
        <v>0</v>
      </c>
      <c r="P247" t="b">
        <v>0</v>
      </c>
    </row>
    <row r="248" spans="1:16">
      <c r="A248" t="s">
        <v>1359</v>
      </c>
      <c r="B248" t="s">
        <v>602</v>
      </c>
      <c r="C248" t="s">
        <v>1298</v>
      </c>
      <c r="D248" t="s">
        <v>39</v>
      </c>
      <c r="E248" t="s">
        <v>365</v>
      </c>
      <c r="F248">
        <v>91</v>
      </c>
      <c r="G248">
        <v>232.36</v>
      </c>
      <c r="H248">
        <v>10.57</v>
      </c>
      <c r="I248" t="s">
        <v>116</v>
      </c>
      <c r="J248" t="s">
        <v>145</v>
      </c>
      <c r="K248" t="s">
        <v>247</v>
      </c>
      <c r="L248">
        <v>91</v>
      </c>
      <c r="M248" t="b">
        <v>0</v>
      </c>
      <c r="N248" t="b">
        <v>0</v>
      </c>
      <c r="O248" t="b">
        <v>0</v>
      </c>
      <c r="P248" t="b">
        <v>0</v>
      </c>
    </row>
    <row r="249" spans="1:16">
      <c r="A249" t="s">
        <v>1360</v>
      </c>
      <c r="B249" t="s">
        <v>660</v>
      </c>
      <c r="C249" t="s">
        <v>1356</v>
      </c>
      <c r="D249" t="s">
        <v>27</v>
      </c>
      <c r="E249" t="s">
        <v>360</v>
      </c>
      <c r="F249">
        <v>329</v>
      </c>
      <c r="G249">
        <v>765.78</v>
      </c>
      <c r="H249">
        <v>125.97</v>
      </c>
      <c r="I249" t="s">
        <v>60</v>
      </c>
      <c r="J249" t="s">
        <v>130</v>
      </c>
      <c r="K249" t="s">
        <v>186</v>
      </c>
      <c r="L249">
        <v>30</v>
      </c>
      <c r="M249" t="b">
        <v>0</v>
      </c>
      <c r="N249" t="b">
        <v>0</v>
      </c>
      <c r="O249" t="b">
        <v>0</v>
      </c>
      <c r="P249" t="b">
        <v>0</v>
      </c>
    </row>
    <row r="250" spans="1:16">
      <c r="A250" t="s">
        <v>1361</v>
      </c>
      <c r="B250" t="s">
        <v>861</v>
      </c>
      <c r="C250" t="s">
        <v>1362</v>
      </c>
      <c r="D250" t="s">
        <v>27</v>
      </c>
      <c r="E250" t="s">
        <v>365</v>
      </c>
      <c r="F250">
        <v>121</v>
      </c>
      <c r="G250">
        <v>754.85</v>
      </c>
      <c r="H250">
        <v>45.67</v>
      </c>
      <c r="I250" t="s">
        <v>63</v>
      </c>
      <c r="J250" t="s">
        <v>121</v>
      </c>
      <c r="K250" t="s">
        <v>176</v>
      </c>
      <c r="L250">
        <v>20</v>
      </c>
      <c r="M250" t="b">
        <v>0</v>
      </c>
      <c r="N250" t="b">
        <v>0</v>
      </c>
      <c r="O250" t="b">
        <v>0</v>
      </c>
      <c r="P250" t="b">
        <v>0</v>
      </c>
    </row>
    <row r="251" spans="1:16">
      <c r="A251" t="s">
        <v>1363</v>
      </c>
      <c r="B251" t="s">
        <v>614</v>
      </c>
      <c r="C251" t="s">
        <v>1364</v>
      </c>
      <c r="D251" t="s">
        <v>33</v>
      </c>
      <c r="E251" t="s">
        <v>365</v>
      </c>
      <c r="F251">
        <v>936</v>
      </c>
      <c r="G251">
        <v>2196.27</v>
      </c>
      <c r="H251">
        <v>1027.8499999999999</v>
      </c>
      <c r="I251" t="s">
        <v>72</v>
      </c>
      <c r="J251" t="s">
        <v>124</v>
      </c>
      <c r="K251" t="s">
        <v>254</v>
      </c>
      <c r="L251">
        <v>98</v>
      </c>
      <c r="M251" t="b">
        <v>0</v>
      </c>
      <c r="N251" t="b">
        <v>0</v>
      </c>
      <c r="O251" t="b">
        <v>0</v>
      </c>
      <c r="P251" t="b">
        <v>0</v>
      </c>
    </row>
    <row r="252" spans="1:16">
      <c r="A252" t="s">
        <v>1365</v>
      </c>
      <c r="B252" t="s">
        <v>391</v>
      </c>
      <c r="C252" t="s">
        <v>1366</v>
      </c>
      <c r="D252" t="s">
        <v>48</v>
      </c>
      <c r="E252" t="s">
        <v>360</v>
      </c>
      <c r="F252">
        <v>213</v>
      </c>
      <c r="G252">
        <v>1358.28</v>
      </c>
      <c r="H252">
        <v>144.66</v>
      </c>
      <c r="I252" t="s">
        <v>80</v>
      </c>
      <c r="J252" t="s">
        <v>127</v>
      </c>
      <c r="K252" t="s">
        <v>227</v>
      </c>
      <c r="L252">
        <v>71</v>
      </c>
      <c r="M252" t="b">
        <v>0</v>
      </c>
      <c r="N252" t="b">
        <v>0</v>
      </c>
      <c r="O252" t="b">
        <v>0</v>
      </c>
      <c r="P252" t="b">
        <v>0</v>
      </c>
    </row>
    <row r="253" spans="1:16">
      <c r="A253" t="s">
        <v>1367</v>
      </c>
      <c r="B253" t="s">
        <v>571</v>
      </c>
      <c r="C253" t="s">
        <v>1368</v>
      </c>
      <c r="D253" t="s">
        <v>33</v>
      </c>
      <c r="E253" t="s">
        <v>365</v>
      </c>
      <c r="F253">
        <v>546</v>
      </c>
      <c r="G253">
        <v>2246.29</v>
      </c>
      <c r="H253">
        <v>613.24</v>
      </c>
      <c r="I253" t="s">
        <v>72</v>
      </c>
      <c r="J253" t="s">
        <v>148</v>
      </c>
      <c r="K253" t="s">
        <v>199</v>
      </c>
      <c r="L253">
        <v>43</v>
      </c>
      <c r="M253" t="b">
        <v>0</v>
      </c>
      <c r="N253" t="b">
        <v>0</v>
      </c>
      <c r="O253" t="b">
        <v>0</v>
      </c>
      <c r="P253" t="b">
        <v>0</v>
      </c>
    </row>
    <row r="254" spans="1:16">
      <c r="A254" t="s">
        <v>1369</v>
      </c>
      <c r="B254" t="s">
        <v>654</v>
      </c>
      <c r="C254" t="s">
        <v>1370</v>
      </c>
      <c r="D254" t="s">
        <v>30</v>
      </c>
      <c r="E254" t="s">
        <v>365</v>
      </c>
      <c r="F254">
        <v>181</v>
      </c>
      <c r="G254">
        <v>1279.8499999999999</v>
      </c>
      <c r="H254">
        <v>115.83</v>
      </c>
      <c r="I254" t="s">
        <v>94</v>
      </c>
      <c r="J254" t="s">
        <v>142</v>
      </c>
      <c r="K254" t="s">
        <v>184</v>
      </c>
      <c r="L254">
        <v>28</v>
      </c>
      <c r="M254" t="b">
        <v>0</v>
      </c>
      <c r="N254" t="b">
        <v>0</v>
      </c>
      <c r="O254" t="b">
        <v>0</v>
      </c>
      <c r="P254" t="b">
        <v>0</v>
      </c>
    </row>
    <row r="255" spans="1:16">
      <c r="A255" t="s">
        <v>1371</v>
      </c>
      <c r="B255" t="s">
        <v>736</v>
      </c>
      <c r="C255" t="s">
        <v>1372</v>
      </c>
      <c r="D255" t="s">
        <v>27</v>
      </c>
      <c r="E255" t="s">
        <v>365</v>
      </c>
      <c r="F255">
        <v>777</v>
      </c>
      <c r="G255">
        <v>821.42</v>
      </c>
      <c r="H255">
        <v>319.12</v>
      </c>
      <c r="I255" t="s">
        <v>57</v>
      </c>
      <c r="J255" t="s">
        <v>148</v>
      </c>
      <c r="K255" t="s">
        <v>281</v>
      </c>
      <c r="L255">
        <v>125</v>
      </c>
      <c r="M255" t="b">
        <v>0</v>
      </c>
      <c r="N255" t="b">
        <v>0</v>
      </c>
      <c r="O255" t="b">
        <v>0</v>
      </c>
      <c r="P255" t="b">
        <v>0</v>
      </c>
    </row>
    <row r="256" spans="1:16">
      <c r="A256" t="s">
        <v>1373</v>
      </c>
      <c r="B256" t="s">
        <v>727</v>
      </c>
      <c r="C256" t="s">
        <v>1374</v>
      </c>
      <c r="D256" t="s">
        <v>45</v>
      </c>
      <c r="E256" t="s">
        <v>360</v>
      </c>
      <c r="F256">
        <v>576</v>
      </c>
      <c r="G256">
        <v>612.74</v>
      </c>
      <c r="H256">
        <v>176.47</v>
      </c>
      <c r="I256" t="s">
        <v>94</v>
      </c>
      <c r="J256" t="s">
        <v>136</v>
      </c>
      <c r="K256" t="s">
        <v>278</v>
      </c>
      <c r="L256">
        <v>122</v>
      </c>
      <c r="M256" t="b">
        <v>0</v>
      </c>
      <c r="N256" t="b">
        <v>0</v>
      </c>
      <c r="O256" t="b">
        <v>0</v>
      </c>
      <c r="P256" t="b">
        <v>0</v>
      </c>
    </row>
    <row r="257" spans="1:16">
      <c r="A257" t="s">
        <v>1375</v>
      </c>
      <c r="B257" t="s">
        <v>755</v>
      </c>
      <c r="C257" t="s">
        <v>1376</v>
      </c>
      <c r="D257" t="s">
        <v>48</v>
      </c>
      <c r="E257" t="s">
        <v>360</v>
      </c>
      <c r="F257">
        <v>880</v>
      </c>
      <c r="G257">
        <v>977.17</v>
      </c>
      <c r="H257">
        <v>429.95</v>
      </c>
      <c r="I257" t="s">
        <v>110</v>
      </c>
      <c r="J257" t="s">
        <v>145</v>
      </c>
      <c r="K257" t="s">
        <v>313</v>
      </c>
      <c r="L257">
        <v>157</v>
      </c>
      <c r="M257" t="b">
        <v>0</v>
      </c>
      <c r="N257" t="b">
        <v>0</v>
      </c>
      <c r="O257" t="b">
        <v>0</v>
      </c>
      <c r="P257" t="b">
        <v>0</v>
      </c>
    </row>
    <row r="258" spans="1:16">
      <c r="A258" t="s">
        <v>1377</v>
      </c>
      <c r="B258" t="s">
        <v>545</v>
      </c>
      <c r="C258" t="s">
        <v>877</v>
      </c>
      <c r="D258" t="s">
        <v>27</v>
      </c>
      <c r="E258" t="s">
        <v>365</v>
      </c>
      <c r="F258">
        <v>702</v>
      </c>
      <c r="G258">
        <v>756.15</v>
      </c>
      <c r="H258">
        <v>265.41000000000003</v>
      </c>
      <c r="I258" t="s">
        <v>88</v>
      </c>
      <c r="J258" t="s">
        <v>124</v>
      </c>
      <c r="K258" t="s">
        <v>200</v>
      </c>
      <c r="L258">
        <v>44</v>
      </c>
      <c r="M258" t="b">
        <v>0</v>
      </c>
      <c r="N258" t="b">
        <v>0</v>
      </c>
      <c r="O258" t="b">
        <v>0</v>
      </c>
      <c r="P258" t="b">
        <v>0</v>
      </c>
    </row>
    <row r="259" spans="1:16">
      <c r="A259" t="s">
        <v>1378</v>
      </c>
      <c r="B259" t="s">
        <v>594</v>
      </c>
      <c r="C259" t="s">
        <v>1379</v>
      </c>
      <c r="D259" t="s">
        <v>48</v>
      </c>
      <c r="E259" t="s">
        <v>360</v>
      </c>
      <c r="F259">
        <v>285</v>
      </c>
      <c r="G259">
        <v>1390.08</v>
      </c>
      <c r="H259">
        <v>198.09</v>
      </c>
      <c r="I259" t="s">
        <v>102</v>
      </c>
      <c r="J259" t="s">
        <v>130</v>
      </c>
      <c r="K259" t="s">
        <v>319</v>
      </c>
      <c r="L259">
        <v>163</v>
      </c>
      <c r="M259" t="b">
        <v>0</v>
      </c>
      <c r="N259" t="b">
        <v>0</v>
      </c>
      <c r="O259" t="b">
        <v>0</v>
      </c>
      <c r="P259" t="b">
        <v>0</v>
      </c>
    </row>
    <row r="260" spans="1:16">
      <c r="A260" t="s">
        <v>1380</v>
      </c>
      <c r="B260" t="s">
        <v>748</v>
      </c>
      <c r="C260" t="s">
        <v>1381</v>
      </c>
      <c r="D260" t="s">
        <v>45</v>
      </c>
      <c r="E260" t="s">
        <v>360</v>
      </c>
      <c r="F260">
        <v>220</v>
      </c>
      <c r="G260">
        <v>581.24</v>
      </c>
      <c r="H260">
        <v>63.94</v>
      </c>
      <c r="I260" t="s">
        <v>74</v>
      </c>
      <c r="J260" t="s">
        <v>124</v>
      </c>
      <c r="K260" t="s">
        <v>312</v>
      </c>
      <c r="L260">
        <v>156</v>
      </c>
      <c r="M260" t="b">
        <v>0</v>
      </c>
      <c r="N260" t="b">
        <v>0</v>
      </c>
      <c r="O260" t="b">
        <v>0</v>
      </c>
      <c r="P260" t="b">
        <v>0</v>
      </c>
    </row>
    <row r="261" spans="1:16">
      <c r="A261" t="s">
        <v>1382</v>
      </c>
      <c r="B261" t="s">
        <v>771</v>
      </c>
      <c r="C261" t="s">
        <v>1383</v>
      </c>
      <c r="D261" t="s">
        <v>42</v>
      </c>
      <c r="E261" t="s">
        <v>360</v>
      </c>
      <c r="F261">
        <v>376</v>
      </c>
      <c r="G261">
        <v>231.88</v>
      </c>
      <c r="H261">
        <v>43.59</v>
      </c>
      <c r="I261" t="s">
        <v>72</v>
      </c>
      <c r="J261" t="s">
        <v>133</v>
      </c>
      <c r="K261" t="s">
        <v>227</v>
      </c>
      <c r="L261">
        <v>71</v>
      </c>
      <c r="M261" t="b">
        <v>0</v>
      </c>
      <c r="N261" t="b">
        <v>0</v>
      </c>
      <c r="O261" t="b">
        <v>0</v>
      </c>
      <c r="P261" t="b">
        <v>0</v>
      </c>
    </row>
    <row r="262" spans="1:16">
      <c r="A262" t="s">
        <v>1384</v>
      </c>
      <c r="B262" t="s">
        <v>571</v>
      </c>
      <c r="C262" t="s">
        <v>1385</v>
      </c>
      <c r="D262" t="s">
        <v>33</v>
      </c>
      <c r="E262" t="s">
        <v>365</v>
      </c>
      <c r="F262">
        <v>974</v>
      </c>
      <c r="G262">
        <v>2132.7600000000002</v>
      </c>
      <c r="H262">
        <v>1038.6500000000001</v>
      </c>
      <c r="I262" t="s">
        <v>66</v>
      </c>
      <c r="J262" t="s">
        <v>139</v>
      </c>
      <c r="K262" t="s">
        <v>226</v>
      </c>
      <c r="L262">
        <v>70</v>
      </c>
      <c r="M262" t="b">
        <v>0</v>
      </c>
      <c r="N262" t="b">
        <v>0</v>
      </c>
      <c r="O262" t="b">
        <v>0</v>
      </c>
      <c r="P262" t="b">
        <v>0</v>
      </c>
    </row>
    <row r="263" spans="1:16">
      <c r="A263" t="s">
        <v>1386</v>
      </c>
      <c r="B263" t="s">
        <v>435</v>
      </c>
      <c r="C263" t="s">
        <v>1387</v>
      </c>
      <c r="D263" t="s">
        <v>30</v>
      </c>
      <c r="E263" t="s">
        <v>360</v>
      </c>
      <c r="F263">
        <v>763</v>
      </c>
      <c r="G263">
        <v>1244.49</v>
      </c>
      <c r="H263">
        <v>474.77</v>
      </c>
      <c r="I263" t="s">
        <v>54</v>
      </c>
      <c r="J263" t="s">
        <v>124</v>
      </c>
      <c r="K263" t="s">
        <v>232</v>
      </c>
      <c r="L263">
        <v>76</v>
      </c>
      <c r="M263" t="b">
        <v>0</v>
      </c>
      <c r="N263" t="b">
        <v>0</v>
      </c>
      <c r="O263" t="b">
        <v>0</v>
      </c>
      <c r="P263" t="b">
        <v>0</v>
      </c>
    </row>
    <row r="264" spans="1:16">
      <c r="A264" t="s">
        <v>1388</v>
      </c>
      <c r="B264" t="s">
        <v>830</v>
      </c>
      <c r="C264" t="s">
        <v>1389</v>
      </c>
      <c r="D264" t="s">
        <v>36</v>
      </c>
      <c r="E264" t="s">
        <v>365</v>
      </c>
      <c r="F264">
        <v>655</v>
      </c>
      <c r="G264">
        <v>664.52</v>
      </c>
      <c r="H264">
        <v>217.63</v>
      </c>
      <c r="I264" t="s">
        <v>68</v>
      </c>
      <c r="J264" t="s">
        <v>142</v>
      </c>
      <c r="K264" t="s">
        <v>290</v>
      </c>
      <c r="L264">
        <v>134</v>
      </c>
      <c r="M264" t="b">
        <v>0</v>
      </c>
      <c r="N264" t="b">
        <v>0</v>
      </c>
      <c r="O264" t="b">
        <v>0</v>
      </c>
      <c r="P264" t="b">
        <v>0</v>
      </c>
    </row>
    <row r="265" spans="1:16">
      <c r="A265" t="s">
        <v>1390</v>
      </c>
      <c r="B265" t="s">
        <v>381</v>
      </c>
      <c r="C265" t="s">
        <v>1391</v>
      </c>
      <c r="D265" t="s">
        <v>42</v>
      </c>
      <c r="E265" t="s">
        <v>360</v>
      </c>
      <c r="F265">
        <v>983</v>
      </c>
      <c r="G265">
        <v>237.82</v>
      </c>
      <c r="H265">
        <v>116.89</v>
      </c>
      <c r="I265" t="s">
        <v>108</v>
      </c>
      <c r="J265" t="s">
        <v>124</v>
      </c>
      <c r="K265" t="s">
        <v>311</v>
      </c>
      <c r="L265">
        <v>155</v>
      </c>
      <c r="M265" t="b">
        <v>0</v>
      </c>
      <c r="N265" t="b">
        <v>0</v>
      </c>
      <c r="O265" t="b">
        <v>0</v>
      </c>
      <c r="P265" t="b">
        <v>0</v>
      </c>
    </row>
    <row r="266" spans="1:16">
      <c r="A266" t="s">
        <v>1392</v>
      </c>
      <c r="B266" t="s">
        <v>625</v>
      </c>
      <c r="C266" t="s">
        <v>1393</v>
      </c>
      <c r="D266" t="s">
        <v>27</v>
      </c>
      <c r="E266" t="s">
        <v>360</v>
      </c>
      <c r="F266">
        <v>572</v>
      </c>
      <c r="G266">
        <v>756.57</v>
      </c>
      <c r="H266">
        <v>216.38</v>
      </c>
      <c r="I266" t="s">
        <v>66</v>
      </c>
      <c r="J266" t="s">
        <v>139</v>
      </c>
      <c r="K266" t="s">
        <v>172</v>
      </c>
      <c r="L266">
        <v>16</v>
      </c>
      <c r="M266" t="b">
        <v>0</v>
      </c>
      <c r="N266" t="b">
        <v>0</v>
      </c>
      <c r="O266" t="b">
        <v>0</v>
      </c>
      <c r="P266" t="b">
        <v>0</v>
      </c>
    </row>
    <row r="267" spans="1:16">
      <c r="A267" t="s">
        <v>1394</v>
      </c>
      <c r="B267" t="s">
        <v>659</v>
      </c>
      <c r="C267" t="s">
        <v>1395</v>
      </c>
      <c r="D267" t="s">
        <v>33</v>
      </c>
      <c r="E267" t="s">
        <v>365</v>
      </c>
      <c r="F267">
        <v>88</v>
      </c>
      <c r="G267">
        <v>1994.02</v>
      </c>
      <c r="H267">
        <v>87.74</v>
      </c>
      <c r="I267" t="s">
        <v>110</v>
      </c>
      <c r="J267" t="s">
        <v>142</v>
      </c>
      <c r="K267" t="s">
        <v>246</v>
      </c>
      <c r="L267">
        <v>90</v>
      </c>
      <c r="M267" t="b">
        <v>0</v>
      </c>
      <c r="N267" t="b">
        <v>0</v>
      </c>
      <c r="O267" t="b">
        <v>0</v>
      </c>
      <c r="P267" t="b">
        <v>0</v>
      </c>
    </row>
    <row r="268" spans="1:16">
      <c r="A268" t="s">
        <v>1396</v>
      </c>
      <c r="B268" t="s">
        <v>513</v>
      </c>
      <c r="C268" t="s">
        <v>1397</v>
      </c>
      <c r="D268" t="s">
        <v>42</v>
      </c>
      <c r="E268" t="s">
        <v>365</v>
      </c>
      <c r="F268">
        <v>812</v>
      </c>
      <c r="G268">
        <v>232.48</v>
      </c>
      <c r="H268">
        <v>94.39</v>
      </c>
      <c r="I268" t="s">
        <v>112</v>
      </c>
      <c r="J268" t="s">
        <v>148</v>
      </c>
      <c r="K268" t="s">
        <v>222</v>
      </c>
      <c r="L268">
        <v>66</v>
      </c>
      <c r="M268" t="b">
        <v>0</v>
      </c>
      <c r="N268" t="b">
        <v>0</v>
      </c>
      <c r="O268" t="b">
        <v>0</v>
      </c>
      <c r="P268" t="b">
        <v>0</v>
      </c>
    </row>
    <row r="269" spans="1:16">
      <c r="A269" t="s">
        <v>1398</v>
      </c>
      <c r="B269" t="s">
        <v>735</v>
      </c>
      <c r="C269" t="s">
        <v>1399</v>
      </c>
      <c r="D269" t="s">
        <v>39</v>
      </c>
      <c r="E269" t="s">
        <v>360</v>
      </c>
      <c r="F269">
        <v>338</v>
      </c>
      <c r="G269">
        <v>253.55</v>
      </c>
      <c r="H269">
        <v>42.85</v>
      </c>
      <c r="I269" t="s">
        <v>60</v>
      </c>
      <c r="J269" t="s">
        <v>145</v>
      </c>
      <c r="K269" t="s">
        <v>184</v>
      </c>
      <c r="L269">
        <v>28</v>
      </c>
      <c r="M269" t="b">
        <v>0</v>
      </c>
      <c r="N269" t="b">
        <v>0</v>
      </c>
      <c r="O269" t="b">
        <v>0</v>
      </c>
      <c r="P269" t="b">
        <v>0</v>
      </c>
    </row>
    <row r="270" spans="1:16">
      <c r="A270" t="s">
        <v>1400</v>
      </c>
      <c r="B270" t="s">
        <v>796</v>
      </c>
      <c r="C270" t="s">
        <v>1401</v>
      </c>
      <c r="D270" t="s">
        <v>45</v>
      </c>
      <c r="E270" t="s">
        <v>365</v>
      </c>
      <c r="F270">
        <v>100</v>
      </c>
      <c r="G270">
        <v>583.85</v>
      </c>
      <c r="H270">
        <v>29.19</v>
      </c>
      <c r="I270" t="s">
        <v>72</v>
      </c>
      <c r="J270" t="s">
        <v>145</v>
      </c>
      <c r="K270" t="s">
        <v>268</v>
      </c>
      <c r="L270">
        <v>112</v>
      </c>
      <c r="M270" t="b">
        <v>0</v>
      </c>
      <c r="N270" t="b">
        <v>0</v>
      </c>
      <c r="O270" t="b">
        <v>0</v>
      </c>
      <c r="P270" t="b">
        <v>0</v>
      </c>
    </row>
    <row r="271" spans="1:16">
      <c r="A271" t="s">
        <v>1402</v>
      </c>
      <c r="B271" t="s">
        <v>501</v>
      </c>
      <c r="C271" t="s">
        <v>1403</v>
      </c>
      <c r="D271" t="s">
        <v>27</v>
      </c>
      <c r="E271" t="s">
        <v>365</v>
      </c>
      <c r="F271">
        <v>940</v>
      </c>
      <c r="G271">
        <v>742.82</v>
      </c>
      <c r="H271">
        <v>349.13</v>
      </c>
      <c r="I271" t="s">
        <v>54</v>
      </c>
      <c r="J271" t="s">
        <v>127</v>
      </c>
      <c r="K271" t="s">
        <v>296</v>
      </c>
      <c r="L271">
        <v>140</v>
      </c>
      <c r="M271" t="b">
        <v>0</v>
      </c>
      <c r="N271" t="b">
        <v>0</v>
      </c>
      <c r="O271" t="b">
        <v>0</v>
      </c>
      <c r="P271" t="b">
        <v>0</v>
      </c>
    </row>
    <row r="272" spans="1:16">
      <c r="A272" t="s">
        <v>1404</v>
      </c>
      <c r="B272" t="s">
        <v>461</v>
      </c>
      <c r="C272" t="s">
        <v>1405</v>
      </c>
      <c r="D272" t="s">
        <v>45</v>
      </c>
      <c r="E272" t="s">
        <v>360</v>
      </c>
      <c r="F272">
        <v>954</v>
      </c>
      <c r="G272">
        <v>569.99</v>
      </c>
      <c r="H272">
        <v>271.89</v>
      </c>
      <c r="I272" t="s">
        <v>84</v>
      </c>
      <c r="J272" t="s">
        <v>133</v>
      </c>
      <c r="K272" t="s">
        <v>194</v>
      </c>
      <c r="L272">
        <v>38</v>
      </c>
      <c r="M272" t="b">
        <v>0</v>
      </c>
      <c r="N272" t="b">
        <v>0</v>
      </c>
      <c r="O272" t="b">
        <v>0</v>
      </c>
      <c r="P272" t="b">
        <v>0</v>
      </c>
    </row>
    <row r="273" spans="1:16">
      <c r="A273" t="s">
        <v>1406</v>
      </c>
      <c r="B273" t="s">
        <v>750</v>
      </c>
      <c r="C273" t="s">
        <v>1407</v>
      </c>
      <c r="D273" t="s">
        <v>39</v>
      </c>
      <c r="E273" t="s">
        <v>365</v>
      </c>
      <c r="F273">
        <v>777</v>
      </c>
      <c r="G273">
        <v>256.48</v>
      </c>
      <c r="H273">
        <v>99.64</v>
      </c>
      <c r="I273" t="s">
        <v>66</v>
      </c>
      <c r="J273" t="s">
        <v>148</v>
      </c>
      <c r="K273" t="s">
        <v>197</v>
      </c>
      <c r="L273">
        <v>41</v>
      </c>
      <c r="M273" t="b">
        <v>0</v>
      </c>
      <c r="N273" t="b">
        <v>0</v>
      </c>
      <c r="O273" t="b">
        <v>0</v>
      </c>
      <c r="P273" t="b">
        <v>0</v>
      </c>
    </row>
    <row r="274" spans="1:16">
      <c r="A274" t="s">
        <v>1408</v>
      </c>
      <c r="B274" t="s">
        <v>769</v>
      </c>
      <c r="C274" t="s">
        <v>1409</v>
      </c>
      <c r="D274" t="s">
        <v>45</v>
      </c>
      <c r="E274" t="s">
        <v>360</v>
      </c>
      <c r="F274">
        <v>608</v>
      </c>
      <c r="G274">
        <v>544.01</v>
      </c>
      <c r="H274">
        <v>165.38</v>
      </c>
      <c r="I274" t="s">
        <v>84</v>
      </c>
      <c r="J274" t="s">
        <v>142</v>
      </c>
      <c r="K274" t="s">
        <v>295</v>
      </c>
      <c r="L274">
        <v>139</v>
      </c>
      <c r="M274" t="b">
        <v>0</v>
      </c>
      <c r="N274" t="b">
        <v>0</v>
      </c>
      <c r="O274" t="b">
        <v>0</v>
      </c>
      <c r="P274" t="b">
        <v>0</v>
      </c>
    </row>
    <row r="275" spans="1:16">
      <c r="A275" t="s">
        <v>1410</v>
      </c>
      <c r="B275" t="s">
        <v>609</v>
      </c>
      <c r="C275" t="s">
        <v>1411</v>
      </c>
      <c r="D275" t="s">
        <v>30</v>
      </c>
      <c r="E275" t="s">
        <v>360</v>
      </c>
      <c r="F275">
        <v>689</v>
      </c>
      <c r="G275">
        <v>1297.44</v>
      </c>
      <c r="H275">
        <v>446.97</v>
      </c>
      <c r="I275" t="s">
        <v>90</v>
      </c>
      <c r="J275" t="s">
        <v>142</v>
      </c>
      <c r="K275" t="s">
        <v>170</v>
      </c>
      <c r="L275">
        <v>14</v>
      </c>
      <c r="M275" t="b">
        <v>0</v>
      </c>
      <c r="N275" t="b">
        <v>0</v>
      </c>
      <c r="O275" t="b">
        <v>0</v>
      </c>
      <c r="P275" t="b">
        <v>0</v>
      </c>
    </row>
    <row r="276" spans="1:16">
      <c r="A276" t="s">
        <v>1412</v>
      </c>
      <c r="B276" t="s">
        <v>447</v>
      </c>
      <c r="C276" t="s">
        <v>1413</v>
      </c>
      <c r="D276" t="s">
        <v>27</v>
      </c>
      <c r="E276" t="s">
        <v>365</v>
      </c>
      <c r="F276">
        <v>735</v>
      </c>
      <c r="G276">
        <v>739.55</v>
      </c>
      <c r="H276">
        <v>271.77999999999997</v>
      </c>
      <c r="I276" t="s">
        <v>68</v>
      </c>
      <c r="J276" t="s">
        <v>133</v>
      </c>
      <c r="K276" t="s">
        <v>225</v>
      </c>
      <c r="L276">
        <v>69</v>
      </c>
      <c r="M276" t="b">
        <v>0</v>
      </c>
      <c r="N276" t="b">
        <v>0</v>
      </c>
      <c r="O276" t="b">
        <v>0</v>
      </c>
      <c r="P276" t="b">
        <v>0</v>
      </c>
    </row>
    <row r="277" spans="1:16">
      <c r="A277" t="s">
        <v>1414</v>
      </c>
      <c r="B277" t="s">
        <v>374</v>
      </c>
      <c r="C277" t="s">
        <v>1415</v>
      </c>
      <c r="D277" t="s">
        <v>30</v>
      </c>
      <c r="E277" t="s">
        <v>360</v>
      </c>
      <c r="F277">
        <v>386</v>
      </c>
      <c r="G277">
        <v>1209.22</v>
      </c>
      <c r="H277">
        <v>233.38</v>
      </c>
      <c r="I277" t="s">
        <v>63</v>
      </c>
      <c r="J277" t="s">
        <v>142</v>
      </c>
      <c r="K277" t="s">
        <v>185</v>
      </c>
      <c r="L277">
        <v>29</v>
      </c>
      <c r="M277" t="b">
        <v>0</v>
      </c>
      <c r="N277" t="b">
        <v>0</v>
      </c>
      <c r="O277" t="b">
        <v>0</v>
      </c>
      <c r="P277" t="b">
        <v>0</v>
      </c>
    </row>
    <row r="278" spans="1:16">
      <c r="A278" t="s">
        <v>1416</v>
      </c>
      <c r="B278" t="s">
        <v>618</v>
      </c>
      <c r="C278" t="s">
        <v>1417</v>
      </c>
      <c r="D278" t="s">
        <v>36</v>
      </c>
      <c r="E278" t="s">
        <v>360</v>
      </c>
      <c r="F278">
        <v>67</v>
      </c>
      <c r="G278">
        <v>608.52</v>
      </c>
      <c r="H278">
        <v>20.39</v>
      </c>
      <c r="I278" t="s">
        <v>100</v>
      </c>
      <c r="J278" t="s">
        <v>139</v>
      </c>
      <c r="K278" t="s">
        <v>306</v>
      </c>
      <c r="L278">
        <v>150</v>
      </c>
      <c r="M278" t="b">
        <v>0</v>
      </c>
      <c r="N278" t="b">
        <v>0</v>
      </c>
      <c r="O278" t="b">
        <v>0</v>
      </c>
      <c r="P278" t="b">
        <v>0</v>
      </c>
    </row>
    <row r="279" spans="1:16">
      <c r="A279" t="s">
        <v>1418</v>
      </c>
      <c r="B279" t="s">
        <v>448</v>
      </c>
      <c r="C279" t="s">
        <v>1419</v>
      </c>
      <c r="D279" t="s">
        <v>33</v>
      </c>
      <c r="E279" t="s">
        <v>360</v>
      </c>
      <c r="F279">
        <v>937</v>
      </c>
      <c r="G279">
        <v>2139.87</v>
      </c>
      <c r="H279">
        <v>1002.53</v>
      </c>
      <c r="I279" t="s">
        <v>110</v>
      </c>
      <c r="J279" t="s">
        <v>136</v>
      </c>
      <c r="K279" t="s">
        <v>262</v>
      </c>
      <c r="L279">
        <v>106</v>
      </c>
      <c r="M279" t="b">
        <v>0</v>
      </c>
      <c r="N279" t="b">
        <v>0</v>
      </c>
      <c r="O279" t="b">
        <v>0</v>
      </c>
      <c r="P279" t="b">
        <v>0</v>
      </c>
    </row>
    <row r="280" spans="1:16">
      <c r="A280" t="s">
        <v>1420</v>
      </c>
      <c r="B280" t="s">
        <v>394</v>
      </c>
      <c r="C280" t="s">
        <v>1421</v>
      </c>
      <c r="D280" t="s">
        <v>48</v>
      </c>
      <c r="E280" t="s">
        <v>365</v>
      </c>
      <c r="F280">
        <v>782</v>
      </c>
      <c r="G280">
        <v>1105.99</v>
      </c>
      <c r="H280">
        <v>432.44</v>
      </c>
      <c r="I280" t="s">
        <v>60</v>
      </c>
      <c r="J280" t="s">
        <v>121</v>
      </c>
      <c r="K280" t="s">
        <v>218</v>
      </c>
      <c r="L280">
        <v>62</v>
      </c>
      <c r="M280" t="b">
        <v>0</v>
      </c>
      <c r="N280" t="b">
        <v>0</v>
      </c>
      <c r="O280" t="b">
        <v>0</v>
      </c>
      <c r="P280" t="b">
        <v>0</v>
      </c>
    </row>
    <row r="281" spans="1:16">
      <c r="A281" t="s">
        <v>1422</v>
      </c>
      <c r="B281" t="s">
        <v>633</v>
      </c>
      <c r="C281" t="s">
        <v>1423</v>
      </c>
      <c r="D281" t="s">
        <v>39</v>
      </c>
      <c r="E281" t="s">
        <v>365</v>
      </c>
      <c r="F281">
        <v>880</v>
      </c>
      <c r="G281">
        <v>234.26</v>
      </c>
      <c r="H281">
        <v>103.07</v>
      </c>
      <c r="I281" t="s">
        <v>104</v>
      </c>
      <c r="J281" t="s">
        <v>145</v>
      </c>
      <c r="K281" t="s">
        <v>264</v>
      </c>
      <c r="L281">
        <v>108</v>
      </c>
      <c r="M281" t="b">
        <v>0</v>
      </c>
      <c r="N281" t="b">
        <v>0</v>
      </c>
      <c r="O281" t="b">
        <v>0</v>
      </c>
      <c r="P281" t="b">
        <v>0</v>
      </c>
    </row>
    <row r="282" spans="1:16">
      <c r="A282" t="s">
        <v>1424</v>
      </c>
      <c r="B282" t="s">
        <v>838</v>
      </c>
      <c r="C282" t="s">
        <v>1425</v>
      </c>
      <c r="D282" t="s">
        <v>48</v>
      </c>
      <c r="E282" t="s">
        <v>360</v>
      </c>
      <c r="F282">
        <v>481</v>
      </c>
      <c r="G282">
        <v>1220.02</v>
      </c>
      <c r="H282">
        <v>293.41000000000003</v>
      </c>
      <c r="I282" t="s">
        <v>60</v>
      </c>
      <c r="J282" t="s">
        <v>121</v>
      </c>
      <c r="K282" t="s">
        <v>324</v>
      </c>
      <c r="L282">
        <v>168</v>
      </c>
      <c r="M282" t="b">
        <v>0</v>
      </c>
      <c r="N282" t="b">
        <v>0</v>
      </c>
      <c r="O282" t="b">
        <v>0</v>
      </c>
      <c r="P282" t="b">
        <v>0</v>
      </c>
    </row>
    <row r="283" spans="1:16">
      <c r="A283" t="s">
        <v>1426</v>
      </c>
      <c r="B283" t="s">
        <v>527</v>
      </c>
      <c r="C283" t="s">
        <v>1427</v>
      </c>
      <c r="D283" t="s">
        <v>27</v>
      </c>
      <c r="E283" t="s">
        <v>365</v>
      </c>
      <c r="F283">
        <v>726</v>
      </c>
      <c r="G283">
        <v>800.67</v>
      </c>
      <c r="H283">
        <v>290.64</v>
      </c>
      <c r="I283" t="s">
        <v>108</v>
      </c>
      <c r="J283" t="s">
        <v>133</v>
      </c>
      <c r="K283" t="s">
        <v>239</v>
      </c>
      <c r="L283">
        <v>83</v>
      </c>
      <c r="M283" t="b">
        <v>0</v>
      </c>
      <c r="N283" t="b">
        <v>0</v>
      </c>
      <c r="O283" t="b">
        <v>0</v>
      </c>
      <c r="P283" t="b">
        <v>0</v>
      </c>
    </row>
    <row r="284" spans="1:16">
      <c r="A284" t="s">
        <v>1428</v>
      </c>
      <c r="B284" t="s">
        <v>552</v>
      </c>
      <c r="C284" t="s">
        <v>1429</v>
      </c>
      <c r="D284" t="s">
        <v>33</v>
      </c>
      <c r="E284" t="s">
        <v>360</v>
      </c>
      <c r="F284">
        <v>699</v>
      </c>
      <c r="G284">
        <v>2242.79</v>
      </c>
      <c r="H284">
        <v>783.86</v>
      </c>
      <c r="I284" t="s">
        <v>114</v>
      </c>
      <c r="J284" t="s">
        <v>142</v>
      </c>
      <c r="K284" t="s">
        <v>326</v>
      </c>
      <c r="L284">
        <v>170</v>
      </c>
      <c r="M284" t="b">
        <v>0</v>
      </c>
      <c r="N284" t="b">
        <v>0</v>
      </c>
      <c r="O284" t="b">
        <v>0</v>
      </c>
      <c r="P284" t="b">
        <v>0</v>
      </c>
    </row>
    <row r="285" spans="1:16">
      <c r="A285" t="s">
        <v>1430</v>
      </c>
      <c r="B285" t="s">
        <v>670</v>
      </c>
      <c r="C285" t="s">
        <v>1431</v>
      </c>
      <c r="D285" t="s">
        <v>42</v>
      </c>
      <c r="E285" t="s">
        <v>365</v>
      </c>
      <c r="F285">
        <v>289</v>
      </c>
      <c r="G285">
        <v>246.71</v>
      </c>
      <c r="H285">
        <v>35.65</v>
      </c>
      <c r="I285" t="s">
        <v>90</v>
      </c>
      <c r="J285" t="s">
        <v>121</v>
      </c>
      <c r="K285" t="s">
        <v>275</v>
      </c>
      <c r="L285">
        <v>119</v>
      </c>
      <c r="M285" t="b">
        <v>0</v>
      </c>
      <c r="N285" t="b">
        <v>0</v>
      </c>
      <c r="O285" t="b">
        <v>0</v>
      </c>
      <c r="P285" t="b">
        <v>0</v>
      </c>
    </row>
    <row r="286" spans="1:16">
      <c r="A286" t="s">
        <v>1432</v>
      </c>
      <c r="B286" t="s">
        <v>604</v>
      </c>
      <c r="C286" t="s">
        <v>1433</v>
      </c>
      <c r="D286" t="s">
        <v>33</v>
      </c>
      <c r="E286" t="s">
        <v>365</v>
      </c>
      <c r="F286">
        <v>537</v>
      </c>
      <c r="G286">
        <v>2174.5700000000002</v>
      </c>
      <c r="H286">
        <v>583.87</v>
      </c>
      <c r="I286" t="s">
        <v>94</v>
      </c>
      <c r="J286" t="s">
        <v>136</v>
      </c>
      <c r="K286" t="s">
        <v>201</v>
      </c>
      <c r="L286">
        <v>45</v>
      </c>
      <c r="M286" t="b">
        <v>0</v>
      </c>
      <c r="N286" t="b">
        <v>0</v>
      </c>
      <c r="O286" t="b">
        <v>0</v>
      </c>
      <c r="P286" t="b">
        <v>0</v>
      </c>
    </row>
    <row r="287" spans="1:16">
      <c r="A287" t="s">
        <v>1434</v>
      </c>
      <c r="B287" t="s">
        <v>744</v>
      </c>
      <c r="C287" t="s">
        <v>1435</v>
      </c>
      <c r="D287" t="s">
        <v>30</v>
      </c>
      <c r="E287" t="s">
        <v>365</v>
      </c>
      <c r="F287">
        <v>66</v>
      </c>
      <c r="G287">
        <v>1187.55</v>
      </c>
      <c r="H287">
        <v>39.19</v>
      </c>
      <c r="I287" t="s">
        <v>108</v>
      </c>
      <c r="J287" t="s">
        <v>133</v>
      </c>
      <c r="K287" t="s">
        <v>297</v>
      </c>
      <c r="L287">
        <v>141</v>
      </c>
      <c r="M287" t="b">
        <v>0</v>
      </c>
      <c r="N287" t="b">
        <v>0</v>
      </c>
      <c r="O287" t="b">
        <v>0</v>
      </c>
      <c r="P287" t="b">
        <v>0</v>
      </c>
    </row>
    <row r="288" spans="1:16">
      <c r="A288" t="s">
        <v>1436</v>
      </c>
      <c r="B288" t="s">
        <v>783</v>
      </c>
      <c r="C288" t="s">
        <v>1437</v>
      </c>
      <c r="D288" t="s">
        <v>48</v>
      </c>
      <c r="E288" t="s">
        <v>360</v>
      </c>
      <c r="F288">
        <v>449</v>
      </c>
      <c r="G288">
        <v>1416.58</v>
      </c>
      <c r="H288">
        <v>318.02</v>
      </c>
      <c r="I288" t="s">
        <v>88</v>
      </c>
      <c r="J288" t="s">
        <v>148</v>
      </c>
      <c r="K288" t="s">
        <v>186</v>
      </c>
      <c r="L288">
        <v>30</v>
      </c>
      <c r="M288" t="b">
        <v>0</v>
      </c>
      <c r="N288" t="b">
        <v>0</v>
      </c>
      <c r="O288" t="b">
        <v>0</v>
      </c>
      <c r="P288" t="b">
        <v>0</v>
      </c>
    </row>
    <row r="289" spans="1:16">
      <c r="A289" t="s">
        <v>1438</v>
      </c>
      <c r="B289" t="s">
        <v>426</v>
      </c>
      <c r="C289" t="s">
        <v>1439</v>
      </c>
      <c r="D289" t="s">
        <v>33</v>
      </c>
      <c r="E289" t="s">
        <v>360</v>
      </c>
      <c r="F289">
        <v>540</v>
      </c>
      <c r="G289">
        <v>2044.13</v>
      </c>
      <c r="H289">
        <v>551.91999999999996</v>
      </c>
      <c r="I289" t="s">
        <v>74</v>
      </c>
      <c r="J289" t="s">
        <v>124</v>
      </c>
      <c r="K289" t="s">
        <v>220</v>
      </c>
      <c r="L289">
        <v>64</v>
      </c>
      <c r="M289" t="b">
        <v>0</v>
      </c>
      <c r="N289" t="b">
        <v>0</v>
      </c>
      <c r="O289" t="b">
        <v>0</v>
      </c>
      <c r="P289" t="b">
        <v>0</v>
      </c>
    </row>
    <row r="290" spans="1:16">
      <c r="A290" t="s">
        <v>1440</v>
      </c>
      <c r="B290" t="s">
        <v>688</v>
      </c>
      <c r="C290" t="s">
        <v>1441</v>
      </c>
      <c r="D290" t="s">
        <v>45</v>
      </c>
      <c r="E290" t="s">
        <v>365</v>
      </c>
      <c r="F290">
        <v>211</v>
      </c>
      <c r="G290">
        <v>568.85</v>
      </c>
      <c r="H290">
        <v>60.01</v>
      </c>
      <c r="I290" t="s">
        <v>102</v>
      </c>
      <c r="J290" t="s">
        <v>133</v>
      </c>
      <c r="K290" t="s">
        <v>222</v>
      </c>
      <c r="L290">
        <v>66</v>
      </c>
      <c r="M290" t="b">
        <v>0</v>
      </c>
      <c r="N290" t="b">
        <v>0</v>
      </c>
      <c r="O290" t="b">
        <v>0</v>
      </c>
      <c r="P290" t="b">
        <v>0</v>
      </c>
    </row>
    <row r="291" spans="1:16">
      <c r="A291" t="s">
        <v>1442</v>
      </c>
      <c r="B291" t="s">
        <v>446</v>
      </c>
      <c r="C291" t="s">
        <v>1443</v>
      </c>
      <c r="D291" t="s">
        <v>36</v>
      </c>
      <c r="E291" t="s">
        <v>365</v>
      </c>
      <c r="F291">
        <v>16</v>
      </c>
      <c r="G291">
        <v>645.04</v>
      </c>
      <c r="H291">
        <v>5.16</v>
      </c>
      <c r="I291" t="s">
        <v>102</v>
      </c>
      <c r="J291" t="s">
        <v>121</v>
      </c>
      <c r="K291" t="s">
        <v>325</v>
      </c>
      <c r="L291">
        <v>169</v>
      </c>
      <c r="M291" t="b">
        <v>0</v>
      </c>
      <c r="N291" t="b">
        <v>0</v>
      </c>
      <c r="O291" t="b">
        <v>0</v>
      </c>
      <c r="P291" t="b">
        <v>0</v>
      </c>
    </row>
    <row r="292" spans="1:16">
      <c r="A292" t="s">
        <v>1444</v>
      </c>
      <c r="B292" t="s">
        <v>741</v>
      </c>
      <c r="C292" t="s">
        <v>1445</v>
      </c>
      <c r="D292" t="s">
        <v>42</v>
      </c>
      <c r="E292" t="s">
        <v>360</v>
      </c>
      <c r="F292">
        <v>297</v>
      </c>
      <c r="G292">
        <v>241.14</v>
      </c>
      <c r="H292">
        <v>35.81</v>
      </c>
      <c r="I292" t="s">
        <v>84</v>
      </c>
      <c r="J292" t="s">
        <v>148</v>
      </c>
      <c r="K292" t="s">
        <v>311</v>
      </c>
      <c r="L292">
        <v>155</v>
      </c>
      <c r="M292" t="b">
        <v>0</v>
      </c>
      <c r="N292" t="b">
        <v>0</v>
      </c>
      <c r="O292" t="b">
        <v>0</v>
      </c>
      <c r="P292" t="b">
        <v>0</v>
      </c>
    </row>
    <row r="293" spans="1:16">
      <c r="A293" t="s">
        <v>1446</v>
      </c>
      <c r="B293" t="s">
        <v>827</v>
      </c>
      <c r="C293" t="s">
        <v>1447</v>
      </c>
      <c r="D293" t="s">
        <v>42</v>
      </c>
      <c r="E293" t="s">
        <v>360</v>
      </c>
      <c r="F293">
        <v>989</v>
      </c>
      <c r="G293">
        <v>241.25</v>
      </c>
      <c r="H293">
        <v>119.3</v>
      </c>
      <c r="I293" t="s">
        <v>80</v>
      </c>
      <c r="J293" t="s">
        <v>127</v>
      </c>
      <c r="K293" t="s">
        <v>248</v>
      </c>
      <c r="L293">
        <v>92</v>
      </c>
      <c r="M293" t="b">
        <v>0</v>
      </c>
      <c r="N293" t="b">
        <v>0</v>
      </c>
      <c r="O293" t="b">
        <v>0</v>
      </c>
      <c r="P293" t="b">
        <v>0</v>
      </c>
    </row>
    <row r="294" spans="1:16">
      <c r="A294" t="s">
        <v>1448</v>
      </c>
      <c r="B294" t="s">
        <v>415</v>
      </c>
      <c r="C294" t="s">
        <v>1449</v>
      </c>
      <c r="D294" t="s">
        <v>33</v>
      </c>
      <c r="E294" t="s">
        <v>365</v>
      </c>
      <c r="F294">
        <v>130</v>
      </c>
      <c r="G294">
        <v>2172.5700000000002</v>
      </c>
      <c r="H294">
        <v>141.22</v>
      </c>
      <c r="I294" t="s">
        <v>94</v>
      </c>
      <c r="J294" t="s">
        <v>145</v>
      </c>
      <c r="K294" t="s">
        <v>214</v>
      </c>
      <c r="L294">
        <v>58</v>
      </c>
      <c r="M294" t="b">
        <v>0</v>
      </c>
      <c r="N294" t="b">
        <v>0</v>
      </c>
      <c r="O294" t="b">
        <v>0</v>
      </c>
      <c r="P294" t="b">
        <v>0</v>
      </c>
    </row>
    <row r="295" spans="1:16">
      <c r="A295" t="s">
        <v>1450</v>
      </c>
      <c r="B295" t="s">
        <v>649</v>
      </c>
      <c r="C295" t="s">
        <v>1451</v>
      </c>
      <c r="D295" t="s">
        <v>36</v>
      </c>
      <c r="E295" t="s">
        <v>360</v>
      </c>
      <c r="F295">
        <v>919</v>
      </c>
      <c r="G295">
        <v>600.16999999999996</v>
      </c>
      <c r="H295">
        <v>275.77999999999997</v>
      </c>
      <c r="I295" t="s">
        <v>106</v>
      </c>
      <c r="J295" t="s">
        <v>130</v>
      </c>
      <c r="K295" t="s">
        <v>264</v>
      </c>
      <c r="L295">
        <v>108</v>
      </c>
      <c r="M295" t="b">
        <v>0</v>
      </c>
      <c r="N295" t="b">
        <v>0</v>
      </c>
      <c r="O295" t="b">
        <v>0</v>
      </c>
      <c r="P295" t="b">
        <v>0</v>
      </c>
    </row>
    <row r="296" spans="1:16">
      <c r="A296" t="s">
        <v>1452</v>
      </c>
      <c r="B296" t="s">
        <v>817</v>
      </c>
      <c r="C296" t="s">
        <v>1453</v>
      </c>
      <c r="D296" t="s">
        <v>45</v>
      </c>
      <c r="E296" t="s">
        <v>365</v>
      </c>
      <c r="F296">
        <v>196</v>
      </c>
      <c r="G296">
        <v>512.34</v>
      </c>
      <c r="H296">
        <v>50.21</v>
      </c>
      <c r="I296" t="s">
        <v>74</v>
      </c>
      <c r="J296" t="s">
        <v>136</v>
      </c>
      <c r="K296" t="s">
        <v>313</v>
      </c>
      <c r="L296">
        <v>157</v>
      </c>
      <c r="M296" t="b">
        <v>0</v>
      </c>
      <c r="N296" t="b">
        <v>0</v>
      </c>
      <c r="O296" t="b">
        <v>0</v>
      </c>
      <c r="P296" t="b">
        <v>0</v>
      </c>
    </row>
    <row r="297" spans="1:16">
      <c r="A297" t="s">
        <v>1454</v>
      </c>
      <c r="B297" t="s">
        <v>814</v>
      </c>
      <c r="C297" t="s">
        <v>1455</v>
      </c>
      <c r="D297" t="s">
        <v>45</v>
      </c>
      <c r="E297" t="s">
        <v>360</v>
      </c>
      <c r="F297">
        <v>925</v>
      </c>
      <c r="G297">
        <v>579.51</v>
      </c>
      <c r="H297">
        <v>268.02</v>
      </c>
      <c r="I297" t="s">
        <v>57</v>
      </c>
      <c r="J297" t="s">
        <v>148</v>
      </c>
      <c r="K297" t="s">
        <v>320</v>
      </c>
      <c r="L297">
        <v>164</v>
      </c>
      <c r="M297" t="b">
        <v>0</v>
      </c>
      <c r="N297" t="b">
        <v>0</v>
      </c>
      <c r="O297" t="b">
        <v>0</v>
      </c>
      <c r="P297" t="b">
        <v>0</v>
      </c>
    </row>
    <row r="298" spans="1:16">
      <c r="A298" t="s">
        <v>1456</v>
      </c>
      <c r="B298" t="s">
        <v>801</v>
      </c>
      <c r="C298" t="s">
        <v>1457</v>
      </c>
      <c r="D298" t="s">
        <v>39</v>
      </c>
      <c r="E298" t="s">
        <v>365</v>
      </c>
      <c r="F298">
        <v>244</v>
      </c>
      <c r="G298">
        <v>246.11</v>
      </c>
      <c r="H298">
        <v>30.03</v>
      </c>
      <c r="I298" t="s">
        <v>104</v>
      </c>
      <c r="J298" t="s">
        <v>136</v>
      </c>
      <c r="K298" t="s">
        <v>331</v>
      </c>
      <c r="L298">
        <v>175</v>
      </c>
      <c r="M298" t="b">
        <v>0</v>
      </c>
      <c r="N298" t="b">
        <v>0</v>
      </c>
      <c r="O298" t="b">
        <v>0</v>
      </c>
      <c r="P298" t="b">
        <v>0</v>
      </c>
    </row>
    <row r="299" spans="1:16">
      <c r="A299" t="s">
        <v>1458</v>
      </c>
      <c r="B299" t="s">
        <v>795</v>
      </c>
      <c r="C299" t="s">
        <v>1459</v>
      </c>
      <c r="D299" t="s">
        <v>30</v>
      </c>
      <c r="E299" t="s">
        <v>365</v>
      </c>
      <c r="F299">
        <v>635</v>
      </c>
      <c r="G299">
        <v>1217.55</v>
      </c>
      <c r="H299">
        <v>386.57</v>
      </c>
      <c r="I299" t="s">
        <v>116</v>
      </c>
      <c r="J299" t="s">
        <v>133</v>
      </c>
      <c r="K299" t="s">
        <v>214</v>
      </c>
      <c r="L299">
        <v>58</v>
      </c>
      <c r="M299" t="b">
        <v>0</v>
      </c>
      <c r="N299" t="b">
        <v>0</v>
      </c>
      <c r="O299" t="b">
        <v>0</v>
      </c>
      <c r="P299" t="b">
        <v>0</v>
      </c>
    </row>
    <row r="300" spans="1:16">
      <c r="A300" t="s">
        <v>1460</v>
      </c>
      <c r="B300" t="s">
        <v>788</v>
      </c>
      <c r="C300" t="s">
        <v>1461</v>
      </c>
      <c r="D300" t="s">
        <v>27</v>
      </c>
      <c r="E300" t="s">
        <v>360</v>
      </c>
      <c r="F300">
        <v>175</v>
      </c>
      <c r="G300">
        <v>769.58</v>
      </c>
      <c r="H300">
        <v>67.34</v>
      </c>
      <c r="I300" t="s">
        <v>72</v>
      </c>
      <c r="J300" t="s">
        <v>142</v>
      </c>
      <c r="K300" t="s">
        <v>163</v>
      </c>
      <c r="L300">
        <v>7</v>
      </c>
      <c r="M300" t="b">
        <v>0</v>
      </c>
      <c r="N300" t="b">
        <v>0</v>
      </c>
      <c r="O300" t="b">
        <v>0</v>
      </c>
      <c r="P300" t="b">
        <v>0</v>
      </c>
    </row>
    <row r="301" spans="1:16">
      <c r="A301" t="s">
        <v>1462</v>
      </c>
      <c r="B301" t="s">
        <v>548</v>
      </c>
      <c r="C301" t="s">
        <v>1463</v>
      </c>
      <c r="D301" t="s">
        <v>42</v>
      </c>
      <c r="E301" t="s">
        <v>360</v>
      </c>
      <c r="F301">
        <v>448</v>
      </c>
      <c r="G301">
        <v>238.27</v>
      </c>
      <c r="H301">
        <v>53.37</v>
      </c>
      <c r="I301" t="s">
        <v>74</v>
      </c>
      <c r="J301" t="s">
        <v>121</v>
      </c>
      <c r="K301" t="s">
        <v>317</v>
      </c>
      <c r="L301">
        <v>161</v>
      </c>
      <c r="M301" t="b">
        <v>0</v>
      </c>
      <c r="N301" t="b">
        <v>0</v>
      </c>
      <c r="O301" t="b">
        <v>0</v>
      </c>
      <c r="P301" t="b">
        <v>0</v>
      </c>
    </row>
    <row r="302" spans="1:16">
      <c r="A302" t="s">
        <v>1464</v>
      </c>
      <c r="B302" t="s">
        <v>824</v>
      </c>
      <c r="C302" t="s">
        <v>1465</v>
      </c>
      <c r="D302" t="s">
        <v>39</v>
      </c>
      <c r="E302" t="s">
        <v>360</v>
      </c>
      <c r="F302">
        <v>469</v>
      </c>
      <c r="G302">
        <v>253.45</v>
      </c>
      <c r="H302">
        <v>59.43</v>
      </c>
      <c r="I302" t="s">
        <v>86</v>
      </c>
      <c r="J302" t="s">
        <v>130</v>
      </c>
      <c r="K302" t="s">
        <v>330</v>
      </c>
      <c r="L302">
        <v>174</v>
      </c>
      <c r="M302" t="b">
        <v>0</v>
      </c>
      <c r="N302" t="b">
        <v>0</v>
      </c>
      <c r="O302" t="b">
        <v>0</v>
      </c>
      <c r="P302" t="b">
        <v>0</v>
      </c>
    </row>
    <row r="303" spans="1:16">
      <c r="A303" t="s">
        <v>1466</v>
      </c>
      <c r="B303" t="s">
        <v>464</v>
      </c>
      <c r="C303" t="s">
        <v>1467</v>
      </c>
      <c r="D303" t="s">
        <v>42</v>
      </c>
      <c r="E303" t="s">
        <v>360</v>
      </c>
      <c r="F303">
        <v>220</v>
      </c>
      <c r="G303">
        <v>242.98</v>
      </c>
      <c r="H303">
        <v>26.73</v>
      </c>
      <c r="I303" t="s">
        <v>116</v>
      </c>
      <c r="J303" t="s">
        <v>133</v>
      </c>
      <c r="K303" t="s">
        <v>232</v>
      </c>
      <c r="L303">
        <v>76</v>
      </c>
      <c r="M303" t="b">
        <v>0</v>
      </c>
      <c r="N303" t="b">
        <v>0</v>
      </c>
      <c r="O303" t="b">
        <v>0</v>
      </c>
      <c r="P303" t="b">
        <v>0</v>
      </c>
    </row>
    <row r="304" spans="1:16">
      <c r="A304" t="s">
        <v>1468</v>
      </c>
      <c r="B304" t="s">
        <v>712</v>
      </c>
      <c r="C304" t="s">
        <v>1469</v>
      </c>
      <c r="D304" t="s">
        <v>33</v>
      </c>
      <c r="E304" t="s">
        <v>360</v>
      </c>
      <c r="F304">
        <v>269</v>
      </c>
      <c r="G304">
        <v>2198.21</v>
      </c>
      <c r="H304">
        <v>295.66000000000003</v>
      </c>
      <c r="I304" t="s">
        <v>116</v>
      </c>
      <c r="J304" t="s">
        <v>127</v>
      </c>
      <c r="K304" t="s">
        <v>220</v>
      </c>
      <c r="L304">
        <v>64</v>
      </c>
      <c r="M304" t="b">
        <v>0</v>
      </c>
      <c r="N304" t="b">
        <v>0</v>
      </c>
      <c r="O304" t="b">
        <v>0</v>
      </c>
      <c r="P304" t="b">
        <v>0</v>
      </c>
    </row>
    <row r="305" spans="1:16">
      <c r="A305" t="s">
        <v>1470</v>
      </c>
      <c r="B305" t="s">
        <v>644</v>
      </c>
      <c r="C305" t="s">
        <v>1471</v>
      </c>
      <c r="D305" t="s">
        <v>36</v>
      </c>
      <c r="E305" t="s">
        <v>365</v>
      </c>
      <c r="F305">
        <v>977</v>
      </c>
      <c r="G305">
        <v>652.03</v>
      </c>
      <c r="H305">
        <v>318.52</v>
      </c>
      <c r="I305" t="s">
        <v>54</v>
      </c>
      <c r="J305" t="s">
        <v>136</v>
      </c>
      <c r="K305" t="s">
        <v>184</v>
      </c>
      <c r="L305">
        <v>28</v>
      </c>
      <c r="M305" t="b">
        <v>0</v>
      </c>
      <c r="N305" t="b">
        <v>0</v>
      </c>
      <c r="O305" t="b">
        <v>0</v>
      </c>
      <c r="P305" t="b">
        <v>0</v>
      </c>
    </row>
    <row r="306" spans="1:16">
      <c r="A306" t="s">
        <v>1472</v>
      </c>
      <c r="B306" t="s">
        <v>422</v>
      </c>
      <c r="C306" t="s">
        <v>1473</v>
      </c>
      <c r="D306" t="s">
        <v>42</v>
      </c>
      <c r="E306" t="s">
        <v>360</v>
      </c>
      <c r="F306">
        <v>405</v>
      </c>
      <c r="G306">
        <v>235.81</v>
      </c>
      <c r="H306">
        <v>47.75</v>
      </c>
      <c r="I306" t="s">
        <v>78</v>
      </c>
      <c r="J306" t="s">
        <v>124</v>
      </c>
      <c r="K306" t="s">
        <v>225</v>
      </c>
      <c r="L306">
        <v>69</v>
      </c>
      <c r="M306" t="b">
        <v>0</v>
      </c>
      <c r="N306" t="b">
        <v>0</v>
      </c>
      <c r="O306" t="b">
        <v>0</v>
      </c>
      <c r="P306" t="b">
        <v>0</v>
      </c>
    </row>
    <row r="307" spans="1:16">
      <c r="A307" t="s">
        <v>1474</v>
      </c>
      <c r="B307" t="s">
        <v>580</v>
      </c>
      <c r="C307" t="s">
        <v>1475</v>
      </c>
      <c r="D307" t="s">
        <v>42</v>
      </c>
      <c r="E307" t="s">
        <v>365</v>
      </c>
      <c r="F307">
        <v>380</v>
      </c>
      <c r="G307">
        <v>238.43</v>
      </c>
      <c r="H307">
        <v>45.3</v>
      </c>
      <c r="I307" t="s">
        <v>54</v>
      </c>
      <c r="J307" t="s">
        <v>121</v>
      </c>
      <c r="K307" t="s">
        <v>304</v>
      </c>
      <c r="L307">
        <v>148</v>
      </c>
      <c r="M307" t="b">
        <v>0</v>
      </c>
      <c r="N307" t="b">
        <v>0</v>
      </c>
      <c r="O307" t="b">
        <v>0</v>
      </c>
      <c r="P307" t="b">
        <v>0</v>
      </c>
    </row>
    <row r="308" spans="1:16">
      <c r="A308" t="s">
        <v>1476</v>
      </c>
      <c r="B308" t="s">
        <v>551</v>
      </c>
      <c r="C308" t="s">
        <v>1477</v>
      </c>
      <c r="D308" t="s">
        <v>45</v>
      </c>
      <c r="E308" t="s">
        <v>360</v>
      </c>
      <c r="F308">
        <v>879</v>
      </c>
      <c r="G308">
        <v>507.95</v>
      </c>
      <c r="H308">
        <v>223.24</v>
      </c>
      <c r="I308" t="s">
        <v>70</v>
      </c>
      <c r="J308" t="s">
        <v>127</v>
      </c>
      <c r="K308" t="s">
        <v>213</v>
      </c>
      <c r="L308">
        <v>57</v>
      </c>
      <c r="M308" t="b">
        <v>0</v>
      </c>
      <c r="N308" t="b">
        <v>0</v>
      </c>
      <c r="O308" t="b">
        <v>0</v>
      </c>
      <c r="P308" t="b">
        <v>0</v>
      </c>
    </row>
    <row r="309" spans="1:16">
      <c r="A309" t="s">
        <v>1478</v>
      </c>
      <c r="B309" t="s">
        <v>770</v>
      </c>
      <c r="C309" t="s">
        <v>1479</v>
      </c>
      <c r="D309" t="s">
        <v>39</v>
      </c>
      <c r="E309" t="s">
        <v>360</v>
      </c>
      <c r="F309">
        <v>720</v>
      </c>
      <c r="G309">
        <v>263.35000000000002</v>
      </c>
      <c r="H309">
        <v>94.81</v>
      </c>
      <c r="I309" t="s">
        <v>66</v>
      </c>
      <c r="J309" t="s">
        <v>139</v>
      </c>
      <c r="K309" t="s">
        <v>292</v>
      </c>
      <c r="L309">
        <v>136</v>
      </c>
      <c r="M309" t="b">
        <v>0</v>
      </c>
      <c r="N309" t="b">
        <v>0</v>
      </c>
      <c r="O309" t="b">
        <v>0</v>
      </c>
      <c r="P309" t="b">
        <v>0</v>
      </c>
    </row>
    <row r="310" spans="1:16">
      <c r="A310" t="s">
        <v>1480</v>
      </c>
      <c r="B310" t="s">
        <v>824</v>
      </c>
      <c r="C310" t="s">
        <v>1481</v>
      </c>
      <c r="D310" t="s">
        <v>48</v>
      </c>
      <c r="E310" t="s">
        <v>365</v>
      </c>
      <c r="F310">
        <v>614</v>
      </c>
      <c r="G310">
        <v>1370.03</v>
      </c>
      <c r="H310">
        <v>420.6</v>
      </c>
      <c r="I310" t="s">
        <v>100</v>
      </c>
      <c r="J310" t="s">
        <v>127</v>
      </c>
      <c r="K310" t="s">
        <v>198</v>
      </c>
      <c r="L310">
        <v>42</v>
      </c>
      <c r="M310" t="b">
        <v>0</v>
      </c>
      <c r="N310" t="b">
        <v>0</v>
      </c>
      <c r="O310" t="b">
        <v>0</v>
      </c>
      <c r="P310" t="b">
        <v>0</v>
      </c>
    </row>
    <row r="311" spans="1:16">
      <c r="A311" t="s">
        <v>1482</v>
      </c>
      <c r="B311" t="s">
        <v>728</v>
      </c>
      <c r="C311" t="s">
        <v>1483</v>
      </c>
      <c r="D311" t="s">
        <v>48</v>
      </c>
      <c r="E311" t="s">
        <v>365</v>
      </c>
      <c r="F311">
        <v>270</v>
      </c>
      <c r="G311">
        <v>1435.97</v>
      </c>
      <c r="H311">
        <v>193.86</v>
      </c>
      <c r="I311" t="s">
        <v>68</v>
      </c>
      <c r="J311" t="s">
        <v>127</v>
      </c>
      <c r="K311" t="s">
        <v>240</v>
      </c>
      <c r="L311">
        <v>84</v>
      </c>
      <c r="M311" t="b">
        <v>0</v>
      </c>
      <c r="N311" t="b">
        <v>0</v>
      </c>
      <c r="O311" t="b">
        <v>0</v>
      </c>
      <c r="P311" t="b">
        <v>0</v>
      </c>
    </row>
    <row r="312" spans="1:16">
      <c r="A312" t="s">
        <v>1484</v>
      </c>
      <c r="B312" t="s">
        <v>615</v>
      </c>
      <c r="C312" t="s">
        <v>1485</v>
      </c>
      <c r="D312" t="s">
        <v>33</v>
      </c>
      <c r="E312" t="s">
        <v>360</v>
      </c>
      <c r="F312">
        <v>648</v>
      </c>
      <c r="G312">
        <v>1999.54</v>
      </c>
      <c r="H312">
        <v>647.85</v>
      </c>
      <c r="I312" t="s">
        <v>102</v>
      </c>
      <c r="J312" t="s">
        <v>127</v>
      </c>
      <c r="K312" t="s">
        <v>320</v>
      </c>
      <c r="L312">
        <v>164</v>
      </c>
      <c r="M312" t="b">
        <v>0</v>
      </c>
      <c r="N312" t="b">
        <v>0</v>
      </c>
      <c r="O312" t="b">
        <v>0</v>
      </c>
      <c r="P312" t="b">
        <v>0</v>
      </c>
    </row>
    <row r="313" spans="1:16">
      <c r="A313" t="s">
        <v>1486</v>
      </c>
      <c r="B313" t="s">
        <v>644</v>
      </c>
      <c r="C313" t="s">
        <v>1487</v>
      </c>
      <c r="D313" t="s">
        <v>27</v>
      </c>
      <c r="E313" t="s">
        <v>365</v>
      </c>
      <c r="F313">
        <v>121</v>
      </c>
      <c r="G313">
        <v>763.61</v>
      </c>
      <c r="H313">
        <v>46.2</v>
      </c>
      <c r="I313" t="s">
        <v>80</v>
      </c>
      <c r="J313" t="s">
        <v>142</v>
      </c>
      <c r="K313" t="s">
        <v>299</v>
      </c>
      <c r="L313">
        <v>143</v>
      </c>
      <c r="M313" t="b">
        <v>0</v>
      </c>
      <c r="N313" t="b">
        <v>0</v>
      </c>
      <c r="O313" t="b">
        <v>0</v>
      </c>
      <c r="P313" t="b">
        <v>0</v>
      </c>
    </row>
    <row r="314" spans="1:16">
      <c r="A314" t="s">
        <v>1488</v>
      </c>
      <c r="B314" t="s">
        <v>484</v>
      </c>
      <c r="C314" t="s">
        <v>1489</v>
      </c>
      <c r="D314" t="s">
        <v>39</v>
      </c>
      <c r="E314" t="s">
        <v>360</v>
      </c>
      <c r="F314">
        <v>259</v>
      </c>
      <c r="G314">
        <v>252.63</v>
      </c>
      <c r="H314">
        <v>32.72</v>
      </c>
      <c r="I314" t="s">
        <v>82</v>
      </c>
      <c r="J314" t="s">
        <v>145</v>
      </c>
      <c r="K314" t="s">
        <v>331</v>
      </c>
      <c r="L314">
        <v>175</v>
      </c>
      <c r="M314" t="b">
        <v>0</v>
      </c>
      <c r="N314" t="b">
        <v>0</v>
      </c>
      <c r="O314" t="b">
        <v>0</v>
      </c>
      <c r="P314" t="b">
        <v>0</v>
      </c>
    </row>
    <row r="315" spans="1:16">
      <c r="A315" t="s">
        <v>1490</v>
      </c>
      <c r="B315" t="s">
        <v>371</v>
      </c>
      <c r="C315" t="s">
        <v>1491</v>
      </c>
      <c r="D315" t="s">
        <v>27</v>
      </c>
      <c r="E315" t="s">
        <v>360</v>
      </c>
      <c r="F315">
        <v>313</v>
      </c>
      <c r="G315">
        <v>766.38</v>
      </c>
      <c r="H315">
        <v>119.94</v>
      </c>
      <c r="I315" t="s">
        <v>94</v>
      </c>
      <c r="J315" t="s">
        <v>139</v>
      </c>
      <c r="K315" t="s">
        <v>219</v>
      </c>
      <c r="L315">
        <v>63</v>
      </c>
      <c r="M315" t="b">
        <v>0</v>
      </c>
      <c r="N315" t="b">
        <v>0</v>
      </c>
      <c r="O315" t="b">
        <v>0</v>
      </c>
      <c r="P315" t="b">
        <v>0</v>
      </c>
    </row>
    <row r="316" spans="1:16">
      <c r="A316" t="s">
        <v>1492</v>
      </c>
      <c r="B316" t="s">
        <v>582</v>
      </c>
      <c r="C316" t="s">
        <v>1493</v>
      </c>
      <c r="D316" t="s">
        <v>48</v>
      </c>
      <c r="E316" t="s">
        <v>360</v>
      </c>
      <c r="F316">
        <v>629</v>
      </c>
      <c r="G316">
        <v>1348.43</v>
      </c>
      <c r="H316">
        <v>424.08</v>
      </c>
      <c r="I316" t="s">
        <v>80</v>
      </c>
      <c r="J316" t="s">
        <v>127</v>
      </c>
      <c r="K316" t="s">
        <v>332</v>
      </c>
      <c r="L316">
        <v>176</v>
      </c>
      <c r="M316" t="b">
        <v>0</v>
      </c>
      <c r="N316" t="b">
        <v>0</v>
      </c>
      <c r="O316" t="b">
        <v>0</v>
      </c>
      <c r="P316" t="b">
        <v>0</v>
      </c>
    </row>
    <row r="317" spans="1:16">
      <c r="A317" t="s">
        <v>1494</v>
      </c>
      <c r="B317" t="s">
        <v>764</v>
      </c>
      <c r="C317" t="s">
        <v>1495</v>
      </c>
      <c r="D317" t="s">
        <v>42</v>
      </c>
      <c r="E317" t="s">
        <v>365</v>
      </c>
      <c r="F317">
        <v>222</v>
      </c>
      <c r="G317">
        <v>235.05</v>
      </c>
      <c r="H317">
        <v>26.09</v>
      </c>
      <c r="I317" t="s">
        <v>74</v>
      </c>
      <c r="J317" t="s">
        <v>145</v>
      </c>
      <c r="K317" t="s">
        <v>274</v>
      </c>
      <c r="L317">
        <v>118</v>
      </c>
      <c r="M317" t="b">
        <v>0</v>
      </c>
      <c r="N317" t="b">
        <v>0</v>
      </c>
      <c r="O317" t="b">
        <v>0</v>
      </c>
      <c r="P317" t="b">
        <v>0</v>
      </c>
    </row>
    <row r="318" spans="1:16">
      <c r="A318" t="s">
        <v>1496</v>
      </c>
      <c r="B318" t="s">
        <v>595</v>
      </c>
      <c r="C318" t="s">
        <v>1497</v>
      </c>
      <c r="D318" t="s">
        <v>48</v>
      </c>
      <c r="E318" t="s">
        <v>365</v>
      </c>
      <c r="F318">
        <v>31</v>
      </c>
      <c r="G318">
        <v>1041.8599999999999</v>
      </c>
      <c r="H318">
        <v>16.149999999999999</v>
      </c>
      <c r="I318" t="s">
        <v>72</v>
      </c>
      <c r="J318" t="s">
        <v>133</v>
      </c>
      <c r="K318" t="s">
        <v>226</v>
      </c>
      <c r="L318">
        <v>70</v>
      </c>
      <c r="M318" t="b">
        <v>0</v>
      </c>
      <c r="N318" t="b">
        <v>0</v>
      </c>
      <c r="O318" t="b">
        <v>0</v>
      </c>
      <c r="P318" t="b">
        <v>0</v>
      </c>
    </row>
    <row r="319" spans="1:16">
      <c r="A319" t="s">
        <v>1498</v>
      </c>
      <c r="B319" t="s">
        <v>737</v>
      </c>
      <c r="C319" t="s">
        <v>1499</v>
      </c>
      <c r="D319" t="s">
        <v>30</v>
      </c>
      <c r="E319" t="s">
        <v>360</v>
      </c>
      <c r="F319">
        <v>722</v>
      </c>
      <c r="G319">
        <v>1155.97</v>
      </c>
      <c r="H319">
        <v>417.31</v>
      </c>
      <c r="I319" t="s">
        <v>92</v>
      </c>
      <c r="J319" t="s">
        <v>121</v>
      </c>
      <c r="K319" t="s">
        <v>206</v>
      </c>
      <c r="L319">
        <v>50</v>
      </c>
      <c r="M319" t="b">
        <v>0</v>
      </c>
      <c r="N319" t="b">
        <v>0</v>
      </c>
      <c r="O319" t="b">
        <v>0</v>
      </c>
      <c r="P319" t="b">
        <v>0</v>
      </c>
    </row>
    <row r="320" spans="1:16">
      <c r="A320" t="s">
        <v>1500</v>
      </c>
      <c r="B320" t="s">
        <v>409</v>
      </c>
      <c r="C320" t="s">
        <v>1501</v>
      </c>
      <c r="D320" t="s">
        <v>42</v>
      </c>
      <c r="E320" t="s">
        <v>360</v>
      </c>
      <c r="F320">
        <v>767</v>
      </c>
      <c r="G320">
        <v>239.91</v>
      </c>
      <c r="H320">
        <v>92.01</v>
      </c>
      <c r="I320" t="s">
        <v>57</v>
      </c>
      <c r="J320" t="s">
        <v>130</v>
      </c>
      <c r="K320" t="s">
        <v>193</v>
      </c>
      <c r="L320">
        <v>37</v>
      </c>
      <c r="M320" t="b">
        <v>0</v>
      </c>
      <c r="N320" t="b">
        <v>0</v>
      </c>
      <c r="O320" t="b">
        <v>0</v>
      </c>
      <c r="P320" t="b">
        <v>0</v>
      </c>
    </row>
    <row r="321" spans="1:16">
      <c r="A321" t="s">
        <v>1502</v>
      </c>
      <c r="B321" t="s">
        <v>703</v>
      </c>
      <c r="C321" t="s">
        <v>1503</v>
      </c>
      <c r="D321" t="s">
        <v>30</v>
      </c>
      <c r="E321" t="s">
        <v>360</v>
      </c>
      <c r="F321">
        <v>519</v>
      </c>
      <c r="G321">
        <v>1251.47</v>
      </c>
      <c r="H321">
        <v>324.76</v>
      </c>
      <c r="I321" t="s">
        <v>112</v>
      </c>
      <c r="J321" t="s">
        <v>136</v>
      </c>
      <c r="K321" t="s">
        <v>304</v>
      </c>
      <c r="L321">
        <v>148</v>
      </c>
      <c r="M321" t="b">
        <v>0</v>
      </c>
      <c r="N321" t="b">
        <v>0</v>
      </c>
      <c r="O321" t="b">
        <v>0</v>
      </c>
      <c r="P321" t="b">
        <v>0</v>
      </c>
    </row>
    <row r="322" spans="1:16">
      <c r="A322" t="s">
        <v>1504</v>
      </c>
      <c r="B322" t="s">
        <v>751</v>
      </c>
      <c r="C322" t="s">
        <v>1505</v>
      </c>
      <c r="D322" t="s">
        <v>33</v>
      </c>
      <c r="E322" t="s">
        <v>360</v>
      </c>
      <c r="F322">
        <v>96</v>
      </c>
      <c r="G322">
        <v>2154.6</v>
      </c>
      <c r="H322">
        <v>103.42</v>
      </c>
      <c r="I322" t="s">
        <v>108</v>
      </c>
      <c r="J322" t="s">
        <v>127</v>
      </c>
      <c r="K322" t="s">
        <v>232</v>
      </c>
      <c r="L322">
        <v>76</v>
      </c>
      <c r="M322" t="b">
        <v>0</v>
      </c>
      <c r="N322" t="b">
        <v>0</v>
      </c>
      <c r="O322" t="b">
        <v>0</v>
      </c>
      <c r="P322" t="b">
        <v>0</v>
      </c>
    </row>
    <row r="323" spans="1:16">
      <c r="A323" t="s">
        <v>1506</v>
      </c>
      <c r="B323" t="s">
        <v>521</v>
      </c>
      <c r="C323" t="s">
        <v>1507</v>
      </c>
      <c r="D323" t="s">
        <v>45</v>
      </c>
      <c r="E323" t="s">
        <v>365</v>
      </c>
      <c r="F323">
        <v>287</v>
      </c>
      <c r="G323">
        <v>571.29</v>
      </c>
      <c r="H323">
        <v>81.98</v>
      </c>
      <c r="I323" t="s">
        <v>102</v>
      </c>
      <c r="J323" t="s">
        <v>136</v>
      </c>
      <c r="K323" t="s">
        <v>219</v>
      </c>
      <c r="L323">
        <v>63</v>
      </c>
      <c r="M323" t="b">
        <v>0</v>
      </c>
      <c r="N323" t="b">
        <v>0</v>
      </c>
      <c r="O323" t="b">
        <v>0</v>
      </c>
      <c r="P323" t="b">
        <v>0</v>
      </c>
    </row>
    <row r="324" spans="1:16">
      <c r="A324" t="s">
        <v>1508</v>
      </c>
      <c r="B324" t="s">
        <v>637</v>
      </c>
      <c r="C324" t="s">
        <v>1509</v>
      </c>
      <c r="D324" t="s">
        <v>36</v>
      </c>
      <c r="E324" t="s">
        <v>360</v>
      </c>
      <c r="F324">
        <v>430</v>
      </c>
      <c r="G324">
        <v>646.72</v>
      </c>
      <c r="H324">
        <v>139.04</v>
      </c>
      <c r="I324" t="s">
        <v>92</v>
      </c>
      <c r="J324" t="s">
        <v>124</v>
      </c>
      <c r="K324" t="s">
        <v>222</v>
      </c>
      <c r="L324">
        <v>66</v>
      </c>
      <c r="M324" t="b">
        <v>0</v>
      </c>
      <c r="N324" t="b">
        <v>0</v>
      </c>
      <c r="O324" t="b">
        <v>0</v>
      </c>
      <c r="P324" t="b">
        <v>0</v>
      </c>
    </row>
    <row r="325" spans="1:16">
      <c r="A325" t="s">
        <v>1510</v>
      </c>
      <c r="B325" t="s">
        <v>489</v>
      </c>
      <c r="C325" t="s">
        <v>1511</v>
      </c>
      <c r="D325" t="s">
        <v>42</v>
      </c>
      <c r="E325" t="s">
        <v>360</v>
      </c>
      <c r="F325">
        <v>383</v>
      </c>
      <c r="G325">
        <v>238.38</v>
      </c>
      <c r="H325">
        <v>45.65</v>
      </c>
      <c r="I325" t="s">
        <v>76</v>
      </c>
      <c r="J325" t="s">
        <v>124</v>
      </c>
      <c r="K325" t="s">
        <v>330</v>
      </c>
      <c r="L325">
        <v>174</v>
      </c>
      <c r="M325" t="b">
        <v>0</v>
      </c>
      <c r="N325" t="b">
        <v>0</v>
      </c>
      <c r="O325" t="b">
        <v>0</v>
      </c>
      <c r="P325" t="b">
        <v>0</v>
      </c>
    </row>
    <row r="326" spans="1:16">
      <c r="A326" t="s">
        <v>1512</v>
      </c>
      <c r="B326" t="s">
        <v>427</v>
      </c>
      <c r="C326" t="s">
        <v>1513</v>
      </c>
      <c r="D326" t="s">
        <v>30</v>
      </c>
      <c r="E326" t="s">
        <v>365</v>
      </c>
      <c r="F326">
        <v>206</v>
      </c>
      <c r="G326">
        <v>1230.1199999999999</v>
      </c>
      <c r="H326">
        <v>126.7</v>
      </c>
      <c r="I326" t="s">
        <v>90</v>
      </c>
      <c r="J326" t="s">
        <v>139</v>
      </c>
      <c r="K326" t="s">
        <v>205</v>
      </c>
      <c r="L326">
        <v>49</v>
      </c>
      <c r="M326" t="b">
        <v>0</v>
      </c>
      <c r="N326" t="b">
        <v>0</v>
      </c>
      <c r="O326" t="b">
        <v>0</v>
      </c>
      <c r="P326" t="b">
        <v>0</v>
      </c>
    </row>
    <row r="327" spans="1:16">
      <c r="A327" t="s">
        <v>1514</v>
      </c>
      <c r="B327" t="s">
        <v>752</v>
      </c>
      <c r="C327" t="s">
        <v>1515</v>
      </c>
      <c r="D327" t="s">
        <v>45</v>
      </c>
      <c r="E327" t="s">
        <v>365</v>
      </c>
      <c r="F327">
        <v>978</v>
      </c>
      <c r="G327">
        <v>496.46</v>
      </c>
      <c r="H327">
        <v>242.77</v>
      </c>
      <c r="I327" t="s">
        <v>116</v>
      </c>
      <c r="J327" t="s">
        <v>124</v>
      </c>
      <c r="K327" t="s">
        <v>320</v>
      </c>
      <c r="L327">
        <v>164</v>
      </c>
      <c r="M327" t="b">
        <v>0</v>
      </c>
      <c r="N327" t="b">
        <v>0</v>
      </c>
      <c r="O327" t="b">
        <v>0</v>
      </c>
      <c r="P327" t="b">
        <v>0</v>
      </c>
    </row>
    <row r="328" spans="1:16">
      <c r="A328" t="s">
        <v>1516</v>
      </c>
      <c r="B328" t="s">
        <v>517</v>
      </c>
      <c r="C328" t="s">
        <v>1517</v>
      </c>
      <c r="D328" t="s">
        <v>39</v>
      </c>
      <c r="E328" t="s">
        <v>360</v>
      </c>
      <c r="F328">
        <v>455</v>
      </c>
      <c r="G328">
        <v>233.25</v>
      </c>
      <c r="H328">
        <v>53.06</v>
      </c>
      <c r="I328" t="s">
        <v>66</v>
      </c>
      <c r="J328" t="s">
        <v>145</v>
      </c>
      <c r="K328" t="s">
        <v>219</v>
      </c>
      <c r="L328">
        <v>63</v>
      </c>
      <c r="M328" t="b">
        <v>0</v>
      </c>
      <c r="N328" t="b">
        <v>0</v>
      </c>
      <c r="O328" t="b">
        <v>0</v>
      </c>
      <c r="P328" t="b">
        <v>0</v>
      </c>
    </row>
    <row r="329" spans="1:16">
      <c r="A329" t="s">
        <v>1518</v>
      </c>
      <c r="B329" t="s">
        <v>368</v>
      </c>
      <c r="C329" t="s">
        <v>1519</v>
      </c>
      <c r="D329" t="s">
        <v>39</v>
      </c>
      <c r="E329" t="s">
        <v>365</v>
      </c>
      <c r="F329">
        <v>854</v>
      </c>
      <c r="G329">
        <v>232.55</v>
      </c>
      <c r="H329">
        <v>99.3</v>
      </c>
      <c r="I329" t="s">
        <v>86</v>
      </c>
      <c r="J329" t="s">
        <v>130</v>
      </c>
      <c r="K329" t="s">
        <v>218</v>
      </c>
      <c r="L329">
        <v>62</v>
      </c>
      <c r="M329" t="b">
        <v>0</v>
      </c>
      <c r="N329" t="b">
        <v>0</v>
      </c>
      <c r="O329" t="b">
        <v>0</v>
      </c>
      <c r="P329" t="b">
        <v>0</v>
      </c>
    </row>
    <row r="330" spans="1:16">
      <c r="A330" t="s">
        <v>1520</v>
      </c>
      <c r="B330" t="s">
        <v>483</v>
      </c>
      <c r="C330" t="s">
        <v>1521</v>
      </c>
      <c r="D330" t="s">
        <v>27</v>
      </c>
      <c r="E330" t="s">
        <v>360</v>
      </c>
      <c r="F330">
        <v>449</v>
      </c>
      <c r="G330">
        <v>817.08</v>
      </c>
      <c r="H330">
        <v>183.43</v>
      </c>
      <c r="I330" t="s">
        <v>72</v>
      </c>
      <c r="J330" t="s">
        <v>121</v>
      </c>
      <c r="K330" t="s">
        <v>198</v>
      </c>
      <c r="L330">
        <v>42</v>
      </c>
      <c r="M330" t="b">
        <v>0</v>
      </c>
      <c r="N330" t="b">
        <v>0</v>
      </c>
      <c r="O330" t="b">
        <v>0</v>
      </c>
      <c r="P330" t="b">
        <v>0</v>
      </c>
    </row>
    <row r="331" spans="1:16">
      <c r="A331" t="s">
        <v>1522</v>
      </c>
      <c r="B331" t="s">
        <v>663</v>
      </c>
      <c r="C331" t="s">
        <v>1523</v>
      </c>
      <c r="D331" t="s">
        <v>27</v>
      </c>
      <c r="E331" t="s">
        <v>360</v>
      </c>
      <c r="F331">
        <v>249</v>
      </c>
      <c r="G331">
        <v>757.69</v>
      </c>
      <c r="H331">
        <v>94.33</v>
      </c>
      <c r="I331" t="s">
        <v>100</v>
      </c>
      <c r="J331" t="s">
        <v>124</v>
      </c>
      <c r="K331" t="s">
        <v>213</v>
      </c>
      <c r="L331">
        <v>57</v>
      </c>
      <c r="M331" t="b">
        <v>0</v>
      </c>
      <c r="N331" t="b">
        <v>0</v>
      </c>
      <c r="O331" t="b">
        <v>0</v>
      </c>
      <c r="P331" t="b">
        <v>0</v>
      </c>
    </row>
    <row r="332" spans="1:16">
      <c r="A332" t="s">
        <v>1524</v>
      </c>
      <c r="B332" t="s">
        <v>539</v>
      </c>
      <c r="C332" t="s">
        <v>1525</v>
      </c>
      <c r="D332" t="s">
        <v>39</v>
      </c>
      <c r="E332" t="s">
        <v>365</v>
      </c>
      <c r="F332">
        <v>301</v>
      </c>
      <c r="G332">
        <v>258.60000000000002</v>
      </c>
      <c r="H332">
        <v>38.92</v>
      </c>
      <c r="I332" t="s">
        <v>74</v>
      </c>
      <c r="J332" t="s">
        <v>136</v>
      </c>
      <c r="K332" t="s">
        <v>241</v>
      </c>
      <c r="L332">
        <v>85</v>
      </c>
      <c r="M332" t="b">
        <v>0</v>
      </c>
      <c r="N332" t="b">
        <v>0</v>
      </c>
      <c r="O332" t="b">
        <v>0</v>
      </c>
      <c r="P332" t="b">
        <v>0</v>
      </c>
    </row>
    <row r="333" spans="1:16">
      <c r="A333" t="s">
        <v>1526</v>
      </c>
      <c r="B333" t="s">
        <v>493</v>
      </c>
      <c r="C333" t="s">
        <v>1527</v>
      </c>
      <c r="D333" t="s">
        <v>27</v>
      </c>
      <c r="E333" t="s">
        <v>360</v>
      </c>
      <c r="F333">
        <v>285</v>
      </c>
      <c r="G333">
        <v>732.48</v>
      </c>
      <c r="H333">
        <v>104.38</v>
      </c>
      <c r="I333" t="s">
        <v>68</v>
      </c>
      <c r="J333" t="s">
        <v>136</v>
      </c>
      <c r="K333" t="s">
        <v>263</v>
      </c>
      <c r="L333">
        <v>107</v>
      </c>
      <c r="M333" t="b">
        <v>0</v>
      </c>
      <c r="N333" t="b">
        <v>0</v>
      </c>
      <c r="O333" t="b">
        <v>0</v>
      </c>
      <c r="P333" t="b">
        <v>0</v>
      </c>
    </row>
    <row r="334" spans="1:16">
      <c r="A334" t="s">
        <v>1528</v>
      </c>
      <c r="B334" t="s">
        <v>420</v>
      </c>
      <c r="C334" t="s">
        <v>1529</v>
      </c>
      <c r="D334" t="s">
        <v>45</v>
      </c>
      <c r="E334" t="s">
        <v>365</v>
      </c>
      <c r="F334">
        <v>94</v>
      </c>
      <c r="G334">
        <v>582.11</v>
      </c>
      <c r="H334">
        <v>27.36</v>
      </c>
      <c r="I334" t="s">
        <v>110</v>
      </c>
      <c r="J334" t="s">
        <v>127</v>
      </c>
      <c r="K334" t="s">
        <v>334</v>
      </c>
      <c r="L334">
        <v>178</v>
      </c>
      <c r="M334" t="b">
        <v>0</v>
      </c>
      <c r="N334" t="b">
        <v>0</v>
      </c>
      <c r="O334" t="b">
        <v>0</v>
      </c>
      <c r="P334" t="b">
        <v>0</v>
      </c>
    </row>
    <row r="335" spans="1:16">
      <c r="A335" t="s">
        <v>1530</v>
      </c>
      <c r="B335" t="s">
        <v>370</v>
      </c>
      <c r="C335" t="s">
        <v>1531</v>
      </c>
      <c r="D335" t="s">
        <v>48</v>
      </c>
      <c r="E335" t="s">
        <v>360</v>
      </c>
      <c r="F335">
        <v>108</v>
      </c>
      <c r="G335">
        <v>1392.33</v>
      </c>
      <c r="H335">
        <v>75.19</v>
      </c>
      <c r="I335" t="s">
        <v>96</v>
      </c>
      <c r="J335" t="s">
        <v>139</v>
      </c>
      <c r="K335" t="s">
        <v>180</v>
      </c>
      <c r="L335">
        <v>24</v>
      </c>
      <c r="M335" t="b">
        <v>0</v>
      </c>
      <c r="N335" t="b">
        <v>0</v>
      </c>
      <c r="O335" t="b">
        <v>0</v>
      </c>
      <c r="P335" t="b">
        <v>0</v>
      </c>
    </row>
    <row r="336" spans="1:16">
      <c r="A336" t="s">
        <v>1532</v>
      </c>
      <c r="B336" t="s">
        <v>793</v>
      </c>
      <c r="C336" t="s">
        <v>1533</v>
      </c>
      <c r="D336" t="s">
        <v>36</v>
      </c>
      <c r="E336" t="s">
        <v>360</v>
      </c>
      <c r="F336">
        <v>128</v>
      </c>
      <c r="G336">
        <v>627.71</v>
      </c>
      <c r="H336">
        <v>40.17</v>
      </c>
      <c r="I336" t="s">
        <v>98</v>
      </c>
      <c r="J336" t="s">
        <v>148</v>
      </c>
      <c r="K336" t="s">
        <v>243</v>
      </c>
      <c r="L336">
        <v>87</v>
      </c>
      <c r="M336" t="b">
        <v>0</v>
      </c>
      <c r="N336" t="b">
        <v>0</v>
      </c>
      <c r="O336" t="b">
        <v>0</v>
      </c>
      <c r="P336" t="b">
        <v>0</v>
      </c>
    </row>
    <row r="337" spans="1:16">
      <c r="A337" t="s">
        <v>1534</v>
      </c>
      <c r="B337" t="s">
        <v>464</v>
      </c>
      <c r="C337" t="s">
        <v>1535</v>
      </c>
      <c r="D337" t="s">
        <v>42</v>
      </c>
      <c r="E337" t="s">
        <v>365</v>
      </c>
      <c r="F337">
        <v>247</v>
      </c>
      <c r="G337">
        <v>242.5</v>
      </c>
      <c r="H337">
        <v>29.95</v>
      </c>
      <c r="I337" t="s">
        <v>96</v>
      </c>
      <c r="J337" t="s">
        <v>148</v>
      </c>
      <c r="K337" t="s">
        <v>204</v>
      </c>
      <c r="L337">
        <v>48</v>
      </c>
      <c r="M337" t="b">
        <v>0</v>
      </c>
      <c r="N337" t="b">
        <v>0</v>
      </c>
      <c r="O337" t="b">
        <v>0</v>
      </c>
      <c r="P337" t="b">
        <v>0</v>
      </c>
    </row>
    <row r="338" spans="1:16">
      <c r="A338" t="s">
        <v>1536</v>
      </c>
      <c r="B338" t="s">
        <v>476</v>
      </c>
      <c r="C338" t="s">
        <v>1537</v>
      </c>
      <c r="D338" t="s">
        <v>45</v>
      </c>
      <c r="E338" t="s">
        <v>365</v>
      </c>
      <c r="F338">
        <v>263</v>
      </c>
      <c r="G338">
        <v>603.33000000000004</v>
      </c>
      <c r="H338">
        <v>79.34</v>
      </c>
      <c r="I338" t="s">
        <v>84</v>
      </c>
      <c r="J338" t="s">
        <v>142</v>
      </c>
      <c r="K338" t="s">
        <v>291</v>
      </c>
      <c r="L338">
        <v>135</v>
      </c>
      <c r="M338" t="b">
        <v>0</v>
      </c>
      <c r="N338" t="b">
        <v>0</v>
      </c>
      <c r="O338" t="b">
        <v>0</v>
      </c>
      <c r="P338" t="b">
        <v>0</v>
      </c>
    </row>
    <row r="339" spans="1:16">
      <c r="A339" t="s">
        <v>1538</v>
      </c>
      <c r="B339" t="s">
        <v>543</v>
      </c>
      <c r="C339" t="s">
        <v>1539</v>
      </c>
      <c r="D339" t="s">
        <v>45</v>
      </c>
      <c r="E339" t="s">
        <v>365</v>
      </c>
      <c r="F339">
        <v>936</v>
      </c>
      <c r="G339">
        <v>601.14</v>
      </c>
      <c r="H339">
        <v>281.33</v>
      </c>
      <c r="I339" t="s">
        <v>112</v>
      </c>
      <c r="J339" t="s">
        <v>136</v>
      </c>
      <c r="K339" t="s">
        <v>292</v>
      </c>
      <c r="L339">
        <v>136</v>
      </c>
      <c r="M339" t="b">
        <v>0</v>
      </c>
      <c r="N339" t="b">
        <v>0</v>
      </c>
      <c r="O339" t="b">
        <v>0</v>
      </c>
      <c r="P339" t="b">
        <v>0</v>
      </c>
    </row>
    <row r="340" spans="1:16">
      <c r="A340" t="s">
        <v>1540</v>
      </c>
      <c r="B340" t="s">
        <v>811</v>
      </c>
      <c r="C340" t="s">
        <v>1541</v>
      </c>
      <c r="D340" t="s">
        <v>30</v>
      </c>
      <c r="E340" t="s">
        <v>360</v>
      </c>
      <c r="F340">
        <v>866</v>
      </c>
      <c r="G340">
        <v>1231.44</v>
      </c>
      <c r="H340">
        <v>533.21</v>
      </c>
      <c r="I340" t="s">
        <v>116</v>
      </c>
      <c r="J340" t="s">
        <v>136</v>
      </c>
      <c r="K340" t="s">
        <v>211</v>
      </c>
      <c r="L340">
        <v>55</v>
      </c>
      <c r="M340" t="b">
        <v>0</v>
      </c>
      <c r="N340" t="b">
        <v>0</v>
      </c>
      <c r="O340" t="b">
        <v>0</v>
      </c>
      <c r="P340" t="b">
        <v>0</v>
      </c>
    </row>
    <row r="341" spans="1:16">
      <c r="A341" t="s">
        <v>1542</v>
      </c>
      <c r="B341" t="s">
        <v>584</v>
      </c>
      <c r="C341" t="s">
        <v>1543</v>
      </c>
      <c r="D341" t="s">
        <v>27</v>
      </c>
      <c r="E341" t="s">
        <v>360</v>
      </c>
      <c r="F341">
        <v>974</v>
      </c>
      <c r="G341">
        <v>756.7</v>
      </c>
      <c r="H341">
        <v>368.51</v>
      </c>
      <c r="I341" t="s">
        <v>84</v>
      </c>
      <c r="J341" t="s">
        <v>148</v>
      </c>
      <c r="K341" t="s">
        <v>250</v>
      </c>
      <c r="L341">
        <v>94</v>
      </c>
      <c r="M341" t="b">
        <v>0</v>
      </c>
      <c r="N341" t="b">
        <v>0</v>
      </c>
      <c r="O341" t="b">
        <v>0</v>
      </c>
      <c r="P341" t="b">
        <v>0</v>
      </c>
    </row>
    <row r="342" spans="1:16">
      <c r="A342" t="s">
        <v>1544</v>
      </c>
      <c r="B342" t="s">
        <v>747</v>
      </c>
      <c r="C342" t="s">
        <v>1545</v>
      </c>
      <c r="D342" t="s">
        <v>33</v>
      </c>
      <c r="E342" t="s">
        <v>360</v>
      </c>
      <c r="F342">
        <v>853</v>
      </c>
      <c r="G342">
        <v>2146.52</v>
      </c>
      <c r="H342">
        <v>915.49</v>
      </c>
      <c r="I342" t="s">
        <v>54</v>
      </c>
      <c r="J342" t="s">
        <v>130</v>
      </c>
      <c r="K342" t="s">
        <v>211</v>
      </c>
      <c r="L342">
        <v>55</v>
      </c>
      <c r="M342" t="b">
        <v>0</v>
      </c>
      <c r="N342" t="b">
        <v>0</v>
      </c>
      <c r="O342" t="b">
        <v>0</v>
      </c>
      <c r="P342" t="b">
        <v>0</v>
      </c>
    </row>
    <row r="343" spans="1:16">
      <c r="A343" t="s">
        <v>1546</v>
      </c>
      <c r="B343" t="s">
        <v>457</v>
      </c>
      <c r="C343" t="s">
        <v>1270</v>
      </c>
      <c r="D343" t="s">
        <v>48</v>
      </c>
      <c r="E343" t="s">
        <v>360</v>
      </c>
      <c r="F343">
        <v>799</v>
      </c>
      <c r="G343">
        <v>1063.53</v>
      </c>
      <c r="H343">
        <v>424.88</v>
      </c>
      <c r="I343" t="s">
        <v>68</v>
      </c>
      <c r="J343" t="s">
        <v>133</v>
      </c>
      <c r="K343" t="s">
        <v>297</v>
      </c>
      <c r="L343">
        <v>141</v>
      </c>
      <c r="M343" t="b">
        <v>0</v>
      </c>
      <c r="N343" t="b">
        <v>0</v>
      </c>
      <c r="O343" t="b">
        <v>0</v>
      </c>
      <c r="P343" t="b">
        <v>0</v>
      </c>
    </row>
    <row r="344" spans="1:16">
      <c r="A344" t="s">
        <v>1547</v>
      </c>
      <c r="B344" t="s">
        <v>749</v>
      </c>
      <c r="C344" t="s">
        <v>1548</v>
      </c>
      <c r="D344" t="s">
        <v>42</v>
      </c>
      <c r="E344" t="s">
        <v>365</v>
      </c>
      <c r="F344">
        <v>895</v>
      </c>
      <c r="G344">
        <v>243.78</v>
      </c>
      <c r="H344">
        <v>109.09</v>
      </c>
      <c r="I344" t="s">
        <v>80</v>
      </c>
      <c r="J344" t="s">
        <v>130</v>
      </c>
      <c r="K344" t="s">
        <v>192</v>
      </c>
      <c r="L344">
        <v>36</v>
      </c>
      <c r="M344" t="b">
        <v>0</v>
      </c>
      <c r="N344" t="b">
        <v>0</v>
      </c>
      <c r="O344" t="b">
        <v>0</v>
      </c>
      <c r="P344" t="b">
        <v>0</v>
      </c>
    </row>
    <row r="345" spans="1:16">
      <c r="A345" t="s">
        <v>1549</v>
      </c>
      <c r="B345" t="s">
        <v>368</v>
      </c>
      <c r="C345" t="s">
        <v>1550</v>
      </c>
      <c r="D345" t="s">
        <v>45</v>
      </c>
      <c r="E345" t="s">
        <v>365</v>
      </c>
      <c r="F345">
        <v>32</v>
      </c>
      <c r="G345">
        <v>578.16</v>
      </c>
      <c r="H345">
        <v>9.25</v>
      </c>
      <c r="I345" t="s">
        <v>108</v>
      </c>
      <c r="J345" t="s">
        <v>136</v>
      </c>
      <c r="K345" t="s">
        <v>187</v>
      </c>
      <c r="L345">
        <v>31</v>
      </c>
      <c r="M345" t="b">
        <v>0</v>
      </c>
      <c r="N345" t="b">
        <v>0</v>
      </c>
      <c r="O345" t="b">
        <v>0</v>
      </c>
      <c r="P345" t="b">
        <v>0</v>
      </c>
    </row>
    <row r="346" spans="1:16">
      <c r="A346" t="s">
        <v>1551</v>
      </c>
      <c r="B346" t="s">
        <v>375</v>
      </c>
      <c r="C346" t="s">
        <v>1552</v>
      </c>
      <c r="D346" t="s">
        <v>30</v>
      </c>
      <c r="E346" t="s">
        <v>365</v>
      </c>
      <c r="F346">
        <v>53</v>
      </c>
      <c r="G346">
        <v>1185.76</v>
      </c>
      <c r="H346">
        <v>31.42</v>
      </c>
      <c r="I346" t="s">
        <v>114</v>
      </c>
      <c r="J346" t="s">
        <v>121</v>
      </c>
      <c r="K346" t="s">
        <v>213</v>
      </c>
      <c r="L346">
        <v>57</v>
      </c>
      <c r="M346" t="b">
        <v>0</v>
      </c>
      <c r="N346" t="b">
        <v>0</v>
      </c>
      <c r="O346" t="b">
        <v>0</v>
      </c>
      <c r="P346" t="b">
        <v>0</v>
      </c>
    </row>
    <row r="347" spans="1:16">
      <c r="A347" t="s">
        <v>1553</v>
      </c>
      <c r="B347" t="s">
        <v>773</v>
      </c>
      <c r="C347" t="s">
        <v>1554</v>
      </c>
      <c r="D347" t="s">
        <v>42</v>
      </c>
      <c r="E347" t="s">
        <v>360</v>
      </c>
      <c r="F347">
        <v>228</v>
      </c>
      <c r="G347">
        <v>247.07</v>
      </c>
      <c r="H347">
        <v>28.17</v>
      </c>
      <c r="I347" t="s">
        <v>86</v>
      </c>
      <c r="J347" t="s">
        <v>148</v>
      </c>
      <c r="K347" t="s">
        <v>291</v>
      </c>
      <c r="L347">
        <v>135</v>
      </c>
      <c r="M347" t="b">
        <v>0</v>
      </c>
      <c r="N347" t="b">
        <v>0</v>
      </c>
      <c r="O347" t="b">
        <v>0</v>
      </c>
      <c r="P347" t="b">
        <v>0</v>
      </c>
    </row>
    <row r="348" spans="1:16">
      <c r="A348" t="s">
        <v>1555</v>
      </c>
      <c r="B348" t="s">
        <v>674</v>
      </c>
      <c r="C348" t="s">
        <v>1556</v>
      </c>
      <c r="D348" t="s">
        <v>30</v>
      </c>
      <c r="E348" t="s">
        <v>365</v>
      </c>
      <c r="F348">
        <v>879</v>
      </c>
      <c r="G348">
        <v>1193.78</v>
      </c>
      <c r="H348">
        <v>524.66999999999996</v>
      </c>
      <c r="I348" t="s">
        <v>76</v>
      </c>
      <c r="J348" t="s">
        <v>136</v>
      </c>
      <c r="K348" t="s">
        <v>324</v>
      </c>
      <c r="L348">
        <v>168</v>
      </c>
      <c r="M348" t="b">
        <v>0</v>
      </c>
      <c r="N348" t="b">
        <v>0</v>
      </c>
      <c r="O348" t="b">
        <v>0</v>
      </c>
      <c r="P348" t="b">
        <v>0</v>
      </c>
    </row>
    <row r="349" spans="1:16">
      <c r="A349" t="s">
        <v>1557</v>
      </c>
      <c r="B349" t="s">
        <v>377</v>
      </c>
      <c r="C349" t="s">
        <v>1558</v>
      </c>
      <c r="D349" t="s">
        <v>42</v>
      </c>
      <c r="E349" t="s">
        <v>365</v>
      </c>
      <c r="F349">
        <v>796</v>
      </c>
      <c r="G349">
        <v>233.49</v>
      </c>
      <c r="H349">
        <v>92.93</v>
      </c>
      <c r="I349" t="s">
        <v>108</v>
      </c>
      <c r="J349" t="s">
        <v>124</v>
      </c>
      <c r="K349" t="s">
        <v>235</v>
      </c>
      <c r="L349">
        <v>79</v>
      </c>
      <c r="M349" t="b">
        <v>0</v>
      </c>
      <c r="N349" t="b">
        <v>0</v>
      </c>
      <c r="O349" t="b">
        <v>0</v>
      </c>
      <c r="P349" t="b">
        <v>0</v>
      </c>
    </row>
    <row r="350" spans="1:16">
      <c r="A350" t="s">
        <v>1559</v>
      </c>
      <c r="B350" t="s">
        <v>460</v>
      </c>
      <c r="C350" t="s">
        <v>1560</v>
      </c>
      <c r="D350" t="s">
        <v>45</v>
      </c>
      <c r="E350" t="s">
        <v>365</v>
      </c>
      <c r="F350">
        <v>793</v>
      </c>
      <c r="G350">
        <v>468.06</v>
      </c>
      <c r="H350">
        <v>185.59</v>
      </c>
      <c r="I350" t="s">
        <v>90</v>
      </c>
      <c r="J350" t="s">
        <v>124</v>
      </c>
      <c r="K350" t="s">
        <v>297</v>
      </c>
      <c r="L350">
        <v>141</v>
      </c>
      <c r="M350" t="b">
        <v>0</v>
      </c>
      <c r="N350" t="b">
        <v>0</v>
      </c>
      <c r="O350" t="b">
        <v>0</v>
      </c>
      <c r="P350" t="b">
        <v>0</v>
      </c>
    </row>
    <row r="351" spans="1:16">
      <c r="A351" t="s">
        <v>1561</v>
      </c>
      <c r="B351" t="s">
        <v>778</v>
      </c>
      <c r="C351" t="s">
        <v>1562</v>
      </c>
      <c r="D351" t="s">
        <v>45</v>
      </c>
      <c r="E351" t="s">
        <v>365</v>
      </c>
      <c r="F351">
        <v>887</v>
      </c>
      <c r="G351">
        <v>570.15</v>
      </c>
      <c r="H351">
        <v>252.86</v>
      </c>
      <c r="I351" t="s">
        <v>102</v>
      </c>
      <c r="J351" t="s">
        <v>133</v>
      </c>
      <c r="K351" t="s">
        <v>232</v>
      </c>
      <c r="L351">
        <v>76</v>
      </c>
      <c r="M351" t="b">
        <v>0</v>
      </c>
      <c r="N351" t="b">
        <v>0</v>
      </c>
      <c r="O351" t="b">
        <v>0</v>
      </c>
      <c r="P351" t="b">
        <v>0</v>
      </c>
    </row>
    <row r="352" spans="1:16">
      <c r="A352" t="s">
        <v>1563</v>
      </c>
      <c r="B352" t="s">
        <v>831</v>
      </c>
      <c r="C352" t="s">
        <v>1564</v>
      </c>
      <c r="D352" t="s">
        <v>33</v>
      </c>
      <c r="E352" t="s">
        <v>360</v>
      </c>
      <c r="F352">
        <v>320</v>
      </c>
      <c r="G352">
        <v>2103.85</v>
      </c>
      <c r="H352">
        <v>336.62</v>
      </c>
      <c r="I352" t="s">
        <v>84</v>
      </c>
      <c r="J352" t="s">
        <v>130</v>
      </c>
      <c r="K352" t="s">
        <v>325</v>
      </c>
      <c r="L352">
        <v>169</v>
      </c>
      <c r="M352" t="b">
        <v>0</v>
      </c>
      <c r="N352" t="b">
        <v>0</v>
      </c>
      <c r="O352" t="b">
        <v>0</v>
      </c>
      <c r="P352" t="b">
        <v>0</v>
      </c>
    </row>
    <row r="353" spans="1:16">
      <c r="A353" t="s">
        <v>1565</v>
      </c>
      <c r="B353" t="s">
        <v>513</v>
      </c>
      <c r="C353" t="s">
        <v>1566</v>
      </c>
      <c r="D353" t="s">
        <v>42</v>
      </c>
      <c r="E353" t="s">
        <v>360</v>
      </c>
      <c r="F353">
        <v>604</v>
      </c>
      <c r="G353">
        <v>238.02</v>
      </c>
      <c r="H353">
        <v>71.88</v>
      </c>
      <c r="I353" t="s">
        <v>112</v>
      </c>
      <c r="J353" t="s">
        <v>139</v>
      </c>
      <c r="K353" t="s">
        <v>176</v>
      </c>
      <c r="L353">
        <v>20</v>
      </c>
      <c r="M353" t="b">
        <v>0</v>
      </c>
      <c r="N353" t="b">
        <v>0</v>
      </c>
      <c r="O353" t="b">
        <v>0</v>
      </c>
      <c r="P353" t="b">
        <v>0</v>
      </c>
    </row>
    <row r="354" spans="1:16">
      <c r="A354" t="s">
        <v>1567</v>
      </c>
      <c r="B354" t="s">
        <v>621</v>
      </c>
      <c r="C354" t="s">
        <v>1568</v>
      </c>
      <c r="D354" t="s">
        <v>45</v>
      </c>
      <c r="E354" t="s">
        <v>365</v>
      </c>
      <c r="F354">
        <v>711</v>
      </c>
      <c r="G354">
        <v>585.70000000000005</v>
      </c>
      <c r="H354">
        <v>208.22</v>
      </c>
      <c r="I354" t="s">
        <v>104</v>
      </c>
      <c r="J354" t="s">
        <v>130</v>
      </c>
      <c r="K354" t="s">
        <v>157</v>
      </c>
      <c r="L354">
        <v>1</v>
      </c>
      <c r="M354" t="b">
        <v>0</v>
      </c>
      <c r="N354" t="b">
        <v>0</v>
      </c>
      <c r="O354" t="b">
        <v>0</v>
      </c>
      <c r="P354" t="b">
        <v>0</v>
      </c>
    </row>
    <row r="355" spans="1:16">
      <c r="A355" t="s">
        <v>1569</v>
      </c>
      <c r="B355" t="s">
        <v>599</v>
      </c>
      <c r="C355" t="s">
        <v>1570</v>
      </c>
      <c r="D355" t="s">
        <v>39</v>
      </c>
      <c r="E355" t="s">
        <v>360</v>
      </c>
      <c r="F355">
        <v>432</v>
      </c>
      <c r="G355">
        <v>236.31</v>
      </c>
      <c r="H355">
        <v>51.04</v>
      </c>
      <c r="I355" t="s">
        <v>112</v>
      </c>
      <c r="J355" t="s">
        <v>142</v>
      </c>
      <c r="K355" t="s">
        <v>320</v>
      </c>
      <c r="L355">
        <v>164</v>
      </c>
      <c r="M355" t="b">
        <v>0</v>
      </c>
      <c r="N355" t="b">
        <v>0</v>
      </c>
      <c r="O355" t="b">
        <v>0</v>
      </c>
      <c r="P355" t="b">
        <v>0</v>
      </c>
    </row>
    <row r="356" spans="1:16">
      <c r="A356" t="s">
        <v>1571</v>
      </c>
      <c r="B356" t="s">
        <v>770</v>
      </c>
      <c r="C356" t="s">
        <v>1572</v>
      </c>
      <c r="D356" t="s">
        <v>30</v>
      </c>
      <c r="E356" t="s">
        <v>365</v>
      </c>
      <c r="F356">
        <v>913</v>
      </c>
      <c r="G356">
        <v>1254.46</v>
      </c>
      <c r="H356">
        <v>572.66</v>
      </c>
      <c r="I356" t="s">
        <v>72</v>
      </c>
      <c r="J356" t="s">
        <v>142</v>
      </c>
      <c r="K356" t="s">
        <v>226</v>
      </c>
      <c r="L356">
        <v>70</v>
      </c>
      <c r="M356" t="b">
        <v>0</v>
      </c>
      <c r="N356" t="b">
        <v>0</v>
      </c>
      <c r="O356" t="b">
        <v>0</v>
      </c>
      <c r="P356" t="b">
        <v>0</v>
      </c>
    </row>
    <row r="357" spans="1:16">
      <c r="A357" t="s">
        <v>1573</v>
      </c>
      <c r="B357" t="s">
        <v>741</v>
      </c>
      <c r="C357" t="s">
        <v>1574</v>
      </c>
      <c r="D357" t="s">
        <v>36</v>
      </c>
      <c r="E357" t="s">
        <v>360</v>
      </c>
      <c r="F357">
        <v>988</v>
      </c>
      <c r="G357">
        <v>666.38</v>
      </c>
      <c r="H357">
        <v>329.19</v>
      </c>
      <c r="I357" t="s">
        <v>63</v>
      </c>
      <c r="J357" t="s">
        <v>130</v>
      </c>
      <c r="K357" t="s">
        <v>299</v>
      </c>
      <c r="L357">
        <v>143</v>
      </c>
      <c r="M357" t="b">
        <v>0</v>
      </c>
      <c r="N357" t="b">
        <v>0</v>
      </c>
      <c r="O357" t="b">
        <v>0</v>
      </c>
      <c r="P357" t="b">
        <v>0</v>
      </c>
    </row>
    <row r="358" spans="1:16">
      <c r="A358" t="s">
        <v>1575</v>
      </c>
      <c r="B358" t="s">
        <v>521</v>
      </c>
      <c r="C358" t="s">
        <v>1576</v>
      </c>
      <c r="D358" t="s">
        <v>36</v>
      </c>
      <c r="E358" t="s">
        <v>360</v>
      </c>
      <c r="F358">
        <v>707</v>
      </c>
      <c r="G358">
        <v>651.9</v>
      </c>
      <c r="H358">
        <v>230.45</v>
      </c>
      <c r="I358" t="s">
        <v>106</v>
      </c>
      <c r="J358" t="s">
        <v>121</v>
      </c>
      <c r="K358" t="s">
        <v>324</v>
      </c>
      <c r="L358">
        <v>168</v>
      </c>
      <c r="M358" t="b">
        <v>0</v>
      </c>
      <c r="N358" t="b">
        <v>0</v>
      </c>
      <c r="O358" t="b">
        <v>0</v>
      </c>
      <c r="P358" t="b">
        <v>0</v>
      </c>
    </row>
    <row r="359" spans="1:16">
      <c r="A359" t="s">
        <v>1577</v>
      </c>
      <c r="B359" t="s">
        <v>569</v>
      </c>
      <c r="C359" t="s">
        <v>1578</v>
      </c>
      <c r="D359" t="s">
        <v>30</v>
      </c>
      <c r="E359" t="s">
        <v>365</v>
      </c>
      <c r="F359">
        <v>783</v>
      </c>
      <c r="G359">
        <v>1215.01</v>
      </c>
      <c r="H359">
        <v>475.68</v>
      </c>
      <c r="I359" t="s">
        <v>84</v>
      </c>
      <c r="J359" t="s">
        <v>121</v>
      </c>
      <c r="K359" t="s">
        <v>246</v>
      </c>
      <c r="L359">
        <v>90</v>
      </c>
      <c r="M359" t="b">
        <v>0</v>
      </c>
      <c r="N359" t="b">
        <v>0</v>
      </c>
      <c r="O359" t="b">
        <v>0</v>
      </c>
      <c r="P359" t="b">
        <v>0</v>
      </c>
    </row>
    <row r="360" spans="1:16">
      <c r="A360" t="s">
        <v>1579</v>
      </c>
      <c r="B360" t="s">
        <v>616</v>
      </c>
      <c r="C360" t="s">
        <v>1580</v>
      </c>
      <c r="D360" t="s">
        <v>45</v>
      </c>
      <c r="E360" t="s">
        <v>365</v>
      </c>
      <c r="F360">
        <v>349</v>
      </c>
      <c r="G360">
        <v>596.24</v>
      </c>
      <c r="H360">
        <v>104.04</v>
      </c>
      <c r="I360" t="s">
        <v>54</v>
      </c>
      <c r="J360" t="s">
        <v>142</v>
      </c>
      <c r="K360" t="s">
        <v>323</v>
      </c>
      <c r="L360">
        <v>167</v>
      </c>
      <c r="M360" t="b">
        <v>0</v>
      </c>
      <c r="N360" t="b">
        <v>0</v>
      </c>
      <c r="O360" t="b">
        <v>0</v>
      </c>
      <c r="P360" t="b">
        <v>0</v>
      </c>
    </row>
    <row r="361" spans="1:16">
      <c r="A361" t="s">
        <v>1581</v>
      </c>
      <c r="B361" t="s">
        <v>554</v>
      </c>
      <c r="C361" t="s">
        <v>1582</v>
      </c>
      <c r="D361" t="s">
        <v>36</v>
      </c>
      <c r="E361" t="s">
        <v>365</v>
      </c>
      <c r="F361">
        <v>666</v>
      </c>
      <c r="G361">
        <v>643.51</v>
      </c>
      <c r="H361">
        <v>214.29</v>
      </c>
      <c r="I361" t="s">
        <v>84</v>
      </c>
      <c r="J361" t="s">
        <v>142</v>
      </c>
      <c r="K361" t="s">
        <v>162</v>
      </c>
      <c r="L361">
        <v>6</v>
      </c>
      <c r="M361" t="b">
        <v>0</v>
      </c>
      <c r="N361" t="b">
        <v>0</v>
      </c>
      <c r="O361" t="b">
        <v>0</v>
      </c>
      <c r="P361" t="b">
        <v>0</v>
      </c>
    </row>
    <row r="362" spans="1:16">
      <c r="A362" t="s">
        <v>1583</v>
      </c>
      <c r="B362" t="s">
        <v>495</v>
      </c>
      <c r="C362" t="s">
        <v>1584</v>
      </c>
      <c r="D362" t="s">
        <v>36</v>
      </c>
      <c r="E362" t="s">
        <v>365</v>
      </c>
      <c r="F362">
        <v>685</v>
      </c>
      <c r="G362">
        <v>605.70000000000005</v>
      </c>
      <c r="H362">
        <v>207.45</v>
      </c>
      <c r="I362" t="s">
        <v>112</v>
      </c>
      <c r="J362" t="s">
        <v>139</v>
      </c>
      <c r="K362" t="s">
        <v>278</v>
      </c>
      <c r="L362">
        <v>122</v>
      </c>
      <c r="M362" t="b">
        <v>0</v>
      </c>
      <c r="N362" t="b">
        <v>0</v>
      </c>
      <c r="O362" t="b">
        <v>0</v>
      </c>
      <c r="P362" t="b">
        <v>0</v>
      </c>
    </row>
    <row r="363" spans="1:16">
      <c r="A363" t="s">
        <v>1585</v>
      </c>
      <c r="B363" t="s">
        <v>395</v>
      </c>
      <c r="C363" t="s">
        <v>1586</v>
      </c>
      <c r="D363" t="s">
        <v>48</v>
      </c>
      <c r="E363" t="s">
        <v>360</v>
      </c>
      <c r="F363">
        <v>65</v>
      </c>
      <c r="G363">
        <v>963.26</v>
      </c>
      <c r="H363">
        <v>31.31</v>
      </c>
      <c r="I363" t="s">
        <v>82</v>
      </c>
      <c r="J363" t="s">
        <v>148</v>
      </c>
      <c r="K363" t="s">
        <v>157</v>
      </c>
      <c r="L363">
        <v>1</v>
      </c>
      <c r="M363" t="b">
        <v>0</v>
      </c>
      <c r="N363" t="b">
        <v>0</v>
      </c>
      <c r="O363" t="b">
        <v>0</v>
      </c>
      <c r="P363" t="b">
        <v>0</v>
      </c>
    </row>
    <row r="364" spans="1:16">
      <c r="A364" t="s">
        <v>1587</v>
      </c>
      <c r="B364" t="s">
        <v>506</v>
      </c>
      <c r="C364" t="s">
        <v>1588</v>
      </c>
      <c r="D364" t="s">
        <v>30</v>
      </c>
      <c r="E364" t="s">
        <v>365</v>
      </c>
      <c r="F364">
        <v>362</v>
      </c>
      <c r="G364">
        <v>1233.1099999999999</v>
      </c>
      <c r="H364">
        <v>223.19</v>
      </c>
      <c r="I364" t="s">
        <v>63</v>
      </c>
      <c r="J364" t="s">
        <v>142</v>
      </c>
      <c r="K364" t="s">
        <v>326</v>
      </c>
      <c r="L364">
        <v>170</v>
      </c>
      <c r="M364" t="b">
        <v>0</v>
      </c>
      <c r="N364" t="b">
        <v>0</v>
      </c>
      <c r="O364" t="b">
        <v>0</v>
      </c>
      <c r="P364" t="b">
        <v>0</v>
      </c>
    </row>
    <row r="365" spans="1:16">
      <c r="A365" t="s">
        <v>1589</v>
      </c>
      <c r="B365" t="s">
        <v>543</v>
      </c>
      <c r="C365" t="s">
        <v>1590</v>
      </c>
      <c r="D365" t="s">
        <v>45</v>
      </c>
      <c r="E365" t="s">
        <v>360</v>
      </c>
      <c r="F365">
        <v>393</v>
      </c>
      <c r="G365">
        <v>620.23</v>
      </c>
      <c r="H365">
        <v>121.88</v>
      </c>
      <c r="I365" t="s">
        <v>106</v>
      </c>
      <c r="J365" t="s">
        <v>133</v>
      </c>
      <c r="K365" t="s">
        <v>241</v>
      </c>
      <c r="L365">
        <v>85</v>
      </c>
      <c r="M365" t="b">
        <v>0</v>
      </c>
      <c r="N365" t="b">
        <v>0</v>
      </c>
      <c r="O365" t="b">
        <v>0</v>
      </c>
      <c r="P365" t="b">
        <v>0</v>
      </c>
    </row>
    <row r="366" spans="1:16">
      <c r="A366" t="s">
        <v>1591</v>
      </c>
      <c r="B366" t="s">
        <v>626</v>
      </c>
      <c r="C366" t="s">
        <v>1592</v>
      </c>
      <c r="D366" t="s">
        <v>39</v>
      </c>
      <c r="E366" t="s">
        <v>365</v>
      </c>
      <c r="F366">
        <v>165</v>
      </c>
      <c r="G366">
        <v>233.9</v>
      </c>
      <c r="H366">
        <v>19.3</v>
      </c>
      <c r="I366" t="s">
        <v>86</v>
      </c>
      <c r="J366" t="s">
        <v>124</v>
      </c>
      <c r="K366" t="s">
        <v>227</v>
      </c>
      <c r="L366">
        <v>71</v>
      </c>
      <c r="M366" t="b">
        <v>0</v>
      </c>
      <c r="N366" t="b">
        <v>0</v>
      </c>
      <c r="O366" t="b">
        <v>0</v>
      </c>
      <c r="P366" t="b">
        <v>0</v>
      </c>
    </row>
    <row r="367" spans="1:16">
      <c r="A367" t="s">
        <v>1593</v>
      </c>
      <c r="B367" t="s">
        <v>858</v>
      </c>
      <c r="C367" t="s">
        <v>1594</v>
      </c>
      <c r="D367" t="s">
        <v>30</v>
      </c>
      <c r="E367" t="s">
        <v>360</v>
      </c>
      <c r="F367">
        <v>747</v>
      </c>
      <c r="G367">
        <v>1292.8399999999999</v>
      </c>
      <c r="H367">
        <v>482.88</v>
      </c>
      <c r="I367" t="s">
        <v>114</v>
      </c>
      <c r="J367" t="s">
        <v>142</v>
      </c>
      <c r="K367" t="s">
        <v>281</v>
      </c>
      <c r="L367">
        <v>125</v>
      </c>
      <c r="M367" t="b">
        <v>0</v>
      </c>
      <c r="N367" t="b">
        <v>0</v>
      </c>
      <c r="O367" t="b">
        <v>0</v>
      </c>
      <c r="P367" t="b">
        <v>0</v>
      </c>
    </row>
    <row r="368" spans="1:16">
      <c r="A368" t="s">
        <v>1595</v>
      </c>
      <c r="B368" t="s">
        <v>790</v>
      </c>
      <c r="C368" t="s">
        <v>1596</v>
      </c>
      <c r="D368" t="s">
        <v>39</v>
      </c>
      <c r="E368" t="s">
        <v>365</v>
      </c>
      <c r="F368">
        <v>164</v>
      </c>
      <c r="G368">
        <v>230.11</v>
      </c>
      <c r="H368">
        <v>18.87</v>
      </c>
      <c r="I368" t="s">
        <v>54</v>
      </c>
      <c r="J368" t="s">
        <v>136</v>
      </c>
      <c r="K368" t="s">
        <v>309</v>
      </c>
      <c r="L368">
        <v>153</v>
      </c>
      <c r="M368" t="b">
        <v>0</v>
      </c>
      <c r="N368" t="b">
        <v>0</v>
      </c>
      <c r="O368" t="b">
        <v>0</v>
      </c>
      <c r="P368" t="b">
        <v>0</v>
      </c>
    </row>
    <row r="369" spans="1:16">
      <c r="A369" t="s">
        <v>1597</v>
      </c>
      <c r="B369" t="s">
        <v>492</v>
      </c>
      <c r="C369" t="s">
        <v>1598</v>
      </c>
      <c r="D369" t="s">
        <v>33</v>
      </c>
      <c r="E369" t="s">
        <v>360</v>
      </c>
      <c r="F369">
        <v>88</v>
      </c>
      <c r="G369">
        <v>2151.34</v>
      </c>
      <c r="H369">
        <v>94.66</v>
      </c>
      <c r="I369" t="s">
        <v>78</v>
      </c>
      <c r="J369" t="s">
        <v>145</v>
      </c>
      <c r="K369" t="s">
        <v>187</v>
      </c>
      <c r="L369">
        <v>31</v>
      </c>
      <c r="M369" t="b">
        <v>0</v>
      </c>
      <c r="N369" t="b">
        <v>0</v>
      </c>
      <c r="O369" t="b">
        <v>0</v>
      </c>
      <c r="P369" t="b">
        <v>0</v>
      </c>
    </row>
    <row r="370" spans="1:16">
      <c r="A370" t="s">
        <v>1599</v>
      </c>
      <c r="B370" t="s">
        <v>533</v>
      </c>
      <c r="C370" t="s">
        <v>1600</v>
      </c>
      <c r="D370" t="s">
        <v>45</v>
      </c>
      <c r="E370" t="s">
        <v>360</v>
      </c>
      <c r="F370">
        <v>202</v>
      </c>
      <c r="G370">
        <v>614.87</v>
      </c>
      <c r="H370">
        <v>62.1</v>
      </c>
      <c r="I370" t="s">
        <v>102</v>
      </c>
      <c r="J370" t="s">
        <v>139</v>
      </c>
      <c r="K370" t="s">
        <v>247</v>
      </c>
      <c r="L370">
        <v>91</v>
      </c>
      <c r="M370" t="b">
        <v>0</v>
      </c>
      <c r="N370" t="b">
        <v>0</v>
      </c>
      <c r="O370" t="b">
        <v>0</v>
      </c>
      <c r="P370" t="b">
        <v>0</v>
      </c>
    </row>
    <row r="371" spans="1:16">
      <c r="A371" t="s">
        <v>1601</v>
      </c>
      <c r="B371" t="s">
        <v>580</v>
      </c>
      <c r="C371" t="s">
        <v>1602</v>
      </c>
      <c r="D371" t="s">
        <v>45</v>
      </c>
      <c r="E371" t="s">
        <v>365</v>
      </c>
      <c r="F371">
        <v>573</v>
      </c>
      <c r="G371">
        <v>544.72</v>
      </c>
      <c r="H371">
        <v>156.06</v>
      </c>
      <c r="I371" t="s">
        <v>102</v>
      </c>
      <c r="J371" t="s">
        <v>139</v>
      </c>
      <c r="K371" t="s">
        <v>264</v>
      </c>
      <c r="L371">
        <v>108</v>
      </c>
      <c r="M371" t="b">
        <v>0</v>
      </c>
      <c r="N371" t="b">
        <v>0</v>
      </c>
      <c r="O371" t="b">
        <v>0</v>
      </c>
      <c r="P371" t="b">
        <v>0</v>
      </c>
    </row>
    <row r="372" spans="1:16">
      <c r="A372" t="s">
        <v>1603</v>
      </c>
      <c r="B372" t="s">
        <v>495</v>
      </c>
      <c r="C372" t="s">
        <v>1604</v>
      </c>
      <c r="D372" t="s">
        <v>36</v>
      </c>
      <c r="E372" t="s">
        <v>365</v>
      </c>
      <c r="F372">
        <v>296</v>
      </c>
      <c r="G372">
        <v>676.3</v>
      </c>
      <c r="H372">
        <v>100.09</v>
      </c>
      <c r="I372" t="s">
        <v>82</v>
      </c>
      <c r="J372" t="s">
        <v>130</v>
      </c>
      <c r="K372" t="s">
        <v>211</v>
      </c>
      <c r="L372">
        <v>55</v>
      </c>
      <c r="M372" t="b">
        <v>0</v>
      </c>
      <c r="N372" t="b">
        <v>0</v>
      </c>
      <c r="O372" t="b">
        <v>0</v>
      </c>
      <c r="P372" t="b">
        <v>0</v>
      </c>
    </row>
    <row r="373" spans="1:16">
      <c r="A373" t="s">
        <v>1605</v>
      </c>
      <c r="B373" t="s">
        <v>383</v>
      </c>
      <c r="C373" t="s">
        <v>1606</v>
      </c>
      <c r="D373" t="s">
        <v>27</v>
      </c>
      <c r="E373" t="s">
        <v>360</v>
      </c>
      <c r="F373">
        <v>65</v>
      </c>
      <c r="G373">
        <v>828.99</v>
      </c>
      <c r="H373">
        <v>26.94</v>
      </c>
      <c r="I373" t="s">
        <v>88</v>
      </c>
      <c r="J373" t="s">
        <v>139</v>
      </c>
      <c r="K373" t="s">
        <v>246</v>
      </c>
      <c r="L373">
        <v>90</v>
      </c>
      <c r="M373" t="b">
        <v>0</v>
      </c>
      <c r="N373" t="b">
        <v>0</v>
      </c>
      <c r="O373" t="b">
        <v>0</v>
      </c>
      <c r="P373" t="b">
        <v>0</v>
      </c>
    </row>
    <row r="374" spans="1:16">
      <c r="A374" t="s">
        <v>1607</v>
      </c>
      <c r="B374" t="s">
        <v>598</v>
      </c>
      <c r="C374" t="s">
        <v>1608</v>
      </c>
      <c r="D374" t="s">
        <v>27</v>
      </c>
      <c r="E374" t="s">
        <v>365</v>
      </c>
      <c r="F374">
        <v>66</v>
      </c>
      <c r="G374">
        <v>747</v>
      </c>
      <c r="H374">
        <v>24.65</v>
      </c>
      <c r="I374" t="s">
        <v>57</v>
      </c>
      <c r="J374" t="s">
        <v>139</v>
      </c>
      <c r="K374" t="s">
        <v>318</v>
      </c>
      <c r="L374">
        <v>162</v>
      </c>
      <c r="M374" t="b">
        <v>0</v>
      </c>
      <c r="N374" t="b">
        <v>0</v>
      </c>
      <c r="O374" t="b">
        <v>0</v>
      </c>
      <c r="P374" t="b">
        <v>0</v>
      </c>
    </row>
    <row r="375" spans="1:16">
      <c r="A375" t="s">
        <v>1609</v>
      </c>
      <c r="B375" t="s">
        <v>727</v>
      </c>
      <c r="C375" t="s">
        <v>1610</v>
      </c>
      <c r="D375" t="s">
        <v>42</v>
      </c>
      <c r="E375" t="s">
        <v>365</v>
      </c>
      <c r="F375">
        <v>819</v>
      </c>
      <c r="G375">
        <v>225.61</v>
      </c>
      <c r="H375">
        <v>92.39</v>
      </c>
      <c r="I375" t="s">
        <v>92</v>
      </c>
      <c r="J375" t="s">
        <v>121</v>
      </c>
      <c r="K375" t="s">
        <v>229</v>
      </c>
      <c r="L375">
        <v>73</v>
      </c>
      <c r="M375" t="b">
        <v>0</v>
      </c>
      <c r="N375" t="b">
        <v>0</v>
      </c>
      <c r="O375" t="b">
        <v>0</v>
      </c>
      <c r="P375" t="b">
        <v>0</v>
      </c>
    </row>
    <row r="376" spans="1:16">
      <c r="A376" t="s">
        <v>1611</v>
      </c>
      <c r="B376" t="s">
        <v>367</v>
      </c>
      <c r="C376" t="s">
        <v>1612</v>
      </c>
      <c r="D376" t="s">
        <v>48</v>
      </c>
      <c r="E376" t="s">
        <v>360</v>
      </c>
      <c r="F376">
        <v>480</v>
      </c>
      <c r="G376">
        <v>1276.74</v>
      </c>
      <c r="H376">
        <v>306.42</v>
      </c>
      <c r="I376" t="s">
        <v>80</v>
      </c>
      <c r="J376" t="s">
        <v>148</v>
      </c>
      <c r="K376" t="s">
        <v>285</v>
      </c>
      <c r="L376">
        <v>129</v>
      </c>
      <c r="M376" t="b">
        <v>0</v>
      </c>
      <c r="N376" t="b">
        <v>0</v>
      </c>
      <c r="O376" t="b">
        <v>0</v>
      </c>
      <c r="P376" t="b">
        <v>0</v>
      </c>
    </row>
    <row r="377" spans="1:16">
      <c r="A377" t="s">
        <v>1613</v>
      </c>
      <c r="B377" t="s">
        <v>836</v>
      </c>
      <c r="C377" t="s">
        <v>1614</v>
      </c>
      <c r="D377" t="s">
        <v>45</v>
      </c>
      <c r="E377" t="s">
        <v>365</v>
      </c>
      <c r="F377">
        <v>801</v>
      </c>
      <c r="G377">
        <v>591.79999999999995</v>
      </c>
      <c r="H377">
        <v>237.02</v>
      </c>
      <c r="I377" t="s">
        <v>104</v>
      </c>
      <c r="J377" t="s">
        <v>139</v>
      </c>
      <c r="K377" t="s">
        <v>162</v>
      </c>
      <c r="L377">
        <v>6</v>
      </c>
      <c r="M377" t="b">
        <v>0</v>
      </c>
      <c r="N377" t="b">
        <v>0</v>
      </c>
      <c r="O377" t="b">
        <v>0</v>
      </c>
      <c r="P377" t="b">
        <v>0</v>
      </c>
    </row>
    <row r="378" spans="1:16">
      <c r="A378" t="s">
        <v>1615</v>
      </c>
      <c r="B378" t="s">
        <v>767</v>
      </c>
      <c r="C378" t="s">
        <v>1616</v>
      </c>
      <c r="D378" t="s">
        <v>30</v>
      </c>
      <c r="E378" t="s">
        <v>365</v>
      </c>
      <c r="F378">
        <v>726</v>
      </c>
      <c r="G378">
        <v>1196.23</v>
      </c>
      <c r="H378">
        <v>434.23</v>
      </c>
      <c r="I378" t="s">
        <v>94</v>
      </c>
      <c r="J378" t="s">
        <v>145</v>
      </c>
      <c r="K378" t="s">
        <v>225</v>
      </c>
      <c r="L378">
        <v>69</v>
      </c>
      <c r="M378" t="b">
        <v>0</v>
      </c>
      <c r="N378" t="b">
        <v>0</v>
      </c>
      <c r="O378" t="b">
        <v>0</v>
      </c>
      <c r="P378" t="b">
        <v>0</v>
      </c>
    </row>
    <row r="379" spans="1:16">
      <c r="A379" t="s">
        <v>1617</v>
      </c>
      <c r="B379" t="s">
        <v>480</v>
      </c>
      <c r="C379" t="s">
        <v>1618</v>
      </c>
      <c r="D379" t="s">
        <v>30</v>
      </c>
      <c r="E379" t="s">
        <v>365</v>
      </c>
      <c r="F379">
        <v>550</v>
      </c>
      <c r="G379">
        <v>1268.8699999999999</v>
      </c>
      <c r="H379">
        <v>348.94</v>
      </c>
      <c r="I379" t="s">
        <v>72</v>
      </c>
      <c r="J379" t="s">
        <v>136</v>
      </c>
      <c r="K379" t="s">
        <v>163</v>
      </c>
      <c r="L379">
        <v>7</v>
      </c>
      <c r="M379" t="b">
        <v>0</v>
      </c>
      <c r="N379" t="b">
        <v>0</v>
      </c>
      <c r="O379" t="b">
        <v>0</v>
      </c>
      <c r="P379" t="b">
        <v>0</v>
      </c>
    </row>
    <row r="380" spans="1:16">
      <c r="A380" t="s">
        <v>1619</v>
      </c>
      <c r="B380" t="s">
        <v>377</v>
      </c>
      <c r="C380" t="s">
        <v>1620</v>
      </c>
      <c r="D380" t="s">
        <v>48</v>
      </c>
      <c r="E380" t="s">
        <v>365</v>
      </c>
      <c r="F380">
        <v>871</v>
      </c>
      <c r="G380">
        <v>1030.92</v>
      </c>
      <c r="H380">
        <v>448.97</v>
      </c>
      <c r="I380" t="s">
        <v>78</v>
      </c>
      <c r="J380" t="s">
        <v>136</v>
      </c>
      <c r="K380" t="s">
        <v>326</v>
      </c>
      <c r="L380">
        <v>170</v>
      </c>
      <c r="M380" t="b">
        <v>0</v>
      </c>
      <c r="N380" t="b">
        <v>0</v>
      </c>
      <c r="O380" t="b">
        <v>0</v>
      </c>
      <c r="P380" t="b">
        <v>0</v>
      </c>
    </row>
    <row r="381" spans="1:16">
      <c r="A381" t="s">
        <v>1621</v>
      </c>
      <c r="B381" t="s">
        <v>812</v>
      </c>
      <c r="C381" t="s">
        <v>1622</v>
      </c>
      <c r="D381" t="s">
        <v>42</v>
      </c>
      <c r="E381" t="s">
        <v>365</v>
      </c>
      <c r="F381">
        <v>679</v>
      </c>
      <c r="G381">
        <v>244.76</v>
      </c>
      <c r="H381">
        <v>83.1</v>
      </c>
      <c r="I381" t="s">
        <v>110</v>
      </c>
      <c r="J381" t="s">
        <v>148</v>
      </c>
      <c r="K381" t="s">
        <v>177</v>
      </c>
      <c r="L381">
        <v>21</v>
      </c>
      <c r="M381" t="b">
        <v>0</v>
      </c>
      <c r="N381" t="b">
        <v>0</v>
      </c>
      <c r="O381" t="b">
        <v>0</v>
      </c>
      <c r="P381" t="b">
        <v>0</v>
      </c>
    </row>
    <row r="382" spans="1:16">
      <c r="A382" t="s">
        <v>1623</v>
      </c>
      <c r="B382" t="s">
        <v>482</v>
      </c>
      <c r="C382" t="s">
        <v>1624</v>
      </c>
      <c r="D382" t="s">
        <v>42</v>
      </c>
      <c r="E382" t="s">
        <v>365</v>
      </c>
      <c r="F382">
        <v>570</v>
      </c>
      <c r="G382">
        <v>244.75</v>
      </c>
      <c r="H382">
        <v>69.75</v>
      </c>
      <c r="I382" t="s">
        <v>54</v>
      </c>
      <c r="J382" t="s">
        <v>121</v>
      </c>
      <c r="K382" t="s">
        <v>289</v>
      </c>
      <c r="L382">
        <v>133</v>
      </c>
      <c r="M382" t="b">
        <v>0</v>
      </c>
      <c r="N382" t="b">
        <v>0</v>
      </c>
      <c r="O382" t="b">
        <v>0</v>
      </c>
      <c r="P382" t="b">
        <v>0</v>
      </c>
    </row>
    <row r="383" spans="1:16">
      <c r="A383" t="s">
        <v>1625</v>
      </c>
      <c r="B383" t="s">
        <v>368</v>
      </c>
      <c r="C383" t="s">
        <v>1626</v>
      </c>
      <c r="D383" t="s">
        <v>30</v>
      </c>
      <c r="E383" t="s">
        <v>360</v>
      </c>
      <c r="F383">
        <v>308</v>
      </c>
      <c r="G383">
        <v>1264.21</v>
      </c>
      <c r="H383">
        <v>194.69</v>
      </c>
      <c r="I383" t="s">
        <v>94</v>
      </c>
      <c r="J383" t="s">
        <v>133</v>
      </c>
      <c r="K383" t="s">
        <v>232</v>
      </c>
      <c r="L383">
        <v>76</v>
      </c>
      <c r="M383" t="b">
        <v>0</v>
      </c>
      <c r="N383" t="b">
        <v>0</v>
      </c>
      <c r="O383" t="b">
        <v>0</v>
      </c>
      <c r="P383" t="b">
        <v>0</v>
      </c>
    </row>
    <row r="384" spans="1:16">
      <c r="A384" t="s">
        <v>1627</v>
      </c>
      <c r="B384" t="s">
        <v>618</v>
      </c>
      <c r="C384" t="s">
        <v>1628</v>
      </c>
      <c r="D384" t="s">
        <v>39</v>
      </c>
      <c r="E384" t="s">
        <v>360</v>
      </c>
      <c r="F384">
        <v>473</v>
      </c>
      <c r="G384">
        <v>227.37</v>
      </c>
      <c r="H384">
        <v>53.77</v>
      </c>
      <c r="I384" t="s">
        <v>114</v>
      </c>
      <c r="J384" t="s">
        <v>121</v>
      </c>
      <c r="K384" t="s">
        <v>232</v>
      </c>
      <c r="L384">
        <v>76</v>
      </c>
      <c r="M384" t="b">
        <v>0</v>
      </c>
      <c r="N384" t="b">
        <v>0</v>
      </c>
      <c r="O384" t="b">
        <v>0</v>
      </c>
      <c r="P384" t="b">
        <v>0</v>
      </c>
    </row>
    <row r="385" spans="1:16">
      <c r="A385" t="s">
        <v>1629</v>
      </c>
      <c r="B385" t="s">
        <v>677</v>
      </c>
      <c r="C385" t="s">
        <v>1630</v>
      </c>
      <c r="D385" t="s">
        <v>42</v>
      </c>
      <c r="E385" t="s">
        <v>365</v>
      </c>
      <c r="F385">
        <v>337</v>
      </c>
      <c r="G385">
        <v>234.32</v>
      </c>
      <c r="H385">
        <v>39.479999999999997</v>
      </c>
      <c r="I385" t="s">
        <v>72</v>
      </c>
      <c r="J385" t="s">
        <v>130</v>
      </c>
      <c r="K385" t="s">
        <v>254</v>
      </c>
      <c r="L385">
        <v>98</v>
      </c>
      <c r="M385" t="b">
        <v>0</v>
      </c>
      <c r="N385" t="b">
        <v>0</v>
      </c>
      <c r="O385" t="b">
        <v>0</v>
      </c>
      <c r="P385" t="b">
        <v>0</v>
      </c>
    </row>
    <row r="386" spans="1:16">
      <c r="A386" t="s">
        <v>1631</v>
      </c>
      <c r="B386" t="s">
        <v>790</v>
      </c>
      <c r="C386" t="s">
        <v>1632</v>
      </c>
      <c r="D386" t="s">
        <v>42</v>
      </c>
      <c r="E386" t="s">
        <v>365</v>
      </c>
      <c r="F386">
        <v>372</v>
      </c>
      <c r="G386">
        <v>243.86</v>
      </c>
      <c r="H386">
        <v>45.36</v>
      </c>
      <c r="I386" t="s">
        <v>112</v>
      </c>
      <c r="J386" t="s">
        <v>139</v>
      </c>
      <c r="K386" t="s">
        <v>305</v>
      </c>
      <c r="L386">
        <v>149</v>
      </c>
      <c r="M386" t="b">
        <v>0</v>
      </c>
      <c r="N386" t="b">
        <v>0</v>
      </c>
      <c r="O386" t="b">
        <v>0</v>
      </c>
      <c r="P386" t="b">
        <v>0</v>
      </c>
    </row>
    <row r="387" spans="1:16">
      <c r="A387" t="s">
        <v>1633</v>
      </c>
      <c r="B387" t="s">
        <v>746</v>
      </c>
      <c r="C387" t="s">
        <v>1634</v>
      </c>
      <c r="D387" t="s">
        <v>33</v>
      </c>
      <c r="E387" t="s">
        <v>360</v>
      </c>
      <c r="F387">
        <v>715</v>
      </c>
      <c r="G387">
        <v>2114.2199999999998</v>
      </c>
      <c r="H387">
        <v>755.83</v>
      </c>
      <c r="I387" t="s">
        <v>112</v>
      </c>
      <c r="J387" t="s">
        <v>145</v>
      </c>
      <c r="K387" t="s">
        <v>331</v>
      </c>
      <c r="L387">
        <v>175</v>
      </c>
      <c r="M387" t="b">
        <v>0</v>
      </c>
      <c r="N387" t="b">
        <v>0</v>
      </c>
      <c r="O387" t="b">
        <v>0</v>
      </c>
      <c r="P387" t="b">
        <v>0</v>
      </c>
    </row>
    <row r="388" spans="1:16">
      <c r="A388" t="s">
        <v>1635</v>
      </c>
      <c r="B388" t="s">
        <v>727</v>
      </c>
      <c r="C388" t="s">
        <v>1636</v>
      </c>
      <c r="D388" t="s">
        <v>42</v>
      </c>
      <c r="E388" t="s">
        <v>365</v>
      </c>
      <c r="F388">
        <v>403</v>
      </c>
      <c r="G388">
        <v>214.2</v>
      </c>
      <c r="H388">
        <v>43.16</v>
      </c>
      <c r="I388" t="s">
        <v>88</v>
      </c>
      <c r="J388" t="s">
        <v>142</v>
      </c>
      <c r="K388" t="s">
        <v>288</v>
      </c>
      <c r="L388">
        <v>132</v>
      </c>
      <c r="M388" t="b">
        <v>0</v>
      </c>
      <c r="N388" t="b">
        <v>0</v>
      </c>
      <c r="O388" t="b">
        <v>0</v>
      </c>
      <c r="P388" t="b">
        <v>0</v>
      </c>
    </row>
    <row r="389" spans="1:16">
      <c r="A389" t="s">
        <v>1637</v>
      </c>
      <c r="B389" t="s">
        <v>602</v>
      </c>
      <c r="C389" t="s">
        <v>1638</v>
      </c>
      <c r="D389" t="s">
        <v>48</v>
      </c>
      <c r="E389" t="s">
        <v>365</v>
      </c>
      <c r="F389">
        <v>171</v>
      </c>
      <c r="G389">
        <v>1366.97</v>
      </c>
      <c r="H389">
        <v>116.88</v>
      </c>
      <c r="I389" t="s">
        <v>108</v>
      </c>
      <c r="J389" t="s">
        <v>142</v>
      </c>
      <c r="K389" t="s">
        <v>227</v>
      </c>
      <c r="L389">
        <v>71</v>
      </c>
      <c r="M389" t="b">
        <v>0</v>
      </c>
      <c r="N389" t="b">
        <v>0</v>
      </c>
      <c r="O389" t="b">
        <v>0</v>
      </c>
      <c r="P389" t="b">
        <v>0</v>
      </c>
    </row>
    <row r="390" spans="1:16">
      <c r="A390" t="s">
        <v>1639</v>
      </c>
      <c r="B390" t="s">
        <v>791</v>
      </c>
      <c r="C390" t="s">
        <v>1475</v>
      </c>
      <c r="D390" t="s">
        <v>30</v>
      </c>
      <c r="E390" t="s">
        <v>360</v>
      </c>
      <c r="F390">
        <v>814</v>
      </c>
      <c r="G390">
        <v>1310.94</v>
      </c>
      <c r="H390">
        <v>533.54999999999995</v>
      </c>
      <c r="I390" t="s">
        <v>63</v>
      </c>
      <c r="J390" t="s">
        <v>136</v>
      </c>
      <c r="K390" t="s">
        <v>190</v>
      </c>
      <c r="L390">
        <v>34</v>
      </c>
      <c r="M390" t="b">
        <v>0</v>
      </c>
      <c r="N390" t="b">
        <v>0</v>
      </c>
      <c r="O390" t="b">
        <v>0</v>
      </c>
      <c r="P390" t="b">
        <v>0</v>
      </c>
    </row>
    <row r="391" spans="1:16">
      <c r="A391" t="s">
        <v>1640</v>
      </c>
      <c r="B391" t="s">
        <v>388</v>
      </c>
      <c r="C391" t="s">
        <v>1641</v>
      </c>
      <c r="D391" t="s">
        <v>45</v>
      </c>
      <c r="E391" t="s">
        <v>365</v>
      </c>
      <c r="F391">
        <v>675</v>
      </c>
      <c r="G391">
        <v>480.54</v>
      </c>
      <c r="H391">
        <v>162.18</v>
      </c>
      <c r="I391" t="s">
        <v>104</v>
      </c>
      <c r="J391" t="s">
        <v>136</v>
      </c>
      <c r="K391" t="s">
        <v>194</v>
      </c>
      <c r="L391">
        <v>38</v>
      </c>
      <c r="M391" t="b">
        <v>0</v>
      </c>
      <c r="N391" t="b">
        <v>0</v>
      </c>
      <c r="O391" t="b">
        <v>0</v>
      </c>
      <c r="P391" t="b">
        <v>0</v>
      </c>
    </row>
    <row r="392" spans="1:16">
      <c r="A392" t="s">
        <v>1642</v>
      </c>
      <c r="B392" t="s">
        <v>801</v>
      </c>
      <c r="C392" t="s">
        <v>1643</v>
      </c>
      <c r="D392" t="s">
        <v>27</v>
      </c>
      <c r="E392" t="s">
        <v>365</v>
      </c>
      <c r="F392">
        <v>113</v>
      </c>
      <c r="G392">
        <v>768.45</v>
      </c>
      <c r="H392">
        <v>43.42</v>
      </c>
      <c r="I392" t="s">
        <v>88</v>
      </c>
      <c r="J392" t="s">
        <v>139</v>
      </c>
      <c r="K392" t="s">
        <v>323</v>
      </c>
      <c r="L392">
        <v>167</v>
      </c>
      <c r="M392" t="b">
        <v>0</v>
      </c>
      <c r="N392" t="b">
        <v>0</v>
      </c>
      <c r="O392" t="b">
        <v>0</v>
      </c>
      <c r="P392" t="b">
        <v>0</v>
      </c>
    </row>
    <row r="393" spans="1:16">
      <c r="A393" t="s">
        <v>1644</v>
      </c>
      <c r="B393" t="s">
        <v>821</v>
      </c>
      <c r="C393" t="s">
        <v>1645</v>
      </c>
      <c r="D393" t="s">
        <v>36</v>
      </c>
      <c r="E393" t="s">
        <v>360</v>
      </c>
      <c r="F393">
        <v>925</v>
      </c>
      <c r="G393">
        <v>629.05999999999995</v>
      </c>
      <c r="H393">
        <v>290.94</v>
      </c>
      <c r="I393" t="s">
        <v>70</v>
      </c>
      <c r="J393" t="s">
        <v>145</v>
      </c>
      <c r="K393" t="s">
        <v>303</v>
      </c>
      <c r="L393">
        <v>147</v>
      </c>
      <c r="M393" t="b">
        <v>0</v>
      </c>
      <c r="N393" t="b">
        <v>0</v>
      </c>
      <c r="O393" t="b">
        <v>0</v>
      </c>
      <c r="P393" t="b">
        <v>0</v>
      </c>
    </row>
    <row r="394" spans="1:16">
      <c r="A394" t="s">
        <v>1646</v>
      </c>
      <c r="B394" t="s">
        <v>649</v>
      </c>
      <c r="C394" t="s">
        <v>1163</v>
      </c>
      <c r="D394" t="s">
        <v>42</v>
      </c>
      <c r="E394" t="s">
        <v>365</v>
      </c>
      <c r="F394">
        <v>363</v>
      </c>
      <c r="G394">
        <v>232.29</v>
      </c>
      <c r="H394">
        <v>42.16</v>
      </c>
      <c r="I394" t="s">
        <v>60</v>
      </c>
      <c r="J394" t="s">
        <v>133</v>
      </c>
      <c r="K394" t="s">
        <v>191</v>
      </c>
      <c r="L394">
        <v>35</v>
      </c>
      <c r="M394" t="b">
        <v>0</v>
      </c>
      <c r="N394" t="b">
        <v>0</v>
      </c>
      <c r="O394" t="b">
        <v>0</v>
      </c>
      <c r="P394" t="b">
        <v>0</v>
      </c>
    </row>
    <row r="395" spans="1:16">
      <c r="A395" t="s">
        <v>1647</v>
      </c>
      <c r="B395" t="s">
        <v>771</v>
      </c>
      <c r="C395" t="s">
        <v>1648</v>
      </c>
      <c r="D395" t="s">
        <v>30</v>
      </c>
      <c r="E395" t="s">
        <v>365</v>
      </c>
      <c r="F395">
        <v>744</v>
      </c>
      <c r="G395">
        <v>1220.47</v>
      </c>
      <c r="H395">
        <v>454.01</v>
      </c>
      <c r="I395" t="s">
        <v>84</v>
      </c>
      <c r="J395" t="s">
        <v>148</v>
      </c>
      <c r="K395" t="s">
        <v>257</v>
      </c>
      <c r="L395">
        <v>101</v>
      </c>
      <c r="M395" t="b">
        <v>0</v>
      </c>
      <c r="N395" t="b">
        <v>0</v>
      </c>
      <c r="O395" t="b">
        <v>0</v>
      </c>
      <c r="P395" t="b">
        <v>0</v>
      </c>
    </row>
    <row r="396" spans="1:16">
      <c r="A396" t="s">
        <v>1649</v>
      </c>
      <c r="B396" t="s">
        <v>756</v>
      </c>
      <c r="C396" t="s">
        <v>1650</v>
      </c>
      <c r="D396" t="s">
        <v>42</v>
      </c>
      <c r="E396" t="s">
        <v>365</v>
      </c>
      <c r="F396">
        <v>819</v>
      </c>
      <c r="G396">
        <v>235.23</v>
      </c>
      <c r="H396">
        <v>96.33</v>
      </c>
      <c r="I396" t="s">
        <v>94</v>
      </c>
      <c r="J396" t="s">
        <v>124</v>
      </c>
      <c r="K396" t="s">
        <v>239</v>
      </c>
      <c r="L396">
        <v>83</v>
      </c>
      <c r="M396" t="b">
        <v>0</v>
      </c>
      <c r="N396" t="b">
        <v>0</v>
      </c>
      <c r="O396" t="b">
        <v>0</v>
      </c>
      <c r="P396" t="b">
        <v>0</v>
      </c>
    </row>
    <row r="397" spans="1:16">
      <c r="A397" t="s">
        <v>1651</v>
      </c>
      <c r="B397" t="s">
        <v>474</v>
      </c>
      <c r="C397" t="s">
        <v>1652</v>
      </c>
      <c r="D397" t="s">
        <v>36</v>
      </c>
      <c r="E397" t="s">
        <v>365</v>
      </c>
      <c r="F397">
        <v>955</v>
      </c>
      <c r="G397">
        <v>630.6</v>
      </c>
      <c r="H397">
        <v>301.11</v>
      </c>
      <c r="I397" t="s">
        <v>54</v>
      </c>
      <c r="J397" t="s">
        <v>121</v>
      </c>
      <c r="K397" t="s">
        <v>298</v>
      </c>
      <c r="L397">
        <v>142</v>
      </c>
      <c r="M397" t="b">
        <v>0</v>
      </c>
      <c r="N397" t="b">
        <v>0</v>
      </c>
      <c r="O397" t="b">
        <v>0</v>
      </c>
      <c r="P397" t="b">
        <v>0</v>
      </c>
    </row>
    <row r="398" spans="1:16">
      <c r="A398" t="s">
        <v>1653</v>
      </c>
      <c r="B398" t="s">
        <v>642</v>
      </c>
      <c r="C398" t="s">
        <v>1654</v>
      </c>
      <c r="D398" t="s">
        <v>36</v>
      </c>
      <c r="E398" t="s">
        <v>365</v>
      </c>
      <c r="F398">
        <v>906</v>
      </c>
      <c r="G398">
        <v>627.29999999999995</v>
      </c>
      <c r="H398">
        <v>284.17</v>
      </c>
      <c r="I398" t="s">
        <v>100</v>
      </c>
      <c r="J398" t="s">
        <v>145</v>
      </c>
      <c r="K398" t="s">
        <v>169</v>
      </c>
      <c r="L398">
        <v>13</v>
      </c>
      <c r="M398" t="b">
        <v>0</v>
      </c>
      <c r="N398" t="b">
        <v>0</v>
      </c>
      <c r="O398" t="b">
        <v>0</v>
      </c>
      <c r="P398" t="b">
        <v>0</v>
      </c>
    </row>
    <row r="399" spans="1:16">
      <c r="A399" t="s">
        <v>1655</v>
      </c>
      <c r="B399" t="s">
        <v>555</v>
      </c>
      <c r="C399" t="s">
        <v>1656</v>
      </c>
      <c r="D399" t="s">
        <v>27</v>
      </c>
      <c r="E399" t="s">
        <v>360</v>
      </c>
      <c r="F399">
        <v>847</v>
      </c>
      <c r="G399">
        <v>755.81</v>
      </c>
      <c r="H399">
        <v>320.08999999999997</v>
      </c>
      <c r="I399" t="s">
        <v>112</v>
      </c>
      <c r="J399" t="s">
        <v>121</v>
      </c>
      <c r="K399" t="s">
        <v>165</v>
      </c>
      <c r="L399">
        <v>9</v>
      </c>
      <c r="M399" t="b">
        <v>0</v>
      </c>
      <c r="N399" t="b">
        <v>0</v>
      </c>
      <c r="O399" t="b">
        <v>0</v>
      </c>
      <c r="P399" t="b">
        <v>0</v>
      </c>
    </row>
    <row r="400" spans="1:16">
      <c r="A400" t="s">
        <v>1657</v>
      </c>
      <c r="B400" t="s">
        <v>702</v>
      </c>
      <c r="C400" t="s">
        <v>1658</v>
      </c>
      <c r="D400" t="s">
        <v>27</v>
      </c>
      <c r="E400" t="s">
        <v>365</v>
      </c>
      <c r="F400">
        <v>766</v>
      </c>
      <c r="G400">
        <v>798.76</v>
      </c>
      <c r="H400">
        <v>305.93</v>
      </c>
      <c r="I400" t="s">
        <v>92</v>
      </c>
      <c r="J400" t="s">
        <v>139</v>
      </c>
      <c r="K400" t="s">
        <v>229</v>
      </c>
      <c r="L400">
        <v>73</v>
      </c>
      <c r="M400" t="b">
        <v>0</v>
      </c>
      <c r="N400" t="b">
        <v>0</v>
      </c>
      <c r="O400" t="b">
        <v>0</v>
      </c>
      <c r="P400" t="b">
        <v>0</v>
      </c>
    </row>
    <row r="401" spans="1:16">
      <c r="A401" t="s">
        <v>1659</v>
      </c>
      <c r="B401" t="s">
        <v>488</v>
      </c>
      <c r="C401" t="s">
        <v>1660</v>
      </c>
      <c r="D401" t="s">
        <v>33</v>
      </c>
      <c r="E401" t="s">
        <v>360</v>
      </c>
      <c r="F401">
        <v>148</v>
      </c>
      <c r="G401">
        <v>2172.35</v>
      </c>
      <c r="H401">
        <v>160.75</v>
      </c>
      <c r="I401" t="s">
        <v>68</v>
      </c>
      <c r="J401" t="s">
        <v>121</v>
      </c>
      <c r="K401" t="s">
        <v>165</v>
      </c>
      <c r="L401">
        <v>9</v>
      </c>
      <c r="M401" t="b">
        <v>0</v>
      </c>
      <c r="N401" t="b">
        <v>0</v>
      </c>
      <c r="O401" t="b">
        <v>0</v>
      </c>
      <c r="P401" t="b">
        <v>0</v>
      </c>
    </row>
    <row r="402" spans="1:16">
      <c r="A402" t="s">
        <v>1661</v>
      </c>
      <c r="B402" t="s">
        <v>820</v>
      </c>
      <c r="C402" t="s">
        <v>1662</v>
      </c>
      <c r="D402" t="s">
        <v>45</v>
      </c>
      <c r="E402" t="s">
        <v>360</v>
      </c>
      <c r="F402">
        <v>363</v>
      </c>
      <c r="G402">
        <v>570.26</v>
      </c>
      <c r="H402">
        <v>103.5</v>
      </c>
      <c r="I402" t="s">
        <v>100</v>
      </c>
      <c r="J402" t="s">
        <v>127</v>
      </c>
      <c r="K402" t="s">
        <v>289</v>
      </c>
      <c r="L402">
        <v>133</v>
      </c>
      <c r="M402" t="b">
        <v>0</v>
      </c>
      <c r="N402" t="b">
        <v>0</v>
      </c>
      <c r="O402" t="b">
        <v>0</v>
      </c>
      <c r="P402" t="b">
        <v>0</v>
      </c>
    </row>
    <row r="403" spans="1:16">
      <c r="A403" t="s">
        <v>1663</v>
      </c>
      <c r="B403" t="s">
        <v>544</v>
      </c>
      <c r="C403" t="s">
        <v>1664</v>
      </c>
      <c r="D403" t="s">
        <v>27</v>
      </c>
      <c r="E403" t="s">
        <v>365</v>
      </c>
      <c r="F403">
        <v>154</v>
      </c>
      <c r="G403">
        <v>804.74</v>
      </c>
      <c r="H403">
        <v>61.96</v>
      </c>
      <c r="I403" t="s">
        <v>104</v>
      </c>
      <c r="J403" t="s">
        <v>133</v>
      </c>
      <c r="K403" t="s">
        <v>271</v>
      </c>
      <c r="L403">
        <v>115</v>
      </c>
      <c r="M403" t="b">
        <v>0</v>
      </c>
      <c r="N403" t="b">
        <v>0</v>
      </c>
      <c r="O403" t="b">
        <v>0</v>
      </c>
      <c r="P403" t="b">
        <v>0</v>
      </c>
    </row>
    <row r="404" spans="1:16">
      <c r="A404" t="s">
        <v>1665</v>
      </c>
      <c r="B404" t="s">
        <v>464</v>
      </c>
      <c r="C404" t="s">
        <v>1666</v>
      </c>
      <c r="D404" t="s">
        <v>36</v>
      </c>
      <c r="E404" t="s">
        <v>365</v>
      </c>
      <c r="F404">
        <v>985</v>
      </c>
      <c r="G404">
        <v>631.66</v>
      </c>
      <c r="H404">
        <v>311.08999999999997</v>
      </c>
      <c r="I404" t="s">
        <v>80</v>
      </c>
      <c r="J404" t="s">
        <v>145</v>
      </c>
      <c r="K404" t="s">
        <v>211</v>
      </c>
      <c r="L404">
        <v>55</v>
      </c>
      <c r="M404" t="b">
        <v>0</v>
      </c>
      <c r="N404" t="b">
        <v>0</v>
      </c>
      <c r="O404" t="b">
        <v>0</v>
      </c>
      <c r="P404" t="b">
        <v>0</v>
      </c>
    </row>
    <row r="405" spans="1:16">
      <c r="A405" t="s">
        <v>1667</v>
      </c>
      <c r="B405" t="s">
        <v>790</v>
      </c>
      <c r="C405" t="s">
        <v>1668</v>
      </c>
      <c r="D405" t="s">
        <v>39</v>
      </c>
      <c r="E405" t="s">
        <v>360</v>
      </c>
      <c r="F405">
        <v>56</v>
      </c>
      <c r="G405">
        <v>230.29</v>
      </c>
      <c r="H405">
        <v>6.45</v>
      </c>
      <c r="I405" t="s">
        <v>74</v>
      </c>
      <c r="J405" t="s">
        <v>148</v>
      </c>
      <c r="K405" t="s">
        <v>166</v>
      </c>
      <c r="L405">
        <v>10</v>
      </c>
      <c r="M405" t="b">
        <v>0</v>
      </c>
      <c r="N405" t="b">
        <v>0</v>
      </c>
      <c r="O405" t="b">
        <v>0</v>
      </c>
      <c r="P405" t="b">
        <v>0</v>
      </c>
    </row>
    <row r="406" spans="1:16">
      <c r="A406" t="s">
        <v>1669</v>
      </c>
      <c r="B406" t="s">
        <v>385</v>
      </c>
      <c r="C406" t="s">
        <v>1670</v>
      </c>
      <c r="D406" t="s">
        <v>33</v>
      </c>
      <c r="E406" t="s">
        <v>360</v>
      </c>
      <c r="F406">
        <v>428</v>
      </c>
      <c r="G406">
        <v>2190.75</v>
      </c>
      <c r="H406">
        <v>468.82</v>
      </c>
      <c r="I406" t="s">
        <v>108</v>
      </c>
      <c r="J406" t="s">
        <v>139</v>
      </c>
      <c r="K406" t="s">
        <v>331</v>
      </c>
      <c r="L406">
        <v>175</v>
      </c>
      <c r="M406" t="b">
        <v>0</v>
      </c>
      <c r="N406" t="b">
        <v>0</v>
      </c>
      <c r="O406" t="b">
        <v>0</v>
      </c>
      <c r="P406" t="b">
        <v>0</v>
      </c>
    </row>
    <row r="407" spans="1:16">
      <c r="A407" t="s">
        <v>1671</v>
      </c>
      <c r="B407" t="s">
        <v>661</v>
      </c>
      <c r="C407" t="s">
        <v>1672</v>
      </c>
      <c r="D407" t="s">
        <v>36</v>
      </c>
      <c r="E407" t="s">
        <v>365</v>
      </c>
      <c r="F407">
        <v>959</v>
      </c>
      <c r="G407">
        <v>631.78</v>
      </c>
      <c r="H407">
        <v>302.94</v>
      </c>
      <c r="I407" t="s">
        <v>82</v>
      </c>
      <c r="J407" t="s">
        <v>130</v>
      </c>
      <c r="K407" t="s">
        <v>220</v>
      </c>
      <c r="L407">
        <v>64</v>
      </c>
      <c r="M407" t="b">
        <v>0</v>
      </c>
      <c r="N407" t="b">
        <v>0</v>
      </c>
      <c r="O407" t="b">
        <v>0</v>
      </c>
      <c r="P407" t="b">
        <v>0</v>
      </c>
    </row>
    <row r="408" spans="1:16">
      <c r="A408" t="s">
        <v>1673</v>
      </c>
      <c r="B408" t="s">
        <v>424</v>
      </c>
      <c r="C408" t="s">
        <v>1674</v>
      </c>
      <c r="D408" t="s">
        <v>45</v>
      </c>
      <c r="E408" t="s">
        <v>360</v>
      </c>
      <c r="F408">
        <v>448</v>
      </c>
      <c r="G408">
        <v>570.12</v>
      </c>
      <c r="H408">
        <v>127.71</v>
      </c>
      <c r="I408" t="s">
        <v>110</v>
      </c>
      <c r="J408" t="s">
        <v>145</v>
      </c>
      <c r="K408" t="s">
        <v>179</v>
      </c>
      <c r="L408">
        <v>23</v>
      </c>
      <c r="M408" t="b">
        <v>0</v>
      </c>
      <c r="N408" t="b">
        <v>0</v>
      </c>
      <c r="O408" t="b">
        <v>0</v>
      </c>
      <c r="P408" t="b">
        <v>0</v>
      </c>
    </row>
    <row r="409" spans="1:16">
      <c r="A409" t="s">
        <v>1675</v>
      </c>
      <c r="B409" t="s">
        <v>436</v>
      </c>
      <c r="C409" t="s">
        <v>1676</v>
      </c>
      <c r="D409" t="s">
        <v>48</v>
      </c>
      <c r="E409" t="s">
        <v>360</v>
      </c>
      <c r="F409">
        <v>262</v>
      </c>
      <c r="G409">
        <v>1316.42</v>
      </c>
      <c r="H409">
        <v>172.45</v>
      </c>
      <c r="I409" t="s">
        <v>106</v>
      </c>
      <c r="J409" t="s">
        <v>145</v>
      </c>
      <c r="K409" t="s">
        <v>201</v>
      </c>
      <c r="L409">
        <v>45</v>
      </c>
      <c r="M409" t="b">
        <v>0</v>
      </c>
      <c r="N409" t="b">
        <v>0</v>
      </c>
      <c r="O409" t="b">
        <v>0</v>
      </c>
      <c r="P409" t="b">
        <v>0</v>
      </c>
    </row>
    <row r="410" spans="1:16">
      <c r="A410" t="s">
        <v>1677</v>
      </c>
      <c r="B410" t="s">
        <v>738</v>
      </c>
      <c r="C410" t="s">
        <v>1678</v>
      </c>
      <c r="D410" t="s">
        <v>48</v>
      </c>
      <c r="E410" t="s">
        <v>360</v>
      </c>
      <c r="F410">
        <v>40</v>
      </c>
      <c r="G410">
        <v>1172.33</v>
      </c>
      <c r="H410">
        <v>23.45</v>
      </c>
      <c r="I410" t="s">
        <v>110</v>
      </c>
      <c r="J410" t="s">
        <v>130</v>
      </c>
      <c r="K410" t="s">
        <v>255</v>
      </c>
      <c r="L410">
        <v>99</v>
      </c>
      <c r="M410" t="b">
        <v>0</v>
      </c>
      <c r="N410" t="b">
        <v>0</v>
      </c>
      <c r="O410" t="b">
        <v>0</v>
      </c>
      <c r="P410" t="b">
        <v>0</v>
      </c>
    </row>
    <row r="411" spans="1:16">
      <c r="A411" t="s">
        <v>1679</v>
      </c>
      <c r="B411" t="s">
        <v>676</v>
      </c>
      <c r="C411" t="s">
        <v>1680</v>
      </c>
      <c r="D411" t="s">
        <v>30</v>
      </c>
      <c r="E411" t="s">
        <v>360</v>
      </c>
      <c r="F411">
        <v>474</v>
      </c>
      <c r="G411">
        <v>1223.29</v>
      </c>
      <c r="H411">
        <v>289.92</v>
      </c>
      <c r="I411" t="s">
        <v>104</v>
      </c>
      <c r="J411" t="s">
        <v>136</v>
      </c>
      <c r="K411" t="s">
        <v>234</v>
      </c>
      <c r="L411">
        <v>78</v>
      </c>
      <c r="M411" t="b">
        <v>0</v>
      </c>
      <c r="N411" t="b">
        <v>0</v>
      </c>
      <c r="O411" t="b">
        <v>0</v>
      </c>
      <c r="P411" t="b">
        <v>0</v>
      </c>
    </row>
    <row r="412" spans="1:16">
      <c r="A412" t="s">
        <v>1681</v>
      </c>
      <c r="B412" t="s">
        <v>751</v>
      </c>
      <c r="C412" t="s">
        <v>1682</v>
      </c>
      <c r="D412" t="s">
        <v>48</v>
      </c>
      <c r="E412" t="s">
        <v>360</v>
      </c>
      <c r="F412">
        <v>300</v>
      </c>
      <c r="G412">
        <v>948.66</v>
      </c>
      <c r="H412">
        <v>142.30000000000001</v>
      </c>
      <c r="I412" t="s">
        <v>96</v>
      </c>
      <c r="J412" t="s">
        <v>133</v>
      </c>
      <c r="K412" t="s">
        <v>197</v>
      </c>
      <c r="L412">
        <v>41</v>
      </c>
      <c r="M412" t="b">
        <v>0</v>
      </c>
      <c r="N412" t="b">
        <v>0</v>
      </c>
      <c r="O412" t="b">
        <v>0</v>
      </c>
      <c r="P412" t="b">
        <v>0</v>
      </c>
    </row>
    <row r="413" spans="1:16">
      <c r="A413" t="s">
        <v>1683</v>
      </c>
      <c r="B413" t="s">
        <v>623</v>
      </c>
      <c r="C413" t="s">
        <v>1684</v>
      </c>
      <c r="D413" t="s">
        <v>42</v>
      </c>
      <c r="E413" t="s">
        <v>360</v>
      </c>
      <c r="F413">
        <v>949</v>
      </c>
      <c r="G413">
        <v>225.31</v>
      </c>
      <c r="H413">
        <v>106.91</v>
      </c>
      <c r="I413" t="s">
        <v>102</v>
      </c>
      <c r="J413" t="s">
        <v>136</v>
      </c>
      <c r="K413" t="s">
        <v>250</v>
      </c>
      <c r="L413">
        <v>94</v>
      </c>
      <c r="M413" t="b">
        <v>0</v>
      </c>
      <c r="N413" t="b">
        <v>0</v>
      </c>
      <c r="O413" t="b">
        <v>0</v>
      </c>
      <c r="P413" t="b">
        <v>0</v>
      </c>
    </row>
    <row r="414" spans="1:16">
      <c r="A414" t="s">
        <v>1685</v>
      </c>
      <c r="B414" t="s">
        <v>641</v>
      </c>
      <c r="C414" t="s">
        <v>1686</v>
      </c>
      <c r="D414" t="s">
        <v>30</v>
      </c>
      <c r="E414" t="s">
        <v>365</v>
      </c>
      <c r="F414">
        <v>82</v>
      </c>
      <c r="G414">
        <v>1285.5</v>
      </c>
      <c r="H414">
        <v>52.71</v>
      </c>
      <c r="I414" t="s">
        <v>102</v>
      </c>
      <c r="J414" t="s">
        <v>133</v>
      </c>
      <c r="K414" t="s">
        <v>227</v>
      </c>
      <c r="L414">
        <v>71</v>
      </c>
      <c r="M414" t="b">
        <v>0</v>
      </c>
      <c r="N414" t="b">
        <v>0</v>
      </c>
      <c r="O414" t="b">
        <v>0</v>
      </c>
      <c r="P414" t="b">
        <v>0</v>
      </c>
    </row>
    <row r="415" spans="1:16">
      <c r="A415" t="s">
        <v>1687</v>
      </c>
      <c r="B415" t="s">
        <v>650</v>
      </c>
      <c r="C415" t="s">
        <v>1688</v>
      </c>
      <c r="D415" t="s">
        <v>36</v>
      </c>
      <c r="E415" t="s">
        <v>360</v>
      </c>
      <c r="F415">
        <v>284</v>
      </c>
      <c r="G415">
        <v>627.92999999999995</v>
      </c>
      <c r="H415">
        <v>89.17</v>
      </c>
      <c r="I415" t="s">
        <v>84</v>
      </c>
      <c r="J415" t="s">
        <v>127</v>
      </c>
      <c r="K415" t="s">
        <v>310</v>
      </c>
      <c r="L415">
        <v>154</v>
      </c>
      <c r="M415" t="b">
        <v>0</v>
      </c>
      <c r="N415" t="b">
        <v>0</v>
      </c>
      <c r="O415" t="b">
        <v>0</v>
      </c>
      <c r="P415" t="b">
        <v>0</v>
      </c>
    </row>
    <row r="416" spans="1:16">
      <c r="A416" t="s">
        <v>1689</v>
      </c>
      <c r="B416" t="s">
        <v>592</v>
      </c>
      <c r="C416" t="s">
        <v>1690</v>
      </c>
      <c r="D416" t="s">
        <v>36</v>
      </c>
      <c r="E416" t="s">
        <v>365</v>
      </c>
      <c r="F416">
        <v>787</v>
      </c>
      <c r="G416">
        <v>647.63</v>
      </c>
      <c r="H416">
        <v>254.84</v>
      </c>
      <c r="I416" t="s">
        <v>63</v>
      </c>
      <c r="J416" t="s">
        <v>121</v>
      </c>
      <c r="K416" t="s">
        <v>306</v>
      </c>
      <c r="L416">
        <v>150</v>
      </c>
      <c r="M416" t="b">
        <v>0</v>
      </c>
      <c r="N416" t="b">
        <v>0</v>
      </c>
      <c r="O416" t="b">
        <v>0</v>
      </c>
      <c r="P416" t="b">
        <v>0</v>
      </c>
    </row>
    <row r="417" spans="1:16">
      <c r="A417" t="s">
        <v>1691</v>
      </c>
      <c r="B417" t="s">
        <v>594</v>
      </c>
      <c r="C417" t="s">
        <v>1692</v>
      </c>
      <c r="D417" t="s">
        <v>45</v>
      </c>
      <c r="E417" t="s">
        <v>365</v>
      </c>
      <c r="F417">
        <v>922</v>
      </c>
      <c r="G417">
        <v>540.99</v>
      </c>
      <c r="H417">
        <v>249.4</v>
      </c>
      <c r="I417" t="s">
        <v>88</v>
      </c>
      <c r="J417" t="s">
        <v>127</v>
      </c>
      <c r="K417" t="s">
        <v>256</v>
      </c>
      <c r="L417">
        <v>100</v>
      </c>
      <c r="M417" t="b">
        <v>0</v>
      </c>
      <c r="N417" t="b">
        <v>0</v>
      </c>
      <c r="O417" t="b">
        <v>0</v>
      </c>
      <c r="P417" t="b">
        <v>0</v>
      </c>
    </row>
    <row r="418" spans="1:16">
      <c r="A418" t="s">
        <v>1693</v>
      </c>
      <c r="B418" t="s">
        <v>772</v>
      </c>
      <c r="C418" t="s">
        <v>1694</v>
      </c>
      <c r="D418" t="s">
        <v>36</v>
      </c>
      <c r="E418" t="s">
        <v>360</v>
      </c>
      <c r="F418">
        <v>665</v>
      </c>
      <c r="G418">
        <v>662.23</v>
      </c>
      <c r="H418">
        <v>220.19</v>
      </c>
      <c r="I418" t="s">
        <v>78</v>
      </c>
      <c r="J418" t="s">
        <v>139</v>
      </c>
      <c r="K418" t="s">
        <v>268</v>
      </c>
      <c r="L418">
        <v>112</v>
      </c>
      <c r="M418" t="b">
        <v>0</v>
      </c>
      <c r="N418" t="b">
        <v>0</v>
      </c>
      <c r="O418" t="b">
        <v>0</v>
      </c>
      <c r="P418" t="b">
        <v>0</v>
      </c>
    </row>
    <row r="419" spans="1:16">
      <c r="A419" t="s">
        <v>1695</v>
      </c>
      <c r="B419" t="s">
        <v>830</v>
      </c>
      <c r="C419" t="s">
        <v>1696</v>
      </c>
      <c r="D419" t="s">
        <v>27</v>
      </c>
      <c r="E419" t="s">
        <v>365</v>
      </c>
      <c r="F419">
        <v>186</v>
      </c>
      <c r="G419">
        <v>764.27</v>
      </c>
      <c r="H419">
        <v>71.08</v>
      </c>
      <c r="I419" t="s">
        <v>114</v>
      </c>
      <c r="J419" t="s">
        <v>142</v>
      </c>
      <c r="K419" t="s">
        <v>332</v>
      </c>
      <c r="L419">
        <v>176</v>
      </c>
      <c r="M419" t="b">
        <v>0</v>
      </c>
      <c r="N419" t="b">
        <v>0</v>
      </c>
      <c r="O419" t="b">
        <v>0</v>
      </c>
      <c r="P419" t="b">
        <v>0</v>
      </c>
    </row>
    <row r="420" spans="1:16">
      <c r="A420" t="s">
        <v>1697</v>
      </c>
      <c r="B420" t="s">
        <v>782</v>
      </c>
      <c r="C420" t="s">
        <v>1698</v>
      </c>
      <c r="D420" t="s">
        <v>36</v>
      </c>
      <c r="E420" t="s">
        <v>365</v>
      </c>
      <c r="F420">
        <v>964</v>
      </c>
      <c r="G420">
        <v>617.91</v>
      </c>
      <c r="H420">
        <v>297.83</v>
      </c>
      <c r="I420" t="s">
        <v>110</v>
      </c>
      <c r="J420" t="s">
        <v>145</v>
      </c>
      <c r="K420" t="s">
        <v>271</v>
      </c>
      <c r="L420">
        <v>115</v>
      </c>
      <c r="M420" t="b">
        <v>0</v>
      </c>
      <c r="N420" t="b">
        <v>0</v>
      </c>
      <c r="O420" t="b">
        <v>0</v>
      </c>
      <c r="P420" t="b">
        <v>0</v>
      </c>
    </row>
    <row r="421" spans="1:16">
      <c r="A421" t="s">
        <v>1699</v>
      </c>
      <c r="B421" t="s">
        <v>711</v>
      </c>
      <c r="C421" t="s">
        <v>1700</v>
      </c>
      <c r="D421" t="s">
        <v>45</v>
      </c>
      <c r="E421" t="s">
        <v>365</v>
      </c>
      <c r="F421">
        <v>166</v>
      </c>
      <c r="G421">
        <v>567.42999999999995</v>
      </c>
      <c r="H421">
        <v>47.1</v>
      </c>
      <c r="I421" t="s">
        <v>68</v>
      </c>
      <c r="J421" t="s">
        <v>124</v>
      </c>
      <c r="K421" t="s">
        <v>277</v>
      </c>
      <c r="L421">
        <v>121</v>
      </c>
      <c r="M421" t="b">
        <v>0</v>
      </c>
      <c r="N421" t="b">
        <v>0</v>
      </c>
      <c r="O421" t="b">
        <v>0</v>
      </c>
      <c r="P421" t="b">
        <v>0</v>
      </c>
    </row>
    <row r="422" spans="1:16">
      <c r="A422" t="s">
        <v>1701</v>
      </c>
      <c r="B422" t="s">
        <v>575</v>
      </c>
      <c r="C422" t="s">
        <v>1702</v>
      </c>
      <c r="D422" t="s">
        <v>39</v>
      </c>
      <c r="E422" t="s">
        <v>360</v>
      </c>
      <c r="F422">
        <v>671</v>
      </c>
      <c r="G422">
        <v>246.87</v>
      </c>
      <c r="H422">
        <v>82.82</v>
      </c>
      <c r="I422" t="s">
        <v>86</v>
      </c>
      <c r="J422" t="s">
        <v>133</v>
      </c>
      <c r="K422" t="s">
        <v>240</v>
      </c>
      <c r="L422">
        <v>84</v>
      </c>
      <c r="M422" t="b">
        <v>0</v>
      </c>
      <c r="N422" t="b">
        <v>0</v>
      </c>
      <c r="O422" t="b">
        <v>0</v>
      </c>
      <c r="P422" t="b">
        <v>0</v>
      </c>
    </row>
    <row r="423" spans="1:16">
      <c r="A423" t="s">
        <v>1703</v>
      </c>
      <c r="B423" t="s">
        <v>400</v>
      </c>
      <c r="C423" t="s">
        <v>1195</v>
      </c>
      <c r="D423" t="s">
        <v>48</v>
      </c>
      <c r="E423" t="s">
        <v>360</v>
      </c>
      <c r="F423">
        <v>866</v>
      </c>
      <c r="G423">
        <v>1276.9000000000001</v>
      </c>
      <c r="H423">
        <v>552.9</v>
      </c>
      <c r="I423" t="s">
        <v>78</v>
      </c>
      <c r="J423" t="s">
        <v>121</v>
      </c>
      <c r="K423" t="s">
        <v>313</v>
      </c>
      <c r="L423">
        <v>157</v>
      </c>
      <c r="M423" t="b">
        <v>0</v>
      </c>
      <c r="N423" t="b">
        <v>0</v>
      </c>
      <c r="O423" t="b">
        <v>0</v>
      </c>
      <c r="P423" t="b">
        <v>0</v>
      </c>
    </row>
    <row r="424" spans="1:16">
      <c r="A424" t="s">
        <v>1704</v>
      </c>
      <c r="B424" t="s">
        <v>680</v>
      </c>
      <c r="C424" t="s">
        <v>1705</v>
      </c>
      <c r="D424" t="s">
        <v>30</v>
      </c>
      <c r="E424" t="s">
        <v>360</v>
      </c>
      <c r="F424">
        <v>319</v>
      </c>
      <c r="G424">
        <v>1251.2</v>
      </c>
      <c r="H424">
        <v>199.57</v>
      </c>
      <c r="I424" t="s">
        <v>78</v>
      </c>
      <c r="J424" t="s">
        <v>127</v>
      </c>
      <c r="K424" t="s">
        <v>316</v>
      </c>
      <c r="L424">
        <v>160</v>
      </c>
      <c r="M424" t="b">
        <v>0</v>
      </c>
      <c r="N424" t="b">
        <v>0</v>
      </c>
      <c r="O424" t="b">
        <v>0</v>
      </c>
      <c r="P424" t="b">
        <v>0</v>
      </c>
    </row>
    <row r="425" spans="1:16">
      <c r="A425" t="s">
        <v>1706</v>
      </c>
      <c r="B425" t="s">
        <v>725</v>
      </c>
      <c r="C425" t="s">
        <v>1707</v>
      </c>
      <c r="D425" t="s">
        <v>39</v>
      </c>
      <c r="E425" t="s">
        <v>360</v>
      </c>
      <c r="F425">
        <v>740</v>
      </c>
      <c r="G425">
        <v>246.36</v>
      </c>
      <c r="H425">
        <v>91.15</v>
      </c>
      <c r="I425" t="s">
        <v>60</v>
      </c>
      <c r="J425" t="s">
        <v>124</v>
      </c>
      <c r="K425" t="s">
        <v>274</v>
      </c>
      <c r="L425">
        <v>118</v>
      </c>
      <c r="M425" t="b">
        <v>0</v>
      </c>
      <c r="N425" t="b">
        <v>0</v>
      </c>
      <c r="O425" t="b">
        <v>0</v>
      </c>
      <c r="P425" t="b">
        <v>0</v>
      </c>
    </row>
    <row r="426" spans="1:16">
      <c r="A426" t="s">
        <v>1708</v>
      </c>
      <c r="B426" t="s">
        <v>565</v>
      </c>
      <c r="C426" t="s">
        <v>1709</v>
      </c>
      <c r="D426" t="s">
        <v>30</v>
      </c>
      <c r="E426" t="s">
        <v>365</v>
      </c>
      <c r="F426">
        <v>385</v>
      </c>
      <c r="G426">
        <v>1298.26</v>
      </c>
      <c r="H426">
        <v>249.92</v>
      </c>
      <c r="I426" t="s">
        <v>100</v>
      </c>
      <c r="J426" t="s">
        <v>136</v>
      </c>
      <c r="K426" t="s">
        <v>295</v>
      </c>
      <c r="L426">
        <v>139</v>
      </c>
      <c r="M426" t="b">
        <v>0</v>
      </c>
      <c r="N426" t="b">
        <v>0</v>
      </c>
      <c r="O426" t="b">
        <v>0</v>
      </c>
      <c r="P426" t="b">
        <v>0</v>
      </c>
    </row>
    <row r="427" spans="1:16">
      <c r="A427" t="s">
        <v>1710</v>
      </c>
      <c r="B427" t="s">
        <v>805</v>
      </c>
      <c r="C427" t="s">
        <v>1711</v>
      </c>
      <c r="D427" t="s">
        <v>30</v>
      </c>
      <c r="E427" t="s">
        <v>360</v>
      </c>
      <c r="F427">
        <v>50</v>
      </c>
      <c r="G427">
        <v>1303.21</v>
      </c>
      <c r="H427">
        <v>32.58</v>
      </c>
      <c r="I427" t="s">
        <v>60</v>
      </c>
      <c r="J427" t="s">
        <v>148</v>
      </c>
      <c r="K427" t="s">
        <v>186</v>
      </c>
      <c r="L427">
        <v>30</v>
      </c>
      <c r="M427" t="b">
        <v>0</v>
      </c>
      <c r="N427" t="b">
        <v>0</v>
      </c>
      <c r="O427" t="b">
        <v>0</v>
      </c>
      <c r="P427" t="b">
        <v>0</v>
      </c>
    </row>
    <row r="428" spans="1:16">
      <c r="A428" t="s">
        <v>1712</v>
      </c>
      <c r="B428" t="s">
        <v>586</v>
      </c>
      <c r="C428" t="s">
        <v>1713</v>
      </c>
      <c r="D428" t="s">
        <v>42</v>
      </c>
      <c r="E428" t="s">
        <v>360</v>
      </c>
      <c r="F428">
        <v>841</v>
      </c>
      <c r="G428">
        <v>237.7</v>
      </c>
      <c r="H428">
        <v>99.95</v>
      </c>
      <c r="I428" t="s">
        <v>60</v>
      </c>
      <c r="J428" t="s">
        <v>142</v>
      </c>
      <c r="K428" t="s">
        <v>225</v>
      </c>
      <c r="L428">
        <v>69</v>
      </c>
      <c r="M428" t="b">
        <v>0</v>
      </c>
      <c r="N428" t="b">
        <v>0</v>
      </c>
      <c r="O428" t="b">
        <v>0</v>
      </c>
      <c r="P428" t="b">
        <v>0</v>
      </c>
    </row>
    <row r="429" spans="1:16">
      <c r="A429" t="s">
        <v>1714</v>
      </c>
      <c r="B429" t="s">
        <v>859</v>
      </c>
      <c r="C429" t="s">
        <v>1715</v>
      </c>
      <c r="D429" t="s">
        <v>45</v>
      </c>
      <c r="E429" t="s">
        <v>365</v>
      </c>
      <c r="F429">
        <v>631</v>
      </c>
      <c r="G429">
        <v>567.98</v>
      </c>
      <c r="H429">
        <v>179.2</v>
      </c>
      <c r="I429" t="s">
        <v>104</v>
      </c>
      <c r="J429" t="s">
        <v>124</v>
      </c>
      <c r="K429" t="s">
        <v>311</v>
      </c>
      <c r="L429">
        <v>155</v>
      </c>
      <c r="M429" t="b">
        <v>0</v>
      </c>
      <c r="N429" t="b">
        <v>0</v>
      </c>
      <c r="O429" t="b">
        <v>0</v>
      </c>
      <c r="P429" t="b">
        <v>0</v>
      </c>
    </row>
    <row r="430" spans="1:16">
      <c r="A430" t="s">
        <v>1716</v>
      </c>
      <c r="B430" t="s">
        <v>662</v>
      </c>
      <c r="C430" t="s">
        <v>1717</v>
      </c>
      <c r="D430" t="s">
        <v>39</v>
      </c>
      <c r="E430" t="s">
        <v>360</v>
      </c>
      <c r="F430">
        <v>157</v>
      </c>
      <c r="G430">
        <v>250.05</v>
      </c>
      <c r="H430">
        <v>19.63</v>
      </c>
      <c r="I430" t="s">
        <v>102</v>
      </c>
      <c r="J430" t="s">
        <v>145</v>
      </c>
      <c r="K430" t="s">
        <v>250</v>
      </c>
      <c r="L430">
        <v>94</v>
      </c>
      <c r="M430" t="b">
        <v>0</v>
      </c>
      <c r="N430" t="b">
        <v>0</v>
      </c>
      <c r="O430" t="b">
        <v>0</v>
      </c>
      <c r="P430" t="b">
        <v>0</v>
      </c>
    </row>
    <row r="431" spans="1:16">
      <c r="A431" t="s">
        <v>1718</v>
      </c>
      <c r="B431" t="s">
        <v>654</v>
      </c>
      <c r="C431" t="s">
        <v>1719</v>
      </c>
      <c r="D431" t="s">
        <v>45</v>
      </c>
      <c r="E431" t="s">
        <v>360</v>
      </c>
      <c r="F431">
        <v>546</v>
      </c>
      <c r="G431">
        <v>599.62</v>
      </c>
      <c r="H431">
        <v>163.69999999999999</v>
      </c>
      <c r="I431" t="s">
        <v>110</v>
      </c>
      <c r="J431" t="s">
        <v>124</v>
      </c>
      <c r="K431" t="s">
        <v>191</v>
      </c>
      <c r="L431">
        <v>35</v>
      </c>
      <c r="M431" t="b">
        <v>0</v>
      </c>
      <c r="N431" t="b">
        <v>0</v>
      </c>
      <c r="O431" t="b">
        <v>0</v>
      </c>
      <c r="P431" t="b">
        <v>0</v>
      </c>
    </row>
    <row r="432" spans="1:16">
      <c r="A432" t="s">
        <v>1720</v>
      </c>
      <c r="B432" t="s">
        <v>570</v>
      </c>
      <c r="C432" t="s">
        <v>1721</v>
      </c>
      <c r="D432" t="s">
        <v>45</v>
      </c>
      <c r="E432" t="s">
        <v>360</v>
      </c>
      <c r="F432">
        <v>711</v>
      </c>
      <c r="G432">
        <v>561.36</v>
      </c>
      <c r="H432">
        <v>199.56</v>
      </c>
      <c r="I432" t="s">
        <v>57</v>
      </c>
      <c r="J432" t="s">
        <v>124</v>
      </c>
      <c r="K432" t="s">
        <v>263</v>
      </c>
      <c r="L432">
        <v>107</v>
      </c>
      <c r="M432" t="b">
        <v>0</v>
      </c>
      <c r="N432" t="b">
        <v>0</v>
      </c>
      <c r="O432" t="b">
        <v>0</v>
      </c>
      <c r="P432" t="b">
        <v>0</v>
      </c>
    </row>
    <row r="433" spans="1:16">
      <c r="A433" t="s">
        <v>1722</v>
      </c>
      <c r="B433" t="s">
        <v>800</v>
      </c>
      <c r="C433" t="s">
        <v>1723</v>
      </c>
      <c r="D433" t="s">
        <v>30</v>
      </c>
      <c r="E433" t="s">
        <v>365</v>
      </c>
      <c r="F433">
        <v>846</v>
      </c>
      <c r="G433">
        <v>1332.2</v>
      </c>
      <c r="H433">
        <v>563.52</v>
      </c>
      <c r="I433" t="s">
        <v>74</v>
      </c>
      <c r="J433" t="s">
        <v>136</v>
      </c>
      <c r="K433" t="s">
        <v>185</v>
      </c>
      <c r="L433">
        <v>29</v>
      </c>
      <c r="M433" t="b">
        <v>0</v>
      </c>
      <c r="N433" t="b">
        <v>0</v>
      </c>
      <c r="O433" t="b">
        <v>0</v>
      </c>
      <c r="P433" t="b">
        <v>0</v>
      </c>
    </row>
    <row r="434" spans="1:16">
      <c r="A434" t="s">
        <v>1724</v>
      </c>
      <c r="B434" t="s">
        <v>685</v>
      </c>
      <c r="C434" t="s">
        <v>1725</v>
      </c>
      <c r="D434" t="s">
        <v>36</v>
      </c>
      <c r="E434" t="s">
        <v>360</v>
      </c>
      <c r="F434">
        <v>443</v>
      </c>
      <c r="G434">
        <v>646.51</v>
      </c>
      <c r="H434">
        <v>143.19999999999999</v>
      </c>
      <c r="I434" t="s">
        <v>96</v>
      </c>
      <c r="J434" t="s">
        <v>136</v>
      </c>
      <c r="K434" t="s">
        <v>233</v>
      </c>
      <c r="L434">
        <v>77</v>
      </c>
      <c r="M434" t="b">
        <v>0</v>
      </c>
      <c r="N434" t="b">
        <v>0</v>
      </c>
      <c r="O434" t="b">
        <v>0</v>
      </c>
      <c r="P434" t="b">
        <v>0</v>
      </c>
    </row>
    <row r="435" spans="1:16">
      <c r="A435" t="s">
        <v>1726</v>
      </c>
      <c r="B435" t="s">
        <v>614</v>
      </c>
      <c r="C435" t="s">
        <v>1727</v>
      </c>
      <c r="D435" t="s">
        <v>36</v>
      </c>
      <c r="E435" t="s">
        <v>365</v>
      </c>
      <c r="F435">
        <v>230</v>
      </c>
      <c r="G435">
        <v>600.99</v>
      </c>
      <c r="H435">
        <v>69.11</v>
      </c>
      <c r="I435" t="s">
        <v>74</v>
      </c>
      <c r="J435" t="s">
        <v>127</v>
      </c>
      <c r="K435" t="s">
        <v>337</v>
      </c>
      <c r="L435">
        <v>181</v>
      </c>
      <c r="M435" t="b">
        <v>0</v>
      </c>
      <c r="N435" t="b">
        <v>0</v>
      </c>
      <c r="O435" t="b">
        <v>0</v>
      </c>
      <c r="P435" t="b">
        <v>0</v>
      </c>
    </row>
    <row r="436" spans="1:16">
      <c r="A436" t="s">
        <v>1728</v>
      </c>
      <c r="B436" t="s">
        <v>794</v>
      </c>
      <c r="C436" t="s">
        <v>1729</v>
      </c>
      <c r="D436" t="s">
        <v>27</v>
      </c>
      <c r="E436" t="s">
        <v>365</v>
      </c>
      <c r="F436">
        <v>736</v>
      </c>
      <c r="G436">
        <v>818.2</v>
      </c>
      <c r="H436">
        <v>301.10000000000002</v>
      </c>
      <c r="I436" t="s">
        <v>70</v>
      </c>
      <c r="J436" t="s">
        <v>142</v>
      </c>
      <c r="K436" t="s">
        <v>157</v>
      </c>
      <c r="L436">
        <v>1</v>
      </c>
      <c r="M436" t="b">
        <v>0</v>
      </c>
      <c r="N436" t="b">
        <v>0</v>
      </c>
      <c r="O436" t="b">
        <v>0</v>
      </c>
      <c r="P436" t="b">
        <v>0</v>
      </c>
    </row>
    <row r="437" spans="1:16">
      <c r="A437" t="s">
        <v>1730</v>
      </c>
      <c r="B437" t="s">
        <v>468</v>
      </c>
      <c r="C437" t="s">
        <v>1731</v>
      </c>
      <c r="D437" t="s">
        <v>33</v>
      </c>
      <c r="E437" t="s">
        <v>365</v>
      </c>
      <c r="F437">
        <v>584</v>
      </c>
      <c r="G437">
        <v>2239.9</v>
      </c>
      <c r="H437">
        <v>654.04999999999995</v>
      </c>
      <c r="I437" t="s">
        <v>90</v>
      </c>
      <c r="J437" t="s">
        <v>148</v>
      </c>
      <c r="K437" t="s">
        <v>208</v>
      </c>
      <c r="L437">
        <v>52</v>
      </c>
      <c r="M437" t="b">
        <v>0</v>
      </c>
      <c r="N437" t="b">
        <v>0</v>
      </c>
      <c r="O437" t="b">
        <v>0</v>
      </c>
      <c r="P437" t="b">
        <v>0</v>
      </c>
    </row>
    <row r="438" spans="1:16">
      <c r="A438" t="s">
        <v>1732</v>
      </c>
      <c r="B438" t="s">
        <v>614</v>
      </c>
      <c r="C438" t="s">
        <v>1733</v>
      </c>
      <c r="D438" t="s">
        <v>39</v>
      </c>
      <c r="E438" t="s">
        <v>365</v>
      </c>
      <c r="F438">
        <v>728</v>
      </c>
      <c r="G438">
        <v>256.85000000000002</v>
      </c>
      <c r="H438">
        <v>93.49</v>
      </c>
      <c r="I438" t="s">
        <v>74</v>
      </c>
      <c r="J438" t="s">
        <v>142</v>
      </c>
      <c r="K438" t="s">
        <v>235</v>
      </c>
      <c r="L438">
        <v>79</v>
      </c>
      <c r="M438" t="b">
        <v>0</v>
      </c>
      <c r="N438" t="b">
        <v>0</v>
      </c>
      <c r="O438" t="b">
        <v>0</v>
      </c>
      <c r="P438" t="b">
        <v>0</v>
      </c>
    </row>
    <row r="439" spans="1:16">
      <c r="A439" t="s">
        <v>1734</v>
      </c>
      <c r="B439" t="s">
        <v>476</v>
      </c>
      <c r="C439" t="s">
        <v>1735</v>
      </c>
      <c r="D439" t="s">
        <v>27</v>
      </c>
      <c r="E439" t="s">
        <v>365</v>
      </c>
      <c r="F439">
        <v>420</v>
      </c>
      <c r="G439">
        <v>775.37</v>
      </c>
      <c r="H439">
        <v>162.83000000000001</v>
      </c>
      <c r="I439" t="s">
        <v>60</v>
      </c>
      <c r="J439" t="s">
        <v>133</v>
      </c>
      <c r="K439" t="s">
        <v>288</v>
      </c>
      <c r="L439">
        <v>132</v>
      </c>
      <c r="M439" t="b">
        <v>0</v>
      </c>
      <c r="N439" t="b">
        <v>0</v>
      </c>
      <c r="O439" t="b">
        <v>0</v>
      </c>
      <c r="P439" t="b">
        <v>0</v>
      </c>
    </row>
    <row r="440" spans="1:16">
      <c r="A440" t="s">
        <v>1736</v>
      </c>
      <c r="B440" t="s">
        <v>363</v>
      </c>
      <c r="C440" t="s">
        <v>1737</v>
      </c>
      <c r="D440" t="s">
        <v>30</v>
      </c>
      <c r="E440" t="s">
        <v>360</v>
      </c>
      <c r="F440">
        <v>238</v>
      </c>
      <c r="G440">
        <v>1278.1400000000001</v>
      </c>
      <c r="H440">
        <v>152.1</v>
      </c>
      <c r="I440" t="s">
        <v>90</v>
      </c>
      <c r="J440" t="s">
        <v>124</v>
      </c>
      <c r="K440" t="s">
        <v>219</v>
      </c>
      <c r="L440">
        <v>63</v>
      </c>
      <c r="M440" t="b">
        <v>0</v>
      </c>
      <c r="N440" t="b">
        <v>0</v>
      </c>
      <c r="O440" t="b">
        <v>0</v>
      </c>
      <c r="P440" t="b">
        <v>0</v>
      </c>
    </row>
    <row r="441" spans="1:16">
      <c r="A441" t="s">
        <v>1738</v>
      </c>
      <c r="B441" t="s">
        <v>497</v>
      </c>
      <c r="C441" t="s">
        <v>1739</v>
      </c>
      <c r="D441" t="s">
        <v>27</v>
      </c>
      <c r="E441" t="s">
        <v>365</v>
      </c>
      <c r="F441">
        <v>344</v>
      </c>
      <c r="G441">
        <v>761.06</v>
      </c>
      <c r="H441">
        <v>130.9</v>
      </c>
      <c r="I441" t="s">
        <v>72</v>
      </c>
      <c r="J441" t="s">
        <v>127</v>
      </c>
      <c r="K441" t="s">
        <v>233</v>
      </c>
      <c r="L441">
        <v>77</v>
      </c>
      <c r="M441" t="b">
        <v>0</v>
      </c>
      <c r="N441" t="b">
        <v>0</v>
      </c>
      <c r="O441" t="b">
        <v>0</v>
      </c>
      <c r="P441" t="b">
        <v>0</v>
      </c>
    </row>
    <row r="442" spans="1:16">
      <c r="A442" t="s">
        <v>1740</v>
      </c>
      <c r="B442" t="s">
        <v>691</v>
      </c>
      <c r="C442" t="s">
        <v>1741</v>
      </c>
      <c r="D442" t="s">
        <v>39</v>
      </c>
      <c r="E442" t="s">
        <v>365</v>
      </c>
      <c r="F442">
        <v>677</v>
      </c>
      <c r="G442">
        <v>231.43</v>
      </c>
      <c r="H442">
        <v>78.34</v>
      </c>
      <c r="I442" t="s">
        <v>112</v>
      </c>
      <c r="J442" t="s">
        <v>142</v>
      </c>
      <c r="K442" t="s">
        <v>324</v>
      </c>
      <c r="L442">
        <v>168</v>
      </c>
      <c r="M442" t="b">
        <v>0</v>
      </c>
      <c r="N442" t="b">
        <v>0</v>
      </c>
      <c r="O442" t="b">
        <v>0</v>
      </c>
      <c r="P442" t="b">
        <v>0</v>
      </c>
    </row>
    <row r="443" spans="1:16">
      <c r="A443" t="s">
        <v>1742</v>
      </c>
      <c r="B443" t="s">
        <v>794</v>
      </c>
      <c r="C443" t="s">
        <v>1743</v>
      </c>
      <c r="D443" t="s">
        <v>48</v>
      </c>
      <c r="E443" t="s">
        <v>365</v>
      </c>
      <c r="F443">
        <v>390</v>
      </c>
      <c r="G443">
        <v>1446.06</v>
      </c>
      <c r="H443">
        <v>281.98</v>
      </c>
      <c r="I443" t="s">
        <v>80</v>
      </c>
      <c r="J443" t="s">
        <v>121</v>
      </c>
      <c r="K443" t="s">
        <v>320</v>
      </c>
      <c r="L443">
        <v>164</v>
      </c>
      <c r="M443" t="b">
        <v>0</v>
      </c>
      <c r="N443" t="b">
        <v>0</v>
      </c>
      <c r="O443" t="b">
        <v>0</v>
      </c>
      <c r="P443" t="b">
        <v>0</v>
      </c>
    </row>
    <row r="444" spans="1:16">
      <c r="A444" t="s">
        <v>1744</v>
      </c>
      <c r="B444" t="s">
        <v>608</v>
      </c>
      <c r="C444" t="s">
        <v>1745</v>
      </c>
      <c r="D444" t="s">
        <v>27</v>
      </c>
      <c r="E444" t="s">
        <v>360</v>
      </c>
      <c r="F444">
        <v>287</v>
      </c>
      <c r="G444">
        <v>732.76</v>
      </c>
      <c r="H444">
        <v>105.15</v>
      </c>
      <c r="I444" t="s">
        <v>96</v>
      </c>
      <c r="J444" t="s">
        <v>124</v>
      </c>
      <c r="K444" t="s">
        <v>228</v>
      </c>
      <c r="L444">
        <v>72</v>
      </c>
      <c r="M444" t="b">
        <v>0</v>
      </c>
      <c r="N444" t="b">
        <v>0</v>
      </c>
      <c r="O444" t="b">
        <v>0</v>
      </c>
      <c r="P444" t="b">
        <v>0</v>
      </c>
    </row>
    <row r="445" spans="1:16">
      <c r="A445" t="s">
        <v>1746</v>
      </c>
      <c r="B445" t="s">
        <v>540</v>
      </c>
      <c r="C445" t="s">
        <v>1437</v>
      </c>
      <c r="D445" t="s">
        <v>27</v>
      </c>
      <c r="E445" t="s">
        <v>365</v>
      </c>
      <c r="F445">
        <v>928</v>
      </c>
      <c r="G445">
        <v>801.23</v>
      </c>
      <c r="H445">
        <v>371.77</v>
      </c>
      <c r="I445" t="s">
        <v>112</v>
      </c>
      <c r="J445" t="s">
        <v>136</v>
      </c>
      <c r="K445" t="s">
        <v>313</v>
      </c>
      <c r="L445">
        <v>157</v>
      </c>
      <c r="M445" t="b">
        <v>0</v>
      </c>
      <c r="N445" t="b">
        <v>0</v>
      </c>
      <c r="O445" t="b">
        <v>0</v>
      </c>
      <c r="P445" t="b">
        <v>0</v>
      </c>
    </row>
    <row r="446" spans="1:16">
      <c r="A446" t="s">
        <v>1747</v>
      </c>
      <c r="B446" t="s">
        <v>548</v>
      </c>
      <c r="C446" t="s">
        <v>1280</v>
      </c>
      <c r="D446" t="s">
        <v>45</v>
      </c>
      <c r="E446" t="s">
        <v>365</v>
      </c>
      <c r="F446">
        <v>848</v>
      </c>
      <c r="G446">
        <v>540.29999999999995</v>
      </c>
      <c r="H446">
        <v>229.09</v>
      </c>
      <c r="I446" t="s">
        <v>114</v>
      </c>
      <c r="J446" t="s">
        <v>121</v>
      </c>
      <c r="K446" t="s">
        <v>318</v>
      </c>
      <c r="L446">
        <v>162</v>
      </c>
      <c r="M446" t="b">
        <v>0</v>
      </c>
      <c r="N446" t="b">
        <v>0</v>
      </c>
      <c r="O446" t="b">
        <v>0</v>
      </c>
      <c r="P446" t="b">
        <v>0</v>
      </c>
    </row>
    <row r="447" spans="1:16">
      <c r="A447" t="s">
        <v>1748</v>
      </c>
      <c r="B447" t="s">
        <v>520</v>
      </c>
      <c r="C447" t="s">
        <v>1749</v>
      </c>
      <c r="D447" t="s">
        <v>42</v>
      </c>
      <c r="E447" t="s">
        <v>360</v>
      </c>
      <c r="F447">
        <v>897</v>
      </c>
      <c r="G447">
        <v>243</v>
      </c>
      <c r="H447">
        <v>108.99</v>
      </c>
      <c r="I447" t="s">
        <v>112</v>
      </c>
      <c r="J447" t="s">
        <v>124</v>
      </c>
      <c r="K447" t="s">
        <v>325</v>
      </c>
      <c r="L447">
        <v>169</v>
      </c>
      <c r="M447" t="b">
        <v>0</v>
      </c>
      <c r="N447" t="b">
        <v>0</v>
      </c>
      <c r="O447" t="b">
        <v>0</v>
      </c>
      <c r="P447" t="b">
        <v>0</v>
      </c>
    </row>
    <row r="448" spans="1:16">
      <c r="A448" t="s">
        <v>1750</v>
      </c>
      <c r="B448" t="s">
        <v>656</v>
      </c>
      <c r="C448" t="s">
        <v>1751</v>
      </c>
      <c r="D448" t="s">
        <v>33</v>
      </c>
      <c r="E448" t="s">
        <v>365</v>
      </c>
      <c r="F448">
        <v>234</v>
      </c>
      <c r="G448">
        <v>2123.2399999999998</v>
      </c>
      <c r="H448">
        <v>248.42</v>
      </c>
      <c r="I448" t="s">
        <v>80</v>
      </c>
      <c r="J448" t="s">
        <v>124</v>
      </c>
      <c r="K448" t="s">
        <v>282</v>
      </c>
      <c r="L448">
        <v>126</v>
      </c>
      <c r="M448" t="b">
        <v>0</v>
      </c>
      <c r="N448" t="b">
        <v>0</v>
      </c>
      <c r="O448" t="b">
        <v>0</v>
      </c>
      <c r="P448" t="b">
        <v>0</v>
      </c>
    </row>
    <row r="449" spans="1:16">
      <c r="A449" t="s">
        <v>1752</v>
      </c>
      <c r="B449" t="s">
        <v>466</v>
      </c>
      <c r="C449" t="s">
        <v>1753</v>
      </c>
      <c r="D449" t="s">
        <v>36</v>
      </c>
      <c r="E449" t="s">
        <v>365</v>
      </c>
      <c r="F449">
        <v>878</v>
      </c>
      <c r="G449">
        <v>625.25</v>
      </c>
      <c r="H449">
        <v>274.48</v>
      </c>
      <c r="I449" t="s">
        <v>54</v>
      </c>
      <c r="J449" t="s">
        <v>127</v>
      </c>
      <c r="K449" t="s">
        <v>201</v>
      </c>
      <c r="L449">
        <v>45</v>
      </c>
      <c r="M449" t="b">
        <v>0</v>
      </c>
      <c r="N449" t="b">
        <v>0</v>
      </c>
      <c r="O449" t="b">
        <v>0</v>
      </c>
      <c r="P449" t="b">
        <v>0</v>
      </c>
    </row>
    <row r="450" spans="1:16">
      <c r="A450" t="s">
        <v>1754</v>
      </c>
      <c r="B450" t="s">
        <v>854</v>
      </c>
      <c r="C450" t="s">
        <v>1755</v>
      </c>
      <c r="D450" t="s">
        <v>48</v>
      </c>
      <c r="E450" t="s">
        <v>360</v>
      </c>
      <c r="F450">
        <v>644</v>
      </c>
      <c r="G450">
        <v>1284.57</v>
      </c>
      <c r="H450">
        <v>413.63</v>
      </c>
      <c r="I450" t="s">
        <v>106</v>
      </c>
      <c r="J450" t="s">
        <v>121</v>
      </c>
      <c r="K450" t="s">
        <v>282</v>
      </c>
      <c r="L450">
        <v>126</v>
      </c>
      <c r="M450" t="b">
        <v>0</v>
      </c>
      <c r="N450" t="b">
        <v>0</v>
      </c>
      <c r="O450" t="b">
        <v>0</v>
      </c>
      <c r="P450" t="b">
        <v>0</v>
      </c>
    </row>
    <row r="451" spans="1:16">
      <c r="A451" t="s">
        <v>1756</v>
      </c>
      <c r="B451" t="s">
        <v>450</v>
      </c>
      <c r="C451" t="s">
        <v>1757</v>
      </c>
      <c r="D451" t="s">
        <v>45</v>
      </c>
      <c r="E451" t="s">
        <v>365</v>
      </c>
      <c r="F451">
        <v>796</v>
      </c>
      <c r="G451">
        <v>573.79999999999995</v>
      </c>
      <c r="H451">
        <v>228.37</v>
      </c>
      <c r="I451" t="s">
        <v>110</v>
      </c>
      <c r="J451" t="s">
        <v>148</v>
      </c>
      <c r="K451" t="s">
        <v>193</v>
      </c>
      <c r="L451">
        <v>37</v>
      </c>
      <c r="M451" t="b">
        <v>0</v>
      </c>
      <c r="N451" t="b">
        <v>0</v>
      </c>
      <c r="O451" t="b">
        <v>0</v>
      </c>
      <c r="P451" t="b">
        <v>0</v>
      </c>
    </row>
    <row r="452" spans="1:16">
      <c r="A452" t="s">
        <v>1758</v>
      </c>
      <c r="B452" t="s">
        <v>542</v>
      </c>
      <c r="C452" t="s">
        <v>1759</v>
      </c>
      <c r="D452" t="s">
        <v>48</v>
      </c>
      <c r="E452" t="s">
        <v>360</v>
      </c>
      <c r="F452">
        <v>91</v>
      </c>
      <c r="G452">
        <v>1372.73</v>
      </c>
      <c r="H452">
        <v>62.46</v>
      </c>
      <c r="I452" t="s">
        <v>104</v>
      </c>
      <c r="J452" t="s">
        <v>127</v>
      </c>
      <c r="K452" t="s">
        <v>246</v>
      </c>
      <c r="L452">
        <v>90</v>
      </c>
      <c r="M452" t="b">
        <v>0</v>
      </c>
      <c r="N452" t="b">
        <v>0</v>
      </c>
      <c r="O452" t="b">
        <v>0</v>
      </c>
      <c r="P452" t="b">
        <v>0</v>
      </c>
    </row>
    <row r="453" spans="1:16">
      <c r="A453" t="s">
        <v>1760</v>
      </c>
      <c r="B453" t="s">
        <v>495</v>
      </c>
      <c r="C453" t="s">
        <v>1441</v>
      </c>
      <c r="D453" t="s">
        <v>30</v>
      </c>
      <c r="E453" t="s">
        <v>365</v>
      </c>
      <c r="F453">
        <v>418</v>
      </c>
      <c r="G453">
        <v>1300.2</v>
      </c>
      <c r="H453">
        <v>271.74</v>
      </c>
      <c r="I453" t="s">
        <v>66</v>
      </c>
      <c r="J453" t="s">
        <v>142</v>
      </c>
      <c r="K453" t="s">
        <v>323</v>
      </c>
      <c r="L453">
        <v>167</v>
      </c>
      <c r="M453" t="b">
        <v>0</v>
      </c>
      <c r="N453" t="b">
        <v>0</v>
      </c>
      <c r="O453" t="b">
        <v>0</v>
      </c>
      <c r="P453" t="b">
        <v>0</v>
      </c>
    </row>
    <row r="454" spans="1:16">
      <c r="A454" t="s">
        <v>1761</v>
      </c>
      <c r="B454" t="s">
        <v>471</v>
      </c>
      <c r="C454" t="s">
        <v>1762</v>
      </c>
      <c r="D454" t="s">
        <v>48</v>
      </c>
      <c r="E454" t="s">
        <v>365</v>
      </c>
      <c r="F454">
        <v>721</v>
      </c>
      <c r="G454">
        <v>1041.8800000000001</v>
      </c>
      <c r="H454">
        <v>375.6</v>
      </c>
      <c r="I454" t="s">
        <v>74</v>
      </c>
      <c r="J454" t="s">
        <v>124</v>
      </c>
      <c r="K454" t="s">
        <v>318</v>
      </c>
      <c r="L454">
        <v>162</v>
      </c>
      <c r="M454" t="b">
        <v>0</v>
      </c>
      <c r="N454" t="b">
        <v>0</v>
      </c>
      <c r="O454" t="b">
        <v>0</v>
      </c>
      <c r="P454" t="b">
        <v>0</v>
      </c>
    </row>
    <row r="455" spans="1:16">
      <c r="A455" t="s">
        <v>1763</v>
      </c>
      <c r="B455" t="s">
        <v>396</v>
      </c>
      <c r="C455" t="s">
        <v>1764</v>
      </c>
      <c r="D455" t="s">
        <v>30</v>
      </c>
      <c r="E455" t="s">
        <v>365</v>
      </c>
      <c r="F455">
        <v>280</v>
      </c>
      <c r="G455">
        <v>1317.94</v>
      </c>
      <c r="H455">
        <v>184.51</v>
      </c>
      <c r="I455" t="s">
        <v>94</v>
      </c>
      <c r="J455" t="s">
        <v>121</v>
      </c>
      <c r="K455" t="s">
        <v>323</v>
      </c>
      <c r="L455">
        <v>167</v>
      </c>
      <c r="M455" t="b">
        <v>0</v>
      </c>
      <c r="N455" t="b">
        <v>0</v>
      </c>
      <c r="O455" t="b">
        <v>0</v>
      </c>
      <c r="P455" t="b">
        <v>0</v>
      </c>
    </row>
    <row r="456" spans="1:16">
      <c r="A456" t="s">
        <v>1765</v>
      </c>
      <c r="B456" t="s">
        <v>509</v>
      </c>
      <c r="C456" t="s">
        <v>1766</v>
      </c>
      <c r="D456" t="s">
        <v>27</v>
      </c>
      <c r="E456" t="s">
        <v>360</v>
      </c>
      <c r="F456">
        <v>659</v>
      </c>
      <c r="G456">
        <v>803.32</v>
      </c>
      <c r="H456">
        <v>264.69</v>
      </c>
      <c r="I456" t="s">
        <v>94</v>
      </c>
      <c r="J456" t="s">
        <v>142</v>
      </c>
      <c r="K456" t="s">
        <v>187</v>
      </c>
      <c r="L456">
        <v>31</v>
      </c>
      <c r="M456" t="b">
        <v>0</v>
      </c>
      <c r="N456" t="b">
        <v>0</v>
      </c>
      <c r="O456" t="b">
        <v>0</v>
      </c>
      <c r="P456" t="b">
        <v>0</v>
      </c>
    </row>
    <row r="457" spans="1:16">
      <c r="A457" t="s">
        <v>1767</v>
      </c>
      <c r="B457" t="s">
        <v>595</v>
      </c>
      <c r="C457" t="s">
        <v>1768</v>
      </c>
      <c r="D457" t="s">
        <v>27</v>
      </c>
      <c r="E457" t="s">
        <v>360</v>
      </c>
      <c r="F457">
        <v>569</v>
      </c>
      <c r="G457">
        <v>751.4</v>
      </c>
      <c r="H457">
        <v>213.77</v>
      </c>
      <c r="I457" t="s">
        <v>106</v>
      </c>
      <c r="J457" t="s">
        <v>121</v>
      </c>
      <c r="K457" t="s">
        <v>298</v>
      </c>
      <c r="L457">
        <v>142</v>
      </c>
      <c r="M457" t="b">
        <v>0</v>
      </c>
      <c r="N457" t="b">
        <v>0</v>
      </c>
      <c r="O457" t="b">
        <v>0</v>
      </c>
      <c r="P457" t="b">
        <v>0</v>
      </c>
    </row>
    <row r="458" spans="1:16">
      <c r="A458" t="s">
        <v>1769</v>
      </c>
      <c r="B458" t="s">
        <v>468</v>
      </c>
      <c r="C458" t="s">
        <v>1770</v>
      </c>
      <c r="D458" t="s">
        <v>30</v>
      </c>
      <c r="E458" t="s">
        <v>360</v>
      </c>
      <c r="F458">
        <v>834</v>
      </c>
      <c r="G458">
        <v>1312.35</v>
      </c>
      <c r="H458">
        <v>547.25</v>
      </c>
      <c r="I458" t="s">
        <v>66</v>
      </c>
      <c r="J458" t="s">
        <v>130</v>
      </c>
      <c r="K458" t="s">
        <v>278</v>
      </c>
      <c r="L458">
        <v>122</v>
      </c>
      <c r="M458" t="b">
        <v>0</v>
      </c>
      <c r="N458" t="b">
        <v>0</v>
      </c>
      <c r="O458" t="b">
        <v>0</v>
      </c>
      <c r="P458" t="b">
        <v>0</v>
      </c>
    </row>
    <row r="459" spans="1:16">
      <c r="A459" t="s">
        <v>1771</v>
      </c>
      <c r="B459" t="s">
        <v>787</v>
      </c>
      <c r="C459" t="s">
        <v>1772</v>
      </c>
      <c r="D459" t="s">
        <v>27</v>
      </c>
      <c r="E459" t="s">
        <v>360</v>
      </c>
      <c r="F459">
        <v>230</v>
      </c>
      <c r="G459">
        <v>760.25</v>
      </c>
      <c r="H459">
        <v>87.43</v>
      </c>
      <c r="I459" t="s">
        <v>108</v>
      </c>
      <c r="J459" t="s">
        <v>130</v>
      </c>
      <c r="K459" t="s">
        <v>194</v>
      </c>
      <c r="L459">
        <v>38</v>
      </c>
      <c r="M459" t="b">
        <v>0</v>
      </c>
      <c r="N459" t="b">
        <v>0</v>
      </c>
      <c r="O459" t="b">
        <v>0</v>
      </c>
      <c r="P459" t="b">
        <v>0</v>
      </c>
    </row>
    <row r="460" spans="1:16">
      <c r="A460" t="s">
        <v>1773</v>
      </c>
      <c r="B460" t="s">
        <v>772</v>
      </c>
      <c r="C460" t="s">
        <v>1774</v>
      </c>
      <c r="D460" t="s">
        <v>33</v>
      </c>
      <c r="E460" t="s">
        <v>365</v>
      </c>
      <c r="F460">
        <v>624</v>
      </c>
      <c r="G460">
        <v>2227.75</v>
      </c>
      <c r="H460">
        <v>695.06</v>
      </c>
      <c r="I460" t="s">
        <v>76</v>
      </c>
      <c r="J460" t="s">
        <v>124</v>
      </c>
      <c r="K460" t="s">
        <v>271</v>
      </c>
      <c r="L460">
        <v>115</v>
      </c>
      <c r="M460" t="b">
        <v>0</v>
      </c>
      <c r="N460" t="b">
        <v>0</v>
      </c>
      <c r="O460" t="b">
        <v>0</v>
      </c>
      <c r="P460" t="b">
        <v>0</v>
      </c>
    </row>
    <row r="461" spans="1:16">
      <c r="A461" t="s">
        <v>1775</v>
      </c>
      <c r="B461" t="s">
        <v>467</v>
      </c>
      <c r="C461" t="s">
        <v>1776</v>
      </c>
      <c r="D461" t="s">
        <v>42</v>
      </c>
      <c r="E461" t="s">
        <v>360</v>
      </c>
      <c r="F461">
        <v>451</v>
      </c>
      <c r="G461">
        <v>243.63</v>
      </c>
      <c r="H461">
        <v>54.94</v>
      </c>
      <c r="I461" t="s">
        <v>112</v>
      </c>
      <c r="J461" t="s">
        <v>136</v>
      </c>
      <c r="K461" t="s">
        <v>197</v>
      </c>
      <c r="L461">
        <v>41</v>
      </c>
      <c r="M461" t="b">
        <v>0</v>
      </c>
      <c r="N461" t="b">
        <v>0</v>
      </c>
      <c r="O461" t="b">
        <v>0</v>
      </c>
      <c r="P461" t="b">
        <v>0</v>
      </c>
    </row>
    <row r="462" spans="1:16">
      <c r="A462" t="s">
        <v>1777</v>
      </c>
      <c r="B462" t="s">
        <v>390</v>
      </c>
      <c r="C462" t="s">
        <v>1778</v>
      </c>
      <c r="D462" t="s">
        <v>39</v>
      </c>
      <c r="E462" t="s">
        <v>360</v>
      </c>
      <c r="F462">
        <v>176</v>
      </c>
      <c r="G462">
        <v>257.83999999999997</v>
      </c>
      <c r="H462">
        <v>22.69</v>
      </c>
      <c r="I462" t="s">
        <v>86</v>
      </c>
      <c r="J462" t="s">
        <v>133</v>
      </c>
      <c r="K462" t="s">
        <v>170</v>
      </c>
      <c r="L462">
        <v>14</v>
      </c>
      <c r="M462" t="b">
        <v>0</v>
      </c>
      <c r="N462" t="b">
        <v>0</v>
      </c>
      <c r="O462" t="b">
        <v>0</v>
      </c>
      <c r="P462" t="b">
        <v>0</v>
      </c>
    </row>
    <row r="463" spans="1:16">
      <c r="A463" t="s">
        <v>1779</v>
      </c>
      <c r="B463" t="s">
        <v>854</v>
      </c>
      <c r="C463" t="s">
        <v>1780</v>
      </c>
      <c r="D463" t="s">
        <v>45</v>
      </c>
      <c r="E463" t="s">
        <v>360</v>
      </c>
      <c r="F463">
        <v>991</v>
      </c>
      <c r="G463">
        <v>615.47</v>
      </c>
      <c r="H463">
        <v>304.97000000000003</v>
      </c>
      <c r="I463" t="s">
        <v>114</v>
      </c>
      <c r="J463" t="s">
        <v>133</v>
      </c>
      <c r="K463" t="s">
        <v>337</v>
      </c>
      <c r="L463">
        <v>181</v>
      </c>
      <c r="M463" t="b">
        <v>0</v>
      </c>
      <c r="N463" t="b">
        <v>0</v>
      </c>
      <c r="O463" t="b">
        <v>0</v>
      </c>
      <c r="P463" t="b">
        <v>0</v>
      </c>
    </row>
    <row r="464" spans="1:16">
      <c r="A464" t="s">
        <v>1781</v>
      </c>
      <c r="B464" t="s">
        <v>371</v>
      </c>
      <c r="C464" t="s">
        <v>1782</v>
      </c>
      <c r="D464" t="s">
        <v>39</v>
      </c>
      <c r="E464" t="s">
        <v>365</v>
      </c>
      <c r="F464">
        <v>150</v>
      </c>
      <c r="G464">
        <v>236.99</v>
      </c>
      <c r="H464">
        <v>17.77</v>
      </c>
      <c r="I464" t="s">
        <v>86</v>
      </c>
      <c r="J464" t="s">
        <v>139</v>
      </c>
      <c r="K464" t="s">
        <v>305</v>
      </c>
      <c r="L464">
        <v>149</v>
      </c>
      <c r="M464" t="b">
        <v>0</v>
      </c>
      <c r="N464" t="b">
        <v>0</v>
      </c>
      <c r="O464" t="b">
        <v>0</v>
      </c>
      <c r="P464" t="b">
        <v>0</v>
      </c>
    </row>
    <row r="465" spans="1:16">
      <c r="A465" t="s">
        <v>1783</v>
      </c>
      <c r="B465" t="s">
        <v>595</v>
      </c>
      <c r="C465" t="s">
        <v>1784</v>
      </c>
      <c r="D465" t="s">
        <v>48</v>
      </c>
      <c r="E465" t="s">
        <v>365</v>
      </c>
      <c r="F465">
        <v>696</v>
      </c>
      <c r="G465">
        <v>1058.01</v>
      </c>
      <c r="H465">
        <v>368.19</v>
      </c>
      <c r="I465" t="s">
        <v>94</v>
      </c>
      <c r="J465" t="s">
        <v>136</v>
      </c>
      <c r="K465" t="s">
        <v>285</v>
      </c>
      <c r="L465">
        <v>129</v>
      </c>
      <c r="M465" t="b">
        <v>0</v>
      </c>
      <c r="N465" t="b">
        <v>0</v>
      </c>
      <c r="O465" t="b">
        <v>0</v>
      </c>
      <c r="P465" t="b">
        <v>0</v>
      </c>
    </row>
    <row r="466" spans="1:16">
      <c r="A466" t="s">
        <v>1785</v>
      </c>
      <c r="B466" t="s">
        <v>835</v>
      </c>
      <c r="C466" t="s">
        <v>1786</v>
      </c>
      <c r="D466" t="s">
        <v>42</v>
      </c>
      <c r="E466" t="s">
        <v>365</v>
      </c>
      <c r="F466">
        <v>235</v>
      </c>
      <c r="G466">
        <v>231.88</v>
      </c>
      <c r="H466">
        <v>27.25</v>
      </c>
      <c r="I466" t="s">
        <v>112</v>
      </c>
      <c r="J466" t="s">
        <v>142</v>
      </c>
      <c r="K466" t="s">
        <v>291</v>
      </c>
      <c r="L466">
        <v>135</v>
      </c>
      <c r="M466" t="b">
        <v>0</v>
      </c>
      <c r="N466" t="b">
        <v>0</v>
      </c>
      <c r="O466" t="b">
        <v>0</v>
      </c>
      <c r="P466" t="b">
        <v>0</v>
      </c>
    </row>
    <row r="467" spans="1:16">
      <c r="A467" t="s">
        <v>1787</v>
      </c>
      <c r="B467" t="s">
        <v>640</v>
      </c>
      <c r="C467" t="s">
        <v>1788</v>
      </c>
      <c r="D467" t="s">
        <v>30</v>
      </c>
      <c r="E467" t="s">
        <v>365</v>
      </c>
      <c r="F467">
        <v>34</v>
      </c>
      <c r="G467">
        <v>1231.9000000000001</v>
      </c>
      <c r="H467">
        <v>20.94</v>
      </c>
      <c r="I467" t="s">
        <v>60</v>
      </c>
      <c r="J467" t="s">
        <v>139</v>
      </c>
      <c r="K467" t="s">
        <v>319</v>
      </c>
      <c r="L467">
        <v>163</v>
      </c>
      <c r="M467" t="b">
        <v>0</v>
      </c>
      <c r="N467" t="b">
        <v>0</v>
      </c>
      <c r="O467" t="b">
        <v>0</v>
      </c>
      <c r="P467" t="b">
        <v>0</v>
      </c>
    </row>
    <row r="468" spans="1:16">
      <c r="A468" t="s">
        <v>1789</v>
      </c>
      <c r="B468" t="s">
        <v>424</v>
      </c>
      <c r="C468" t="s">
        <v>1735</v>
      </c>
      <c r="D468" t="s">
        <v>48</v>
      </c>
      <c r="E468" t="s">
        <v>365</v>
      </c>
      <c r="F468">
        <v>167</v>
      </c>
      <c r="G468">
        <v>1061.79</v>
      </c>
      <c r="H468">
        <v>88.66</v>
      </c>
      <c r="I468" t="s">
        <v>108</v>
      </c>
      <c r="J468" t="s">
        <v>139</v>
      </c>
      <c r="K468" t="s">
        <v>262</v>
      </c>
      <c r="L468">
        <v>106</v>
      </c>
      <c r="M468" t="b">
        <v>0</v>
      </c>
      <c r="N468" t="b">
        <v>0</v>
      </c>
      <c r="O468" t="b">
        <v>0</v>
      </c>
      <c r="P468" t="b">
        <v>0</v>
      </c>
    </row>
    <row r="469" spans="1:16">
      <c r="A469" t="s">
        <v>1790</v>
      </c>
      <c r="B469" t="s">
        <v>846</v>
      </c>
      <c r="C469" t="s">
        <v>1791</v>
      </c>
      <c r="D469" t="s">
        <v>30</v>
      </c>
      <c r="E469" t="s">
        <v>360</v>
      </c>
      <c r="F469">
        <v>668</v>
      </c>
      <c r="G469">
        <v>1290.5899999999999</v>
      </c>
      <c r="H469">
        <v>431.06</v>
      </c>
      <c r="I469" t="s">
        <v>108</v>
      </c>
      <c r="J469" t="s">
        <v>127</v>
      </c>
      <c r="K469" t="s">
        <v>292</v>
      </c>
      <c r="L469">
        <v>136</v>
      </c>
      <c r="M469" t="b">
        <v>0</v>
      </c>
      <c r="N469" t="b">
        <v>0</v>
      </c>
      <c r="O469" t="b">
        <v>0</v>
      </c>
      <c r="P469" t="b">
        <v>0</v>
      </c>
    </row>
    <row r="470" spans="1:16">
      <c r="A470" t="s">
        <v>1792</v>
      </c>
      <c r="B470" t="s">
        <v>469</v>
      </c>
      <c r="C470" t="s">
        <v>1793</v>
      </c>
      <c r="D470" t="s">
        <v>45</v>
      </c>
      <c r="E470" t="s">
        <v>360</v>
      </c>
      <c r="F470">
        <v>429</v>
      </c>
      <c r="G470">
        <v>614.58000000000004</v>
      </c>
      <c r="H470">
        <v>131.83000000000001</v>
      </c>
      <c r="I470" t="s">
        <v>60</v>
      </c>
      <c r="J470" t="s">
        <v>124</v>
      </c>
      <c r="K470" t="s">
        <v>184</v>
      </c>
      <c r="L470">
        <v>28</v>
      </c>
      <c r="M470" t="b">
        <v>0</v>
      </c>
      <c r="N470" t="b">
        <v>0</v>
      </c>
      <c r="O470" t="b">
        <v>0</v>
      </c>
      <c r="P470" t="b">
        <v>0</v>
      </c>
    </row>
    <row r="471" spans="1:16">
      <c r="A471" t="s">
        <v>1794</v>
      </c>
      <c r="B471" t="s">
        <v>481</v>
      </c>
      <c r="C471" t="s">
        <v>1795</v>
      </c>
      <c r="D471" t="s">
        <v>45</v>
      </c>
      <c r="E471" t="s">
        <v>365</v>
      </c>
      <c r="F471">
        <v>55</v>
      </c>
      <c r="G471">
        <v>551.13</v>
      </c>
      <c r="H471">
        <v>15.16</v>
      </c>
      <c r="I471" t="s">
        <v>60</v>
      </c>
      <c r="J471" t="s">
        <v>136</v>
      </c>
      <c r="K471" t="s">
        <v>281</v>
      </c>
      <c r="L471">
        <v>125</v>
      </c>
      <c r="M471" t="b">
        <v>0</v>
      </c>
      <c r="N471" t="b">
        <v>0</v>
      </c>
      <c r="O471" t="b">
        <v>0</v>
      </c>
      <c r="P471" t="b">
        <v>0</v>
      </c>
    </row>
    <row r="472" spans="1:16">
      <c r="A472" t="s">
        <v>1796</v>
      </c>
      <c r="B472" t="s">
        <v>433</v>
      </c>
      <c r="C472" t="s">
        <v>1797</v>
      </c>
      <c r="D472" t="s">
        <v>42</v>
      </c>
      <c r="E472" t="s">
        <v>365</v>
      </c>
      <c r="F472">
        <v>713</v>
      </c>
      <c r="G472">
        <v>215.63</v>
      </c>
      <c r="H472">
        <v>76.87</v>
      </c>
      <c r="I472" t="s">
        <v>66</v>
      </c>
      <c r="J472" t="s">
        <v>136</v>
      </c>
      <c r="K472" t="s">
        <v>298</v>
      </c>
      <c r="L472">
        <v>142</v>
      </c>
      <c r="M472" t="b">
        <v>0</v>
      </c>
      <c r="N472" t="b">
        <v>0</v>
      </c>
      <c r="O472" t="b">
        <v>0</v>
      </c>
      <c r="P472" t="b">
        <v>0</v>
      </c>
    </row>
    <row r="473" spans="1:16">
      <c r="A473" t="s">
        <v>1798</v>
      </c>
      <c r="B473" t="s">
        <v>626</v>
      </c>
      <c r="C473" t="s">
        <v>1799</v>
      </c>
      <c r="D473" t="s">
        <v>33</v>
      </c>
      <c r="E473" t="s">
        <v>360</v>
      </c>
      <c r="F473">
        <v>792</v>
      </c>
      <c r="G473">
        <v>2162.29</v>
      </c>
      <c r="H473">
        <v>856.27</v>
      </c>
      <c r="I473" t="s">
        <v>88</v>
      </c>
      <c r="J473" t="s">
        <v>133</v>
      </c>
      <c r="K473" t="s">
        <v>158</v>
      </c>
      <c r="L473">
        <v>2</v>
      </c>
      <c r="M473" t="b">
        <v>0</v>
      </c>
      <c r="N473" t="b">
        <v>0</v>
      </c>
      <c r="O473" t="b">
        <v>0</v>
      </c>
      <c r="P473" t="b">
        <v>0</v>
      </c>
    </row>
    <row r="474" spans="1:16">
      <c r="A474" t="s">
        <v>1800</v>
      </c>
      <c r="B474" t="s">
        <v>596</v>
      </c>
      <c r="C474" t="s">
        <v>1801</v>
      </c>
      <c r="D474" t="s">
        <v>48</v>
      </c>
      <c r="E474" t="s">
        <v>365</v>
      </c>
      <c r="F474">
        <v>823</v>
      </c>
      <c r="G474">
        <v>974.03</v>
      </c>
      <c r="H474">
        <v>400.81</v>
      </c>
      <c r="I474" t="s">
        <v>80</v>
      </c>
      <c r="J474" t="s">
        <v>139</v>
      </c>
      <c r="K474" t="s">
        <v>180</v>
      </c>
      <c r="L474">
        <v>24</v>
      </c>
      <c r="M474" t="b">
        <v>0</v>
      </c>
      <c r="N474" t="b">
        <v>0</v>
      </c>
      <c r="O474" t="b">
        <v>0</v>
      </c>
      <c r="P474" t="b">
        <v>0</v>
      </c>
    </row>
    <row r="475" spans="1:16">
      <c r="A475" t="s">
        <v>1802</v>
      </c>
      <c r="B475" t="s">
        <v>598</v>
      </c>
      <c r="C475" t="s">
        <v>1803</v>
      </c>
      <c r="D475" t="s">
        <v>42</v>
      </c>
      <c r="E475" t="s">
        <v>365</v>
      </c>
      <c r="F475">
        <v>656</v>
      </c>
      <c r="G475">
        <v>246.17</v>
      </c>
      <c r="H475">
        <v>80.739999999999995</v>
      </c>
      <c r="I475" t="s">
        <v>106</v>
      </c>
      <c r="J475" t="s">
        <v>130</v>
      </c>
      <c r="K475" t="s">
        <v>249</v>
      </c>
      <c r="L475">
        <v>93</v>
      </c>
      <c r="M475" t="b">
        <v>0</v>
      </c>
      <c r="N475" t="b">
        <v>0</v>
      </c>
      <c r="O475" t="b">
        <v>0</v>
      </c>
      <c r="P475" t="b">
        <v>0</v>
      </c>
    </row>
    <row r="476" spans="1:16">
      <c r="A476" t="s">
        <v>1804</v>
      </c>
      <c r="B476" t="s">
        <v>522</v>
      </c>
      <c r="C476" t="s">
        <v>1805</v>
      </c>
      <c r="D476" t="s">
        <v>39</v>
      </c>
      <c r="E476" t="s">
        <v>360</v>
      </c>
      <c r="F476">
        <v>959</v>
      </c>
      <c r="G476">
        <v>234.02</v>
      </c>
      <c r="H476">
        <v>112.21</v>
      </c>
      <c r="I476" t="s">
        <v>98</v>
      </c>
      <c r="J476" t="s">
        <v>133</v>
      </c>
      <c r="K476" t="s">
        <v>222</v>
      </c>
      <c r="L476">
        <v>66</v>
      </c>
      <c r="M476" t="b">
        <v>0</v>
      </c>
      <c r="N476" t="b">
        <v>0</v>
      </c>
      <c r="O476" t="b">
        <v>0</v>
      </c>
      <c r="P476" t="b">
        <v>0</v>
      </c>
    </row>
    <row r="477" spans="1:16">
      <c r="A477" t="s">
        <v>1806</v>
      </c>
      <c r="B477" t="s">
        <v>699</v>
      </c>
      <c r="C477" t="s">
        <v>1215</v>
      </c>
      <c r="D477" t="s">
        <v>36</v>
      </c>
      <c r="E477" t="s">
        <v>365</v>
      </c>
      <c r="F477">
        <v>564</v>
      </c>
      <c r="G477">
        <v>684.35</v>
      </c>
      <c r="H477">
        <v>192.99</v>
      </c>
      <c r="I477" t="s">
        <v>84</v>
      </c>
      <c r="J477" t="s">
        <v>127</v>
      </c>
      <c r="K477" t="s">
        <v>290</v>
      </c>
      <c r="L477">
        <v>134</v>
      </c>
      <c r="M477" t="b">
        <v>0</v>
      </c>
      <c r="N477" t="b">
        <v>0</v>
      </c>
      <c r="O477" t="b">
        <v>0</v>
      </c>
      <c r="P477" t="b">
        <v>0</v>
      </c>
    </row>
    <row r="478" spans="1:16">
      <c r="A478" t="s">
        <v>1807</v>
      </c>
      <c r="B478" t="s">
        <v>763</v>
      </c>
      <c r="C478" t="s">
        <v>1808</v>
      </c>
      <c r="D478" t="s">
        <v>36</v>
      </c>
      <c r="E478" t="s">
        <v>365</v>
      </c>
      <c r="F478">
        <v>345</v>
      </c>
      <c r="G478">
        <v>644.21</v>
      </c>
      <c r="H478">
        <v>111.13</v>
      </c>
      <c r="I478" t="s">
        <v>70</v>
      </c>
      <c r="J478" t="s">
        <v>148</v>
      </c>
      <c r="K478" t="s">
        <v>173</v>
      </c>
      <c r="L478">
        <v>17</v>
      </c>
      <c r="M478" t="b">
        <v>0</v>
      </c>
      <c r="N478" t="b">
        <v>0</v>
      </c>
      <c r="O478" t="b">
        <v>0</v>
      </c>
      <c r="P478" t="b">
        <v>0</v>
      </c>
    </row>
    <row r="479" spans="1:16">
      <c r="A479" t="s">
        <v>1809</v>
      </c>
      <c r="B479" t="s">
        <v>722</v>
      </c>
      <c r="C479" t="s">
        <v>1810</v>
      </c>
      <c r="D479" t="s">
        <v>45</v>
      </c>
      <c r="E479" t="s">
        <v>365</v>
      </c>
      <c r="F479">
        <v>922</v>
      </c>
      <c r="G479">
        <v>582.94000000000005</v>
      </c>
      <c r="H479">
        <v>268.74</v>
      </c>
      <c r="I479" t="s">
        <v>66</v>
      </c>
      <c r="J479" t="s">
        <v>127</v>
      </c>
      <c r="K479" t="s">
        <v>226</v>
      </c>
      <c r="L479">
        <v>70</v>
      </c>
      <c r="M479" t="b">
        <v>0</v>
      </c>
      <c r="N479" t="b">
        <v>0</v>
      </c>
      <c r="O479" t="b">
        <v>0</v>
      </c>
      <c r="P479" t="b">
        <v>0</v>
      </c>
    </row>
    <row r="480" spans="1:16">
      <c r="A480" t="s">
        <v>1811</v>
      </c>
      <c r="B480" t="s">
        <v>772</v>
      </c>
      <c r="C480" t="s">
        <v>1812</v>
      </c>
      <c r="D480" t="s">
        <v>30</v>
      </c>
      <c r="E480" t="s">
        <v>365</v>
      </c>
      <c r="F480">
        <v>11</v>
      </c>
      <c r="G480">
        <v>1301.26</v>
      </c>
      <c r="H480">
        <v>7.16</v>
      </c>
      <c r="I480" t="s">
        <v>74</v>
      </c>
      <c r="J480" t="s">
        <v>142</v>
      </c>
      <c r="K480" t="s">
        <v>191</v>
      </c>
      <c r="L480">
        <v>35</v>
      </c>
      <c r="M480" t="b">
        <v>0</v>
      </c>
      <c r="N480" t="b">
        <v>0</v>
      </c>
      <c r="O480" t="b">
        <v>0</v>
      </c>
      <c r="P480" t="b">
        <v>0</v>
      </c>
    </row>
    <row r="481" spans="1:16">
      <c r="A481" t="s">
        <v>1813</v>
      </c>
      <c r="B481" t="s">
        <v>844</v>
      </c>
      <c r="C481" t="s">
        <v>1814</v>
      </c>
      <c r="D481" t="s">
        <v>36</v>
      </c>
      <c r="E481" t="s">
        <v>360</v>
      </c>
      <c r="F481">
        <v>16</v>
      </c>
      <c r="G481">
        <v>601.22</v>
      </c>
      <c r="H481">
        <v>4.8099999999999996</v>
      </c>
      <c r="I481" t="s">
        <v>54</v>
      </c>
      <c r="J481" t="s">
        <v>130</v>
      </c>
      <c r="K481" t="s">
        <v>191</v>
      </c>
      <c r="L481">
        <v>35</v>
      </c>
      <c r="M481" t="b">
        <v>0</v>
      </c>
      <c r="N481" t="b">
        <v>0</v>
      </c>
      <c r="O481" t="b">
        <v>0</v>
      </c>
      <c r="P481" t="b">
        <v>0</v>
      </c>
    </row>
    <row r="482" spans="1:16">
      <c r="A482" t="s">
        <v>1815</v>
      </c>
      <c r="B482" t="s">
        <v>519</v>
      </c>
      <c r="C482" t="s">
        <v>1816</v>
      </c>
      <c r="D482" t="s">
        <v>36</v>
      </c>
      <c r="E482" t="s">
        <v>365</v>
      </c>
      <c r="F482">
        <v>810</v>
      </c>
      <c r="G482">
        <v>617.54999999999995</v>
      </c>
      <c r="H482">
        <v>250.11</v>
      </c>
      <c r="I482" t="s">
        <v>96</v>
      </c>
      <c r="J482" t="s">
        <v>130</v>
      </c>
      <c r="K482" t="s">
        <v>184</v>
      </c>
      <c r="L482">
        <v>28</v>
      </c>
      <c r="M482" t="b">
        <v>0</v>
      </c>
      <c r="N482" t="b">
        <v>0</v>
      </c>
      <c r="O482" t="b">
        <v>0</v>
      </c>
      <c r="P482" t="b">
        <v>0</v>
      </c>
    </row>
    <row r="483" spans="1:16">
      <c r="A483" t="s">
        <v>1817</v>
      </c>
      <c r="B483" t="s">
        <v>672</v>
      </c>
      <c r="C483" t="s">
        <v>1818</v>
      </c>
      <c r="D483" t="s">
        <v>48</v>
      </c>
      <c r="E483" t="s">
        <v>360</v>
      </c>
      <c r="F483">
        <v>858</v>
      </c>
      <c r="G483">
        <v>979.96</v>
      </c>
      <c r="H483">
        <v>420.4</v>
      </c>
      <c r="I483" t="s">
        <v>114</v>
      </c>
      <c r="J483" t="s">
        <v>133</v>
      </c>
      <c r="K483" t="s">
        <v>213</v>
      </c>
      <c r="L483">
        <v>57</v>
      </c>
      <c r="M483" t="b">
        <v>0</v>
      </c>
      <c r="N483" t="b">
        <v>0</v>
      </c>
      <c r="O483" t="b">
        <v>0</v>
      </c>
      <c r="P483" t="b">
        <v>0</v>
      </c>
    </row>
    <row r="484" spans="1:16">
      <c r="A484" t="s">
        <v>1819</v>
      </c>
      <c r="B484" t="s">
        <v>507</v>
      </c>
      <c r="C484" t="s">
        <v>1820</v>
      </c>
      <c r="D484" t="s">
        <v>39</v>
      </c>
      <c r="E484" t="s">
        <v>365</v>
      </c>
      <c r="F484">
        <v>616</v>
      </c>
      <c r="G484">
        <v>265.17</v>
      </c>
      <c r="H484">
        <v>81.67</v>
      </c>
      <c r="I484" t="s">
        <v>106</v>
      </c>
      <c r="J484" t="s">
        <v>133</v>
      </c>
      <c r="K484" t="s">
        <v>213</v>
      </c>
      <c r="L484">
        <v>57</v>
      </c>
      <c r="M484" t="b">
        <v>0</v>
      </c>
      <c r="N484" t="b">
        <v>0</v>
      </c>
      <c r="O484" t="b">
        <v>0</v>
      </c>
      <c r="P484" t="b">
        <v>0</v>
      </c>
    </row>
    <row r="485" spans="1:16">
      <c r="A485" t="s">
        <v>1821</v>
      </c>
      <c r="B485" t="s">
        <v>553</v>
      </c>
      <c r="C485" t="s">
        <v>1822</v>
      </c>
      <c r="D485" t="s">
        <v>27</v>
      </c>
      <c r="E485" t="s">
        <v>365</v>
      </c>
      <c r="F485">
        <v>666</v>
      </c>
      <c r="G485">
        <v>766.69</v>
      </c>
      <c r="H485">
        <v>255.31</v>
      </c>
      <c r="I485" t="s">
        <v>114</v>
      </c>
      <c r="J485" t="s">
        <v>148</v>
      </c>
      <c r="K485" t="s">
        <v>291</v>
      </c>
      <c r="L485">
        <v>135</v>
      </c>
      <c r="M485" t="b">
        <v>0</v>
      </c>
      <c r="N485" t="b">
        <v>0</v>
      </c>
      <c r="O485" t="b">
        <v>0</v>
      </c>
      <c r="P485" t="b">
        <v>0</v>
      </c>
    </row>
    <row r="486" spans="1:16">
      <c r="A486" t="s">
        <v>1823</v>
      </c>
      <c r="B486" t="s">
        <v>716</v>
      </c>
      <c r="C486" t="s">
        <v>1782</v>
      </c>
      <c r="D486" t="s">
        <v>48</v>
      </c>
      <c r="E486" t="s">
        <v>365</v>
      </c>
      <c r="F486">
        <v>61</v>
      </c>
      <c r="G486">
        <v>973.26</v>
      </c>
      <c r="H486">
        <v>29.68</v>
      </c>
      <c r="I486" t="s">
        <v>74</v>
      </c>
      <c r="J486" t="s">
        <v>145</v>
      </c>
      <c r="K486" t="s">
        <v>318</v>
      </c>
      <c r="L486">
        <v>162</v>
      </c>
      <c r="M486" t="b">
        <v>0</v>
      </c>
      <c r="N486" t="b">
        <v>0</v>
      </c>
      <c r="O486" t="b">
        <v>0</v>
      </c>
      <c r="P486" t="b">
        <v>0</v>
      </c>
    </row>
    <row r="487" spans="1:16">
      <c r="A487" t="s">
        <v>1824</v>
      </c>
      <c r="B487" t="s">
        <v>693</v>
      </c>
      <c r="C487" t="s">
        <v>1825</v>
      </c>
      <c r="D487" t="s">
        <v>48</v>
      </c>
      <c r="E487" t="s">
        <v>360</v>
      </c>
      <c r="F487">
        <v>515</v>
      </c>
      <c r="G487">
        <v>1214.01</v>
      </c>
      <c r="H487">
        <v>312.61</v>
      </c>
      <c r="I487" t="s">
        <v>82</v>
      </c>
      <c r="J487" t="s">
        <v>133</v>
      </c>
      <c r="K487" t="s">
        <v>164</v>
      </c>
      <c r="L487">
        <v>8</v>
      </c>
      <c r="M487" t="b">
        <v>0</v>
      </c>
      <c r="N487" t="b">
        <v>0</v>
      </c>
      <c r="O487" t="b">
        <v>0</v>
      </c>
      <c r="P487" t="b">
        <v>0</v>
      </c>
    </row>
    <row r="488" spans="1:16">
      <c r="A488" t="s">
        <v>1826</v>
      </c>
      <c r="B488" t="s">
        <v>464</v>
      </c>
      <c r="C488" t="s">
        <v>1827</v>
      </c>
      <c r="D488" t="s">
        <v>30</v>
      </c>
      <c r="E488" t="s">
        <v>365</v>
      </c>
      <c r="F488">
        <v>972</v>
      </c>
      <c r="G488">
        <v>1271.2</v>
      </c>
      <c r="H488">
        <v>617.79999999999995</v>
      </c>
      <c r="I488" t="s">
        <v>88</v>
      </c>
      <c r="J488" t="s">
        <v>136</v>
      </c>
      <c r="K488" t="s">
        <v>212</v>
      </c>
      <c r="L488">
        <v>56</v>
      </c>
      <c r="M488" t="b">
        <v>0</v>
      </c>
      <c r="N488" t="b">
        <v>0</v>
      </c>
      <c r="O488" t="b">
        <v>0</v>
      </c>
      <c r="P488" t="b">
        <v>0</v>
      </c>
    </row>
    <row r="489" spans="1:16">
      <c r="A489" t="s">
        <v>1828</v>
      </c>
      <c r="B489" t="s">
        <v>496</v>
      </c>
      <c r="C489" t="s">
        <v>1829</v>
      </c>
      <c r="D489" t="s">
        <v>42</v>
      </c>
      <c r="E489" t="s">
        <v>365</v>
      </c>
      <c r="F489">
        <v>814</v>
      </c>
      <c r="G489">
        <v>235.57</v>
      </c>
      <c r="H489">
        <v>95.88</v>
      </c>
      <c r="I489" t="s">
        <v>96</v>
      </c>
      <c r="J489" t="s">
        <v>145</v>
      </c>
      <c r="K489" t="s">
        <v>268</v>
      </c>
      <c r="L489">
        <v>112</v>
      </c>
      <c r="M489" t="b">
        <v>0</v>
      </c>
      <c r="N489" t="b">
        <v>0</v>
      </c>
      <c r="O489" t="b">
        <v>0</v>
      </c>
      <c r="P489" t="b">
        <v>0</v>
      </c>
    </row>
    <row r="490" spans="1:16">
      <c r="A490" t="s">
        <v>1830</v>
      </c>
      <c r="B490" t="s">
        <v>822</v>
      </c>
      <c r="C490" t="s">
        <v>1831</v>
      </c>
      <c r="D490" t="s">
        <v>30</v>
      </c>
      <c r="E490" t="s">
        <v>365</v>
      </c>
      <c r="F490">
        <v>867</v>
      </c>
      <c r="G490">
        <v>1306.9000000000001</v>
      </c>
      <c r="H490">
        <v>566.54</v>
      </c>
      <c r="I490" t="s">
        <v>110</v>
      </c>
      <c r="J490" t="s">
        <v>121</v>
      </c>
      <c r="K490" t="s">
        <v>194</v>
      </c>
      <c r="L490">
        <v>38</v>
      </c>
      <c r="M490" t="b">
        <v>0</v>
      </c>
      <c r="N490" t="b">
        <v>0</v>
      </c>
      <c r="O490" t="b">
        <v>0</v>
      </c>
      <c r="P490" t="b">
        <v>0</v>
      </c>
    </row>
    <row r="491" spans="1:16">
      <c r="A491" t="s">
        <v>1832</v>
      </c>
      <c r="B491" t="s">
        <v>647</v>
      </c>
      <c r="C491" t="s">
        <v>1833</v>
      </c>
      <c r="D491" t="s">
        <v>30</v>
      </c>
      <c r="E491" t="s">
        <v>360</v>
      </c>
      <c r="F491">
        <v>50</v>
      </c>
      <c r="G491">
        <v>1203.05</v>
      </c>
      <c r="H491">
        <v>30.08</v>
      </c>
      <c r="I491" t="s">
        <v>92</v>
      </c>
      <c r="J491" t="s">
        <v>142</v>
      </c>
      <c r="K491" t="s">
        <v>299</v>
      </c>
      <c r="L491">
        <v>143</v>
      </c>
      <c r="M491" t="b">
        <v>0</v>
      </c>
      <c r="N491" t="b">
        <v>0</v>
      </c>
      <c r="O491" t="b">
        <v>0</v>
      </c>
      <c r="P491" t="b">
        <v>0</v>
      </c>
    </row>
    <row r="492" spans="1:16">
      <c r="A492" t="s">
        <v>1834</v>
      </c>
      <c r="B492" t="s">
        <v>689</v>
      </c>
      <c r="C492" t="s">
        <v>1835</v>
      </c>
      <c r="D492" t="s">
        <v>48</v>
      </c>
      <c r="E492" t="s">
        <v>365</v>
      </c>
      <c r="F492">
        <v>460</v>
      </c>
      <c r="G492">
        <v>1285.6500000000001</v>
      </c>
      <c r="H492">
        <v>295.7</v>
      </c>
      <c r="I492" t="s">
        <v>86</v>
      </c>
      <c r="J492" t="s">
        <v>127</v>
      </c>
      <c r="K492" t="s">
        <v>242</v>
      </c>
      <c r="L492">
        <v>86</v>
      </c>
      <c r="M492" t="b">
        <v>0</v>
      </c>
      <c r="N492" t="b">
        <v>0</v>
      </c>
      <c r="O492" t="b">
        <v>0</v>
      </c>
      <c r="P492" t="b">
        <v>0</v>
      </c>
    </row>
    <row r="493" spans="1:16">
      <c r="A493" t="s">
        <v>1836</v>
      </c>
      <c r="B493" t="s">
        <v>597</v>
      </c>
      <c r="C493" t="s">
        <v>1837</v>
      </c>
      <c r="D493" t="s">
        <v>36</v>
      </c>
      <c r="E493" t="s">
        <v>360</v>
      </c>
      <c r="F493">
        <v>153</v>
      </c>
      <c r="G493">
        <v>668.65</v>
      </c>
      <c r="H493">
        <v>51.15</v>
      </c>
      <c r="I493" t="s">
        <v>116</v>
      </c>
      <c r="J493" t="s">
        <v>130</v>
      </c>
      <c r="K493" t="s">
        <v>316</v>
      </c>
      <c r="L493">
        <v>160</v>
      </c>
      <c r="M493" t="b">
        <v>0</v>
      </c>
      <c r="N493" t="b">
        <v>0</v>
      </c>
      <c r="O493" t="b">
        <v>0</v>
      </c>
      <c r="P493" t="b">
        <v>0</v>
      </c>
    </row>
    <row r="494" spans="1:16">
      <c r="A494" t="s">
        <v>1838</v>
      </c>
      <c r="B494" t="s">
        <v>487</v>
      </c>
      <c r="C494" t="s">
        <v>1839</v>
      </c>
      <c r="D494" t="s">
        <v>30</v>
      </c>
      <c r="E494" t="s">
        <v>360</v>
      </c>
      <c r="F494">
        <v>432</v>
      </c>
      <c r="G494">
        <v>1252.3900000000001</v>
      </c>
      <c r="H494">
        <v>270.52</v>
      </c>
      <c r="I494" t="s">
        <v>72</v>
      </c>
      <c r="J494" t="s">
        <v>145</v>
      </c>
      <c r="K494" t="s">
        <v>163</v>
      </c>
      <c r="L494">
        <v>7</v>
      </c>
      <c r="M494" t="b">
        <v>0</v>
      </c>
      <c r="N494" t="b">
        <v>0</v>
      </c>
      <c r="O494" t="b">
        <v>0</v>
      </c>
      <c r="P494" t="b">
        <v>0</v>
      </c>
    </row>
    <row r="495" spans="1:16">
      <c r="A495" t="s">
        <v>1840</v>
      </c>
      <c r="B495" t="s">
        <v>699</v>
      </c>
      <c r="C495" t="s">
        <v>1841</v>
      </c>
      <c r="D495" t="s">
        <v>36</v>
      </c>
      <c r="E495" t="s">
        <v>365</v>
      </c>
      <c r="F495">
        <v>562</v>
      </c>
      <c r="G495">
        <v>621.70000000000005</v>
      </c>
      <c r="H495">
        <v>174.7</v>
      </c>
      <c r="I495" t="s">
        <v>114</v>
      </c>
      <c r="J495" t="s">
        <v>142</v>
      </c>
      <c r="K495" t="s">
        <v>268</v>
      </c>
      <c r="L495">
        <v>112</v>
      </c>
      <c r="M495" t="b">
        <v>0</v>
      </c>
      <c r="N495" t="b">
        <v>0</v>
      </c>
      <c r="O495" t="b">
        <v>0</v>
      </c>
      <c r="P495" t="b">
        <v>0</v>
      </c>
    </row>
    <row r="496" spans="1:16">
      <c r="A496" t="s">
        <v>1842</v>
      </c>
      <c r="B496" t="s">
        <v>374</v>
      </c>
      <c r="C496" t="s">
        <v>1843</v>
      </c>
      <c r="D496" t="s">
        <v>48</v>
      </c>
      <c r="E496" t="s">
        <v>360</v>
      </c>
      <c r="F496">
        <v>630</v>
      </c>
      <c r="G496">
        <v>1384.02</v>
      </c>
      <c r="H496">
        <v>435.97</v>
      </c>
      <c r="I496" t="s">
        <v>80</v>
      </c>
      <c r="J496" t="s">
        <v>133</v>
      </c>
      <c r="K496" t="s">
        <v>240</v>
      </c>
      <c r="L496">
        <v>84</v>
      </c>
      <c r="M496" t="b">
        <v>0</v>
      </c>
      <c r="N496" t="b">
        <v>0</v>
      </c>
      <c r="O496" t="b">
        <v>0</v>
      </c>
      <c r="P496" t="b">
        <v>0</v>
      </c>
    </row>
    <row r="497" spans="1:16">
      <c r="A497" t="s">
        <v>1844</v>
      </c>
      <c r="B497" t="s">
        <v>500</v>
      </c>
      <c r="C497" t="s">
        <v>1845</v>
      </c>
      <c r="D497" t="s">
        <v>48</v>
      </c>
      <c r="E497" t="s">
        <v>360</v>
      </c>
      <c r="F497">
        <v>965</v>
      </c>
      <c r="G497">
        <v>1038.82</v>
      </c>
      <c r="H497">
        <v>501.23</v>
      </c>
      <c r="I497" t="s">
        <v>63</v>
      </c>
      <c r="J497" t="s">
        <v>121</v>
      </c>
      <c r="K497" t="s">
        <v>193</v>
      </c>
      <c r="L497">
        <v>37</v>
      </c>
      <c r="M497" t="b">
        <v>0</v>
      </c>
      <c r="N497" t="b">
        <v>0</v>
      </c>
      <c r="O497" t="b">
        <v>0</v>
      </c>
      <c r="P497" t="b">
        <v>0</v>
      </c>
    </row>
    <row r="498" spans="1:16">
      <c r="A498" t="s">
        <v>1846</v>
      </c>
      <c r="B498" t="s">
        <v>569</v>
      </c>
      <c r="C498" t="s">
        <v>1590</v>
      </c>
      <c r="D498" t="s">
        <v>33</v>
      </c>
      <c r="E498" t="s">
        <v>365</v>
      </c>
      <c r="F498">
        <v>206</v>
      </c>
      <c r="G498">
        <v>2139.5</v>
      </c>
      <c r="H498">
        <v>220.37</v>
      </c>
      <c r="I498" t="s">
        <v>54</v>
      </c>
      <c r="J498" t="s">
        <v>139</v>
      </c>
      <c r="K498" t="s">
        <v>227</v>
      </c>
      <c r="L498">
        <v>71</v>
      </c>
      <c r="M498" t="b">
        <v>0</v>
      </c>
      <c r="N498" t="b">
        <v>0</v>
      </c>
      <c r="O498" t="b">
        <v>0</v>
      </c>
      <c r="P498" t="b">
        <v>0</v>
      </c>
    </row>
    <row r="499" spans="1:16">
      <c r="A499" t="s">
        <v>1847</v>
      </c>
      <c r="B499" t="s">
        <v>499</v>
      </c>
      <c r="C499" t="s">
        <v>1848</v>
      </c>
      <c r="D499" t="s">
        <v>33</v>
      </c>
      <c r="E499" t="s">
        <v>360</v>
      </c>
      <c r="F499">
        <v>537</v>
      </c>
      <c r="G499">
        <v>2151.25</v>
      </c>
      <c r="H499">
        <v>577.61</v>
      </c>
      <c r="I499" t="s">
        <v>57</v>
      </c>
      <c r="J499" t="s">
        <v>142</v>
      </c>
      <c r="K499" t="s">
        <v>220</v>
      </c>
      <c r="L499">
        <v>64</v>
      </c>
      <c r="M499" t="b">
        <v>0</v>
      </c>
      <c r="N499" t="b">
        <v>0</v>
      </c>
      <c r="O499" t="b">
        <v>0</v>
      </c>
      <c r="P499" t="b">
        <v>0</v>
      </c>
    </row>
    <row r="500" spans="1:16">
      <c r="A500" t="s">
        <v>1849</v>
      </c>
      <c r="B500" t="s">
        <v>420</v>
      </c>
      <c r="C500" t="s">
        <v>1850</v>
      </c>
      <c r="D500" t="s">
        <v>27</v>
      </c>
      <c r="E500" t="s">
        <v>365</v>
      </c>
      <c r="F500">
        <v>21</v>
      </c>
      <c r="G500">
        <v>771.17</v>
      </c>
      <c r="H500">
        <v>8.1</v>
      </c>
      <c r="I500" t="s">
        <v>63</v>
      </c>
      <c r="J500" t="s">
        <v>130</v>
      </c>
      <c r="K500" t="s">
        <v>290</v>
      </c>
      <c r="L500">
        <v>134</v>
      </c>
      <c r="M500" t="b">
        <v>0</v>
      </c>
      <c r="N500" t="b">
        <v>0</v>
      </c>
      <c r="O500" t="b">
        <v>0</v>
      </c>
      <c r="P500" t="b">
        <v>0</v>
      </c>
    </row>
    <row r="501" spans="1:16">
      <c r="A501" t="s">
        <v>1851</v>
      </c>
      <c r="B501" t="s">
        <v>825</v>
      </c>
      <c r="C501" t="s">
        <v>1852</v>
      </c>
      <c r="D501" t="s">
        <v>39</v>
      </c>
      <c r="E501" t="s">
        <v>360</v>
      </c>
      <c r="F501">
        <v>902</v>
      </c>
      <c r="G501">
        <v>256.23</v>
      </c>
      <c r="H501">
        <v>115.56</v>
      </c>
      <c r="I501" t="s">
        <v>106</v>
      </c>
      <c r="J501" t="s">
        <v>136</v>
      </c>
      <c r="K501" t="s">
        <v>278</v>
      </c>
      <c r="L501">
        <v>122</v>
      </c>
      <c r="M501" t="b">
        <v>0</v>
      </c>
      <c r="N501" t="b">
        <v>0</v>
      </c>
      <c r="O501" t="b">
        <v>0</v>
      </c>
      <c r="P501" t="b">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1"/>
  <sheetViews>
    <sheetView workbookViewId="0">
      <selection activeCell="L34" sqref="L34"/>
    </sheetView>
  </sheetViews>
  <sheetFormatPr defaultRowHeight="14.4"/>
  <cols>
    <col min="1" max="1" width="13.88671875" customWidth="1"/>
    <col min="2" max="2" width="14.33203125" customWidth="1"/>
    <col min="3" max="3" width="13.21875" customWidth="1"/>
    <col min="4" max="4" width="11.33203125" customWidth="1"/>
    <col min="5" max="5" width="14.109375" customWidth="1"/>
  </cols>
  <sheetData>
    <row r="1" spans="1:5">
      <c r="A1" s="1" t="s">
        <v>118</v>
      </c>
      <c r="B1" s="1" t="s">
        <v>24</v>
      </c>
      <c r="C1" s="1" t="s">
        <v>151</v>
      </c>
      <c r="D1" s="1" t="s">
        <v>353</v>
      </c>
      <c r="E1" s="1" t="s">
        <v>152</v>
      </c>
    </row>
    <row r="2" spans="1:5">
      <c r="A2" t="s">
        <v>148</v>
      </c>
      <c r="B2" t="s">
        <v>45</v>
      </c>
      <c r="C2" t="s">
        <v>205</v>
      </c>
      <c r="D2">
        <v>916</v>
      </c>
      <c r="E2">
        <v>49</v>
      </c>
    </row>
    <row r="3" spans="1:5">
      <c r="A3" t="s">
        <v>139</v>
      </c>
      <c r="B3" t="s">
        <v>33</v>
      </c>
      <c r="C3" t="s">
        <v>262</v>
      </c>
      <c r="D3">
        <v>202</v>
      </c>
      <c r="E3">
        <v>106</v>
      </c>
    </row>
    <row r="4" spans="1:5">
      <c r="A4" t="s">
        <v>139</v>
      </c>
      <c r="B4" t="s">
        <v>42</v>
      </c>
      <c r="C4" t="s">
        <v>236</v>
      </c>
      <c r="D4">
        <v>833</v>
      </c>
      <c r="E4">
        <v>80</v>
      </c>
    </row>
    <row r="5" spans="1:5">
      <c r="A5" t="s">
        <v>121</v>
      </c>
      <c r="B5" t="s">
        <v>36</v>
      </c>
      <c r="C5" t="s">
        <v>215</v>
      </c>
      <c r="D5">
        <v>908</v>
      </c>
      <c r="E5">
        <v>59</v>
      </c>
    </row>
    <row r="6" spans="1:5">
      <c r="A6" t="s">
        <v>124</v>
      </c>
      <c r="B6" t="s">
        <v>48</v>
      </c>
      <c r="C6" t="s">
        <v>206</v>
      </c>
      <c r="D6">
        <v>809</v>
      </c>
      <c r="E6">
        <v>50</v>
      </c>
    </row>
    <row r="7" spans="1:5">
      <c r="A7" t="s">
        <v>142</v>
      </c>
      <c r="B7" t="s">
        <v>36</v>
      </c>
      <c r="C7" t="s">
        <v>208</v>
      </c>
      <c r="D7">
        <v>345</v>
      </c>
      <c r="E7">
        <v>52</v>
      </c>
    </row>
    <row r="8" spans="1:5">
      <c r="A8" t="s">
        <v>133</v>
      </c>
      <c r="B8" t="s">
        <v>27</v>
      </c>
      <c r="C8" t="s">
        <v>312</v>
      </c>
      <c r="D8">
        <v>934</v>
      </c>
      <c r="E8">
        <v>156</v>
      </c>
    </row>
    <row r="9" spans="1:5">
      <c r="A9" t="s">
        <v>130</v>
      </c>
      <c r="B9" t="s">
        <v>27</v>
      </c>
      <c r="C9" t="s">
        <v>275</v>
      </c>
      <c r="D9">
        <v>618</v>
      </c>
      <c r="E9">
        <v>119</v>
      </c>
    </row>
    <row r="10" spans="1:5">
      <c r="A10" t="s">
        <v>142</v>
      </c>
      <c r="B10" t="s">
        <v>42</v>
      </c>
      <c r="C10" t="s">
        <v>166</v>
      </c>
      <c r="D10">
        <v>896</v>
      </c>
      <c r="E10">
        <v>10</v>
      </c>
    </row>
    <row r="11" spans="1:5">
      <c r="A11" t="s">
        <v>145</v>
      </c>
      <c r="B11" t="s">
        <v>33</v>
      </c>
      <c r="C11" t="s">
        <v>214</v>
      </c>
      <c r="D11">
        <v>479</v>
      </c>
      <c r="E11">
        <v>58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1"/>
  <sheetViews>
    <sheetView topLeftCell="D1" workbookViewId="0">
      <selection activeCell="H19" sqref="H19"/>
    </sheetView>
  </sheetViews>
  <sheetFormatPr defaultColWidth="9.109375" defaultRowHeight="14.4"/>
  <cols>
    <col min="1" max="1" width="7.33203125" bestFit="1" customWidth="1"/>
    <col min="2" max="2" width="24" bestFit="1" customWidth="1"/>
    <col min="3" max="3" width="9.44140625" bestFit="1" customWidth="1"/>
    <col min="4" max="4" width="23.109375" bestFit="1" customWidth="1"/>
    <col min="5" max="5" width="8.5546875" bestFit="1" customWidth="1"/>
    <col min="6" max="6" width="11.33203125" bestFit="1" customWidth="1"/>
    <col min="7" max="7" width="18.5546875" bestFit="1" customWidth="1"/>
    <col min="8" max="8" width="11.33203125" bestFit="1" customWidth="1"/>
    <col min="9" max="9" width="8.44140625" bestFit="1" customWidth="1"/>
    <col min="10" max="11" width="12" bestFit="1" customWidth="1"/>
    <col min="12" max="12" width="12.88671875" bestFit="1" customWidth="1"/>
    <col min="13" max="13" width="13.44140625" bestFit="1" customWidth="1"/>
    <col min="14" max="14" width="12" bestFit="1" customWidth="1"/>
  </cols>
  <sheetData>
    <row r="1" spans="1:14">
      <c r="A1" s="1" t="s">
        <v>25</v>
      </c>
      <c r="B1" s="1" t="s">
        <v>26</v>
      </c>
      <c r="C1" s="1" t="s">
        <v>1853</v>
      </c>
      <c r="D1" s="1" t="s">
        <v>1854</v>
      </c>
      <c r="E1" s="1" t="s">
        <v>3</v>
      </c>
      <c r="F1" s="1" t="s">
        <v>1855</v>
      </c>
      <c r="G1" s="1" t="s">
        <v>1856</v>
      </c>
      <c r="H1" s="1" t="s">
        <v>1857</v>
      </c>
      <c r="I1" s="1" t="s">
        <v>353</v>
      </c>
      <c r="J1" s="1" t="s">
        <v>1858</v>
      </c>
      <c r="K1" s="1" t="s">
        <v>1859</v>
      </c>
      <c r="L1" s="1" t="s">
        <v>1860</v>
      </c>
      <c r="M1" s="1" t="s">
        <v>1861</v>
      </c>
      <c r="N1" s="1" t="s">
        <v>1862</v>
      </c>
    </row>
    <row r="2" spans="1:14">
      <c r="A2" t="s">
        <v>31</v>
      </c>
      <c r="B2" t="s">
        <v>1863</v>
      </c>
      <c r="C2" t="s">
        <v>5</v>
      </c>
      <c r="D2" t="s">
        <v>1864</v>
      </c>
      <c r="E2" t="s">
        <v>7</v>
      </c>
      <c r="F2">
        <v>1500</v>
      </c>
      <c r="G2">
        <v>31800</v>
      </c>
      <c r="H2">
        <v>477000</v>
      </c>
      <c r="I2">
        <v>51</v>
      </c>
      <c r="J2">
        <v>1362.5499600000001</v>
      </c>
      <c r="K2">
        <v>69490.047959999996</v>
      </c>
      <c r="L2">
        <v>1500</v>
      </c>
      <c r="M2">
        <v>76500</v>
      </c>
      <c r="N2">
        <v>10.087706430000001</v>
      </c>
    </row>
    <row r="3" spans="1:14">
      <c r="A3" t="s">
        <v>28</v>
      </c>
      <c r="B3" t="s">
        <v>29</v>
      </c>
      <c r="C3" t="s">
        <v>5</v>
      </c>
      <c r="D3" t="s">
        <v>1864</v>
      </c>
      <c r="E3" t="s">
        <v>7</v>
      </c>
      <c r="F3">
        <v>3200</v>
      </c>
      <c r="G3">
        <v>36000</v>
      </c>
      <c r="H3">
        <v>1152000</v>
      </c>
      <c r="I3">
        <v>75</v>
      </c>
      <c r="J3">
        <v>2918.0182930000001</v>
      </c>
      <c r="K3">
        <v>218851.372</v>
      </c>
      <c r="L3">
        <v>3200</v>
      </c>
      <c r="M3">
        <v>240000</v>
      </c>
      <c r="N3">
        <v>9.6634660399999994</v>
      </c>
    </row>
    <row r="4" spans="1:14">
      <c r="A4" t="s">
        <v>1865</v>
      </c>
      <c r="B4" t="s">
        <v>35</v>
      </c>
      <c r="C4" t="s">
        <v>5</v>
      </c>
      <c r="D4" t="s">
        <v>17</v>
      </c>
      <c r="E4" t="s">
        <v>7</v>
      </c>
      <c r="F4">
        <v>1450</v>
      </c>
      <c r="G4">
        <v>25000</v>
      </c>
      <c r="H4">
        <v>36250000</v>
      </c>
      <c r="I4">
        <v>14</v>
      </c>
      <c r="J4">
        <v>1395.894074</v>
      </c>
      <c r="K4">
        <v>19542.517029999999</v>
      </c>
      <c r="L4">
        <v>1450</v>
      </c>
      <c r="M4">
        <v>20300</v>
      </c>
      <c r="N4">
        <v>3.8760767870000001</v>
      </c>
    </row>
    <row r="5" spans="1:14">
      <c r="A5" t="s">
        <v>1866</v>
      </c>
      <c r="B5" t="s">
        <v>38</v>
      </c>
      <c r="C5" t="s">
        <v>5</v>
      </c>
      <c r="D5" t="s">
        <v>21</v>
      </c>
      <c r="E5" t="s">
        <v>7</v>
      </c>
      <c r="F5">
        <v>2600</v>
      </c>
      <c r="G5">
        <v>64000</v>
      </c>
      <c r="H5">
        <v>166400000</v>
      </c>
      <c r="I5">
        <v>178</v>
      </c>
      <c r="J5">
        <v>2222.4858060000001</v>
      </c>
      <c r="K5">
        <v>395602.47340000002</v>
      </c>
      <c r="L5">
        <v>2600</v>
      </c>
      <c r="M5">
        <v>462800</v>
      </c>
      <c r="N5">
        <v>16.986123970000001</v>
      </c>
    </row>
    <row r="6" spans="1:14">
      <c r="A6" t="s">
        <v>1867</v>
      </c>
      <c r="B6" t="s">
        <v>1868</v>
      </c>
      <c r="C6" t="s">
        <v>5</v>
      </c>
      <c r="D6" t="s">
        <v>1864</v>
      </c>
      <c r="E6" t="s">
        <v>7</v>
      </c>
      <c r="F6">
        <v>400</v>
      </c>
      <c r="G6">
        <v>22000</v>
      </c>
      <c r="H6">
        <v>8800000</v>
      </c>
      <c r="I6">
        <v>102</v>
      </c>
      <c r="J6">
        <v>385.46356320000001</v>
      </c>
      <c r="K6">
        <v>39317.283450000003</v>
      </c>
      <c r="L6">
        <v>400</v>
      </c>
      <c r="M6">
        <v>40800</v>
      </c>
      <c r="N6">
        <v>3.7711571570000002</v>
      </c>
    </row>
    <row r="7" spans="1:14">
      <c r="A7" t="s">
        <v>40</v>
      </c>
      <c r="B7" t="s">
        <v>1869</v>
      </c>
      <c r="C7" t="s">
        <v>9</v>
      </c>
      <c r="D7" t="s">
        <v>1870</v>
      </c>
      <c r="E7" t="s">
        <v>11</v>
      </c>
      <c r="F7">
        <v>170</v>
      </c>
      <c r="G7">
        <v>16000</v>
      </c>
      <c r="H7">
        <v>27200000</v>
      </c>
      <c r="I7">
        <v>42</v>
      </c>
      <c r="J7">
        <v>145.10209710000001</v>
      </c>
      <c r="K7">
        <v>6094.2880789999999</v>
      </c>
      <c r="L7">
        <v>170</v>
      </c>
      <c r="M7">
        <v>7140</v>
      </c>
      <c r="N7">
        <v>17.15888562</v>
      </c>
    </row>
    <row r="8" spans="1:14">
      <c r="A8" t="s">
        <v>43</v>
      </c>
      <c r="B8" t="s">
        <v>1871</v>
      </c>
      <c r="C8" t="s">
        <v>9</v>
      </c>
      <c r="D8" t="s">
        <v>1870</v>
      </c>
      <c r="E8" t="s">
        <v>11</v>
      </c>
      <c r="F8">
        <v>370</v>
      </c>
      <c r="G8">
        <v>76000</v>
      </c>
      <c r="H8">
        <v>28120000</v>
      </c>
      <c r="I8">
        <v>142</v>
      </c>
      <c r="J8">
        <v>316.19340210000001</v>
      </c>
      <c r="K8">
        <v>44899.463100000001</v>
      </c>
      <c r="L8">
        <v>370</v>
      </c>
      <c r="M8">
        <v>52540</v>
      </c>
      <c r="N8">
        <v>17.016989450000001</v>
      </c>
    </row>
    <row r="9" spans="1:14">
      <c r="A9" t="s">
        <v>46</v>
      </c>
      <c r="B9" t="s">
        <v>1872</v>
      </c>
      <c r="C9" t="s">
        <v>9</v>
      </c>
      <c r="D9" t="s">
        <v>23</v>
      </c>
      <c r="E9" t="s">
        <v>11</v>
      </c>
      <c r="F9">
        <v>140</v>
      </c>
      <c r="G9">
        <v>10000</v>
      </c>
      <c r="H9">
        <v>1400000</v>
      </c>
      <c r="I9">
        <v>82</v>
      </c>
      <c r="J9">
        <v>133.08007359999999</v>
      </c>
      <c r="K9">
        <v>10912.56604</v>
      </c>
      <c r="L9">
        <v>140</v>
      </c>
      <c r="M9">
        <v>11480</v>
      </c>
      <c r="N9">
        <v>5.1998215730000004</v>
      </c>
    </row>
    <row r="10" spans="1:14">
      <c r="A10" t="s">
        <v>1873</v>
      </c>
      <c r="B10" t="s">
        <v>1874</v>
      </c>
      <c r="C10" t="s">
        <v>9</v>
      </c>
      <c r="D10" t="s">
        <v>1875</v>
      </c>
      <c r="E10" t="s">
        <v>11</v>
      </c>
      <c r="F10">
        <v>130</v>
      </c>
      <c r="G10">
        <v>30000</v>
      </c>
      <c r="H10">
        <v>39000</v>
      </c>
      <c r="I10">
        <v>93</v>
      </c>
      <c r="J10">
        <v>121.0945633</v>
      </c>
      <c r="K10">
        <v>11261.794389999999</v>
      </c>
      <c r="L10">
        <v>130</v>
      </c>
      <c r="M10">
        <v>12090</v>
      </c>
      <c r="N10">
        <v>7.3541176669999997</v>
      </c>
    </row>
    <row r="11" spans="1:14">
      <c r="A11" t="s">
        <v>1876</v>
      </c>
      <c r="B11" t="s">
        <v>1877</v>
      </c>
      <c r="C11" t="s">
        <v>9</v>
      </c>
      <c r="D11" t="s">
        <v>1878</v>
      </c>
      <c r="E11" t="s">
        <v>11</v>
      </c>
      <c r="F11">
        <v>220</v>
      </c>
      <c r="G11">
        <v>30000</v>
      </c>
      <c r="H11">
        <v>660000</v>
      </c>
      <c r="I11">
        <v>93</v>
      </c>
      <c r="J11">
        <v>202.6486961</v>
      </c>
      <c r="K11">
        <v>18846.328730000001</v>
      </c>
      <c r="L11">
        <v>220</v>
      </c>
      <c r="M11">
        <v>20460</v>
      </c>
      <c r="N11">
        <v>8.562257872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240"/>
  <sheetViews>
    <sheetView topLeftCell="L1" workbookViewId="0">
      <selection activeCell="W3" sqref="W3"/>
    </sheetView>
  </sheetViews>
  <sheetFormatPr defaultRowHeight="14.4"/>
  <cols>
    <col min="1" max="1" width="15.44140625" customWidth="1"/>
    <col min="2" max="2" width="15.109375" customWidth="1"/>
    <col min="3" max="3" width="18.33203125" customWidth="1"/>
    <col min="4" max="4" width="14.5546875" customWidth="1"/>
    <col min="5" max="5" width="14" style="16" customWidth="1"/>
    <col min="6" max="6" width="14.5546875" customWidth="1"/>
    <col min="7" max="7" width="13.6640625" customWidth="1"/>
    <col min="8" max="8" width="18.88671875" customWidth="1"/>
    <col min="9" max="9" width="24.33203125" customWidth="1"/>
    <col min="10" max="10" width="28" customWidth="1"/>
    <col min="11" max="11" width="26.44140625" customWidth="1"/>
    <col min="12" max="12" width="22.33203125" customWidth="1"/>
    <col min="13" max="13" width="24.88671875" customWidth="1"/>
    <col min="14" max="14" width="19" customWidth="1"/>
    <col min="15" max="15" width="21.44140625" customWidth="1"/>
    <col min="16" max="16" width="20.33203125" customWidth="1"/>
    <col min="17" max="17" width="17.6640625" customWidth="1"/>
    <col min="18" max="18" width="17.5546875" customWidth="1"/>
    <col min="19" max="19" width="18.109375" customWidth="1"/>
    <col min="20" max="20" width="16.109375" customWidth="1"/>
    <col min="21" max="21" width="11" bestFit="1" customWidth="1"/>
  </cols>
  <sheetData>
    <row r="1" spans="1:23">
      <c r="A1" s="1" t="s">
        <v>118</v>
      </c>
      <c r="B1" s="1" t="s">
        <v>24</v>
      </c>
      <c r="C1" s="1" t="s">
        <v>1879</v>
      </c>
      <c r="D1" s="1" t="s">
        <v>51</v>
      </c>
      <c r="E1" s="18" t="s">
        <v>1880</v>
      </c>
      <c r="F1" s="1" t="s">
        <v>152</v>
      </c>
      <c r="G1" s="1" t="s">
        <v>1881</v>
      </c>
      <c r="H1" s="1" t="s">
        <v>1882</v>
      </c>
      <c r="I1" s="1" t="s">
        <v>1883</v>
      </c>
      <c r="J1" s="1" t="s">
        <v>1884</v>
      </c>
      <c r="K1" s="1" t="s">
        <v>1885</v>
      </c>
      <c r="L1" s="1" t="s">
        <v>1886</v>
      </c>
      <c r="M1" s="1" t="s">
        <v>1887</v>
      </c>
      <c r="N1" s="1" t="s">
        <v>1888</v>
      </c>
      <c r="O1" s="1" t="s">
        <v>1889</v>
      </c>
      <c r="P1" s="1" t="s">
        <v>1890</v>
      </c>
      <c r="Q1" s="2" t="s">
        <v>1862</v>
      </c>
      <c r="R1" s="1" t="s">
        <v>1891</v>
      </c>
      <c r="S1" s="2" t="s">
        <v>1922</v>
      </c>
      <c r="T1" s="2" t="s">
        <v>1933</v>
      </c>
    </row>
    <row r="2" spans="1:23">
      <c r="A2" t="s">
        <v>121</v>
      </c>
      <c r="B2" t="s">
        <v>27</v>
      </c>
      <c r="C2" t="s">
        <v>1361</v>
      </c>
      <c r="D2" t="s">
        <v>63</v>
      </c>
      <c r="E2" s="16" t="s">
        <v>176</v>
      </c>
      <c r="F2">
        <v>20</v>
      </c>
      <c r="G2">
        <v>754.85</v>
      </c>
      <c r="H2">
        <v>121</v>
      </c>
      <c r="I2">
        <v>91336.85</v>
      </c>
      <c r="J2">
        <v>91453.01</v>
      </c>
      <c r="K2">
        <v>45.727142857142852</v>
      </c>
      <c r="L2">
        <v>45.67</v>
      </c>
      <c r="M2">
        <v>91.397142857142853</v>
      </c>
      <c r="N2">
        <v>756.18791027154657</v>
      </c>
      <c r="O2">
        <v>91498.737142857135</v>
      </c>
      <c r="P2">
        <v>-207.55714285713179</v>
      </c>
      <c r="Q2">
        <v>-2.268415382969412E-3</v>
      </c>
      <c r="R2">
        <v>0</v>
      </c>
      <c r="S2">
        <f>(tbl_pnl[gross_sell_amount] - tbl_pnl[total_cost_basis] - tbl_pnl[total_fees_allocated])</f>
        <v>-253.28428571427207</v>
      </c>
      <c r="T2" t="str">
        <f t="shared" ref="T2:T65" si="0">TEXT(E2,"mmm")</f>
        <v>Jan</v>
      </c>
      <c r="U2" t="s">
        <v>1923</v>
      </c>
      <c r="W2">
        <f xml:space="preserve"> _xlfn.STDEV.S(Q:Q)</f>
        <v>0.90630355151953845</v>
      </c>
    </row>
    <row r="3" spans="1:23">
      <c r="A3" t="s">
        <v>121</v>
      </c>
      <c r="B3" t="s">
        <v>27</v>
      </c>
      <c r="C3" t="s">
        <v>1257</v>
      </c>
      <c r="D3" t="s">
        <v>106</v>
      </c>
      <c r="E3" s="16" t="s">
        <v>225</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c r="S3">
        <f>(tbl_pnl[gross_sell_amount] - tbl_pnl[total_cost_basis] - tbl_pnl[total_fees_allocated])</f>
        <v>30289.942703659995</v>
      </c>
      <c r="T3" t="str">
        <f t="shared" si="0"/>
        <v>Mar</v>
      </c>
      <c r="U3">
        <f>SUM(tbl_pnl[net_profit])</f>
        <v>60767204.340053193</v>
      </c>
    </row>
    <row r="4" spans="1:23">
      <c r="A4" t="s">
        <v>121</v>
      </c>
      <c r="B4" t="s">
        <v>27</v>
      </c>
      <c r="C4" t="s">
        <v>1192</v>
      </c>
      <c r="D4" t="s">
        <v>70</v>
      </c>
      <c r="E4" s="16" t="s">
        <v>331</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c r="S4">
        <f>(tbl_pnl[gross_sell_amount] - tbl_pnl[total_cost_basis] - tbl_pnl[total_fees_allocated])</f>
        <v>49826.605568691324</v>
      </c>
      <c r="T4" t="str">
        <f t="shared" si="0"/>
        <v>Jun</v>
      </c>
    </row>
    <row r="5" spans="1:23">
      <c r="A5" t="s">
        <v>121</v>
      </c>
      <c r="B5" t="s">
        <v>30</v>
      </c>
      <c r="C5" t="s">
        <v>1763</v>
      </c>
      <c r="D5" t="s">
        <v>94</v>
      </c>
      <c r="E5" s="16" t="s">
        <v>323</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c r="S5">
        <f>(tbl_pnl[gross_sell_amount] - tbl_pnl[total_cost_basis] - tbl_pnl[total_fees_allocated])</f>
        <v>44843.41465373963</v>
      </c>
      <c r="T5" t="str">
        <f t="shared" si="0"/>
        <v>Jun</v>
      </c>
    </row>
    <row r="6" spans="1:23">
      <c r="A6" t="s">
        <v>121</v>
      </c>
      <c r="B6" t="s">
        <v>30</v>
      </c>
      <c r="C6" t="s">
        <v>1285</v>
      </c>
      <c r="D6" t="s">
        <v>76</v>
      </c>
      <c r="E6" s="16" t="s">
        <v>173</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c r="S6">
        <f>(tbl_pnl[gross_sell_amount] - tbl_pnl[total_cost_basis] - tbl_pnl[total_fees_allocated])</f>
        <v>53111.346952908614</v>
      </c>
      <c r="T6" t="str">
        <f t="shared" si="0"/>
        <v>Jan</v>
      </c>
      <c r="U6" t="s">
        <v>1924</v>
      </c>
    </row>
    <row r="7" spans="1:23">
      <c r="A7" t="s">
        <v>121</v>
      </c>
      <c r="B7" t="s">
        <v>30</v>
      </c>
      <c r="C7" t="s">
        <v>1551</v>
      </c>
      <c r="D7" t="s">
        <v>114</v>
      </c>
      <c r="E7" s="16" t="s">
        <v>213</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c r="S7">
        <f>(tbl_pnl[gross_sell_amount] - tbl_pnl[total_cost_basis] - tbl_pnl[total_fees_allocated])</f>
        <v>1486.1828808864216</v>
      </c>
      <c r="T7" t="str">
        <f t="shared" si="0"/>
        <v>Feb</v>
      </c>
      <c r="U7" s="6">
        <f>AVERAGE(tbl_pnl[return_pct])</f>
        <v>0.27211819640868179</v>
      </c>
    </row>
    <row r="8" spans="1:23">
      <c r="A8" t="s">
        <v>121</v>
      </c>
      <c r="B8" t="s">
        <v>30</v>
      </c>
      <c r="C8" t="s">
        <v>1577</v>
      </c>
      <c r="D8" t="s">
        <v>84</v>
      </c>
      <c r="E8" s="16" t="s">
        <v>246</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c r="S8">
        <f>(tbl_pnl[gross_sell_amount] - tbl_pnl[total_cost_basis] - tbl_pnl[total_fees_allocated])</f>
        <v>662822.00551246537</v>
      </c>
      <c r="T8" t="str">
        <f t="shared" si="0"/>
        <v>Mar</v>
      </c>
    </row>
    <row r="9" spans="1:23">
      <c r="A9" t="s">
        <v>121</v>
      </c>
      <c r="B9" t="s">
        <v>30</v>
      </c>
      <c r="C9" t="s">
        <v>1830</v>
      </c>
      <c r="D9" t="s">
        <v>110</v>
      </c>
      <c r="E9" s="16" t="s">
        <v>194</v>
      </c>
      <c r="F9">
        <v>38</v>
      </c>
      <c r="G9">
        <v>1306.9000000000001</v>
      </c>
      <c r="H9">
        <v>867</v>
      </c>
      <c r="I9">
        <v>1133082.3</v>
      </c>
      <c r="J9">
        <v>0</v>
      </c>
      <c r="K9">
        <v>0</v>
      </c>
      <c r="L9">
        <v>566.54</v>
      </c>
      <c r="M9">
        <v>566.54</v>
      </c>
      <c r="N9">
        <v>0</v>
      </c>
      <c r="O9">
        <v>0</v>
      </c>
      <c r="P9">
        <v>1132515.76</v>
      </c>
      <c r="Q9">
        <v>0</v>
      </c>
      <c r="R9">
        <v>1</v>
      </c>
      <c r="S9">
        <f>(tbl_pnl[gross_sell_amount] - tbl_pnl[total_cost_basis] - tbl_pnl[total_fees_allocated])</f>
        <v>1132515.76</v>
      </c>
      <c r="T9" t="str">
        <f t="shared" si="0"/>
        <v>Feb</v>
      </c>
    </row>
    <row r="10" spans="1:23">
      <c r="A10" t="s">
        <v>121</v>
      </c>
      <c r="B10" t="s">
        <v>33</v>
      </c>
      <c r="C10" t="s">
        <v>902</v>
      </c>
      <c r="D10" t="s">
        <v>112</v>
      </c>
      <c r="E10" s="16" t="s">
        <v>233</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c r="S10">
        <f>(tbl_pnl[gross_sell_amount] - tbl_pnl[total_cost_basis] - tbl_pnl[total_fees_allocated])</f>
        <v>33081.579418181718</v>
      </c>
      <c r="T10" t="str">
        <f t="shared" si="0"/>
        <v>Mar</v>
      </c>
      <c r="U10" t="s">
        <v>1925</v>
      </c>
    </row>
    <row r="11" spans="1:23">
      <c r="A11" t="s">
        <v>121</v>
      </c>
      <c r="B11" t="s">
        <v>36</v>
      </c>
      <c r="C11" t="s">
        <v>1297</v>
      </c>
      <c r="D11" t="s">
        <v>60</v>
      </c>
      <c r="E11" s="16" t="s">
        <v>214</v>
      </c>
      <c r="F11">
        <v>58</v>
      </c>
      <c r="G11">
        <v>608.29</v>
      </c>
      <c r="H11">
        <v>903</v>
      </c>
      <c r="I11">
        <v>549285.87</v>
      </c>
      <c r="J11">
        <v>0</v>
      </c>
      <c r="K11">
        <v>0</v>
      </c>
      <c r="L11">
        <v>274.64</v>
      </c>
      <c r="M11">
        <v>274.64</v>
      </c>
      <c r="N11">
        <v>0</v>
      </c>
      <c r="O11">
        <v>0</v>
      </c>
      <c r="P11">
        <v>549011.23</v>
      </c>
      <c r="Q11">
        <v>0</v>
      </c>
      <c r="R11">
        <v>1</v>
      </c>
      <c r="S11">
        <f>(tbl_pnl[gross_sell_amount] - tbl_pnl[total_cost_basis] - tbl_pnl[total_fees_allocated])</f>
        <v>549011.23</v>
      </c>
      <c r="T11" t="str">
        <f t="shared" si="0"/>
        <v>Feb</v>
      </c>
      <c r="U11" s="6">
        <f>COUNTIF(tbl_pnl[win_flag],1) / COUNTA(tbl_pnl[win_flag])</f>
        <v>0.88702928870292885</v>
      </c>
    </row>
    <row r="12" spans="1:23">
      <c r="A12" t="s">
        <v>121</v>
      </c>
      <c r="B12" t="s">
        <v>36</v>
      </c>
      <c r="C12" t="s">
        <v>1651</v>
      </c>
      <c r="D12" t="s">
        <v>54</v>
      </c>
      <c r="E12" s="16" t="s">
        <v>298</v>
      </c>
      <c r="F12">
        <v>142</v>
      </c>
      <c r="G12">
        <v>630.6</v>
      </c>
      <c r="H12">
        <v>955</v>
      </c>
      <c r="I12">
        <v>602223</v>
      </c>
      <c r="J12">
        <v>0</v>
      </c>
      <c r="K12">
        <v>0</v>
      </c>
      <c r="L12">
        <v>301.11</v>
      </c>
      <c r="M12">
        <v>301.11</v>
      </c>
      <c r="N12">
        <v>0</v>
      </c>
      <c r="O12">
        <v>0</v>
      </c>
      <c r="P12">
        <v>601921.89</v>
      </c>
      <c r="Q12">
        <v>0</v>
      </c>
      <c r="R12">
        <v>1</v>
      </c>
      <c r="S12">
        <f>(tbl_pnl[gross_sell_amount] - tbl_pnl[total_cost_basis] - tbl_pnl[total_fees_allocated])</f>
        <v>601921.89</v>
      </c>
      <c r="T12" t="str">
        <f t="shared" si="0"/>
        <v>May</v>
      </c>
    </row>
    <row r="13" spans="1:23">
      <c r="A13" t="s">
        <v>121</v>
      </c>
      <c r="B13" t="s">
        <v>36</v>
      </c>
      <c r="C13" t="s">
        <v>1689</v>
      </c>
      <c r="D13" t="s">
        <v>63</v>
      </c>
      <c r="E13" s="16" t="s">
        <v>306</v>
      </c>
      <c r="F13">
        <v>150</v>
      </c>
      <c r="G13">
        <v>647.63</v>
      </c>
      <c r="H13">
        <v>787</v>
      </c>
      <c r="I13">
        <v>509684.81</v>
      </c>
      <c r="J13">
        <v>0</v>
      </c>
      <c r="K13">
        <v>0</v>
      </c>
      <c r="L13">
        <v>254.84</v>
      </c>
      <c r="M13">
        <v>254.84</v>
      </c>
      <c r="N13">
        <v>0</v>
      </c>
      <c r="O13">
        <v>0</v>
      </c>
      <c r="P13">
        <v>509429.97</v>
      </c>
      <c r="Q13">
        <v>0</v>
      </c>
      <c r="R13">
        <v>1</v>
      </c>
      <c r="S13">
        <f>(tbl_pnl[gross_sell_amount] - tbl_pnl[total_cost_basis] - tbl_pnl[total_fees_allocated])</f>
        <v>509429.97</v>
      </c>
      <c r="T13" t="str">
        <f t="shared" si="0"/>
        <v>May</v>
      </c>
    </row>
    <row r="14" spans="1:23">
      <c r="A14" t="s">
        <v>121</v>
      </c>
      <c r="B14" t="s">
        <v>36</v>
      </c>
      <c r="C14" t="s">
        <v>1073</v>
      </c>
      <c r="D14" t="s">
        <v>70</v>
      </c>
      <c r="E14" s="16" t="s">
        <v>270</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c r="S14">
        <f>(tbl_pnl[gross_sell_amount] - tbl_pnl[total_cost_basis] - tbl_pnl[total_fees_allocated])</f>
        <v>-4092.8262093352173</v>
      </c>
      <c r="T14" t="str">
        <f t="shared" si="0"/>
        <v>Apr</v>
      </c>
      <c r="U14" t="s">
        <v>1926</v>
      </c>
    </row>
    <row r="15" spans="1:23">
      <c r="A15" t="s">
        <v>121</v>
      </c>
      <c r="B15" t="s">
        <v>36</v>
      </c>
      <c r="C15" t="s">
        <v>1442</v>
      </c>
      <c r="D15" t="s">
        <v>102</v>
      </c>
      <c r="E15" s="16" t="s">
        <v>325</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c r="S15">
        <f>(tbl_pnl[gross_sell_amount] - tbl_pnl[total_cost_basis] - tbl_pnl[total_fees_allocated])</f>
        <v>-125.35055162659557</v>
      </c>
      <c r="T15" t="str">
        <f t="shared" si="0"/>
        <v>Jun</v>
      </c>
      <c r="U15">
        <f>COUNTA(tbl_pnl[sell_trade_id])</f>
        <v>239</v>
      </c>
    </row>
    <row r="16" spans="1:23">
      <c r="A16" t="s">
        <v>121</v>
      </c>
      <c r="B16" t="s">
        <v>39</v>
      </c>
      <c r="C16" t="s">
        <v>1027</v>
      </c>
      <c r="D16" t="s">
        <v>54</v>
      </c>
      <c r="E16" s="16" t="s">
        <v>295</v>
      </c>
      <c r="F16">
        <v>139</v>
      </c>
      <c r="G16">
        <v>226.98</v>
      </c>
      <c r="H16">
        <v>551</v>
      </c>
      <c r="I16">
        <v>125065.98</v>
      </c>
      <c r="J16">
        <v>0</v>
      </c>
      <c r="K16">
        <v>0</v>
      </c>
      <c r="L16">
        <v>62.53</v>
      </c>
      <c r="M16">
        <v>62.53</v>
      </c>
      <c r="N16">
        <v>0</v>
      </c>
      <c r="O16">
        <v>0</v>
      </c>
      <c r="P16">
        <v>125003.45</v>
      </c>
      <c r="Q16">
        <v>0</v>
      </c>
      <c r="R16">
        <v>1</v>
      </c>
      <c r="S16">
        <f>(tbl_pnl[gross_sell_amount] - tbl_pnl[total_cost_basis] - tbl_pnl[total_fees_allocated])</f>
        <v>125003.45</v>
      </c>
      <c r="T16" t="str">
        <f t="shared" si="0"/>
        <v>May</v>
      </c>
    </row>
    <row r="17" spans="1:21">
      <c r="A17" t="s">
        <v>121</v>
      </c>
      <c r="B17" t="s">
        <v>42</v>
      </c>
      <c r="C17" t="s">
        <v>1341</v>
      </c>
      <c r="D17" t="s">
        <v>78</v>
      </c>
      <c r="E17" s="16" t="s">
        <v>201</v>
      </c>
      <c r="F17">
        <v>45</v>
      </c>
      <c r="G17">
        <v>238.22</v>
      </c>
      <c r="H17">
        <v>507</v>
      </c>
      <c r="I17">
        <v>120777.54</v>
      </c>
      <c r="J17">
        <v>106744.96000000001</v>
      </c>
      <c r="K17">
        <v>53.37</v>
      </c>
      <c r="L17">
        <v>60.39</v>
      </c>
      <c r="M17">
        <v>113.76</v>
      </c>
      <c r="N17">
        <v>210.64759368836289</v>
      </c>
      <c r="O17">
        <v>106798.33</v>
      </c>
      <c r="P17">
        <v>13918.819999999991</v>
      </c>
      <c r="Q17">
        <v>0.13032806786398241</v>
      </c>
      <c r="R17">
        <v>1</v>
      </c>
      <c r="S17">
        <f>(tbl_pnl[gross_sell_amount] - tbl_pnl[total_cost_basis] - tbl_pnl[total_fees_allocated])</f>
        <v>13865.449999999992</v>
      </c>
      <c r="T17" t="str">
        <f t="shared" si="0"/>
        <v>Feb</v>
      </c>
    </row>
    <row r="18" spans="1:21">
      <c r="A18" t="s">
        <v>121</v>
      </c>
      <c r="B18" t="s">
        <v>42</v>
      </c>
      <c r="C18" t="s">
        <v>1474</v>
      </c>
      <c r="D18" t="s">
        <v>54</v>
      </c>
      <c r="E18" s="16" t="s">
        <v>304</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c r="S18">
        <f>(tbl_pnl[gross_sell_amount] - tbl_pnl[total_cost_basis] - tbl_pnl[total_fees_allocated])</f>
        <v>1085.1128440366956</v>
      </c>
      <c r="T18" t="str">
        <f t="shared" si="0"/>
        <v>May</v>
      </c>
      <c r="U18" t="s">
        <v>1927</v>
      </c>
    </row>
    <row r="19" spans="1:21">
      <c r="A19" t="s">
        <v>121</v>
      </c>
      <c r="B19" t="s">
        <v>42</v>
      </c>
      <c r="C19" t="s">
        <v>1430</v>
      </c>
      <c r="D19" t="s">
        <v>90</v>
      </c>
      <c r="E19" s="16" t="s">
        <v>275</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c r="S19">
        <f>(tbl_pnl[gross_sell_amount] - tbl_pnl[total_cost_basis] - tbl_pnl[total_fees_allocated])</f>
        <v>32413.427155963302</v>
      </c>
      <c r="T19" t="str">
        <f t="shared" si="0"/>
        <v>Apr</v>
      </c>
      <c r="U19">
        <f>MAX(tbl_pnl[net_profit])</f>
        <v>1696049.47</v>
      </c>
    </row>
    <row r="20" spans="1:21">
      <c r="A20" t="s">
        <v>121</v>
      </c>
      <c r="B20" t="s">
        <v>42</v>
      </c>
      <c r="C20" t="s">
        <v>1609</v>
      </c>
      <c r="D20" t="s">
        <v>92</v>
      </c>
      <c r="E20" s="16" t="s">
        <v>229</v>
      </c>
      <c r="F20">
        <v>73</v>
      </c>
      <c r="G20">
        <v>225.61</v>
      </c>
      <c r="H20">
        <v>819</v>
      </c>
      <c r="I20">
        <v>184774.59</v>
      </c>
      <c r="J20">
        <v>0</v>
      </c>
      <c r="K20">
        <v>0</v>
      </c>
      <c r="L20">
        <v>92.39</v>
      </c>
      <c r="M20">
        <v>92.39</v>
      </c>
      <c r="N20">
        <v>0</v>
      </c>
      <c r="O20">
        <v>0</v>
      </c>
      <c r="P20">
        <v>184682.2</v>
      </c>
      <c r="Q20">
        <v>0</v>
      </c>
      <c r="R20">
        <v>1</v>
      </c>
      <c r="S20">
        <f>(tbl_pnl[gross_sell_amount] - tbl_pnl[total_cost_basis] - tbl_pnl[total_fees_allocated])</f>
        <v>184682.19999999998</v>
      </c>
      <c r="T20" t="str">
        <f t="shared" si="0"/>
        <v>Mar</v>
      </c>
    </row>
    <row r="21" spans="1:21">
      <c r="A21" t="s">
        <v>121</v>
      </c>
      <c r="B21" t="s">
        <v>42</v>
      </c>
      <c r="C21" t="s">
        <v>1623</v>
      </c>
      <c r="D21" t="s">
        <v>54</v>
      </c>
      <c r="E21" s="16" t="s">
        <v>289</v>
      </c>
      <c r="F21">
        <v>133</v>
      </c>
      <c r="G21">
        <v>244.75</v>
      </c>
      <c r="H21">
        <v>570</v>
      </c>
      <c r="I21">
        <v>139507.5</v>
      </c>
      <c r="J21">
        <v>0</v>
      </c>
      <c r="K21">
        <v>0</v>
      </c>
      <c r="L21">
        <v>69.75</v>
      </c>
      <c r="M21">
        <v>69.75</v>
      </c>
      <c r="N21">
        <v>0</v>
      </c>
      <c r="O21">
        <v>0</v>
      </c>
      <c r="P21">
        <v>139437.75</v>
      </c>
      <c r="Q21">
        <v>0</v>
      </c>
      <c r="R21">
        <v>1</v>
      </c>
      <c r="S21">
        <f>(tbl_pnl[gross_sell_amount] - tbl_pnl[total_cost_basis] - tbl_pnl[total_fees_allocated])</f>
        <v>139437.75</v>
      </c>
      <c r="T21" t="str">
        <f t="shared" si="0"/>
        <v>May</v>
      </c>
    </row>
    <row r="22" spans="1:21">
      <c r="A22" t="s">
        <v>121</v>
      </c>
      <c r="B22" t="s">
        <v>45</v>
      </c>
      <c r="C22" t="s">
        <v>1224</v>
      </c>
      <c r="D22" t="s">
        <v>76</v>
      </c>
      <c r="E22" s="16" t="s">
        <v>180</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c r="S22">
        <f>(tbl_pnl[gross_sell_amount] - tbl_pnl[total_cost_basis] - tbl_pnl[total_fees_allocated])</f>
        <v>4558.5317027863784</v>
      </c>
      <c r="T22" t="str">
        <f t="shared" si="0"/>
        <v>Jan</v>
      </c>
      <c r="U22" t="s">
        <v>1928</v>
      </c>
    </row>
    <row r="23" spans="1:21">
      <c r="A23" t="s">
        <v>121</v>
      </c>
      <c r="B23" t="s">
        <v>45</v>
      </c>
      <c r="C23" t="s">
        <v>1747</v>
      </c>
      <c r="D23" t="s">
        <v>114</v>
      </c>
      <c r="E23" s="16" t="s">
        <v>318</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c r="S23">
        <f>(tbl_pnl[gross_sell_amount] - tbl_pnl[total_cost_basis] - tbl_pnl[total_fees_allocated])</f>
        <v>359191.53829721361</v>
      </c>
      <c r="T23" t="str">
        <f t="shared" si="0"/>
        <v>Jun</v>
      </c>
      <c r="U23" s="7">
        <f>MIN(tbl_pnl[net_profit])</f>
        <v>-16452.454033412716</v>
      </c>
    </row>
    <row r="24" spans="1:21">
      <c r="A24" t="s">
        <v>121</v>
      </c>
      <c r="B24" t="s">
        <v>45</v>
      </c>
      <c r="C24" t="s">
        <v>1021</v>
      </c>
      <c r="D24" t="s">
        <v>66</v>
      </c>
      <c r="E24" s="16" t="s">
        <v>316</v>
      </c>
      <c r="F24">
        <v>160</v>
      </c>
      <c r="G24">
        <v>602.63</v>
      </c>
      <c r="H24">
        <v>880</v>
      </c>
      <c r="I24">
        <v>530314.4</v>
      </c>
      <c r="J24">
        <v>495276.66</v>
      </c>
      <c r="K24">
        <v>247.63</v>
      </c>
      <c r="L24">
        <v>265.16000000000003</v>
      </c>
      <c r="M24">
        <v>512.79</v>
      </c>
      <c r="N24">
        <v>563.09578409090909</v>
      </c>
      <c r="O24">
        <v>495524.29</v>
      </c>
      <c r="P24">
        <v>34524.950000000048</v>
      </c>
      <c r="Q24">
        <v>6.9673577454699653E-2</v>
      </c>
      <c r="R24">
        <v>1</v>
      </c>
      <c r="S24">
        <f>(tbl_pnl[gross_sell_amount] - tbl_pnl[total_cost_basis] - tbl_pnl[total_fees_allocated])</f>
        <v>34277.320000000043</v>
      </c>
      <c r="T24" t="str">
        <f t="shared" si="0"/>
        <v>Jun</v>
      </c>
    </row>
    <row r="25" spans="1:21">
      <c r="A25" t="s">
        <v>121</v>
      </c>
      <c r="B25" t="s">
        <v>48</v>
      </c>
      <c r="C25" t="s">
        <v>1420</v>
      </c>
      <c r="D25" t="s">
        <v>60</v>
      </c>
      <c r="E25" s="16" t="s">
        <v>218</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c r="S25">
        <f>(tbl_pnl[gross_sell_amount] - tbl_pnl[total_cost_basis] - tbl_pnl[total_fees_allocated])</f>
        <v>51282.143813471586</v>
      </c>
      <c r="T25" t="str">
        <f t="shared" si="0"/>
        <v>Mar</v>
      </c>
    </row>
    <row r="26" spans="1:21">
      <c r="A26" t="s">
        <v>121</v>
      </c>
      <c r="B26" t="s">
        <v>48</v>
      </c>
      <c r="C26" t="s">
        <v>1742</v>
      </c>
      <c r="D26" t="s">
        <v>80</v>
      </c>
      <c r="E26" s="16" t="s">
        <v>320</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c r="S26">
        <f>(tbl_pnl[gross_sell_amount] - tbl_pnl[total_cost_basis] - tbl_pnl[total_fees_allocated])</f>
        <v>121379.0089578911</v>
      </c>
      <c r="T26" t="str">
        <f t="shared" si="0"/>
        <v>Jun</v>
      </c>
    </row>
    <row r="27" spans="1:21">
      <c r="A27" t="s">
        <v>124</v>
      </c>
      <c r="B27" t="s">
        <v>27</v>
      </c>
      <c r="C27" t="s">
        <v>936</v>
      </c>
      <c r="D27" t="s">
        <v>114</v>
      </c>
      <c r="E27" s="16" t="s">
        <v>172</v>
      </c>
      <c r="F27">
        <v>16</v>
      </c>
      <c r="G27">
        <v>727.77</v>
      </c>
      <c r="H27">
        <v>560</v>
      </c>
      <c r="I27">
        <v>407551.2</v>
      </c>
      <c r="J27">
        <v>210302.12</v>
      </c>
      <c r="K27">
        <v>105.15</v>
      </c>
      <c r="L27">
        <v>203.78</v>
      </c>
      <c r="M27">
        <v>308.93</v>
      </c>
      <c r="N27">
        <v>375.72726785714292</v>
      </c>
      <c r="O27">
        <v>210407.27</v>
      </c>
      <c r="P27">
        <v>196940.15</v>
      </c>
      <c r="Q27">
        <v>0.93599498724545038</v>
      </c>
      <c r="R27">
        <v>1</v>
      </c>
      <c r="S27">
        <f>(tbl_pnl[gross_sell_amount] - tbl_pnl[total_cost_basis] - tbl_pnl[total_fees_allocated])</f>
        <v>196835.00000000003</v>
      </c>
      <c r="T27" t="str">
        <f t="shared" si="0"/>
        <v>Jan</v>
      </c>
    </row>
    <row r="28" spans="1:21">
      <c r="A28" t="s">
        <v>124</v>
      </c>
      <c r="B28" t="s">
        <v>27</v>
      </c>
      <c r="C28" t="s">
        <v>1377</v>
      </c>
      <c r="D28" t="s">
        <v>88</v>
      </c>
      <c r="E28" s="16" t="s">
        <v>200</v>
      </c>
      <c r="F28">
        <v>44</v>
      </c>
      <c r="G28">
        <v>756.15</v>
      </c>
      <c r="H28">
        <v>702</v>
      </c>
      <c r="I28">
        <v>530817.29999999993</v>
      </c>
      <c r="J28">
        <v>0</v>
      </c>
      <c r="K28">
        <v>0</v>
      </c>
      <c r="L28">
        <v>265.41000000000003</v>
      </c>
      <c r="M28">
        <v>265.41000000000003</v>
      </c>
      <c r="N28">
        <v>0</v>
      </c>
      <c r="O28">
        <v>0</v>
      </c>
      <c r="P28">
        <v>530551.8899999999</v>
      </c>
      <c r="Q28">
        <v>0</v>
      </c>
      <c r="R28">
        <v>1</v>
      </c>
      <c r="S28">
        <f>(tbl_pnl[gross_sell_amount] - tbl_pnl[total_cost_basis] - tbl_pnl[total_fees_allocated])</f>
        <v>530551.8899999999</v>
      </c>
      <c r="T28" t="str">
        <f t="shared" si="0"/>
        <v>Feb</v>
      </c>
    </row>
    <row r="29" spans="1:21">
      <c r="A29" t="s">
        <v>124</v>
      </c>
      <c r="B29" t="s">
        <v>27</v>
      </c>
      <c r="C29" t="s">
        <v>1206</v>
      </c>
      <c r="D29" t="s">
        <v>90</v>
      </c>
      <c r="E29" s="16" t="s">
        <v>324</v>
      </c>
      <c r="F29">
        <v>168</v>
      </c>
      <c r="G29">
        <v>756.52</v>
      </c>
      <c r="H29">
        <v>863</v>
      </c>
      <c r="I29">
        <v>652876.76</v>
      </c>
      <c r="J29">
        <v>420912.75000000012</v>
      </c>
      <c r="K29">
        <v>210.46</v>
      </c>
      <c r="L29">
        <v>326.44</v>
      </c>
      <c r="M29">
        <v>536.9</v>
      </c>
      <c r="N29">
        <v>487.97590961761313</v>
      </c>
      <c r="O29">
        <v>421123.21000000008</v>
      </c>
      <c r="P29">
        <v>231427.11</v>
      </c>
      <c r="Q29">
        <v>0.54954726907595497</v>
      </c>
      <c r="R29">
        <v>1</v>
      </c>
      <c r="S29">
        <f>(tbl_pnl[gross_sell_amount] - tbl_pnl[total_cost_basis] - tbl_pnl[total_fees_allocated])</f>
        <v>231216.64999999994</v>
      </c>
      <c r="T29" t="str">
        <f t="shared" si="0"/>
        <v>Jun</v>
      </c>
    </row>
    <row r="30" spans="1:21">
      <c r="A30" t="s">
        <v>124</v>
      </c>
      <c r="B30" t="s">
        <v>27</v>
      </c>
      <c r="C30" t="s">
        <v>1025</v>
      </c>
      <c r="D30" t="s">
        <v>70</v>
      </c>
      <c r="E30" s="16" t="s">
        <v>292</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c r="S30">
        <f>(tbl_pnl[gross_sell_amount] - tbl_pnl[total_cost_basis] - tbl_pnl[total_fees_allocated])</f>
        <v>-593.1548916408218</v>
      </c>
      <c r="T30" t="str">
        <f t="shared" si="0"/>
        <v>May</v>
      </c>
    </row>
    <row r="31" spans="1:21">
      <c r="A31" t="s">
        <v>124</v>
      </c>
      <c r="B31" t="s">
        <v>30</v>
      </c>
      <c r="C31" t="s">
        <v>974</v>
      </c>
      <c r="D31" t="s">
        <v>110</v>
      </c>
      <c r="E31" s="16" t="s">
        <v>331</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c r="S31">
        <f>(tbl_pnl[gross_sell_amount] - tbl_pnl[total_cost_basis] - tbl_pnl[total_fees_allocated])</f>
        <v>30415.757478991691</v>
      </c>
      <c r="T31" t="str">
        <f t="shared" si="0"/>
        <v>Jun</v>
      </c>
    </row>
    <row r="32" spans="1:21">
      <c r="A32" t="s">
        <v>124</v>
      </c>
      <c r="B32" t="s">
        <v>33</v>
      </c>
      <c r="C32" t="s">
        <v>1198</v>
      </c>
      <c r="D32" t="s">
        <v>76</v>
      </c>
      <c r="E32" s="16" t="s">
        <v>191</v>
      </c>
      <c r="F32">
        <v>35</v>
      </c>
      <c r="G32">
        <v>1961.49</v>
      </c>
      <c r="H32">
        <v>176</v>
      </c>
      <c r="I32">
        <v>345222.24</v>
      </c>
      <c r="J32">
        <v>0</v>
      </c>
      <c r="K32">
        <v>0</v>
      </c>
      <c r="L32">
        <v>172.61</v>
      </c>
      <c r="M32">
        <v>172.61</v>
      </c>
      <c r="N32">
        <v>0</v>
      </c>
      <c r="O32">
        <v>0</v>
      </c>
      <c r="P32">
        <v>345049.63</v>
      </c>
      <c r="Q32">
        <v>0</v>
      </c>
      <c r="R32">
        <v>1</v>
      </c>
      <c r="S32">
        <f>(tbl_pnl[gross_sell_amount] - tbl_pnl[total_cost_basis] - tbl_pnl[total_fees_allocated])</f>
        <v>345049.63</v>
      </c>
      <c r="T32" t="str">
        <f t="shared" si="0"/>
        <v>Feb</v>
      </c>
    </row>
    <row r="33" spans="1:20">
      <c r="A33" t="s">
        <v>124</v>
      </c>
      <c r="B33" t="s">
        <v>33</v>
      </c>
      <c r="C33" t="s">
        <v>1363</v>
      </c>
      <c r="D33" t="s">
        <v>72</v>
      </c>
      <c r="E33" s="16" t="s">
        <v>254</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c r="S33">
        <f>(tbl_pnl[gross_sell_amount] - tbl_pnl[total_cost_basis] - tbl_pnl[total_fees_allocated])</f>
        <v>949746.82999999984</v>
      </c>
      <c r="T33" t="str">
        <f t="shared" si="0"/>
        <v>Apr</v>
      </c>
    </row>
    <row r="34" spans="1:20">
      <c r="A34" t="s">
        <v>124</v>
      </c>
      <c r="B34" t="s">
        <v>33</v>
      </c>
      <c r="C34" t="s">
        <v>1750</v>
      </c>
      <c r="D34" t="s">
        <v>80</v>
      </c>
      <c r="E34" s="16" t="s">
        <v>282</v>
      </c>
      <c r="F34">
        <v>126</v>
      </c>
      <c r="G34">
        <v>2123.2399999999998</v>
      </c>
      <c r="H34">
        <v>234</v>
      </c>
      <c r="I34">
        <v>496838.16</v>
      </c>
      <c r="J34">
        <v>0</v>
      </c>
      <c r="K34">
        <v>0</v>
      </c>
      <c r="L34">
        <v>248.42</v>
      </c>
      <c r="M34">
        <v>248.42</v>
      </c>
      <c r="N34">
        <v>0</v>
      </c>
      <c r="O34">
        <v>0</v>
      </c>
      <c r="P34">
        <v>496589.74</v>
      </c>
      <c r="Q34">
        <v>0</v>
      </c>
      <c r="R34">
        <v>1</v>
      </c>
      <c r="S34">
        <f>(tbl_pnl[gross_sell_amount] - tbl_pnl[total_cost_basis] - tbl_pnl[total_fees_allocated])</f>
        <v>496589.74</v>
      </c>
      <c r="T34" t="str">
        <f t="shared" si="0"/>
        <v>May</v>
      </c>
    </row>
    <row r="35" spans="1:20">
      <c r="A35" t="s">
        <v>124</v>
      </c>
      <c r="B35" t="s">
        <v>33</v>
      </c>
      <c r="C35" t="s">
        <v>1773</v>
      </c>
      <c r="D35" t="s">
        <v>76</v>
      </c>
      <c r="E35" s="16" t="s">
        <v>271</v>
      </c>
      <c r="F35">
        <v>115</v>
      </c>
      <c r="G35">
        <v>2227.75</v>
      </c>
      <c r="H35">
        <v>624</v>
      </c>
      <c r="I35">
        <v>1390116</v>
      </c>
      <c r="J35">
        <v>975998.34</v>
      </c>
      <c r="K35">
        <v>488</v>
      </c>
      <c r="L35">
        <v>695.06</v>
      </c>
      <c r="M35">
        <v>1183.06</v>
      </c>
      <c r="N35">
        <v>1564.8819551282049</v>
      </c>
      <c r="O35">
        <v>976486.34</v>
      </c>
      <c r="P35">
        <v>412934.6</v>
      </c>
      <c r="Q35">
        <v>0.4228780097425634</v>
      </c>
      <c r="R35">
        <v>1</v>
      </c>
      <c r="S35">
        <f>(tbl_pnl[gross_sell_amount] - tbl_pnl[total_cost_basis] - tbl_pnl[total_fees_allocated])</f>
        <v>412446.60000000003</v>
      </c>
      <c r="T35" t="str">
        <f t="shared" si="0"/>
        <v>Apr</v>
      </c>
    </row>
    <row r="36" spans="1:20">
      <c r="A36" t="s">
        <v>124</v>
      </c>
      <c r="B36" t="s">
        <v>33</v>
      </c>
      <c r="C36" t="s">
        <v>1122</v>
      </c>
      <c r="D36" t="s">
        <v>86</v>
      </c>
      <c r="E36" s="16" t="s">
        <v>296</v>
      </c>
      <c r="F36">
        <v>140</v>
      </c>
      <c r="G36">
        <v>2159.0500000000002</v>
      </c>
      <c r="H36">
        <v>473</v>
      </c>
      <c r="I36">
        <v>1021230.65</v>
      </c>
      <c r="J36">
        <v>0</v>
      </c>
      <c r="K36">
        <v>0</v>
      </c>
      <c r="L36">
        <v>510.62</v>
      </c>
      <c r="M36">
        <v>510.62</v>
      </c>
      <c r="N36">
        <v>0</v>
      </c>
      <c r="O36">
        <v>0</v>
      </c>
      <c r="P36">
        <v>1020720.03</v>
      </c>
      <c r="Q36">
        <v>0</v>
      </c>
      <c r="R36">
        <v>1</v>
      </c>
      <c r="S36">
        <f>(tbl_pnl[gross_sell_amount] - tbl_pnl[total_cost_basis] - tbl_pnl[total_fees_allocated])</f>
        <v>1020720.03</v>
      </c>
      <c r="T36" t="str">
        <f t="shared" si="0"/>
        <v>May</v>
      </c>
    </row>
    <row r="37" spans="1:20">
      <c r="A37" t="s">
        <v>124</v>
      </c>
      <c r="B37" t="s">
        <v>36</v>
      </c>
      <c r="C37" t="s">
        <v>1252</v>
      </c>
      <c r="D37" t="s">
        <v>100</v>
      </c>
      <c r="E37" s="16" t="s">
        <v>291</v>
      </c>
      <c r="F37">
        <v>135</v>
      </c>
      <c r="G37">
        <v>642.07000000000005</v>
      </c>
      <c r="H37">
        <v>603</v>
      </c>
      <c r="I37">
        <v>387168.21</v>
      </c>
      <c r="J37">
        <v>0</v>
      </c>
      <c r="K37">
        <v>0</v>
      </c>
      <c r="L37">
        <v>193.58</v>
      </c>
      <c r="M37">
        <v>193.58</v>
      </c>
      <c r="N37">
        <v>0</v>
      </c>
      <c r="O37">
        <v>0</v>
      </c>
      <c r="P37">
        <v>386974.63</v>
      </c>
      <c r="Q37">
        <v>0</v>
      </c>
      <c r="R37">
        <v>1</v>
      </c>
      <c r="S37">
        <f>(tbl_pnl[gross_sell_amount] - tbl_pnl[total_cost_basis] - tbl_pnl[total_fees_allocated])</f>
        <v>386974.63</v>
      </c>
      <c r="T37" t="str">
        <f t="shared" si="0"/>
        <v>May</v>
      </c>
    </row>
    <row r="38" spans="1:20">
      <c r="A38" t="s">
        <v>124</v>
      </c>
      <c r="B38" t="s">
        <v>39</v>
      </c>
      <c r="C38" t="s">
        <v>1591</v>
      </c>
      <c r="D38" t="s">
        <v>86</v>
      </c>
      <c r="E38" s="16" t="s">
        <v>227</v>
      </c>
      <c r="F38">
        <v>71</v>
      </c>
      <c r="G38">
        <v>233.9</v>
      </c>
      <c r="H38">
        <v>165</v>
      </c>
      <c r="I38">
        <v>38593.5</v>
      </c>
      <c r="J38">
        <v>0</v>
      </c>
      <c r="K38">
        <v>0</v>
      </c>
      <c r="L38">
        <v>19.3</v>
      </c>
      <c r="M38">
        <v>19.3</v>
      </c>
      <c r="N38">
        <v>0</v>
      </c>
      <c r="O38">
        <v>0</v>
      </c>
      <c r="P38">
        <v>38574.199999999997</v>
      </c>
      <c r="Q38">
        <v>0</v>
      </c>
      <c r="R38">
        <v>1</v>
      </c>
      <c r="S38">
        <f>(tbl_pnl[gross_sell_amount] - tbl_pnl[total_cost_basis] - tbl_pnl[total_fees_allocated])</f>
        <v>38574.199999999997</v>
      </c>
      <c r="T38" t="str">
        <f t="shared" si="0"/>
        <v>Mar</v>
      </c>
    </row>
    <row r="39" spans="1:20">
      <c r="A39" t="s">
        <v>124</v>
      </c>
      <c r="B39" t="s">
        <v>42</v>
      </c>
      <c r="C39" t="s">
        <v>1277</v>
      </c>
      <c r="D39" t="s">
        <v>84</v>
      </c>
      <c r="E39" s="16" t="s">
        <v>206</v>
      </c>
      <c r="F39">
        <v>50</v>
      </c>
      <c r="G39">
        <v>239.25</v>
      </c>
      <c r="H39">
        <v>739</v>
      </c>
      <c r="I39">
        <v>176805.75</v>
      </c>
      <c r="J39">
        <v>0</v>
      </c>
      <c r="K39">
        <v>0</v>
      </c>
      <c r="L39">
        <v>88.4</v>
      </c>
      <c r="M39">
        <v>88.4</v>
      </c>
      <c r="N39">
        <v>0</v>
      </c>
      <c r="O39">
        <v>0</v>
      </c>
      <c r="P39">
        <v>176717.35</v>
      </c>
      <c r="Q39">
        <v>0</v>
      </c>
      <c r="R39">
        <v>1</v>
      </c>
      <c r="S39">
        <f>(tbl_pnl[gross_sell_amount] - tbl_pnl[total_cost_basis] - tbl_pnl[total_fees_allocated])</f>
        <v>176717.35</v>
      </c>
      <c r="T39" t="str">
        <f t="shared" si="0"/>
        <v>Feb</v>
      </c>
    </row>
    <row r="40" spans="1:20">
      <c r="A40" t="s">
        <v>124</v>
      </c>
      <c r="B40" t="s">
        <v>42</v>
      </c>
      <c r="C40" t="s">
        <v>1649</v>
      </c>
      <c r="D40" t="s">
        <v>94</v>
      </c>
      <c r="E40" s="16" t="s">
        <v>239</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c r="S40">
        <f>(tbl_pnl[gross_sell_amount] - tbl_pnl[total_cost_basis] - tbl_pnl[total_fees_allocated])</f>
        <v>-6658.985217391345</v>
      </c>
      <c r="T40" t="str">
        <f t="shared" si="0"/>
        <v>Mar</v>
      </c>
    </row>
    <row r="41" spans="1:20">
      <c r="A41" t="s">
        <v>124</v>
      </c>
      <c r="B41" t="s">
        <v>42</v>
      </c>
      <c r="C41" t="s">
        <v>1557</v>
      </c>
      <c r="D41" t="s">
        <v>108</v>
      </c>
      <c r="E41" s="16" t="s">
        <v>235</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c r="S41">
        <f>(tbl_pnl[gross_sell_amount] - tbl_pnl[total_cost_basis] - tbl_pnl[total_fees_allocated])</f>
        <v>93227.435217391307</v>
      </c>
      <c r="T41" t="str">
        <f t="shared" si="0"/>
        <v>Mar</v>
      </c>
    </row>
    <row r="42" spans="1:20">
      <c r="A42" t="s">
        <v>124</v>
      </c>
      <c r="B42" t="s">
        <v>42</v>
      </c>
      <c r="C42" t="s">
        <v>1200</v>
      </c>
      <c r="D42" t="s">
        <v>60</v>
      </c>
      <c r="E42" s="16" t="s">
        <v>248</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c r="S42">
        <f>(tbl_pnl[gross_sell_amount] - tbl_pnl[total_cost_basis] - tbl_pnl[total_fees_allocated])</f>
        <v>-6109.2450617283976</v>
      </c>
      <c r="T42" t="str">
        <f t="shared" si="0"/>
        <v>Apr</v>
      </c>
    </row>
    <row r="43" spans="1:20">
      <c r="A43" t="s">
        <v>124</v>
      </c>
      <c r="B43" t="s">
        <v>45</v>
      </c>
      <c r="C43" t="s">
        <v>1559</v>
      </c>
      <c r="D43" t="s">
        <v>90</v>
      </c>
      <c r="E43" s="16" t="s">
        <v>297</v>
      </c>
      <c r="F43">
        <v>141</v>
      </c>
      <c r="G43">
        <v>468.06</v>
      </c>
      <c r="H43">
        <v>793</v>
      </c>
      <c r="I43">
        <v>371171.58</v>
      </c>
      <c r="J43">
        <v>0</v>
      </c>
      <c r="K43">
        <v>0</v>
      </c>
      <c r="L43">
        <v>185.59</v>
      </c>
      <c r="M43">
        <v>185.59</v>
      </c>
      <c r="N43">
        <v>0</v>
      </c>
      <c r="O43">
        <v>0</v>
      </c>
      <c r="P43">
        <v>370985.99</v>
      </c>
      <c r="Q43">
        <v>0</v>
      </c>
      <c r="R43">
        <v>1</v>
      </c>
      <c r="S43">
        <f>(tbl_pnl[gross_sell_amount] - tbl_pnl[total_cost_basis] - tbl_pnl[total_fees_allocated])</f>
        <v>370985.99</v>
      </c>
      <c r="T43" t="str">
        <f t="shared" si="0"/>
        <v>May</v>
      </c>
    </row>
    <row r="44" spans="1:20">
      <c r="A44" t="s">
        <v>124</v>
      </c>
      <c r="B44" t="s">
        <v>45</v>
      </c>
      <c r="C44" t="s">
        <v>1514</v>
      </c>
      <c r="D44" t="s">
        <v>116</v>
      </c>
      <c r="E44" s="16" t="s">
        <v>320</v>
      </c>
      <c r="F44">
        <v>164</v>
      </c>
      <c r="G44">
        <v>496.46</v>
      </c>
      <c r="H44">
        <v>978</v>
      </c>
      <c r="I44">
        <v>485537.88</v>
      </c>
      <c r="J44">
        <v>0</v>
      </c>
      <c r="K44">
        <v>0</v>
      </c>
      <c r="L44">
        <v>242.77</v>
      </c>
      <c r="M44">
        <v>242.77</v>
      </c>
      <c r="N44">
        <v>0</v>
      </c>
      <c r="O44">
        <v>0</v>
      </c>
      <c r="P44">
        <v>485295.11</v>
      </c>
      <c r="Q44">
        <v>0</v>
      </c>
      <c r="R44">
        <v>1</v>
      </c>
      <c r="S44">
        <f>(tbl_pnl[gross_sell_amount] - tbl_pnl[total_cost_basis] - tbl_pnl[total_fees_allocated])</f>
        <v>485295.11</v>
      </c>
      <c r="T44" t="str">
        <f t="shared" si="0"/>
        <v>Jun</v>
      </c>
    </row>
    <row r="45" spans="1:20">
      <c r="A45" t="s">
        <v>124</v>
      </c>
      <c r="B45" t="s">
        <v>45</v>
      </c>
      <c r="C45" t="s">
        <v>1714</v>
      </c>
      <c r="D45" t="s">
        <v>104</v>
      </c>
      <c r="E45" s="16" t="s">
        <v>311</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c r="S45">
        <f>(tbl_pnl[gross_sell_amount] - tbl_pnl[total_cost_basis] - tbl_pnl[total_fees_allocated])</f>
        <v>52740.475454545543</v>
      </c>
      <c r="T45" t="str">
        <f t="shared" si="0"/>
        <v>Jun</v>
      </c>
    </row>
    <row r="46" spans="1:20">
      <c r="A46" t="s">
        <v>124</v>
      </c>
      <c r="B46" t="s">
        <v>45</v>
      </c>
      <c r="C46" t="s">
        <v>1699</v>
      </c>
      <c r="D46" t="s">
        <v>68</v>
      </c>
      <c r="E46" s="16" t="s">
        <v>277</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c r="S46">
        <f>(tbl_pnl[gross_sell_amount] - tbl_pnl[total_cost_basis] - tbl_pnl[total_fees_allocated])</f>
        <v>12355.850545454532</v>
      </c>
      <c r="T46" t="str">
        <f t="shared" si="0"/>
        <v>May</v>
      </c>
    </row>
    <row r="47" spans="1:20">
      <c r="A47" t="s">
        <v>124</v>
      </c>
      <c r="B47" t="s">
        <v>48</v>
      </c>
      <c r="C47" t="s">
        <v>1761</v>
      </c>
      <c r="D47" t="s">
        <v>74</v>
      </c>
      <c r="E47" s="16" t="s">
        <v>318</v>
      </c>
      <c r="F47">
        <v>162</v>
      </c>
      <c r="G47">
        <v>1041.8800000000001</v>
      </c>
      <c r="H47">
        <v>721</v>
      </c>
      <c r="I47">
        <v>751195.4800000001</v>
      </c>
      <c r="J47">
        <v>0</v>
      </c>
      <c r="K47">
        <v>0</v>
      </c>
      <c r="L47">
        <v>375.6</v>
      </c>
      <c r="M47">
        <v>375.6</v>
      </c>
      <c r="N47">
        <v>0</v>
      </c>
      <c r="O47">
        <v>0</v>
      </c>
      <c r="P47">
        <v>750819.88000000012</v>
      </c>
      <c r="Q47">
        <v>0</v>
      </c>
      <c r="R47">
        <v>1</v>
      </c>
      <c r="S47">
        <f>(tbl_pnl[gross_sell_amount] - tbl_pnl[total_cost_basis] - tbl_pnl[total_fees_allocated])</f>
        <v>750819.88000000012</v>
      </c>
      <c r="T47" t="str">
        <f t="shared" si="0"/>
        <v>Jun</v>
      </c>
    </row>
    <row r="48" spans="1:20">
      <c r="A48" t="s">
        <v>127</v>
      </c>
      <c r="B48" t="s">
        <v>27</v>
      </c>
      <c r="C48" t="s">
        <v>1738</v>
      </c>
      <c r="D48" t="s">
        <v>72</v>
      </c>
      <c r="E48" s="16" t="s">
        <v>233</v>
      </c>
      <c r="F48">
        <v>77</v>
      </c>
      <c r="G48">
        <v>761.06</v>
      </c>
      <c r="H48">
        <v>344</v>
      </c>
      <c r="I48">
        <v>261804.64</v>
      </c>
      <c r="J48">
        <v>0</v>
      </c>
      <c r="K48">
        <v>0</v>
      </c>
      <c r="L48">
        <v>130.9</v>
      </c>
      <c r="M48">
        <v>130.9</v>
      </c>
      <c r="N48">
        <v>0</v>
      </c>
      <c r="O48">
        <v>0</v>
      </c>
      <c r="P48">
        <v>261673.74</v>
      </c>
      <c r="Q48">
        <v>0</v>
      </c>
      <c r="R48">
        <v>1</v>
      </c>
      <c r="S48">
        <f>(tbl_pnl[gross_sell_amount] - tbl_pnl[total_cost_basis] - tbl_pnl[total_fees_allocated])</f>
        <v>261673.74000000002</v>
      </c>
      <c r="T48" t="str">
        <f t="shared" si="0"/>
        <v>Mar</v>
      </c>
    </row>
    <row r="49" spans="1:20">
      <c r="A49" t="s">
        <v>127</v>
      </c>
      <c r="B49" t="s">
        <v>27</v>
      </c>
      <c r="C49" t="s">
        <v>1402</v>
      </c>
      <c r="D49" t="s">
        <v>54</v>
      </c>
      <c r="E49" s="16" t="s">
        <v>296</v>
      </c>
      <c r="F49">
        <v>140</v>
      </c>
      <c r="G49">
        <v>742.82</v>
      </c>
      <c r="H49">
        <v>940</v>
      </c>
      <c r="I49">
        <v>698250.8</v>
      </c>
      <c r="J49">
        <v>0</v>
      </c>
      <c r="K49">
        <v>0</v>
      </c>
      <c r="L49">
        <v>349.13</v>
      </c>
      <c r="M49">
        <v>349.13</v>
      </c>
      <c r="N49">
        <v>0</v>
      </c>
      <c r="O49">
        <v>0</v>
      </c>
      <c r="P49">
        <v>697901.67</v>
      </c>
      <c r="Q49">
        <v>0</v>
      </c>
      <c r="R49">
        <v>1</v>
      </c>
      <c r="S49">
        <f>(tbl_pnl[gross_sell_amount] - tbl_pnl[total_cost_basis] - tbl_pnl[total_fees_allocated])</f>
        <v>697901.67</v>
      </c>
      <c r="T49" t="str">
        <f t="shared" si="0"/>
        <v>May</v>
      </c>
    </row>
    <row r="50" spans="1:20">
      <c r="A50" t="s">
        <v>127</v>
      </c>
      <c r="B50" t="s">
        <v>30</v>
      </c>
      <c r="C50" t="s">
        <v>1080</v>
      </c>
      <c r="D50" t="s">
        <v>54</v>
      </c>
      <c r="E50" s="16" t="s">
        <v>227</v>
      </c>
      <c r="F50">
        <v>71</v>
      </c>
      <c r="G50">
        <v>1302.05</v>
      </c>
      <c r="H50">
        <v>949</v>
      </c>
      <c r="I50">
        <v>1235645.45</v>
      </c>
      <c r="J50">
        <v>862114.12</v>
      </c>
      <c r="K50">
        <v>431.06</v>
      </c>
      <c r="L50">
        <v>617.82000000000005</v>
      </c>
      <c r="M50">
        <v>1048.8800000000001</v>
      </c>
      <c r="N50">
        <v>908.89903055848265</v>
      </c>
      <c r="O50">
        <v>862545.18</v>
      </c>
      <c r="P50">
        <v>372482.45</v>
      </c>
      <c r="Q50">
        <v>0.4318410891821341</v>
      </c>
      <c r="R50">
        <v>1</v>
      </c>
      <c r="S50">
        <f>(tbl_pnl[gross_sell_amount] - tbl_pnl[total_cost_basis] - tbl_pnl[total_fees_allocated])</f>
        <v>372051.3899999999</v>
      </c>
      <c r="T50" t="str">
        <f t="shared" si="0"/>
        <v>Mar</v>
      </c>
    </row>
    <row r="51" spans="1:20">
      <c r="A51" t="s">
        <v>127</v>
      </c>
      <c r="B51" t="s">
        <v>30</v>
      </c>
      <c r="C51" t="s">
        <v>1106</v>
      </c>
      <c r="D51" t="s">
        <v>98</v>
      </c>
      <c r="E51" s="16" t="s">
        <v>215</v>
      </c>
      <c r="F51">
        <v>59</v>
      </c>
      <c r="G51">
        <v>1232.26</v>
      </c>
      <c r="H51">
        <v>898</v>
      </c>
      <c r="I51">
        <v>1106569.48</v>
      </c>
      <c r="J51">
        <v>0</v>
      </c>
      <c r="K51">
        <v>0</v>
      </c>
      <c r="L51">
        <v>553.28</v>
      </c>
      <c r="M51">
        <v>553.28</v>
      </c>
      <c r="N51">
        <v>0</v>
      </c>
      <c r="O51">
        <v>0</v>
      </c>
      <c r="P51">
        <v>1106016.2</v>
      </c>
      <c r="Q51">
        <v>0</v>
      </c>
      <c r="R51">
        <v>1</v>
      </c>
      <c r="S51">
        <f>(tbl_pnl[gross_sell_amount] - tbl_pnl[total_cost_basis] - tbl_pnl[total_fees_allocated])</f>
        <v>1106016.2</v>
      </c>
      <c r="T51" t="str">
        <f t="shared" si="0"/>
        <v>Feb</v>
      </c>
    </row>
    <row r="52" spans="1:20">
      <c r="A52" t="s">
        <v>127</v>
      </c>
      <c r="B52" t="s">
        <v>36</v>
      </c>
      <c r="C52" t="s">
        <v>1726</v>
      </c>
      <c r="D52" t="s">
        <v>74</v>
      </c>
      <c r="E52" s="16" t="s">
        <v>337</v>
      </c>
      <c r="F52">
        <v>181</v>
      </c>
      <c r="G52">
        <v>600.99</v>
      </c>
      <c r="H52">
        <v>230</v>
      </c>
      <c r="I52">
        <v>138227.70000000001</v>
      </c>
      <c r="J52">
        <v>0</v>
      </c>
      <c r="K52">
        <v>0</v>
      </c>
      <c r="L52">
        <v>69.11</v>
      </c>
      <c r="M52">
        <v>69.11</v>
      </c>
      <c r="N52">
        <v>0</v>
      </c>
      <c r="O52">
        <v>0</v>
      </c>
      <c r="P52">
        <v>138158.59</v>
      </c>
      <c r="Q52">
        <v>0</v>
      </c>
      <c r="R52">
        <v>1</v>
      </c>
      <c r="S52">
        <f>(tbl_pnl[gross_sell_amount] - tbl_pnl[total_cost_basis] - tbl_pnl[total_fees_allocated])</f>
        <v>138158.59000000003</v>
      </c>
      <c r="T52" t="str">
        <f t="shared" si="0"/>
        <v>Jun</v>
      </c>
    </row>
    <row r="53" spans="1:20">
      <c r="A53" t="s">
        <v>127</v>
      </c>
      <c r="B53" t="s">
        <v>36</v>
      </c>
      <c r="C53" t="s">
        <v>1752</v>
      </c>
      <c r="D53" t="s">
        <v>54</v>
      </c>
      <c r="E53" s="16" t="s">
        <v>201</v>
      </c>
      <c r="F53">
        <v>45</v>
      </c>
      <c r="G53">
        <v>625.25</v>
      </c>
      <c r="H53">
        <v>878</v>
      </c>
      <c r="I53">
        <v>548969.5</v>
      </c>
      <c r="J53">
        <v>208505.88</v>
      </c>
      <c r="K53">
        <v>104.26</v>
      </c>
      <c r="L53">
        <v>274.48</v>
      </c>
      <c r="M53">
        <v>378.74</v>
      </c>
      <c r="N53">
        <v>237.59697038724369</v>
      </c>
      <c r="O53">
        <v>208610.14</v>
      </c>
      <c r="P53">
        <v>340084.88</v>
      </c>
      <c r="Q53">
        <v>1.6302413679411749</v>
      </c>
      <c r="R53">
        <v>1</v>
      </c>
      <c r="S53">
        <f>(tbl_pnl[gross_sell_amount] - tbl_pnl[total_cost_basis] - tbl_pnl[total_fees_allocated])</f>
        <v>339980.62</v>
      </c>
      <c r="T53" t="str">
        <f t="shared" si="0"/>
        <v>Feb</v>
      </c>
    </row>
    <row r="54" spans="1:20">
      <c r="A54" t="s">
        <v>127</v>
      </c>
      <c r="B54" t="s">
        <v>36</v>
      </c>
      <c r="C54" t="s">
        <v>1806</v>
      </c>
      <c r="D54" t="s">
        <v>84</v>
      </c>
      <c r="E54" s="16" t="s">
        <v>290</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c r="S54">
        <f>(tbl_pnl[gross_sell_amount] - tbl_pnl[total_cost_basis] - tbl_pnl[total_fees_allocated])</f>
        <v>24069.908124999911</v>
      </c>
      <c r="T54" t="str">
        <f t="shared" si="0"/>
        <v>May</v>
      </c>
    </row>
    <row r="55" spans="1:20">
      <c r="A55" t="s">
        <v>127</v>
      </c>
      <c r="B55" t="s">
        <v>36</v>
      </c>
      <c r="C55" t="s">
        <v>1033</v>
      </c>
      <c r="D55" t="s">
        <v>110</v>
      </c>
      <c r="E55" s="16" t="s">
        <v>235</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c r="S55">
        <f>(tbl_pnl[gross_sell_amount] - tbl_pnl[total_cost_basis] - tbl_pnl[total_fees_allocated])</f>
        <v>38043.291874999988</v>
      </c>
      <c r="T55" t="str">
        <f t="shared" si="0"/>
        <v>Mar</v>
      </c>
    </row>
    <row r="56" spans="1:20">
      <c r="A56" t="s">
        <v>127</v>
      </c>
      <c r="B56" t="s">
        <v>39</v>
      </c>
      <c r="C56" t="s">
        <v>982</v>
      </c>
      <c r="D56" t="s">
        <v>72</v>
      </c>
      <c r="E56" s="16" t="s">
        <v>281</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c r="S56">
        <f>(tbl_pnl[gross_sell_amount] - tbl_pnl[total_cost_basis] - tbl_pnl[total_fees_allocated])</f>
        <v>3842.6851102204482</v>
      </c>
      <c r="T56" t="str">
        <f t="shared" si="0"/>
        <v>May</v>
      </c>
    </row>
    <row r="57" spans="1:20">
      <c r="A57" t="s">
        <v>127</v>
      </c>
      <c r="B57" t="s">
        <v>39</v>
      </c>
      <c r="C57" t="s">
        <v>1043</v>
      </c>
      <c r="D57" t="s">
        <v>102</v>
      </c>
      <c r="E57" s="16" t="s">
        <v>183</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c r="S57">
        <f>(tbl_pnl[gross_sell_amount] - tbl_pnl[total_cost_basis] - tbl_pnl[total_fees_allocated])</f>
        <v>6367.5170140280579</v>
      </c>
      <c r="T57" t="str">
        <f t="shared" si="0"/>
        <v>Jan</v>
      </c>
    </row>
    <row r="58" spans="1:20">
      <c r="A58" t="s">
        <v>127</v>
      </c>
      <c r="B58" t="s">
        <v>42</v>
      </c>
      <c r="C58" t="s">
        <v>1299</v>
      </c>
      <c r="D58" t="s">
        <v>92</v>
      </c>
      <c r="E58" s="16" t="s">
        <v>191</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c r="S58">
        <f>(tbl_pnl[gross_sell_amount] - tbl_pnl[total_cost_basis] - tbl_pnl[total_fees_allocated])</f>
        <v>-5182.0992592592356</v>
      </c>
      <c r="T58" t="str">
        <f t="shared" si="0"/>
        <v>Feb</v>
      </c>
    </row>
    <row r="59" spans="1:20">
      <c r="A59" t="s">
        <v>127</v>
      </c>
      <c r="B59" t="s">
        <v>45</v>
      </c>
      <c r="C59" t="s">
        <v>1691</v>
      </c>
      <c r="D59" t="s">
        <v>88</v>
      </c>
      <c r="E59" s="16" t="s">
        <v>256</v>
      </c>
      <c r="F59">
        <v>100</v>
      </c>
      <c r="G59">
        <v>540.99</v>
      </c>
      <c r="H59">
        <v>922</v>
      </c>
      <c r="I59">
        <v>498792.78</v>
      </c>
      <c r="J59">
        <v>446488.05</v>
      </c>
      <c r="K59">
        <v>223.24</v>
      </c>
      <c r="L59">
        <v>249.4</v>
      </c>
      <c r="M59">
        <v>472.64</v>
      </c>
      <c r="N59">
        <v>484.50248373101948</v>
      </c>
      <c r="O59">
        <v>446711.29</v>
      </c>
      <c r="P59">
        <v>51832.09000000004</v>
      </c>
      <c r="Q59">
        <v>0.11603040075391879</v>
      </c>
      <c r="R59">
        <v>1</v>
      </c>
      <c r="S59">
        <f>(tbl_pnl[gross_sell_amount] - tbl_pnl[total_cost_basis] - tbl_pnl[total_fees_allocated])</f>
        <v>51608.850000000049</v>
      </c>
      <c r="T59" t="str">
        <f t="shared" si="0"/>
        <v>Apr</v>
      </c>
    </row>
    <row r="60" spans="1:20">
      <c r="A60" t="s">
        <v>127</v>
      </c>
      <c r="B60" t="s">
        <v>45</v>
      </c>
      <c r="C60" t="s">
        <v>1809</v>
      </c>
      <c r="D60" t="s">
        <v>66</v>
      </c>
      <c r="E60" s="16" t="s">
        <v>226</v>
      </c>
      <c r="F60">
        <v>70</v>
      </c>
      <c r="G60">
        <v>582.94000000000005</v>
      </c>
      <c r="H60">
        <v>922</v>
      </c>
      <c r="I60">
        <v>537470.68000000005</v>
      </c>
      <c r="J60">
        <v>0</v>
      </c>
      <c r="K60">
        <v>0</v>
      </c>
      <c r="L60">
        <v>268.74</v>
      </c>
      <c r="M60">
        <v>268.74</v>
      </c>
      <c r="N60">
        <v>0</v>
      </c>
      <c r="O60">
        <v>0</v>
      </c>
      <c r="P60">
        <v>537201.94000000006</v>
      </c>
      <c r="Q60">
        <v>0</v>
      </c>
      <c r="R60">
        <v>1</v>
      </c>
      <c r="S60">
        <f>(tbl_pnl[gross_sell_amount] - tbl_pnl[total_cost_basis] - tbl_pnl[total_fees_allocated])</f>
        <v>537201.94000000006</v>
      </c>
      <c r="T60" t="str">
        <f t="shared" si="0"/>
        <v>Mar</v>
      </c>
    </row>
    <row r="61" spans="1:20">
      <c r="A61" t="s">
        <v>127</v>
      </c>
      <c r="B61" t="s">
        <v>45</v>
      </c>
      <c r="C61" t="s">
        <v>1154</v>
      </c>
      <c r="D61" t="s">
        <v>106</v>
      </c>
      <c r="E61" s="16" t="s">
        <v>235</v>
      </c>
      <c r="F61">
        <v>79</v>
      </c>
      <c r="G61">
        <v>568.88</v>
      </c>
      <c r="H61">
        <v>384</v>
      </c>
      <c r="I61">
        <v>218449.92000000001</v>
      </c>
      <c r="J61">
        <v>0</v>
      </c>
      <c r="K61">
        <v>0</v>
      </c>
      <c r="L61">
        <v>109.22</v>
      </c>
      <c r="M61">
        <v>109.22</v>
      </c>
      <c r="N61">
        <v>0</v>
      </c>
      <c r="O61">
        <v>0</v>
      </c>
      <c r="P61">
        <v>218340.7</v>
      </c>
      <c r="Q61">
        <v>0</v>
      </c>
      <c r="R61">
        <v>1</v>
      </c>
      <c r="S61">
        <f>(tbl_pnl[gross_sell_amount] - tbl_pnl[total_cost_basis] - tbl_pnl[total_fees_allocated])</f>
        <v>218340.7</v>
      </c>
      <c r="T61" t="str">
        <f t="shared" si="0"/>
        <v>Mar</v>
      </c>
    </row>
    <row r="62" spans="1:20">
      <c r="A62" t="s">
        <v>127</v>
      </c>
      <c r="B62" t="s">
        <v>45</v>
      </c>
      <c r="C62" t="s">
        <v>1528</v>
      </c>
      <c r="D62" t="s">
        <v>110</v>
      </c>
      <c r="E62" s="16" t="s">
        <v>334</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c r="S62">
        <f>(tbl_pnl[gross_sell_amount] - tbl_pnl[total_cost_basis] - tbl_pnl[total_fees_allocated])</f>
        <v>1032.9366942148667</v>
      </c>
      <c r="T62" t="str">
        <f t="shared" si="0"/>
        <v>Jun</v>
      </c>
    </row>
    <row r="63" spans="1:20">
      <c r="A63" t="s">
        <v>127</v>
      </c>
      <c r="B63" t="s">
        <v>45</v>
      </c>
      <c r="C63" t="s">
        <v>946</v>
      </c>
      <c r="D63" t="s">
        <v>106</v>
      </c>
      <c r="E63" s="16" t="s">
        <v>311</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c r="S63">
        <f>(tbl_pnl[gross_sell_amount] - tbl_pnl[total_cost_basis] - tbl_pnl[total_fees_allocated])</f>
        <v>8984.7251239669586</v>
      </c>
      <c r="T63" t="str">
        <f t="shared" si="0"/>
        <v>Jun</v>
      </c>
    </row>
    <row r="64" spans="1:20">
      <c r="A64" t="s">
        <v>127</v>
      </c>
      <c r="B64" t="s">
        <v>45</v>
      </c>
      <c r="C64" t="s">
        <v>1041</v>
      </c>
      <c r="D64" t="s">
        <v>54</v>
      </c>
      <c r="E64" s="16" t="s">
        <v>158</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c r="S64">
        <f>(tbl_pnl[gross_sell_amount] - tbl_pnl[total_cost_basis] - tbl_pnl[total_fees_allocated])</f>
        <v>77987.078181818171</v>
      </c>
      <c r="T64" t="str">
        <f t="shared" si="0"/>
        <v>Jan</v>
      </c>
    </row>
    <row r="65" spans="1:20">
      <c r="A65" t="s">
        <v>127</v>
      </c>
      <c r="B65" t="s">
        <v>48</v>
      </c>
      <c r="C65" t="s">
        <v>1238</v>
      </c>
      <c r="D65" t="s">
        <v>72</v>
      </c>
      <c r="E65" s="16" t="s">
        <v>254</v>
      </c>
      <c r="F65">
        <v>98</v>
      </c>
      <c r="G65">
        <v>1047.57</v>
      </c>
      <c r="H65">
        <v>433</v>
      </c>
      <c r="I65">
        <v>453597.81</v>
      </c>
      <c r="J65">
        <v>0</v>
      </c>
      <c r="K65">
        <v>0</v>
      </c>
      <c r="L65">
        <v>226.8</v>
      </c>
      <c r="M65">
        <v>226.8</v>
      </c>
      <c r="N65">
        <v>0</v>
      </c>
      <c r="O65">
        <v>0</v>
      </c>
      <c r="P65">
        <v>453371.01</v>
      </c>
      <c r="Q65">
        <v>0</v>
      </c>
      <c r="R65">
        <v>1</v>
      </c>
      <c r="S65">
        <f>(tbl_pnl[gross_sell_amount] - tbl_pnl[total_cost_basis] - tbl_pnl[total_fees_allocated])</f>
        <v>453371.01</v>
      </c>
      <c r="T65" t="str">
        <f t="shared" si="0"/>
        <v>Apr</v>
      </c>
    </row>
    <row r="66" spans="1:20">
      <c r="A66" t="s">
        <v>127</v>
      </c>
      <c r="B66" t="s">
        <v>48</v>
      </c>
      <c r="C66" t="s">
        <v>906</v>
      </c>
      <c r="D66" t="s">
        <v>108</v>
      </c>
      <c r="E66" s="16" t="s">
        <v>332</v>
      </c>
      <c r="F66">
        <v>176</v>
      </c>
      <c r="G66">
        <v>1028.25</v>
      </c>
      <c r="H66">
        <v>867</v>
      </c>
      <c r="I66">
        <v>891492.75</v>
      </c>
      <c r="J66">
        <v>0</v>
      </c>
      <c r="K66">
        <v>0</v>
      </c>
      <c r="L66">
        <v>445.75</v>
      </c>
      <c r="M66">
        <v>445.75</v>
      </c>
      <c r="N66">
        <v>0</v>
      </c>
      <c r="O66">
        <v>0</v>
      </c>
      <c r="P66">
        <v>891047</v>
      </c>
      <c r="Q66">
        <v>0</v>
      </c>
      <c r="R66">
        <v>1</v>
      </c>
      <c r="S66">
        <f>(tbl_pnl[gross_sell_amount] - tbl_pnl[total_cost_basis] - tbl_pnl[total_fees_allocated])</f>
        <v>891047</v>
      </c>
      <c r="T66" t="str">
        <f t="shared" ref="T66:T129" si="1">TEXT(E66,"mmm")</f>
        <v>Jun</v>
      </c>
    </row>
    <row r="67" spans="1:20">
      <c r="A67" t="s">
        <v>127</v>
      </c>
      <c r="B67" t="s">
        <v>48</v>
      </c>
      <c r="C67" t="s">
        <v>1834</v>
      </c>
      <c r="D67" t="s">
        <v>86</v>
      </c>
      <c r="E67" s="16" t="s">
        <v>242</v>
      </c>
      <c r="F67">
        <v>86</v>
      </c>
      <c r="G67">
        <v>1285.6500000000001</v>
      </c>
      <c r="H67">
        <v>460</v>
      </c>
      <c r="I67">
        <v>591399</v>
      </c>
      <c r="J67">
        <v>0</v>
      </c>
      <c r="K67">
        <v>0</v>
      </c>
      <c r="L67">
        <v>295.7</v>
      </c>
      <c r="M67">
        <v>295.7</v>
      </c>
      <c r="N67">
        <v>0</v>
      </c>
      <c r="O67">
        <v>0</v>
      </c>
      <c r="P67">
        <v>591103.30000000005</v>
      </c>
      <c r="Q67">
        <v>0</v>
      </c>
      <c r="R67">
        <v>1</v>
      </c>
      <c r="S67">
        <f>(tbl_pnl[gross_sell_amount] - tbl_pnl[total_cost_basis] - tbl_pnl[total_fees_allocated])</f>
        <v>591103.30000000005</v>
      </c>
      <c r="T67" t="str">
        <f t="shared" si="1"/>
        <v>Mar</v>
      </c>
    </row>
    <row r="68" spans="1:20">
      <c r="A68" t="s">
        <v>127</v>
      </c>
      <c r="B68" t="s">
        <v>48</v>
      </c>
      <c r="C68" t="s">
        <v>1084</v>
      </c>
      <c r="D68" t="s">
        <v>82</v>
      </c>
      <c r="E68" s="16" t="s">
        <v>282</v>
      </c>
      <c r="F68">
        <v>126</v>
      </c>
      <c r="G68">
        <v>1248.3900000000001</v>
      </c>
      <c r="H68">
        <v>117</v>
      </c>
      <c r="I68">
        <v>146061.63</v>
      </c>
      <c r="J68">
        <v>0</v>
      </c>
      <c r="K68">
        <v>0</v>
      </c>
      <c r="L68">
        <v>73.03</v>
      </c>
      <c r="M68">
        <v>73.03</v>
      </c>
      <c r="N68">
        <v>0</v>
      </c>
      <c r="O68">
        <v>0</v>
      </c>
      <c r="P68">
        <v>145988.6</v>
      </c>
      <c r="Q68">
        <v>0</v>
      </c>
      <c r="R68">
        <v>1</v>
      </c>
      <c r="S68">
        <f>(tbl_pnl[gross_sell_amount] - tbl_pnl[total_cost_basis] - tbl_pnl[total_fees_allocated])</f>
        <v>145988.6</v>
      </c>
      <c r="T68" t="str">
        <f t="shared" si="1"/>
        <v>May</v>
      </c>
    </row>
    <row r="69" spans="1:20">
      <c r="A69" t="s">
        <v>127</v>
      </c>
      <c r="B69" t="s">
        <v>48</v>
      </c>
      <c r="C69" t="s">
        <v>980</v>
      </c>
      <c r="D69" t="s">
        <v>60</v>
      </c>
      <c r="E69" s="16" t="s">
        <v>184</v>
      </c>
      <c r="F69">
        <v>28</v>
      </c>
      <c r="G69">
        <v>1366.78</v>
      </c>
      <c r="H69">
        <v>965</v>
      </c>
      <c r="I69">
        <v>1318942.7</v>
      </c>
      <c r="J69">
        <v>848162.47000000009</v>
      </c>
      <c r="K69">
        <v>424.08</v>
      </c>
      <c r="L69">
        <v>659.47</v>
      </c>
      <c r="M69">
        <v>1083.55</v>
      </c>
      <c r="N69">
        <v>879.36430051813477</v>
      </c>
      <c r="O69">
        <v>848586.55</v>
      </c>
      <c r="P69">
        <v>469696.67999999988</v>
      </c>
      <c r="Q69">
        <v>0.55350474268063743</v>
      </c>
      <c r="R69">
        <v>1</v>
      </c>
      <c r="S69">
        <f>(tbl_pnl[gross_sell_amount] - tbl_pnl[total_cost_basis] - tbl_pnl[total_fees_allocated])</f>
        <v>469272.59999999992</v>
      </c>
      <c r="T69" t="str">
        <f t="shared" si="1"/>
        <v>Jan</v>
      </c>
    </row>
    <row r="70" spans="1:20">
      <c r="A70" t="s">
        <v>127</v>
      </c>
      <c r="B70" t="s">
        <v>48</v>
      </c>
      <c r="C70" t="s">
        <v>1482</v>
      </c>
      <c r="D70" t="s">
        <v>68</v>
      </c>
      <c r="E70" s="16" t="s">
        <v>240</v>
      </c>
      <c r="F70">
        <v>84</v>
      </c>
      <c r="G70">
        <v>1435.97</v>
      </c>
      <c r="H70">
        <v>270</v>
      </c>
      <c r="I70">
        <v>387711.9</v>
      </c>
      <c r="J70">
        <v>0</v>
      </c>
      <c r="K70">
        <v>0</v>
      </c>
      <c r="L70">
        <v>193.86</v>
      </c>
      <c r="M70">
        <v>193.86</v>
      </c>
      <c r="N70">
        <v>0</v>
      </c>
      <c r="O70">
        <v>0</v>
      </c>
      <c r="P70">
        <v>387518.04</v>
      </c>
      <c r="Q70">
        <v>0</v>
      </c>
      <c r="R70">
        <v>1</v>
      </c>
      <c r="S70">
        <f>(tbl_pnl[gross_sell_amount] - tbl_pnl[total_cost_basis] - tbl_pnl[total_fees_allocated])</f>
        <v>387518.04000000004</v>
      </c>
      <c r="T70" t="str">
        <f t="shared" si="1"/>
        <v>Mar</v>
      </c>
    </row>
    <row r="71" spans="1:20">
      <c r="A71" t="s">
        <v>127</v>
      </c>
      <c r="B71" t="s">
        <v>48</v>
      </c>
      <c r="C71" t="s">
        <v>1480</v>
      </c>
      <c r="D71" t="s">
        <v>100</v>
      </c>
      <c r="E71" s="16" t="s">
        <v>198</v>
      </c>
      <c r="F71">
        <v>42</v>
      </c>
      <c r="G71">
        <v>1370.03</v>
      </c>
      <c r="H71">
        <v>614</v>
      </c>
      <c r="I71">
        <v>841198.41999999993</v>
      </c>
      <c r="J71">
        <v>289313.64</v>
      </c>
      <c r="K71">
        <v>144.66</v>
      </c>
      <c r="L71">
        <v>420.6</v>
      </c>
      <c r="M71">
        <v>565.26</v>
      </c>
      <c r="N71">
        <v>471.43045602605861</v>
      </c>
      <c r="O71">
        <v>289458.3</v>
      </c>
      <c r="P71">
        <v>551319.5199999999</v>
      </c>
      <c r="Q71">
        <v>1.904659565816561</v>
      </c>
      <c r="R71">
        <v>1</v>
      </c>
      <c r="S71">
        <f>(tbl_pnl[gross_sell_amount] - tbl_pnl[total_cost_basis] - tbl_pnl[total_fees_allocated])</f>
        <v>551174.85999999987</v>
      </c>
      <c r="T71" t="str">
        <f t="shared" si="1"/>
        <v>Feb</v>
      </c>
    </row>
    <row r="72" spans="1:20">
      <c r="A72" t="s">
        <v>130</v>
      </c>
      <c r="B72" t="s">
        <v>27</v>
      </c>
      <c r="C72" t="s">
        <v>1210</v>
      </c>
      <c r="D72" t="s">
        <v>76</v>
      </c>
      <c r="E72" s="16" t="s">
        <v>290</v>
      </c>
      <c r="F72">
        <v>134</v>
      </c>
      <c r="G72">
        <v>732.03</v>
      </c>
      <c r="H72">
        <v>174</v>
      </c>
      <c r="I72">
        <v>127373.22</v>
      </c>
      <c r="J72">
        <v>0</v>
      </c>
      <c r="K72">
        <v>0</v>
      </c>
      <c r="L72">
        <v>63.69</v>
      </c>
      <c r="M72">
        <v>63.69</v>
      </c>
      <c r="N72">
        <v>0</v>
      </c>
      <c r="O72">
        <v>0</v>
      </c>
      <c r="P72">
        <v>127309.53</v>
      </c>
      <c r="Q72">
        <v>0</v>
      </c>
      <c r="R72">
        <v>1</v>
      </c>
      <c r="S72">
        <f>(tbl_pnl[gross_sell_amount] - tbl_pnl[total_cost_basis] - tbl_pnl[total_fees_allocated])</f>
        <v>127309.53</v>
      </c>
      <c r="T72" t="str">
        <f t="shared" si="1"/>
        <v>May</v>
      </c>
    </row>
    <row r="73" spans="1:20">
      <c r="A73" t="s">
        <v>130</v>
      </c>
      <c r="B73" t="s">
        <v>27</v>
      </c>
      <c r="C73" t="s">
        <v>1849</v>
      </c>
      <c r="D73" t="s">
        <v>63</v>
      </c>
      <c r="E73" s="16" t="s">
        <v>290</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c r="S73">
        <f>(tbl_pnl[gross_sell_amount] - tbl_pnl[total_cost_basis] - tbl_pnl[total_fees_allocated])</f>
        <v>205.25452173912424</v>
      </c>
      <c r="T73" t="str">
        <f t="shared" si="1"/>
        <v>May</v>
      </c>
    </row>
    <row r="74" spans="1:20">
      <c r="A74" t="s">
        <v>130</v>
      </c>
      <c r="B74" t="s">
        <v>33</v>
      </c>
      <c r="C74" t="s">
        <v>1071</v>
      </c>
      <c r="D74" t="s">
        <v>102</v>
      </c>
      <c r="E74" s="16" t="s">
        <v>296</v>
      </c>
      <c r="F74">
        <v>140</v>
      </c>
      <c r="G74">
        <v>2172.1799999999998</v>
      </c>
      <c r="H74">
        <v>891</v>
      </c>
      <c r="I74">
        <v>1935412.38</v>
      </c>
      <c r="J74">
        <v>673232</v>
      </c>
      <c r="K74">
        <v>336.62</v>
      </c>
      <c r="L74">
        <v>967.71</v>
      </c>
      <c r="M74">
        <v>1304.33</v>
      </c>
      <c r="N74">
        <v>755.96927048260386</v>
      </c>
      <c r="O74">
        <v>673568.62</v>
      </c>
      <c r="P74">
        <v>1260876.05</v>
      </c>
      <c r="Q74">
        <v>1.871934072581944</v>
      </c>
      <c r="R74">
        <v>1</v>
      </c>
      <c r="S74">
        <f>(tbl_pnl[gross_sell_amount] - tbl_pnl[total_cost_basis] - tbl_pnl[total_fees_allocated])</f>
        <v>1260539.4299999997</v>
      </c>
      <c r="T74" t="str">
        <f t="shared" si="1"/>
        <v>May</v>
      </c>
    </row>
    <row r="75" spans="1:20">
      <c r="A75" t="s">
        <v>130</v>
      </c>
      <c r="B75" t="s">
        <v>36</v>
      </c>
      <c r="C75" t="s">
        <v>1815</v>
      </c>
      <c r="D75" t="s">
        <v>96</v>
      </c>
      <c r="E75" s="16" t="s">
        <v>184</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c r="S75">
        <f>(tbl_pnl[gross_sell_amount] - tbl_pnl[total_cost_basis] - tbl_pnl[total_fees_allocated])</f>
        <v>13341.54897714903</v>
      </c>
      <c r="T75" t="str">
        <f t="shared" si="1"/>
        <v>Jan</v>
      </c>
    </row>
    <row r="76" spans="1:20">
      <c r="A76" t="s">
        <v>130</v>
      </c>
      <c r="B76" t="s">
        <v>36</v>
      </c>
      <c r="C76" t="s">
        <v>1671</v>
      </c>
      <c r="D76" t="s">
        <v>82</v>
      </c>
      <c r="E76" s="16" t="s">
        <v>220</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c r="S76">
        <f>(tbl_pnl[gross_sell_amount] - tbl_pnl[total_cost_basis] - tbl_pnl[total_fees_allocated])</f>
        <v>428055.24102285097</v>
      </c>
      <c r="T76" t="str">
        <f t="shared" si="1"/>
        <v>Mar</v>
      </c>
    </row>
    <row r="77" spans="1:20">
      <c r="A77" t="s">
        <v>130</v>
      </c>
      <c r="B77" t="s">
        <v>36</v>
      </c>
      <c r="C77" t="s">
        <v>1603</v>
      </c>
      <c r="D77" t="s">
        <v>82</v>
      </c>
      <c r="E77" s="16" t="s">
        <v>211</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c r="S77">
        <f>(tbl_pnl[gross_sell_amount] - tbl_pnl[total_cost_basis] - tbl_pnl[total_fees_allocated])</f>
        <v>2638.9825506072207</v>
      </c>
      <c r="T77" t="str">
        <f t="shared" si="1"/>
        <v>Feb</v>
      </c>
    </row>
    <row r="78" spans="1:20">
      <c r="A78" t="s">
        <v>130</v>
      </c>
      <c r="B78" t="s">
        <v>39</v>
      </c>
      <c r="C78" t="s">
        <v>934</v>
      </c>
      <c r="D78" t="s">
        <v>84</v>
      </c>
      <c r="E78" s="16" t="s">
        <v>253</v>
      </c>
      <c r="F78">
        <v>97</v>
      </c>
      <c r="G78">
        <v>232</v>
      </c>
      <c r="H78">
        <v>553</v>
      </c>
      <c r="I78">
        <v>128296</v>
      </c>
      <c r="J78">
        <v>0</v>
      </c>
      <c r="K78">
        <v>0</v>
      </c>
      <c r="L78">
        <v>64.150000000000006</v>
      </c>
      <c r="M78">
        <v>64.150000000000006</v>
      </c>
      <c r="N78">
        <v>0</v>
      </c>
      <c r="O78">
        <v>0</v>
      </c>
      <c r="P78">
        <v>128231.85</v>
      </c>
      <c r="Q78">
        <v>0</v>
      </c>
      <c r="R78">
        <v>1</v>
      </c>
      <c r="S78">
        <f>(tbl_pnl[gross_sell_amount] - tbl_pnl[total_cost_basis] - tbl_pnl[total_fees_allocated])</f>
        <v>128231.85</v>
      </c>
      <c r="T78" t="str">
        <f t="shared" si="1"/>
        <v>Apr</v>
      </c>
    </row>
    <row r="79" spans="1:20">
      <c r="A79" t="s">
        <v>130</v>
      </c>
      <c r="B79" t="s">
        <v>39</v>
      </c>
      <c r="C79" t="s">
        <v>1518</v>
      </c>
      <c r="D79" t="s">
        <v>86</v>
      </c>
      <c r="E79" s="16" t="s">
        <v>218</v>
      </c>
      <c r="F79">
        <v>62</v>
      </c>
      <c r="G79">
        <v>232.55</v>
      </c>
      <c r="H79">
        <v>854</v>
      </c>
      <c r="I79">
        <v>198597.7</v>
      </c>
      <c r="J79">
        <v>0</v>
      </c>
      <c r="K79">
        <v>0</v>
      </c>
      <c r="L79">
        <v>99.3</v>
      </c>
      <c r="M79">
        <v>99.3</v>
      </c>
      <c r="N79">
        <v>0</v>
      </c>
      <c r="O79">
        <v>0</v>
      </c>
      <c r="P79">
        <v>198498.4</v>
      </c>
      <c r="Q79">
        <v>0</v>
      </c>
      <c r="R79">
        <v>1</v>
      </c>
      <c r="S79">
        <f>(tbl_pnl[gross_sell_amount] - tbl_pnl[total_cost_basis] - tbl_pnl[total_fees_allocated])</f>
        <v>198498.40000000002</v>
      </c>
      <c r="T79" t="str">
        <f t="shared" si="1"/>
        <v>Mar</v>
      </c>
    </row>
    <row r="80" spans="1:20">
      <c r="A80" t="s">
        <v>130</v>
      </c>
      <c r="B80" t="s">
        <v>39</v>
      </c>
      <c r="C80" t="s">
        <v>1281</v>
      </c>
      <c r="D80" t="s">
        <v>72</v>
      </c>
      <c r="E80" s="16" t="s">
        <v>204</v>
      </c>
      <c r="F80">
        <v>48</v>
      </c>
      <c r="G80">
        <v>230.82</v>
      </c>
      <c r="H80">
        <v>666</v>
      </c>
      <c r="I80">
        <v>153726.12</v>
      </c>
      <c r="J80">
        <v>0</v>
      </c>
      <c r="K80">
        <v>0</v>
      </c>
      <c r="L80">
        <v>76.86</v>
      </c>
      <c r="M80">
        <v>76.86</v>
      </c>
      <c r="N80">
        <v>0</v>
      </c>
      <c r="O80">
        <v>0</v>
      </c>
      <c r="P80">
        <v>153649.26</v>
      </c>
      <c r="Q80">
        <v>0</v>
      </c>
      <c r="R80">
        <v>1</v>
      </c>
      <c r="S80">
        <f>(tbl_pnl[gross_sell_amount] - tbl_pnl[total_cost_basis] - tbl_pnl[total_fees_allocated])</f>
        <v>153649.26</v>
      </c>
      <c r="T80" t="str">
        <f t="shared" si="1"/>
        <v>Feb</v>
      </c>
    </row>
    <row r="81" spans="1:20">
      <c r="A81" t="s">
        <v>130</v>
      </c>
      <c r="B81" t="s">
        <v>39</v>
      </c>
      <c r="C81" t="s">
        <v>1100</v>
      </c>
      <c r="D81" t="s">
        <v>70</v>
      </c>
      <c r="E81" s="16" t="s">
        <v>170</v>
      </c>
      <c r="F81">
        <v>14</v>
      </c>
      <c r="G81">
        <v>246.01</v>
      </c>
      <c r="H81">
        <v>83</v>
      </c>
      <c r="I81">
        <v>20418.830000000002</v>
      </c>
      <c r="J81">
        <v>0</v>
      </c>
      <c r="K81">
        <v>0</v>
      </c>
      <c r="L81">
        <v>10.210000000000001</v>
      </c>
      <c r="M81">
        <v>10.210000000000001</v>
      </c>
      <c r="N81">
        <v>0</v>
      </c>
      <c r="O81">
        <v>0</v>
      </c>
      <c r="P81">
        <v>20408.62</v>
      </c>
      <c r="Q81">
        <v>0</v>
      </c>
      <c r="R81">
        <v>1</v>
      </c>
      <c r="S81">
        <f>(tbl_pnl[gross_sell_amount] - tbl_pnl[total_cost_basis] - tbl_pnl[total_fees_allocated])</f>
        <v>20408.620000000003</v>
      </c>
      <c r="T81" t="str">
        <f t="shared" si="1"/>
        <v>Jan</v>
      </c>
    </row>
    <row r="82" spans="1:20">
      <c r="A82" t="s">
        <v>130</v>
      </c>
      <c r="B82" t="s">
        <v>42</v>
      </c>
      <c r="C82" t="s">
        <v>1629</v>
      </c>
      <c r="D82" t="s">
        <v>72</v>
      </c>
      <c r="E82" s="16" t="s">
        <v>254</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c r="S82">
        <f>(tbl_pnl[gross_sell_amount] - tbl_pnl[total_cost_basis] - tbl_pnl[total_fees_allocated])</f>
        <v>-7.1223900118979202</v>
      </c>
      <c r="T82" t="str">
        <f t="shared" si="1"/>
        <v>Apr</v>
      </c>
    </row>
    <row r="83" spans="1:20">
      <c r="A83" t="s">
        <v>130</v>
      </c>
      <c r="B83" t="s">
        <v>42</v>
      </c>
      <c r="C83" t="s">
        <v>1547</v>
      </c>
      <c r="D83" t="s">
        <v>80</v>
      </c>
      <c r="E83" s="16" t="s">
        <v>192</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c r="S83">
        <f>(tbl_pnl[gross_sell_amount] - tbl_pnl[total_cost_basis] - tbl_pnl[total_fees_allocated])</f>
        <v>3504.1943680338427</v>
      </c>
      <c r="T83" t="str">
        <f t="shared" si="1"/>
        <v>Feb</v>
      </c>
    </row>
    <row r="84" spans="1:20">
      <c r="A84" t="s">
        <v>130</v>
      </c>
      <c r="B84" t="s">
        <v>42</v>
      </c>
      <c r="C84" t="s">
        <v>1802</v>
      </c>
      <c r="D84" t="s">
        <v>106</v>
      </c>
      <c r="E84" s="16" t="s">
        <v>249</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c r="S84">
        <f>(tbl_pnl[gross_sell_amount] - tbl_pnl[total_cost_basis] - tbl_pnl[total_fees_allocated])</f>
        <v>123144.00802197801</v>
      </c>
      <c r="T84" t="str">
        <f t="shared" si="1"/>
        <v>Apr</v>
      </c>
    </row>
    <row r="85" spans="1:20">
      <c r="A85" t="s">
        <v>130</v>
      </c>
      <c r="B85" t="s">
        <v>42</v>
      </c>
      <c r="C85" t="s">
        <v>950</v>
      </c>
      <c r="D85" t="s">
        <v>92</v>
      </c>
      <c r="E85" s="16" t="s">
        <v>319</v>
      </c>
      <c r="F85">
        <v>163</v>
      </c>
      <c r="G85">
        <v>226.75</v>
      </c>
      <c r="H85">
        <v>993</v>
      </c>
      <c r="I85">
        <v>225162.75</v>
      </c>
      <c r="J85">
        <v>0</v>
      </c>
      <c r="K85">
        <v>0</v>
      </c>
      <c r="L85">
        <v>112.58</v>
      </c>
      <c r="M85">
        <v>112.58</v>
      </c>
      <c r="N85">
        <v>0</v>
      </c>
      <c r="O85">
        <v>0</v>
      </c>
      <c r="P85">
        <v>225050.17</v>
      </c>
      <c r="Q85">
        <v>0</v>
      </c>
      <c r="R85">
        <v>1</v>
      </c>
      <c r="S85">
        <f>(tbl_pnl[gross_sell_amount] - tbl_pnl[total_cost_basis] - tbl_pnl[total_fees_allocated])</f>
        <v>225050.17</v>
      </c>
      <c r="T85" t="str">
        <f t="shared" si="1"/>
        <v>Jun</v>
      </c>
    </row>
    <row r="86" spans="1:20">
      <c r="A86" t="s">
        <v>130</v>
      </c>
      <c r="B86" t="s">
        <v>45</v>
      </c>
      <c r="C86" t="s">
        <v>930</v>
      </c>
      <c r="D86" t="s">
        <v>86</v>
      </c>
      <c r="E86" s="16" t="s">
        <v>283</v>
      </c>
      <c r="F86">
        <v>127</v>
      </c>
      <c r="G86">
        <v>452.75</v>
      </c>
      <c r="H86">
        <v>922</v>
      </c>
      <c r="I86">
        <v>417435.5</v>
      </c>
      <c r="J86">
        <v>0</v>
      </c>
      <c r="K86">
        <v>0</v>
      </c>
      <c r="L86">
        <v>208.72</v>
      </c>
      <c r="M86">
        <v>208.72</v>
      </c>
      <c r="N86">
        <v>0</v>
      </c>
      <c r="O86">
        <v>0</v>
      </c>
      <c r="P86">
        <v>417226.78</v>
      </c>
      <c r="Q86">
        <v>0</v>
      </c>
      <c r="R86">
        <v>1</v>
      </c>
      <c r="S86">
        <f>(tbl_pnl[gross_sell_amount] - tbl_pnl[total_cost_basis] - tbl_pnl[total_fees_allocated])</f>
        <v>417226.78</v>
      </c>
      <c r="T86" t="str">
        <f t="shared" si="1"/>
        <v>May</v>
      </c>
    </row>
    <row r="87" spans="1:20">
      <c r="A87" t="s">
        <v>130</v>
      </c>
      <c r="B87" t="s">
        <v>45</v>
      </c>
      <c r="C87" t="s">
        <v>1567</v>
      </c>
      <c r="D87" t="s">
        <v>104</v>
      </c>
      <c r="E87" s="16" t="s">
        <v>157</v>
      </c>
      <c r="F87">
        <v>1</v>
      </c>
      <c r="G87">
        <v>585.70000000000005</v>
      </c>
      <c r="H87">
        <v>711</v>
      </c>
      <c r="I87">
        <v>416432.7</v>
      </c>
      <c r="J87">
        <v>0</v>
      </c>
      <c r="K87">
        <v>0</v>
      </c>
      <c r="L87">
        <v>208.22</v>
      </c>
      <c r="M87">
        <v>208.22</v>
      </c>
      <c r="N87">
        <v>0</v>
      </c>
      <c r="O87">
        <v>0</v>
      </c>
      <c r="P87">
        <v>416224.48</v>
      </c>
      <c r="Q87">
        <v>0</v>
      </c>
      <c r="R87">
        <v>1</v>
      </c>
      <c r="S87">
        <f>(tbl_pnl[gross_sell_amount] - tbl_pnl[total_cost_basis] - tbl_pnl[total_fees_allocated])</f>
        <v>416224.48000000004</v>
      </c>
      <c r="T87" t="str">
        <f t="shared" si="1"/>
        <v>Jan</v>
      </c>
    </row>
    <row r="88" spans="1:20">
      <c r="A88" t="s">
        <v>130</v>
      </c>
      <c r="B88" t="s">
        <v>48</v>
      </c>
      <c r="C88" t="s">
        <v>976</v>
      </c>
      <c r="D88" t="s">
        <v>60</v>
      </c>
      <c r="E88" s="16" t="s">
        <v>205</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c r="S88">
        <f>(tbl_pnl[gross_sell_amount] - tbl_pnl[total_cost_basis] - tbl_pnl[total_fees_allocated])</f>
        <v>203468.7964424516</v>
      </c>
      <c r="T88" t="str">
        <f t="shared" si="1"/>
        <v>Feb</v>
      </c>
    </row>
    <row r="89" spans="1:20">
      <c r="A89" t="s">
        <v>133</v>
      </c>
      <c r="B89" t="s">
        <v>27</v>
      </c>
      <c r="C89" t="s">
        <v>1734</v>
      </c>
      <c r="D89" t="s">
        <v>60</v>
      </c>
      <c r="E89" s="16" t="s">
        <v>288</v>
      </c>
      <c r="F89">
        <v>132</v>
      </c>
      <c r="G89">
        <v>775.37</v>
      </c>
      <c r="H89">
        <v>420</v>
      </c>
      <c r="I89">
        <v>325655.40000000002</v>
      </c>
      <c r="J89">
        <v>0</v>
      </c>
      <c r="K89">
        <v>0</v>
      </c>
      <c r="L89">
        <v>162.83000000000001</v>
      </c>
      <c r="M89">
        <v>162.83000000000001</v>
      </c>
      <c r="N89">
        <v>0</v>
      </c>
      <c r="O89">
        <v>0</v>
      </c>
      <c r="P89">
        <v>325492.57</v>
      </c>
      <c r="Q89">
        <v>0</v>
      </c>
      <c r="R89">
        <v>1</v>
      </c>
      <c r="S89">
        <f>(tbl_pnl[gross_sell_amount] - tbl_pnl[total_cost_basis] - tbl_pnl[total_fees_allocated])</f>
        <v>325492.57</v>
      </c>
      <c r="T89" t="str">
        <f t="shared" si="1"/>
        <v>May</v>
      </c>
    </row>
    <row r="90" spans="1:20">
      <c r="A90" t="s">
        <v>133</v>
      </c>
      <c r="B90" t="s">
        <v>27</v>
      </c>
      <c r="C90" t="s">
        <v>1412</v>
      </c>
      <c r="D90" t="s">
        <v>68</v>
      </c>
      <c r="E90" s="16" t="s">
        <v>225</v>
      </c>
      <c r="F90">
        <v>69</v>
      </c>
      <c r="G90">
        <v>739.55</v>
      </c>
      <c r="H90">
        <v>735</v>
      </c>
      <c r="I90">
        <v>543569.25</v>
      </c>
      <c r="J90">
        <v>0</v>
      </c>
      <c r="K90">
        <v>0</v>
      </c>
      <c r="L90">
        <v>271.77999999999997</v>
      </c>
      <c r="M90">
        <v>271.77999999999997</v>
      </c>
      <c r="N90">
        <v>0</v>
      </c>
      <c r="O90">
        <v>0</v>
      </c>
      <c r="P90">
        <v>543297.47</v>
      </c>
      <c r="Q90">
        <v>0</v>
      </c>
      <c r="R90">
        <v>1</v>
      </c>
      <c r="S90">
        <f>(tbl_pnl[gross_sell_amount] - tbl_pnl[total_cost_basis] - tbl_pnl[total_fees_allocated])</f>
        <v>543297.47</v>
      </c>
      <c r="T90" t="str">
        <f t="shared" si="1"/>
        <v>Mar</v>
      </c>
    </row>
    <row r="91" spans="1:20">
      <c r="A91" t="s">
        <v>133</v>
      </c>
      <c r="B91" t="s">
        <v>27</v>
      </c>
      <c r="C91" t="s">
        <v>1426</v>
      </c>
      <c r="D91" t="s">
        <v>108</v>
      </c>
      <c r="E91" s="16" t="s">
        <v>239</v>
      </c>
      <c r="F91">
        <v>83</v>
      </c>
      <c r="G91">
        <v>800.67</v>
      </c>
      <c r="H91">
        <v>726</v>
      </c>
      <c r="I91">
        <v>581286.41999999993</v>
      </c>
      <c r="J91">
        <v>0</v>
      </c>
      <c r="K91">
        <v>0</v>
      </c>
      <c r="L91">
        <v>290.64</v>
      </c>
      <c r="M91">
        <v>290.64</v>
      </c>
      <c r="N91">
        <v>0</v>
      </c>
      <c r="O91">
        <v>0</v>
      </c>
      <c r="P91">
        <v>580995.77999999991</v>
      </c>
      <c r="Q91">
        <v>0</v>
      </c>
      <c r="R91">
        <v>1</v>
      </c>
      <c r="S91">
        <f>(tbl_pnl[gross_sell_amount] - tbl_pnl[total_cost_basis] - tbl_pnl[total_fees_allocated])</f>
        <v>580995.77999999991</v>
      </c>
      <c r="T91" t="str">
        <f t="shared" si="1"/>
        <v>Mar</v>
      </c>
    </row>
    <row r="92" spans="1:20">
      <c r="A92" t="s">
        <v>133</v>
      </c>
      <c r="B92" t="s">
        <v>27</v>
      </c>
      <c r="C92" t="s">
        <v>1663</v>
      </c>
      <c r="D92" t="s">
        <v>104</v>
      </c>
      <c r="E92" s="16" t="s">
        <v>271</v>
      </c>
      <c r="F92">
        <v>115</v>
      </c>
      <c r="G92">
        <v>804.74</v>
      </c>
      <c r="H92">
        <v>154</v>
      </c>
      <c r="I92">
        <v>123929.96</v>
      </c>
      <c r="J92">
        <v>0</v>
      </c>
      <c r="K92">
        <v>0</v>
      </c>
      <c r="L92">
        <v>61.96</v>
      </c>
      <c r="M92">
        <v>61.96</v>
      </c>
      <c r="N92">
        <v>0</v>
      </c>
      <c r="O92">
        <v>0</v>
      </c>
      <c r="P92">
        <v>123868</v>
      </c>
      <c r="Q92">
        <v>0</v>
      </c>
      <c r="R92">
        <v>1</v>
      </c>
      <c r="S92">
        <f>(tbl_pnl[gross_sell_amount] - tbl_pnl[total_cost_basis] - tbl_pnl[total_fees_allocated])</f>
        <v>123868</v>
      </c>
      <c r="T92" t="str">
        <f t="shared" si="1"/>
        <v>Apr</v>
      </c>
    </row>
    <row r="93" spans="1:20">
      <c r="A93" t="s">
        <v>133</v>
      </c>
      <c r="B93" t="s">
        <v>30</v>
      </c>
      <c r="C93" t="s">
        <v>1114</v>
      </c>
      <c r="D93" t="s">
        <v>60</v>
      </c>
      <c r="E93" s="16" t="s">
        <v>218</v>
      </c>
      <c r="F93">
        <v>62</v>
      </c>
      <c r="G93">
        <v>1238.8399999999999</v>
      </c>
      <c r="H93">
        <v>997</v>
      </c>
      <c r="I93">
        <v>1235123.48</v>
      </c>
      <c r="J93">
        <v>0</v>
      </c>
      <c r="K93">
        <v>0</v>
      </c>
      <c r="L93">
        <v>617.55999999999995</v>
      </c>
      <c r="M93">
        <v>617.55999999999995</v>
      </c>
      <c r="N93">
        <v>0</v>
      </c>
      <c r="O93">
        <v>0</v>
      </c>
      <c r="P93">
        <v>1234505.92</v>
      </c>
      <c r="Q93">
        <v>0</v>
      </c>
      <c r="R93">
        <v>1</v>
      </c>
      <c r="S93">
        <f>(tbl_pnl[gross_sell_amount] - tbl_pnl[total_cost_basis] - tbl_pnl[total_fees_allocated])</f>
        <v>1234505.92</v>
      </c>
      <c r="T93" t="str">
        <f t="shared" si="1"/>
        <v>Mar</v>
      </c>
    </row>
    <row r="94" spans="1:20">
      <c r="A94" t="s">
        <v>133</v>
      </c>
      <c r="B94" t="s">
        <v>30</v>
      </c>
      <c r="C94" t="s">
        <v>1434</v>
      </c>
      <c r="D94" t="s">
        <v>108</v>
      </c>
      <c r="E94" s="16" t="s">
        <v>297</v>
      </c>
      <c r="F94">
        <v>141</v>
      </c>
      <c r="G94">
        <v>1187.55</v>
      </c>
      <c r="H94">
        <v>66</v>
      </c>
      <c r="I94">
        <v>78378.3</v>
      </c>
      <c r="J94">
        <v>0</v>
      </c>
      <c r="K94">
        <v>0</v>
      </c>
      <c r="L94">
        <v>39.19</v>
      </c>
      <c r="M94">
        <v>39.19</v>
      </c>
      <c r="N94">
        <v>0</v>
      </c>
      <c r="O94">
        <v>0</v>
      </c>
      <c r="P94">
        <v>78339.11</v>
      </c>
      <c r="Q94">
        <v>0</v>
      </c>
      <c r="R94">
        <v>1</v>
      </c>
      <c r="S94">
        <f>(tbl_pnl[gross_sell_amount] - tbl_pnl[total_cost_basis] - tbl_pnl[total_fees_allocated])</f>
        <v>78339.11</v>
      </c>
      <c r="T94" t="str">
        <f t="shared" si="1"/>
        <v>May</v>
      </c>
    </row>
    <row r="95" spans="1:20">
      <c r="A95" t="s">
        <v>133</v>
      </c>
      <c r="B95" t="s">
        <v>30</v>
      </c>
      <c r="C95" t="s">
        <v>1458</v>
      </c>
      <c r="D95" t="s">
        <v>116</v>
      </c>
      <c r="E95" s="16" t="s">
        <v>214</v>
      </c>
      <c r="F95">
        <v>58</v>
      </c>
      <c r="G95">
        <v>1217.55</v>
      </c>
      <c r="H95">
        <v>635</v>
      </c>
      <c r="I95">
        <v>773144.25</v>
      </c>
      <c r="J95">
        <v>0</v>
      </c>
      <c r="K95">
        <v>0</v>
      </c>
      <c r="L95">
        <v>386.57</v>
      </c>
      <c r="M95">
        <v>386.57</v>
      </c>
      <c r="N95">
        <v>0</v>
      </c>
      <c r="O95">
        <v>0</v>
      </c>
      <c r="P95">
        <v>772757.68</v>
      </c>
      <c r="Q95">
        <v>0</v>
      </c>
      <c r="R95">
        <v>1</v>
      </c>
      <c r="S95">
        <f>(tbl_pnl[gross_sell_amount] - tbl_pnl[total_cost_basis] - tbl_pnl[total_fees_allocated])</f>
        <v>772757.68</v>
      </c>
      <c r="T95" t="str">
        <f t="shared" si="1"/>
        <v>Feb</v>
      </c>
    </row>
    <row r="96" spans="1:20">
      <c r="A96" t="s">
        <v>133</v>
      </c>
      <c r="B96" t="s">
        <v>30</v>
      </c>
      <c r="C96" t="s">
        <v>1256</v>
      </c>
      <c r="D96" t="s">
        <v>68</v>
      </c>
      <c r="E96" s="16" t="s">
        <v>172</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c r="S96">
        <f>(tbl_pnl[gross_sell_amount] - tbl_pnl[total_cost_basis] - tbl_pnl[total_fees_allocated])</f>
        <v>-8745.952224532226</v>
      </c>
      <c r="T96" t="str">
        <f t="shared" si="1"/>
        <v>Jan</v>
      </c>
    </row>
    <row r="97" spans="1:20">
      <c r="A97" t="s">
        <v>133</v>
      </c>
      <c r="B97" t="s">
        <v>30</v>
      </c>
      <c r="C97" t="s">
        <v>1685</v>
      </c>
      <c r="D97" t="s">
        <v>102</v>
      </c>
      <c r="E97" s="16" t="s">
        <v>227</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c r="S97">
        <f>(tbl_pnl[gross_sell_amount] - tbl_pnl[total_cost_basis] - tbl_pnl[total_fees_allocated])</f>
        <v>-584.94625779622845</v>
      </c>
      <c r="T97" t="str">
        <f t="shared" si="1"/>
        <v>Mar</v>
      </c>
    </row>
    <row r="98" spans="1:20">
      <c r="A98" t="s">
        <v>133</v>
      </c>
      <c r="B98" t="s">
        <v>33</v>
      </c>
      <c r="C98" t="s">
        <v>942</v>
      </c>
      <c r="D98" t="s">
        <v>54</v>
      </c>
      <c r="E98" s="16" t="s">
        <v>193</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c r="S98">
        <f>(tbl_pnl[gross_sell_amount] - tbl_pnl[total_cost_basis] - tbl_pnl[total_fees_allocated])</f>
        <v>111092.43088691813</v>
      </c>
      <c r="T98" t="str">
        <f t="shared" si="1"/>
        <v>Feb</v>
      </c>
    </row>
    <row r="99" spans="1:20">
      <c r="A99" t="s">
        <v>133</v>
      </c>
      <c r="B99" t="s">
        <v>36</v>
      </c>
      <c r="C99" t="s">
        <v>1228</v>
      </c>
      <c r="D99" t="s">
        <v>68</v>
      </c>
      <c r="E99" s="16" t="s">
        <v>283</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c r="S99">
        <f>(tbl_pnl[gross_sell_amount] - tbl_pnl[total_cost_basis] - tbl_pnl[total_fees_allocated])</f>
        <v>8844.9418850574202</v>
      </c>
      <c r="T99" t="str">
        <f t="shared" si="1"/>
        <v>May</v>
      </c>
    </row>
    <row r="100" spans="1:20">
      <c r="A100" t="s">
        <v>133</v>
      </c>
      <c r="B100" t="s">
        <v>39</v>
      </c>
      <c r="C100" t="s">
        <v>1160</v>
      </c>
      <c r="D100" t="s">
        <v>108</v>
      </c>
      <c r="E100" s="16" t="s">
        <v>298</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c r="S100">
        <f>(tbl_pnl[gross_sell_amount] - tbl_pnl[total_cost_basis] - tbl_pnl[total_fees_allocated])</f>
        <v>15595.480000000001</v>
      </c>
      <c r="T100" t="str">
        <f t="shared" si="1"/>
        <v>May</v>
      </c>
    </row>
    <row r="101" spans="1:20">
      <c r="A101" t="s">
        <v>133</v>
      </c>
      <c r="B101" t="s">
        <v>39</v>
      </c>
      <c r="C101" t="s">
        <v>970</v>
      </c>
      <c r="D101" t="s">
        <v>74</v>
      </c>
      <c r="E101" s="16" t="s">
        <v>250</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c r="S101">
        <f>(tbl_pnl[gross_sell_amount] - tbl_pnl[total_cost_basis] - tbl_pnl[total_fees_allocated])</f>
        <v>1829.1316058394175</v>
      </c>
      <c r="T101" t="str">
        <f t="shared" si="1"/>
        <v>Apr</v>
      </c>
    </row>
    <row r="102" spans="1:20">
      <c r="A102" t="s">
        <v>133</v>
      </c>
      <c r="B102" t="s">
        <v>39</v>
      </c>
      <c r="C102" t="s">
        <v>1819</v>
      </c>
      <c r="D102" t="s">
        <v>106</v>
      </c>
      <c r="E102" s="16" t="s">
        <v>213</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c r="S102">
        <f>(tbl_pnl[gross_sell_amount] - tbl_pnl[total_cost_basis] - tbl_pnl[total_fees_allocated])</f>
        <v>18962.577007299224</v>
      </c>
      <c r="T102" t="str">
        <f t="shared" si="1"/>
        <v>Feb</v>
      </c>
    </row>
    <row r="103" spans="1:20">
      <c r="A103" t="s">
        <v>133</v>
      </c>
      <c r="B103" t="s">
        <v>42</v>
      </c>
      <c r="C103" t="s">
        <v>1063</v>
      </c>
      <c r="D103" t="s">
        <v>98</v>
      </c>
      <c r="E103" s="16" t="s">
        <v>191</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c r="S103">
        <f>(tbl_pnl[gross_sell_amount] - tbl_pnl[total_cost_basis] - tbl_pnl[total_fees_allocated])</f>
        <v>-2117.9299999999989</v>
      </c>
      <c r="T103" t="str">
        <f t="shared" si="1"/>
        <v>Feb</v>
      </c>
    </row>
    <row r="104" spans="1:20">
      <c r="A104" t="s">
        <v>133</v>
      </c>
      <c r="B104" t="s">
        <v>42</v>
      </c>
      <c r="C104" t="s">
        <v>1646</v>
      </c>
      <c r="D104" t="s">
        <v>60</v>
      </c>
      <c r="E104" s="16" t="s">
        <v>191</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c r="S104">
        <f>(tbl_pnl[gross_sell_amount] - tbl_pnl[total_cost_basis] - tbl_pnl[total_fees_allocated])</f>
        <v>-1479.2647096774053</v>
      </c>
      <c r="T104" t="str">
        <f t="shared" si="1"/>
        <v>Feb</v>
      </c>
    </row>
    <row r="105" spans="1:20">
      <c r="A105" t="s">
        <v>133</v>
      </c>
      <c r="B105" t="s">
        <v>45</v>
      </c>
      <c r="C105" t="s">
        <v>1069</v>
      </c>
      <c r="D105" t="s">
        <v>86</v>
      </c>
      <c r="E105" s="16" t="s">
        <v>333</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c r="S105">
        <f>(tbl_pnl[gross_sell_amount] - tbl_pnl[total_cost_basis] - tbl_pnl[total_fees_allocated])</f>
        <v>39469.956441717819</v>
      </c>
      <c r="T105" t="str">
        <f t="shared" si="1"/>
        <v>Jun</v>
      </c>
    </row>
    <row r="106" spans="1:20">
      <c r="A106" t="s">
        <v>133</v>
      </c>
      <c r="B106" t="s">
        <v>45</v>
      </c>
      <c r="C106" t="s">
        <v>1291</v>
      </c>
      <c r="D106" t="s">
        <v>116</v>
      </c>
      <c r="E106" s="16" t="s">
        <v>187</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c r="S106">
        <f>(tbl_pnl[gross_sell_amount] - tbl_pnl[total_cost_basis] - tbl_pnl[total_fees_allocated])</f>
        <v>21915.676138239556</v>
      </c>
      <c r="T106" t="str">
        <f t="shared" si="1"/>
        <v>Jan</v>
      </c>
    </row>
    <row r="107" spans="1:20">
      <c r="A107" t="s">
        <v>133</v>
      </c>
      <c r="B107" t="s">
        <v>45</v>
      </c>
      <c r="C107" t="s">
        <v>1561</v>
      </c>
      <c r="D107" t="s">
        <v>102</v>
      </c>
      <c r="E107" s="16" t="s">
        <v>232</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c r="S107">
        <f>(tbl_pnl[gross_sell_amount] - tbl_pnl[total_cost_basis] - tbl_pnl[total_fees_allocated])</f>
        <v>304037.77742004261</v>
      </c>
      <c r="T107" t="str">
        <f t="shared" si="1"/>
        <v>Mar</v>
      </c>
    </row>
    <row r="108" spans="1:20">
      <c r="A108" t="s">
        <v>133</v>
      </c>
      <c r="B108" t="s">
        <v>45</v>
      </c>
      <c r="C108" t="s">
        <v>1440</v>
      </c>
      <c r="D108" t="s">
        <v>102</v>
      </c>
      <c r="E108" s="16" t="s">
        <v>222</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c r="S108">
        <f>(tbl_pnl[gross_sell_amount] - tbl_pnl[total_cost_basis] - tbl_pnl[total_fees_allocated])</f>
        <v>-420.81999999998834</v>
      </c>
      <c r="T108" t="str">
        <f t="shared" si="1"/>
        <v>Mar</v>
      </c>
    </row>
    <row r="109" spans="1:20">
      <c r="A109" t="s">
        <v>133</v>
      </c>
      <c r="B109" t="s">
        <v>48</v>
      </c>
      <c r="C109" t="s">
        <v>1496</v>
      </c>
      <c r="D109" t="s">
        <v>72</v>
      </c>
      <c r="E109" s="16" t="s">
        <v>226</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c r="S109">
        <f>(tbl_pnl[gross_sell_amount] - tbl_pnl[total_cost_basis] - tbl_pnl[total_fees_allocated])</f>
        <v>1433.5928870292826</v>
      </c>
      <c r="T109" t="str">
        <f t="shared" si="1"/>
        <v>Mar</v>
      </c>
    </row>
    <row r="110" spans="1:20">
      <c r="A110" t="s">
        <v>136</v>
      </c>
      <c r="B110" t="s">
        <v>27</v>
      </c>
      <c r="C110" t="s">
        <v>1134</v>
      </c>
      <c r="D110" t="s">
        <v>86</v>
      </c>
      <c r="E110" s="16" t="s">
        <v>190</v>
      </c>
      <c r="F110">
        <v>34</v>
      </c>
      <c r="G110">
        <v>769.43</v>
      </c>
      <c r="H110">
        <v>189</v>
      </c>
      <c r="I110">
        <v>145422.26999999999</v>
      </c>
      <c r="J110">
        <v>0</v>
      </c>
      <c r="K110">
        <v>0</v>
      </c>
      <c r="L110">
        <v>72.709999999999994</v>
      </c>
      <c r="M110">
        <v>72.709999999999994</v>
      </c>
      <c r="N110">
        <v>0</v>
      </c>
      <c r="O110">
        <v>0</v>
      </c>
      <c r="P110">
        <v>145349.56</v>
      </c>
      <c r="Q110">
        <v>0</v>
      </c>
      <c r="R110">
        <v>1</v>
      </c>
      <c r="S110">
        <f>(tbl_pnl[gross_sell_amount] - tbl_pnl[total_cost_basis] - tbl_pnl[total_fees_allocated])</f>
        <v>145349.56</v>
      </c>
      <c r="T110" t="str">
        <f t="shared" si="1"/>
        <v>Feb</v>
      </c>
    </row>
    <row r="111" spans="1:20">
      <c r="A111" t="s">
        <v>136</v>
      </c>
      <c r="B111" t="s">
        <v>27</v>
      </c>
      <c r="C111" t="s">
        <v>1142</v>
      </c>
      <c r="D111" t="s">
        <v>94</v>
      </c>
      <c r="E111" s="16" t="s">
        <v>222</v>
      </c>
      <c r="F111">
        <v>66</v>
      </c>
      <c r="G111">
        <v>759.58</v>
      </c>
      <c r="H111">
        <v>787</v>
      </c>
      <c r="I111">
        <v>597789.46000000008</v>
      </c>
      <c r="J111">
        <v>0</v>
      </c>
      <c r="K111">
        <v>0</v>
      </c>
      <c r="L111">
        <v>298.89</v>
      </c>
      <c r="M111">
        <v>298.89</v>
      </c>
      <c r="N111">
        <v>0</v>
      </c>
      <c r="O111">
        <v>0</v>
      </c>
      <c r="P111">
        <v>597490.57000000007</v>
      </c>
      <c r="Q111">
        <v>0</v>
      </c>
      <c r="R111">
        <v>1</v>
      </c>
      <c r="S111">
        <f>(tbl_pnl[gross_sell_amount] - tbl_pnl[total_cost_basis] - tbl_pnl[total_fees_allocated])</f>
        <v>597490.57000000007</v>
      </c>
      <c r="T111" t="str">
        <f t="shared" si="1"/>
        <v>Mar</v>
      </c>
    </row>
    <row r="112" spans="1:20">
      <c r="A112" t="s">
        <v>136</v>
      </c>
      <c r="B112" t="s">
        <v>27</v>
      </c>
      <c r="C112" t="s">
        <v>1746</v>
      </c>
      <c r="D112" t="s">
        <v>112</v>
      </c>
      <c r="E112" s="16" t="s">
        <v>313</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c r="S112">
        <f>(tbl_pnl[gross_sell_amount] - tbl_pnl[total_cost_basis] - tbl_pnl[total_fees_allocated])</f>
        <v>23756.598983402582</v>
      </c>
      <c r="T112" t="str">
        <f t="shared" si="1"/>
        <v>Jun</v>
      </c>
    </row>
    <row r="113" spans="1:20">
      <c r="A113" t="s">
        <v>136</v>
      </c>
      <c r="B113" t="s">
        <v>30</v>
      </c>
      <c r="C113" t="s">
        <v>1555</v>
      </c>
      <c r="D113" t="s">
        <v>76</v>
      </c>
      <c r="E113" s="16" t="s">
        <v>324</v>
      </c>
      <c r="F113">
        <v>168</v>
      </c>
      <c r="G113">
        <v>1193.78</v>
      </c>
      <c r="H113">
        <v>879</v>
      </c>
      <c r="I113">
        <v>1049332.6200000001</v>
      </c>
      <c r="J113">
        <v>0</v>
      </c>
      <c r="K113">
        <v>0</v>
      </c>
      <c r="L113">
        <v>524.66999999999996</v>
      </c>
      <c r="M113">
        <v>524.66999999999996</v>
      </c>
      <c r="N113">
        <v>0</v>
      </c>
      <c r="O113">
        <v>0</v>
      </c>
      <c r="P113">
        <v>1048807.95</v>
      </c>
      <c r="Q113">
        <v>0</v>
      </c>
      <c r="R113">
        <v>1</v>
      </c>
      <c r="S113">
        <f>(tbl_pnl[gross_sell_amount] - tbl_pnl[total_cost_basis] - tbl_pnl[total_fees_allocated])</f>
        <v>1048807.9500000002</v>
      </c>
      <c r="T113" t="str">
        <f t="shared" si="1"/>
        <v>Jun</v>
      </c>
    </row>
    <row r="114" spans="1:20">
      <c r="A114" t="s">
        <v>136</v>
      </c>
      <c r="B114" t="s">
        <v>30</v>
      </c>
      <c r="C114" t="s">
        <v>1617</v>
      </c>
      <c r="D114" t="s">
        <v>72</v>
      </c>
      <c r="E114" s="16" t="s">
        <v>163</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c r="S114">
        <f>(tbl_pnl[gross_sell_amount] - tbl_pnl[total_cost_basis] - tbl_pnl[total_fees_allocated])</f>
        <v>19845.450404624058</v>
      </c>
      <c r="T114" t="str">
        <f t="shared" si="1"/>
        <v>Jan</v>
      </c>
    </row>
    <row r="115" spans="1:20">
      <c r="A115" t="s">
        <v>136</v>
      </c>
      <c r="B115" t="s">
        <v>30</v>
      </c>
      <c r="C115" t="s">
        <v>1708</v>
      </c>
      <c r="D115" t="s">
        <v>100</v>
      </c>
      <c r="E115" s="16" t="s">
        <v>295</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c r="S115">
        <f>(tbl_pnl[gross_sell_amount] - tbl_pnl[total_cost_basis] - tbl_pnl[total_fees_allocated])</f>
        <v>262815.81959537562</v>
      </c>
      <c r="T115" t="str">
        <f t="shared" si="1"/>
        <v>May</v>
      </c>
    </row>
    <row r="116" spans="1:20">
      <c r="A116" t="s">
        <v>136</v>
      </c>
      <c r="B116" t="s">
        <v>30</v>
      </c>
      <c r="C116" t="s">
        <v>1722</v>
      </c>
      <c r="D116" t="s">
        <v>74</v>
      </c>
      <c r="E116" s="16" t="s">
        <v>185</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c r="S116">
        <f>(tbl_pnl[gross_sell_amount] - tbl_pnl[total_cost_basis] - tbl_pnl[total_fees_allocated])</f>
        <v>58305.419999999991</v>
      </c>
      <c r="T116" t="str">
        <f t="shared" si="1"/>
        <v>Jan</v>
      </c>
    </row>
    <row r="117" spans="1:20">
      <c r="A117" t="s">
        <v>136</v>
      </c>
      <c r="B117" t="s">
        <v>30</v>
      </c>
      <c r="C117" t="s">
        <v>1826</v>
      </c>
      <c r="D117" t="s">
        <v>88</v>
      </c>
      <c r="E117" s="16" t="s">
        <v>212</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c r="S117">
        <f>(tbl_pnl[gross_sell_amount] - tbl_pnl[total_cost_basis] - tbl_pnl[total_fees_allocated])</f>
        <v>40698.926928406116</v>
      </c>
      <c r="T117" t="str">
        <f t="shared" si="1"/>
        <v>Feb</v>
      </c>
    </row>
    <row r="118" spans="1:20">
      <c r="A118" t="s">
        <v>136</v>
      </c>
      <c r="B118" t="s">
        <v>33</v>
      </c>
      <c r="C118" t="s">
        <v>1432</v>
      </c>
      <c r="D118" t="s">
        <v>94</v>
      </c>
      <c r="E118" s="16" t="s">
        <v>201</v>
      </c>
      <c r="F118">
        <v>45</v>
      </c>
      <c r="G118">
        <v>2174.5700000000002</v>
      </c>
      <c r="H118">
        <v>537</v>
      </c>
      <c r="I118">
        <v>1167744.0900000001</v>
      </c>
      <c r="J118">
        <v>0</v>
      </c>
      <c r="K118">
        <v>0</v>
      </c>
      <c r="L118">
        <v>583.87</v>
      </c>
      <c r="M118">
        <v>583.87</v>
      </c>
      <c r="N118">
        <v>0</v>
      </c>
      <c r="O118">
        <v>0</v>
      </c>
      <c r="P118">
        <v>1167160.22</v>
      </c>
      <c r="Q118">
        <v>0</v>
      </c>
      <c r="R118">
        <v>1</v>
      </c>
      <c r="S118">
        <f>(tbl_pnl[gross_sell_amount] - tbl_pnl[total_cost_basis] - tbl_pnl[total_fees_allocated])</f>
        <v>1167160.22</v>
      </c>
      <c r="T118" t="str">
        <f t="shared" si="1"/>
        <v>Feb</v>
      </c>
    </row>
    <row r="119" spans="1:20">
      <c r="A119" t="s">
        <v>136</v>
      </c>
      <c r="B119" t="s">
        <v>33</v>
      </c>
      <c r="C119" t="s">
        <v>1012</v>
      </c>
      <c r="D119" t="s">
        <v>76</v>
      </c>
      <c r="E119" s="16" t="s">
        <v>206</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c r="S119">
        <f>(tbl_pnl[gross_sell_amount] - tbl_pnl[total_cost_basis] - tbl_pnl[total_fees_allocated])</f>
        <v>34832.460336538468</v>
      </c>
      <c r="T119" t="str">
        <f t="shared" si="1"/>
        <v>Feb</v>
      </c>
    </row>
    <row r="120" spans="1:20">
      <c r="A120" t="s">
        <v>136</v>
      </c>
      <c r="B120" t="s">
        <v>36</v>
      </c>
      <c r="C120" t="s">
        <v>1353</v>
      </c>
      <c r="D120" t="s">
        <v>112</v>
      </c>
      <c r="E120" s="16" t="s">
        <v>323</v>
      </c>
      <c r="F120">
        <v>167</v>
      </c>
      <c r="G120">
        <v>618.51</v>
      </c>
      <c r="H120">
        <v>400</v>
      </c>
      <c r="I120">
        <v>247404</v>
      </c>
      <c r="J120">
        <v>0</v>
      </c>
      <c r="K120">
        <v>0</v>
      </c>
      <c r="L120">
        <v>123.7</v>
      </c>
      <c r="M120">
        <v>123.7</v>
      </c>
      <c r="N120">
        <v>0</v>
      </c>
      <c r="O120">
        <v>0</v>
      </c>
      <c r="P120">
        <v>247280.3</v>
      </c>
      <c r="Q120">
        <v>0</v>
      </c>
      <c r="R120">
        <v>1</v>
      </c>
      <c r="S120">
        <f>(tbl_pnl[gross_sell_amount] - tbl_pnl[total_cost_basis] - tbl_pnl[total_fees_allocated])</f>
        <v>247280.3</v>
      </c>
      <c r="T120" t="str">
        <f t="shared" si="1"/>
        <v>Jun</v>
      </c>
    </row>
    <row r="121" spans="1:20">
      <c r="A121" t="s">
        <v>136</v>
      </c>
      <c r="B121" t="s">
        <v>36</v>
      </c>
      <c r="C121" t="s">
        <v>1470</v>
      </c>
      <c r="D121" t="s">
        <v>54</v>
      </c>
      <c r="E121" s="16" t="s">
        <v>184</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c r="S121">
        <f>(tbl_pnl[gross_sell_amount] - tbl_pnl[total_cost_basis] - tbl_pnl[total_fees_allocated])</f>
        <v>23175.556107178887</v>
      </c>
      <c r="T121" t="str">
        <f t="shared" si="1"/>
        <v>Jan</v>
      </c>
    </row>
    <row r="122" spans="1:20">
      <c r="A122" t="s">
        <v>136</v>
      </c>
      <c r="B122" t="s">
        <v>39</v>
      </c>
      <c r="C122" t="s">
        <v>1595</v>
      </c>
      <c r="D122" t="s">
        <v>54</v>
      </c>
      <c r="E122" s="16" t="s">
        <v>309</v>
      </c>
      <c r="F122">
        <v>153</v>
      </c>
      <c r="G122">
        <v>230.11</v>
      </c>
      <c r="H122">
        <v>164</v>
      </c>
      <c r="I122">
        <v>37738.04</v>
      </c>
      <c r="J122">
        <v>0</v>
      </c>
      <c r="K122">
        <v>0</v>
      </c>
      <c r="L122">
        <v>18.87</v>
      </c>
      <c r="M122">
        <v>18.87</v>
      </c>
      <c r="N122">
        <v>0</v>
      </c>
      <c r="O122">
        <v>0</v>
      </c>
      <c r="P122">
        <v>37719.17</v>
      </c>
      <c r="Q122">
        <v>0</v>
      </c>
      <c r="R122">
        <v>1</v>
      </c>
      <c r="S122">
        <f>(tbl_pnl[gross_sell_amount] - tbl_pnl[total_cost_basis] - tbl_pnl[total_fees_allocated])</f>
        <v>37719.17</v>
      </c>
      <c r="T122" t="str">
        <f t="shared" si="1"/>
        <v>Jun</v>
      </c>
    </row>
    <row r="123" spans="1:20">
      <c r="A123" t="s">
        <v>136</v>
      </c>
      <c r="B123" t="s">
        <v>39</v>
      </c>
      <c r="C123" t="s">
        <v>1456</v>
      </c>
      <c r="D123" t="s">
        <v>104</v>
      </c>
      <c r="E123" s="16" t="s">
        <v>331</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c r="S123">
        <f>(tbl_pnl[gross_sell_amount] - tbl_pnl[total_cost_basis] - tbl_pnl[total_fees_allocated])</f>
        <v>-2561.8302660754002</v>
      </c>
      <c r="T123" t="str">
        <f t="shared" si="1"/>
        <v>Jun</v>
      </c>
    </row>
    <row r="124" spans="1:20">
      <c r="A124" t="s">
        <v>136</v>
      </c>
      <c r="B124" t="s">
        <v>39</v>
      </c>
      <c r="C124" t="s">
        <v>1355</v>
      </c>
      <c r="D124" t="s">
        <v>94</v>
      </c>
      <c r="E124" s="16" t="s">
        <v>255</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c r="S124">
        <f>(tbl_pnl[gross_sell_amount] - tbl_pnl[total_cost_basis] - tbl_pnl[total_fees_allocated])</f>
        <v>-126.40545454545732</v>
      </c>
      <c r="T124" t="str">
        <f t="shared" si="1"/>
        <v>Apr</v>
      </c>
    </row>
    <row r="125" spans="1:20">
      <c r="A125" t="s">
        <v>136</v>
      </c>
      <c r="B125" t="s">
        <v>39</v>
      </c>
      <c r="C125" t="s">
        <v>1524</v>
      </c>
      <c r="D125" t="s">
        <v>74</v>
      </c>
      <c r="E125" s="16" t="s">
        <v>241</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c r="S125">
        <f>(tbl_pnl[gross_sell_amount] - tbl_pnl[total_cost_basis] - tbl_pnl[total_fees_allocated])</f>
        <v>597.32458980044521</v>
      </c>
      <c r="T125" t="str">
        <f t="shared" si="1"/>
        <v>Mar</v>
      </c>
    </row>
    <row r="126" spans="1:20">
      <c r="A126" t="s">
        <v>136</v>
      </c>
      <c r="B126" t="s">
        <v>42</v>
      </c>
      <c r="C126" t="s">
        <v>1045</v>
      </c>
      <c r="D126" t="s">
        <v>110</v>
      </c>
      <c r="E126" s="16" t="s">
        <v>260</v>
      </c>
      <c r="F126">
        <v>104</v>
      </c>
      <c r="G126">
        <v>237.47</v>
      </c>
      <c r="H126">
        <v>511</v>
      </c>
      <c r="I126">
        <v>121347.17</v>
      </c>
      <c r="J126">
        <v>109877.13</v>
      </c>
      <c r="K126">
        <v>54.94</v>
      </c>
      <c r="L126">
        <v>60.67</v>
      </c>
      <c r="M126">
        <v>115.61</v>
      </c>
      <c r="N126">
        <v>215.13125244618399</v>
      </c>
      <c r="O126">
        <v>109932.07</v>
      </c>
      <c r="P126">
        <v>11354.429999999989</v>
      </c>
      <c r="Q126">
        <v>0.10328587463148831</v>
      </c>
      <c r="R126">
        <v>1</v>
      </c>
      <c r="S126">
        <f>(tbl_pnl[gross_sell_amount] - tbl_pnl[total_cost_basis] - tbl_pnl[total_fees_allocated])</f>
        <v>11299.489999999991</v>
      </c>
      <c r="T126" t="str">
        <f t="shared" si="1"/>
        <v>Apr</v>
      </c>
    </row>
    <row r="127" spans="1:20">
      <c r="A127" t="s">
        <v>136</v>
      </c>
      <c r="B127" t="s">
        <v>42</v>
      </c>
      <c r="C127" t="s">
        <v>1796</v>
      </c>
      <c r="D127" t="s">
        <v>66</v>
      </c>
      <c r="E127" s="16" t="s">
        <v>298</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c r="S127">
        <f>(tbl_pnl[gross_sell_amount] - tbl_pnl[total_cost_basis] - tbl_pnl[total_fees_allocated])</f>
        <v>-15589.721380753181</v>
      </c>
      <c r="T127" t="str">
        <f t="shared" si="1"/>
        <v>May</v>
      </c>
    </row>
    <row r="128" spans="1:20">
      <c r="A128" t="s">
        <v>136</v>
      </c>
      <c r="B128" t="s">
        <v>45</v>
      </c>
      <c r="C128" t="s">
        <v>1000</v>
      </c>
      <c r="D128" t="s">
        <v>110</v>
      </c>
      <c r="E128" s="16" t="s">
        <v>305</v>
      </c>
      <c r="F128">
        <v>149</v>
      </c>
      <c r="G128">
        <v>453.22</v>
      </c>
      <c r="H128">
        <v>162</v>
      </c>
      <c r="I128">
        <v>73421.64</v>
      </c>
      <c r="J128">
        <v>0</v>
      </c>
      <c r="K128">
        <v>0</v>
      </c>
      <c r="L128">
        <v>36.71</v>
      </c>
      <c r="M128">
        <v>36.71</v>
      </c>
      <c r="N128">
        <v>0</v>
      </c>
      <c r="O128">
        <v>0</v>
      </c>
      <c r="P128">
        <v>73384.929999999993</v>
      </c>
      <c r="Q128">
        <v>0</v>
      </c>
      <c r="R128">
        <v>1</v>
      </c>
      <c r="S128">
        <f>(tbl_pnl[gross_sell_amount] - tbl_pnl[total_cost_basis] - tbl_pnl[total_fees_allocated])</f>
        <v>73384.929999999993</v>
      </c>
      <c r="T128" t="str">
        <f t="shared" si="1"/>
        <v>May</v>
      </c>
    </row>
    <row r="129" spans="1:20">
      <c r="A129" t="s">
        <v>136</v>
      </c>
      <c r="B129" t="s">
        <v>45</v>
      </c>
      <c r="C129" t="s">
        <v>1640</v>
      </c>
      <c r="D129" t="s">
        <v>104</v>
      </c>
      <c r="E129" s="16" t="s">
        <v>194</v>
      </c>
      <c r="F129">
        <v>38</v>
      </c>
      <c r="G129">
        <v>480.54</v>
      </c>
      <c r="H129">
        <v>675</v>
      </c>
      <c r="I129">
        <v>324364.5</v>
      </c>
      <c r="J129">
        <v>0</v>
      </c>
      <c r="K129">
        <v>0</v>
      </c>
      <c r="L129">
        <v>162.18</v>
      </c>
      <c r="M129">
        <v>162.18</v>
      </c>
      <c r="N129">
        <v>0</v>
      </c>
      <c r="O129">
        <v>0</v>
      </c>
      <c r="P129">
        <v>324202.32</v>
      </c>
      <c r="Q129">
        <v>0</v>
      </c>
      <c r="R129">
        <v>1</v>
      </c>
      <c r="S129">
        <f>(tbl_pnl[gross_sell_amount] - tbl_pnl[total_cost_basis] - tbl_pnl[total_fees_allocated])</f>
        <v>324202.32</v>
      </c>
      <c r="T129" t="str">
        <f t="shared" si="1"/>
        <v>Feb</v>
      </c>
    </row>
    <row r="130" spans="1:20">
      <c r="A130" t="s">
        <v>136</v>
      </c>
      <c r="B130" t="s">
        <v>45</v>
      </c>
      <c r="C130" t="s">
        <v>1452</v>
      </c>
      <c r="D130" t="s">
        <v>74</v>
      </c>
      <c r="E130" s="16" t="s">
        <v>313</v>
      </c>
      <c r="F130">
        <v>157</v>
      </c>
      <c r="G130">
        <v>512.34</v>
      </c>
      <c r="H130">
        <v>196</v>
      </c>
      <c r="I130">
        <v>100418.64</v>
      </c>
      <c r="J130">
        <v>0</v>
      </c>
      <c r="K130">
        <v>0</v>
      </c>
      <c r="L130">
        <v>50.21</v>
      </c>
      <c r="M130">
        <v>50.21</v>
      </c>
      <c r="N130">
        <v>0</v>
      </c>
      <c r="O130">
        <v>0</v>
      </c>
      <c r="P130">
        <v>100368.43</v>
      </c>
      <c r="Q130">
        <v>0</v>
      </c>
      <c r="R130">
        <v>1</v>
      </c>
      <c r="S130">
        <f>(tbl_pnl[gross_sell_amount] - tbl_pnl[total_cost_basis] - tbl_pnl[total_fees_allocated])</f>
        <v>100368.43</v>
      </c>
      <c r="T130" t="str">
        <f t="shared" ref="T130:T193" si="2">TEXT(E130,"mmm")</f>
        <v>Jun</v>
      </c>
    </row>
    <row r="131" spans="1:20">
      <c r="A131" t="s">
        <v>136</v>
      </c>
      <c r="B131" t="s">
        <v>45</v>
      </c>
      <c r="C131" t="s">
        <v>1794</v>
      </c>
      <c r="D131" t="s">
        <v>60</v>
      </c>
      <c r="E131" s="16" t="s">
        <v>281</v>
      </c>
      <c r="F131">
        <v>125</v>
      </c>
      <c r="G131">
        <v>551.13</v>
      </c>
      <c r="H131">
        <v>55</v>
      </c>
      <c r="I131">
        <v>30312.15</v>
      </c>
      <c r="J131">
        <v>0</v>
      </c>
      <c r="K131">
        <v>0</v>
      </c>
      <c r="L131">
        <v>15.16</v>
      </c>
      <c r="M131">
        <v>15.16</v>
      </c>
      <c r="N131">
        <v>0</v>
      </c>
      <c r="O131">
        <v>0</v>
      </c>
      <c r="P131">
        <v>30296.99</v>
      </c>
      <c r="Q131">
        <v>0</v>
      </c>
      <c r="R131">
        <v>1</v>
      </c>
      <c r="S131">
        <f>(tbl_pnl[gross_sell_amount] - tbl_pnl[total_cost_basis] - tbl_pnl[total_fees_allocated])</f>
        <v>30296.99</v>
      </c>
      <c r="T131" t="str">
        <f t="shared" si="2"/>
        <v>May</v>
      </c>
    </row>
    <row r="132" spans="1:20">
      <c r="A132" t="s">
        <v>136</v>
      </c>
      <c r="B132" t="s">
        <v>45</v>
      </c>
      <c r="C132" t="s">
        <v>1506</v>
      </c>
      <c r="D132" t="s">
        <v>102</v>
      </c>
      <c r="E132" s="16" t="s">
        <v>219</v>
      </c>
      <c r="F132">
        <v>63</v>
      </c>
      <c r="G132">
        <v>571.29</v>
      </c>
      <c r="H132">
        <v>287</v>
      </c>
      <c r="I132">
        <v>163960.23000000001</v>
      </c>
      <c r="J132">
        <v>0</v>
      </c>
      <c r="K132">
        <v>0</v>
      </c>
      <c r="L132">
        <v>81.98</v>
      </c>
      <c r="M132">
        <v>81.98</v>
      </c>
      <c r="N132">
        <v>0</v>
      </c>
      <c r="O132">
        <v>0</v>
      </c>
      <c r="P132">
        <v>163878.25</v>
      </c>
      <c r="Q132">
        <v>0</v>
      </c>
      <c r="R132">
        <v>1</v>
      </c>
      <c r="S132">
        <f>(tbl_pnl[gross_sell_amount] - tbl_pnl[total_cost_basis] - tbl_pnl[total_fees_allocated])</f>
        <v>163878.25</v>
      </c>
      <c r="T132" t="str">
        <f t="shared" si="2"/>
        <v>Mar</v>
      </c>
    </row>
    <row r="133" spans="1:20">
      <c r="A133" t="s">
        <v>136</v>
      </c>
      <c r="B133" t="s">
        <v>45</v>
      </c>
      <c r="C133" t="s">
        <v>1549</v>
      </c>
      <c r="D133" t="s">
        <v>108</v>
      </c>
      <c r="E133" s="16" t="s">
        <v>187</v>
      </c>
      <c r="F133">
        <v>31</v>
      </c>
      <c r="G133">
        <v>578.16</v>
      </c>
      <c r="H133">
        <v>32</v>
      </c>
      <c r="I133">
        <v>18501.12</v>
      </c>
      <c r="J133">
        <v>0</v>
      </c>
      <c r="K133">
        <v>0</v>
      </c>
      <c r="L133">
        <v>9.25</v>
      </c>
      <c r="M133">
        <v>9.25</v>
      </c>
      <c r="N133">
        <v>0</v>
      </c>
      <c r="O133">
        <v>0</v>
      </c>
      <c r="P133">
        <v>18491.87</v>
      </c>
      <c r="Q133">
        <v>0</v>
      </c>
      <c r="R133">
        <v>1</v>
      </c>
      <c r="S133">
        <f>(tbl_pnl[gross_sell_amount] - tbl_pnl[total_cost_basis] - tbl_pnl[total_fees_allocated])</f>
        <v>18491.87</v>
      </c>
      <c r="T133" t="str">
        <f t="shared" si="2"/>
        <v>Jan</v>
      </c>
    </row>
    <row r="134" spans="1:20">
      <c r="A134" t="s">
        <v>136</v>
      </c>
      <c r="B134" t="s">
        <v>45</v>
      </c>
      <c r="C134" t="s">
        <v>1538</v>
      </c>
      <c r="D134" t="s">
        <v>112</v>
      </c>
      <c r="E134" s="16" t="s">
        <v>292</v>
      </c>
      <c r="F134">
        <v>136</v>
      </c>
      <c r="G134">
        <v>601.14</v>
      </c>
      <c r="H134">
        <v>936</v>
      </c>
      <c r="I134">
        <v>562667.04</v>
      </c>
      <c r="J134">
        <v>0</v>
      </c>
      <c r="K134">
        <v>0</v>
      </c>
      <c r="L134">
        <v>281.33</v>
      </c>
      <c r="M134">
        <v>281.33</v>
      </c>
      <c r="N134">
        <v>0</v>
      </c>
      <c r="O134">
        <v>0</v>
      </c>
      <c r="P134">
        <v>562385.71000000008</v>
      </c>
      <c r="Q134">
        <v>0</v>
      </c>
      <c r="R134">
        <v>1</v>
      </c>
      <c r="S134">
        <f>(tbl_pnl[gross_sell_amount] - tbl_pnl[total_cost_basis] - tbl_pnl[total_fees_allocated])</f>
        <v>562385.71000000008</v>
      </c>
      <c r="T134" t="str">
        <f t="shared" si="2"/>
        <v>May</v>
      </c>
    </row>
    <row r="135" spans="1:20">
      <c r="A135" t="s">
        <v>136</v>
      </c>
      <c r="B135" t="s">
        <v>45</v>
      </c>
      <c r="C135" t="s">
        <v>914</v>
      </c>
      <c r="D135" t="s">
        <v>104</v>
      </c>
      <c r="E135" s="16" t="s">
        <v>191</v>
      </c>
      <c r="F135">
        <v>35</v>
      </c>
      <c r="G135">
        <v>597.48</v>
      </c>
      <c r="H135">
        <v>887</v>
      </c>
      <c r="I135">
        <v>529964.76</v>
      </c>
      <c r="J135">
        <v>0</v>
      </c>
      <c r="K135">
        <v>0</v>
      </c>
      <c r="L135">
        <v>264.98</v>
      </c>
      <c r="M135">
        <v>264.98</v>
      </c>
      <c r="N135">
        <v>0</v>
      </c>
      <c r="O135">
        <v>0</v>
      </c>
      <c r="P135">
        <v>529699.78</v>
      </c>
      <c r="Q135">
        <v>0</v>
      </c>
      <c r="R135">
        <v>1</v>
      </c>
      <c r="S135">
        <f>(tbl_pnl[gross_sell_amount] - tbl_pnl[total_cost_basis] - tbl_pnl[total_fees_allocated])</f>
        <v>529699.78</v>
      </c>
      <c r="T135" t="str">
        <f t="shared" si="2"/>
        <v>Feb</v>
      </c>
    </row>
    <row r="136" spans="1:20">
      <c r="A136" t="s">
        <v>136</v>
      </c>
      <c r="B136" t="s">
        <v>48</v>
      </c>
      <c r="C136" t="s">
        <v>1090</v>
      </c>
      <c r="D136" t="s">
        <v>86</v>
      </c>
      <c r="E136" s="16" t="s">
        <v>248</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c r="S136">
        <f>(tbl_pnl[gross_sell_amount] - tbl_pnl[total_cost_basis] - tbl_pnl[total_fees_allocated])</f>
        <v>477747.41999999987</v>
      </c>
      <c r="T136" t="str">
        <f t="shared" si="2"/>
        <v>Apr</v>
      </c>
    </row>
    <row r="137" spans="1:20">
      <c r="A137" t="s">
        <v>136</v>
      </c>
      <c r="B137" t="s">
        <v>48</v>
      </c>
      <c r="C137" t="s">
        <v>1783</v>
      </c>
      <c r="D137" t="s">
        <v>94</v>
      </c>
      <c r="E137" s="16" t="s">
        <v>285</v>
      </c>
      <c r="F137">
        <v>129</v>
      </c>
      <c r="G137">
        <v>1058.01</v>
      </c>
      <c r="H137">
        <v>696</v>
      </c>
      <c r="I137">
        <v>736374.96</v>
      </c>
      <c r="J137">
        <v>0</v>
      </c>
      <c r="K137">
        <v>0</v>
      </c>
      <c r="L137">
        <v>368.19</v>
      </c>
      <c r="M137">
        <v>368.19</v>
      </c>
      <c r="N137">
        <v>0</v>
      </c>
      <c r="O137">
        <v>0</v>
      </c>
      <c r="P137">
        <v>736006.77</v>
      </c>
      <c r="Q137">
        <v>0</v>
      </c>
      <c r="R137">
        <v>1</v>
      </c>
      <c r="S137">
        <f>(tbl_pnl[gross_sell_amount] - tbl_pnl[total_cost_basis] - tbl_pnl[total_fees_allocated])</f>
        <v>736006.77</v>
      </c>
      <c r="T137" t="str">
        <f t="shared" si="2"/>
        <v>May</v>
      </c>
    </row>
    <row r="138" spans="1:20">
      <c r="A138" t="s">
        <v>136</v>
      </c>
      <c r="B138" t="s">
        <v>48</v>
      </c>
      <c r="C138" t="s">
        <v>1619</v>
      </c>
      <c r="D138" t="s">
        <v>78</v>
      </c>
      <c r="E138" s="16" t="s">
        <v>326</v>
      </c>
      <c r="F138">
        <v>170</v>
      </c>
      <c r="G138">
        <v>1030.92</v>
      </c>
      <c r="H138">
        <v>871</v>
      </c>
      <c r="I138">
        <v>897931.32000000007</v>
      </c>
      <c r="J138">
        <v>0</v>
      </c>
      <c r="K138">
        <v>0</v>
      </c>
      <c r="L138">
        <v>448.97</v>
      </c>
      <c r="M138">
        <v>448.97</v>
      </c>
      <c r="N138">
        <v>0</v>
      </c>
      <c r="O138">
        <v>0</v>
      </c>
      <c r="P138">
        <v>897482.35000000009</v>
      </c>
      <c r="Q138">
        <v>0</v>
      </c>
      <c r="R138">
        <v>1</v>
      </c>
      <c r="S138">
        <f>(tbl_pnl[gross_sell_amount] - tbl_pnl[total_cost_basis] - tbl_pnl[total_fees_allocated])</f>
        <v>897482.35000000009</v>
      </c>
      <c r="T138" t="str">
        <f t="shared" si="2"/>
        <v>Jun</v>
      </c>
    </row>
    <row r="139" spans="1:20">
      <c r="A139" t="s">
        <v>139</v>
      </c>
      <c r="B139" t="s">
        <v>27</v>
      </c>
      <c r="C139" t="s">
        <v>1657</v>
      </c>
      <c r="D139" t="s">
        <v>92</v>
      </c>
      <c r="E139" s="16" t="s">
        <v>229</v>
      </c>
      <c r="F139">
        <v>73</v>
      </c>
      <c r="G139">
        <v>798.76</v>
      </c>
      <c r="H139">
        <v>766</v>
      </c>
      <c r="I139">
        <v>611850.16</v>
      </c>
      <c r="J139">
        <v>0</v>
      </c>
      <c r="K139">
        <v>0</v>
      </c>
      <c r="L139">
        <v>305.93</v>
      </c>
      <c r="M139">
        <v>305.93</v>
      </c>
      <c r="N139">
        <v>0</v>
      </c>
      <c r="O139">
        <v>0</v>
      </c>
      <c r="P139">
        <v>611544.23</v>
      </c>
      <c r="Q139">
        <v>0</v>
      </c>
      <c r="R139">
        <v>1</v>
      </c>
      <c r="S139">
        <f>(tbl_pnl[gross_sell_amount] - tbl_pnl[total_cost_basis] - tbl_pnl[total_fees_allocated])</f>
        <v>611544.23</v>
      </c>
      <c r="T139" t="str">
        <f t="shared" si="2"/>
        <v>Mar</v>
      </c>
    </row>
    <row r="140" spans="1:20">
      <c r="A140" t="s">
        <v>139</v>
      </c>
      <c r="B140" t="s">
        <v>27</v>
      </c>
      <c r="C140" t="s">
        <v>998</v>
      </c>
      <c r="D140" t="s">
        <v>66</v>
      </c>
      <c r="E140" s="16" t="s">
        <v>289</v>
      </c>
      <c r="F140">
        <v>133</v>
      </c>
      <c r="G140">
        <v>806.08</v>
      </c>
      <c r="H140">
        <v>512</v>
      </c>
      <c r="I140">
        <v>412712.96000000002</v>
      </c>
      <c r="J140">
        <v>0</v>
      </c>
      <c r="K140">
        <v>0</v>
      </c>
      <c r="L140">
        <v>206.36</v>
      </c>
      <c r="M140">
        <v>206.36</v>
      </c>
      <c r="N140">
        <v>0</v>
      </c>
      <c r="O140">
        <v>0</v>
      </c>
      <c r="P140">
        <v>412506.6</v>
      </c>
      <c r="Q140">
        <v>0</v>
      </c>
      <c r="R140">
        <v>1</v>
      </c>
      <c r="S140">
        <f>(tbl_pnl[gross_sell_amount] - tbl_pnl[total_cost_basis] - tbl_pnl[total_fees_allocated])</f>
        <v>412506.60000000003</v>
      </c>
      <c r="T140" t="str">
        <f t="shared" si="2"/>
        <v>May</v>
      </c>
    </row>
    <row r="141" spans="1:20">
      <c r="A141" t="s">
        <v>139</v>
      </c>
      <c r="B141" t="s">
        <v>27</v>
      </c>
      <c r="C141" t="s">
        <v>1248</v>
      </c>
      <c r="D141" t="s">
        <v>68</v>
      </c>
      <c r="E141" s="16" t="s">
        <v>199</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c r="S141">
        <f>(tbl_pnl[gross_sell_amount] - tbl_pnl[total_cost_basis] - tbl_pnl[total_fees_allocated])</f>
        <v>-9913.6334265734258</v>
      </c>
      <c r="T141" t="str">
        <f t="shared" si="2"/>
        <v>Feb</v>
      </c>
    </row>
    <row r="142" spans="1:20">
      <c r="A142" t="s">
        <v>139</v>
      </c>
      <c r="B142" t="s">
        <v>27</v>
      </c>
      <c r="C142" t="s">
        <v>1607</v>
      </c>
      <c r="D142" t="s">
        <v>57</v>
      </c>
      <c r="E142" s="16" t="s">
        <v>318</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c r="S142">
        <f>(tbl_pnl[gross_sell_amount] - tbl_pnl[total_cost_basis] - tbl_pnl[total_fees_allocated])</f>
        <v>-706.20384615383978</v>
      </c>
      <c r="T142" t="str">
        <f t="shared" si="2"/>
        <v>Jun</v>
      </c>
    </row>
    <row r="143" spans="1:20">
      <c r="A143" t="s">
        <v>139</v>
      </c>
      <c r="B143" t="s">
        <v>27</v>
      </c>
      <c r="C143" t="s">
        <v>1642</v>
      </c>
      <c r="D143" t="s">
        <v>88</v>
      </c>
      <c r="E143" s="16" t="s">
        <v>323</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c r="S143">
        <f>(tbl_pnl[gross_sell_amount] - tbl_pnl[total_cost_basis] - tbl_pnl[total_fees_allocated])</f>
        <v>2111.122272727277</v>
      </c>
      <c r="T143" t="str">
        <f t="shared" si="2"/>
        <v>Jun</v>
      </c>
    </row>
    <row r="144" spans="1:20">
      <c r="A144" t="s">
        <v>139</v>
      </c>
      <c r="B144" t="s">
        <v>27</v>
      </c>
      <c r="C144" t="s">
        <v>986</v>
      </c>
      <c r="D144" t="s">
        <v>104</v>
      </c>
      <c r="E144" s="16" t="s">
        <v>302</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c r="S144">
        <f>(tbl_pnl[gross_sell_amount] - tbl_pnl[total_cost_basis] - tbl_pnl[total_fees_allocated])</f>
        <v>582655.76500000001</v>
      </c>
      <c r="T144" t="str">
        <f t="shared" si="2"/>
        <v>May</v>
      </c>
    </row>
    <row r="145" spans="1:20">
      <c r="A145" t="s">
        <v>139</v>
      </c>
      <c r="B145" t="s">
        <v>30</v>
      </c>
      <c r="C145" t="s">
        <v>1787</v>
      </c>
      <c r="D145" t="s">
        <v>60</v>
      </c>
      <c r="E145" s="16" t="s">
        <v>319</v>
      </c>
      <c r="F145">
        <v>163</v>
      </c>
      <c r="G145">
        <v>1231.9000000000001</v>
      </c>
      <c r="H145">
        <v>34</v>
      </c>
      <c r="I145">
        <v>41884.600000000013</v>
      </c>
      <c r="J145">
        <v>0</v>
      </c>
      <c r="K145">
        <v>0</v>
      </c>
      <c r="L145">
        <v>20.94</v>
      </c>
      <c r="M145">
        <v>20.94</v>
      </c>
      <c r="N145">
        <v>0</v>
      </c>
      <c r="O145">
        <v>0</v>
      </c>
      <c r="P145">
        <v>41863.660000000003</v>
      </c>
      <c r="Q145">
        <v>0</v>
      </c>
      <c r="R145">
        <v>1</v>
      </c>
      <c r="S145">
        <f>(tbl_pnl[gross_sell_amount] - tbl_pnl[total_cost_basis] - tbl_pnl[total_fees_allocated])</f>
        <v>41863.660000000011</v>
      </c>
      <c r="T145" t="str">
        <f t="shared" si="2"/>
        <v>Jun</v>
      </c>
    </row>
    <row r="146" spans="1:20">
      <c r="A146" t="s">
        <v>139</v>
      </c>
      <c r="B146" t="s">
        <v>30</v>
      </c>
      <c r="C146" t="s">
        <v>1512</v>
      </c>
      <c r="D146" t="s">
        <v>90</v>
      </c>
      <c r="E146" s="16" t="s">
        <v>205</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c r="S146">
        <f>(tbl_pnl[gross_sell_amount] - tbl_pnl[total_cost_basis] - tbl_pnl[total_fees_allocated])</f>
        <v>-14173.283723150374</v>
      </c>
      <c r="T146" t="str">
        <f t="shared" si="2"/>
        <v>Feb</v>
      </c>
    </row>
    <row r="147" spans="1:20">
      <c r="A147" t="s">
        <v>139</v>
      </c>
      <c r="B147" t="s">
        <v>30</v>
      </c>
      <c r="C147" t="s">
        <v>916</v>
      </c>
      <c r="D147" t="s">
        <v>96</v>
      </c>
      <c r="E147" s="16" t="s">
        <v>227</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c r="S147">
        <f>(tbl_pnl[gross_sell_amount] - tbl_pnl[total_cost_basis] - tbl_pnl[total_fees_allocated])</f>
        <v>-16452.454033412716</v>
      </c>
      <c r="T147" t="str">
        <f t="shared" si="2"/>
        <v>Mar</v>
      </c>
    </row>
    <row r="148" spans="1:20">
      <c r="A148" t="s">
        <v>139</v>
      </c>
      <c r="B148" t="s">
        <v>33</v>
      </c>
      <c r="C148" t="s">
        <v>1220</v>
      </c>
      <c r="D148" t="s">
        <v>72</v>
      </c>
      <c r="E148" s="16" t="s">
        <v>207</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c r="S148">
        <f>(tbl_pnl[gross_sell_amount] - tbl_pnl[total_cost_basis] - tbl_pnl[total_fees_allocated])</f>
        <v>61730.718918918807</v>
      </c>
      <c r="T148" t="str">
        <f t="shared" si="2"/>
        <v>Feb</v>
      </c>
    </row>
    <row r="149" spans="1:20">
      <c r="A149" t="s">
        <v>139</v>
      </c>
      <c r="B149" t="s">
        <v>33</v>
      </c>
      <c r="C149" t="s">
        <v>1384</v>
      </c>
      <c r="D149" t="s">
        <v>66</v>
      </c>
      <c r="E149" s="16" t="s">
        <v>226</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c r="S149">
        <f>(tbl_pnl[gross_sell_amount] - tbl_pnl[total_cost_basis] - tbl_pnl[total_fees_allocated])</f>
        <v>897061.14108108147</v>
      </c>
      <c r="T149" t="str">
        <f t="shared" si="2"/>
        <v>Mar</v>
      </c>
    </row>
    <row r="150" spans="1:20">
      <c r="A150" t="s">
        <v>139</v>
      </c>
      <c r="B150" t="s">
        <v>33</v>
      </c>
      <c r="C150" t="s">
        <v>1846</v>
      </c>
      <c r="D150" t="s">
        <v>54</v>
      </c>
      <c r="E150" s="16" t="s">
        <v>227</v>
      </c>
      <c r="F150">
        <v>71</v>
      </c>
      <c r="G150">
        <v>2139.5</v>
      </c>
      <c r="H150">
        <v>206</v>
      </c>
      <c r="I150">
        <v>440737</v>
      </c>
      <c r="J150">
        <v>0</v>
      </c>
      <c r="K150">
        <v>0</v>
      </c>
      <c r="L150">
        <v>220.37</v>
      </c>
      <c r="M150">
        <v>220.37</v>
      </c>
      <c r="N150">
        <v>0</v>
      </c>
      <c r="O150">
        <v>0</v>
      </c>
      <c r="P150">
        <v>440516.63</v>
      </c>
      <c r="Q150">
        <v>0</v>
      </c>
      <c r="R150">
        <v>1</v>
      </c>
      <c r="S150">
        <f>(tbl_pnl[gross_sell_amount] - tbl_pnl[total_cost_basis] - tbl_pnl[total_fees_allocated])</f>
        <v>440516.63</v>
      </c>
      <c r="T150" t="str">
        <f t="shared" si="2"/>
        <v>Mar</v>
      </c>
    </row>
    <row r="151" spans="1:20">
      <c r="A151" t="s">
        <v>139</v>
      </c>
      <c r="B151" t="s">
        <v>33</v>
      </c>
      <c r="C151" t="s">
        <v>874</v>
      </c>
      <c r="D151" t="s">
        <v>80</v>
      </c>
      <c r="E151" s="16" t="s">
        <v>213</v>
      </c>
      <c r="F151">
        <v>57</v>
      </c>
      <c r="G151">
        <v>2156.16</v>
      </c>
      <c r="H151">
        <v>787</v>
      </c>
      <c r="I151">
        <v>1696897.92</v>
      </c>
      <c r="J151">
        <v>0</v>
      </c>
      <c r="K151">
        <v>0</v>
      </c>
      <c r="L151">
        <v>848.45</v>
      </c>
      <c r="M151">
        <v>848.45</v>
      </c>
      <c r="N151">
        <v>0</v>
      </c>
      <c r="O151">
        <v>0</v>
      </c>
      <c r="P151">
        <v>1696049.47</v>
      </c>
      <c r="Q151">
        <v>0</v>
      </c>
      <c r="R151">
        <v>1</v>
      </c>
      <c r="S151">
        <f>(tbl_pnl[gross_sell_amount] - tbl_pnl[total_cost_basis] - tbl_pnl[total_fees_allocated])</f>
        <v>1696049.47</v>
      </c>
      <c r="T151" t="str">
        <f t="shared" si="2"/>
        <v>Feb</v>
      </c>
    </row>
    <row r="152" spans="1:20">
      <c r="A152" t="s">
        <v>139</v>
      </c>
      <c r="B152" t="s">
        <v>36</v>
      </c>
      <c r="C152" t="s">
        <v>1583</v>
      </c>
      <c r="D152" t="s">
        <v>112</v>
      </c>
      <c r="E152" s="16" t="s">
        <v>278</v>
      </c>
      <c r="F152">
        <v>122</v>
      </c>
      <c r="G152">
        <v>605.70000000000005</v>
      </c>
      <c r="H152">
        <v>685</v>
      </c>
      <c r="I152">
        <v>414904.50000000012</v>
      </c>
      <c r="J152">
        <v>0</v>
      </c>
      <c r="K152">
        <v>0</v>
      </c>
      <c r="L152">
        <v>207.45</v>
      </c>
      <c r="M152">
        <v>207.45</v>
      </c>
      <c r="N152">
        <v>0</v>
      </c>
      <c r="O152">
        <v>0</v>
      </c>
      <c r="P152">
        <v>414697.05</v>
      </c>
      <c r="Q152">
        <v>0</v>
      </c>
      <c r="R152">
        <v>1</v>
      </c>
      <c r="S152">
        <f>(tbl_pnl[gross_sell_amount] - tbl_pnl[total_cost_basis] - tbl_pnl[total_fees_allocated])</f>
        <v>414697.0500000001</v>
      </c>
      <c r="T152" t="str">
        <f t="shared" si="2"/>
        <v>May</v>
      </c>
    </row>
    <row r="153" spans="1:20">
      <c r="A153" t="s">
        <v>139</v>
      </c>
      <c r="B153" t="s">
        <v>39</v>
      </c>
      <c r="C153" t="s">
        <v>1120</v>
      </c>
      <c r="D153" t="s">
        <v>112</v>
      </c>
      <c r="E153" s="16" t="s">
        <v>255</v>
      </c>
      <c r="F153">
        <v>99</v>
      </c>
      <c r="G153">
        <v>227.33</v>
      </c>
      <c r="H153">
        <v>55</v>
      </c>
      <c r="I153">
        <v>12503.15</v>
      </c>
      <c r="J153">
        <v>0</v>
      </c>
      <c r="K153">
        <v>0</v>
      </c>
      <c r="L153">
        <v>6.25</v>
      </c>
      <c r="M153">
        <v>6.25</v>
      </c>
      <c r="N153">
        <v>0</v>
      </c>
      <c r="O153">
        <v>0</v>
      </c>
      <c r="P153">
        <v>12496.9</v>
      </c>
      <c r="Q153">
        <v>0</v>
      </c>
      <c r="R153">
        <v>1</v>
      </c>
      <c r="S153">
        <f>(tbl_pnl[gross_sell_amount] - tbl_pnl[total_cost_basis] - tbl_pnl[total_fees_allocated])</f>
        <v>12496.9</v>
      </c>
      <c r="T153" t="str">
        <f t="shared" si="2"/>
        <v>Apr</v>
      </c>
    </row>
    <row r="154" spans="1:20">
      <c r="A154" t="s">
        <v>139</v>
      </c>
      <c r="B154" t="s">
        <v>39</v>
      </c>
      <c r="C154" t="s">
        <v>1781</v>
      </c>
      <c r="D154" t="s">
        <v>86</v>
      </c>
      <c r="E154" s="16" t="s">
        <v>305</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c r="S154">
        <f>(tbl_pnl[gross_sell_amount] - tbl_pnl[total_cost_basis] - tbl_pnl[total_fees_allocated])</f>
        <v>590.8232515337379</v>
      </c>
      <c r="T154" t="str">
        <f t="shared" si="2"/>
        <v>May</v>
      </c>
    </row>
    <row r="155" spans="1:20">
      <c r="A155" t="s">
        <v>139</v>
      </c>
      <c r="B155" t="s">
        <v>39</v>
      </c>
      <c r="C155" t="s">
        <v>938</v>
      </c>
      <c r="D155" t="s">
        <v>82</v>
      </c>
      <c r="E155" s="16" t="s">
        <v>246</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c r="S155">
        <f>(tbl_pnl[gross_sell_amount] - tbl_pnl[total_cost_basis] - tbl_pnl[total_fees_allocated])</f>
        <v>146.36512883435205</v>
      </c>
      <c r="T155" t="str">
        <f t="shared" si="2"/>
        <v>Mar</v>
      </c>
    </row>
    <row r="156" spans="1:20">
      <c r="A156" t="s">
        <v>139</v>
      </c>
      <c r="B156" t="s">
        <v>39</v>
      </c>
      <c r="C156" t="s">
        <v>1222</v>
      </c>
      <c r="D156" t="s">
        <v>116</v>
      </c>
      <c r="E156" s="16" t="s">
        <v>261</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c r="S156">
        <f>(tbl_pnl[gross_sell_amount] - tbl_pnl[total_cost_basis] - tbl_pnl[total_fees_allocated])</f>
        <v>12594.101619631943</v>
      </c>
      <c r="T156" t="str">
        <f t="shared" si="2"/>
        <v>Apr</v>
      </c>
    </row>
    <row r="157" spans="1:20">
      <c r="A157" t="s">
        <v>139</v>
      </c>
      <c r="B157" t="s">
        <v>42</v>
      </c>
      <c r="C157" t="s">
        <v>1631</v>
      </c>
      <c r="D157" t="s">
        <v>112</v>
      </c>
      <c r="E157" s="16" t="s">
        <v>305</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c r="S157">
        <f>(tbl_pnl[gross_sell_amount] - tbl_pnl[total_cost_basis] - tbl_pnl[total_fees_allocated])</f>
        <v>2038.579072847675</v>
      </c>
      <c r="T157" t="str">
        <f t="shared" si="2"/>
        <v>May</v>
      </c>
    </row>
    <row r="158" spans="1:20">
      <c r="A158" t="s">
        <v>139</v>
      </c>
      <c r="B158" t="s">
        <v>45</v>
      </c>
      <c r="C158" t="s">
        <v>1112</v>
      </c>
      <c r="D158" t="s">
        <v>86</v>
      </c>
      <c r="E158" s="16" t="s">
        <v>247</v>
      </c>
      <c r="F158">
        <v>91</v>
      </c>
      <c r="G158">
        <v>486.92</v>
      </c>
      <c r="H158">
        <v>442</v>
      </c>
      <c r="I158">
        <v>215218.64</v>
      </c>
      <c r="J158">
        <v>0</v>
      </c>
      <c r="K158">
        <v>0</v>
      </c>
      <c r="L158">
        <v>107.61</v>
      </c>
      <c r="M158">
        <v>107.61</v>
      </c>
      <c r="N158">
        <v>0</v>
      </c>
      <c r="O158">
        <v>0</v>
      </c>
      <c r="P158">
        <v>215111.03</v>
      </c>
      <c r="Q158">
        <v>0</v>
      </c>
      <c r="R158">
        <v>1</v>
      </c>
      <c r="S158">
        <f>(tbl_pnl[gross_sell_amount] - tbl_pnl[total_cost_basis] - tbl_pnl[total_fees_allocated])</f>
        <v>215111.03000000003</v>
      </c>
      <c r="T158" t="str">
        <f t="shared" si="2"/>
        <v>Apr</v>
      </c>
    </row>
    <row r="159" spans="1:20">
      <c r="A159" t="s">
        <v>139</v>
      </c>
      <c r="B159" t="s">
        <v>45</v>
      </c>
      <c r="C159" t="s">
        <v>1601</v>
      </c>
      <c r="D159" t="s">
        <v>102</v>
      </c>
      <c r="E159" s="16" t="s">
        <v>264</v>
      </c>
      <c r="F159">
        <v>108</v>
      </c>
      <c r="G159">
        <v>544.72</v>
      </c>
      <c r="H159">
        <v>573</v>
      </c>
      <c r="I159">
        <v>312124.56</v>
      </c>
      <c r="J159">
        <v>0</v>
      </c>
      <c r="K159">
        <v>0</v>
      </c>
      <c r="L159">
        <v>156.06</v>
      </c>
      <c r="M159">
        <v>156.06</v>
      </c>
      <c r="N159">
        <v>0</v>
      </c>
      <c r="O159">
        <v>0</v>
      </c>
      <c r="P159">
        <v>311968.5</v>
      </c>
      <c r="Q159">
        <v>0</v>
      </c>
      <c r="R159">
        <v>1</v>
      </c>
      <c r="S159">
        <f>(tbl_pnl[gross_sell_amount] - tbl_pnl[total_cost_basis] - tbl_pnl[total_fees_allocated])</f>
        <v>311968.5</v>
      </c>
      <c r="T159" t="str">
        <f t="shared" si="2"/>
        <v>Apr</v>
      </c>
    </row>
    <row r="160" spans="1:20">
      <c r="A160" t="s">
        <v>139</v>
      </c>
      <c r="B160" t="s">
        <v>45</v>
      </c>
      <c r="C160" t="s">
        <v>1158</v>
      </c>
      <c r="D160" t="s">
        <v>82</v>
      </c>
      <c r="E160" s="16" t="s">
        <v>243</v>
      </c>
      <c r="F160">
        <v>87</v>
      </c>
      <c r="G160">
        <v>588.69000000000005</v>
      </c>
      <c r="H160">
        <v>765</v>
      </c>
      <c r="I160">
        <v>450347.85</v>
      </c>
      <c r="J160">
        <v>0</v>
      </c>
      <c r="K160">
        <v>0</v>
      </c>
      <c r="L160">
        <v>225.17</v>
      </c>
      <c r="M160">
        <v>225.17</v>
      </c>
      <c r="N160">
        <v>0</v>
      </c>
      <c r="O160">
        <v>0</v>
      </c>
      <c r="P160">
        <v>450122.68000000011</v>
      </c>
      <c r="Q160">
        <v>0</v>
      </c>
      <c r="R160">
        <v>1</v>
      </c>
      <c r="S160">
        <f>(tbl_pnl[gross_sell_amount] - tbl_pnl[total_cost_basis] - tbl_pnl[total_fees_allocated])</f>
        <v>450122.68</v>
      </c>
      <c r="T160" t="str">
        <f t="shared" si="2"/>
        <v>Mar</v>
      </c>
    </row>
    <row r="161" spans="1:20">
      <c r="A161" t="s">
        <v>139</v>
      </c>
      <c r="B161" t="s">
        <v>45</v>
      </c>
      <c r="C161" t="s">
        <v>1613</v>
      </c>
      <c r="D161" t="s">
        <v>104</v>
      </c>
      <c r="E161" s="16" t="s">
        <v>162</v>
      </c>
      <c r="F161">
        <v>6</v>
      </c>
      <c r="G161">
        <v>591.79999999999995</v>
      </c>
      <c r="H161">
        <v>801</v>
      </c>
      <c r="I161">
        <v>474031.8</v>
      </c>
      <c r="J161">
        <v>0</v>
      </c>
      <c r="K161">
        <v>0</v>
      </c>
      <c r="L161">
        <v>237.02</v>
      </c>
      <c r="M161">
        <v>237.02</v>
      </c>
      <c r="N161">
        <v>0</v>
      </c>
      <c r="O161">
        <v>0</v>
      </c>
      <c r="P161">
        <v>473794.78</v>
      </c>
      <c r="Q161">
        <v>0</v>
      </c>
      <c r="R161">
        <v>1</v>
      </c>
      <c r="S161">
        <f>(tbl_pnl[gross_sell_amount] - tbl_pnl[total_cost_basis] - tbl_pnl[total_fees_allocated])</f>
        <v>473794.77999999997</v>
      </c>
      <c r="T161" t="str">
        <f t="shared" si="2"/>
        <v>Jan</v>
      </c>
    </row>
    <row r="162" spans="1:20">
      <c r="A162" t="s">
        <v>139</v>
      </c>
      <c r="B162" t="s">
        <v>48</v>
      </c>
      <c r="C162" t="s">
        <v>1800</v>
      </c>
      <c r="D162" t="s">
        <v>80</v>
      </c>
      <c r="E162" s="16" t="s">
        <v>180</v>
      </c>
      <c r="F162">
        <v>24</v>
      </c>
      <c r="G162">
        <v>974.03</v>
      </c>
      <c r="H162">
        <v>823</v>
      </c>
      <c r="I162">
        <v>801626.69</v>
      </c>
      <c r="J162">
        <v>0</v>
      </c>
      <c r="K162">
        <v>0</v>
      </c>
      <c r="L162">
        <v>400.81</v>
      </c>
      <c r="M162">
        <v>400.81</v>
      </c>
      <c r="N162">
        <v>0</v>
      </c>
      <c r="O162">
        <v>0</v>
      </c>
      <c r="P162">
        <v>801225.87999999989</v>
      </c>
      <c r="Q162">
        <v>0</v>
      </c>
      <c r="R162">
        <v>1</v>
      </c>
      <c r="S162">
        <f>(tbl_pnl[gross_sell_amount] - tbl_pnl[total_cost_basis] - tbl_pnl[total_fees_allocated])</f>
        <v>801225.87999999989</v>
      </c>
      <c r="T162" t="str">
        <f t="shared" si="2"/>
        <v>Jan</v>
      </c>
    </row>
    <row r="163" spans="1:20">
      <c r="A163" t="s">
        <v>139</v>
      </c>
      <c r="B163" t="s">
        <v>48</v>
      </c>
      <c r="C163" t="s">
        <v>1789</v>
      </c>
      <c r="D163" t="s">
        <v>108</v>
      </c>
      <c r="E163" s="16" t="s">
        <v>262</v>
      </c>
      <c r="F163">
        <v>106</v>
      </c>
      <c r="G163">
        <v>1061.79</v>
      </c>
      <c r="H163">
        <v>167</v>
      </c>
      <c r="I163">
        <v>177318.93</v>
      </c>
      <c r="J163">
        <v>0</v>
      </c>
      <c r="K163">
        <v>0</v>
      </c>
      <c r="L163">
        <v>88.66</v>
      </c>
      <c r="M163">
        <v>88.66</v>
      </c>
      <c r="N163">
        <v>0</v>
      </c>
      <c r="O163">
        <v>0</v>
      </c>
      <c r="P163">
        <v>177230.27</v>
      </c>
      <c r="Q163">
        <v>0</v>
      </c>
      <c r="R163">
        <v>1</v>
      </c>
      <c r="S163">
        <f>(tbl_pnl[gross_sell_amount] - tbl_pnl[total_cost_basis] - tbl_pnl[total_fees_allocated])</f>
        <v>177230.27</v>
      </c>
      <c r="T163" t="str">
        <f t="shared" si="2"/>
        <v>Apr</v>
      </c>
    </row>
    <row r="164" spans="1:20">
      <c r="A164" t="s">
        <v>139</v>
      </c>
      <c r="B164" t="s">
        <v>48</v>
      </c>
      <c r="C164" t="s">
        <v>962</v>
      </c>
      <c r="D164" t="s">
        <v>54</v>
      </c>
      <c r="E164" s="16" t="s">
        <v>282</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c r="S164">
        <f>(tbl_pnl[gross_sell_amount] - tbl_pnl[total_cost_basis] - tbl_pnl[total_fees_allocated])</f>
        <v>267.01386138613964</v>
      </c>
      <c r="T164" t="str">
        <f t="shared" si="2"/>
        <v>May</v>
      </c>
    </row>
    <row r="165" spans="1:20">
      <c r="A165" t="s">
        <v>142</v>
      </c>
      <c r="B165" t="s">
        <v>27</v>
      </c>
      <c r="C165" t="s">
        <v>1695</v>
      </c>
      <c r="D165" t="s">
        <v>114</v>
      </c>
      <c r="E165" s="16" t="s">
        <v>332</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c r="S165">
        <f>(tbl_pnl[gross_sell_amount] - tbl_pnl[total_cost_basis] - tbl_pnl[total_fees_allocated])</f>
        <v>-1308.0043137254315</v>
      </c>
      <c r="T165" t="str">
        <f t="shared" si="2"/>
        <v>Jun</v>
      </c>
    </row>
    <row r="166" spans="1:20">
      <c r="A166" t="s">
        <v>142</v>
      </c>
      <c r="B166" t="s">
        <v>27</v>
      </c>
      <c r="C166" t="s">
        <v>1728</v>
      </c>
      <c r="D166" t="s">
        <v>70</v>
      </c>
      <c r="E166" s="16" t="s">
        <v>157</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c r="S166">
        <f>(tbl_pnl[gross_sell_amount] - tbl_pnl[total_cost_basis] - tbl_pnl[total_fees_allocated])</f>
        <v>17896.233392672897</v>
      </c>
      <c r="T166" t="str">
        <f t="shared" si="2"/>
        <v>Jan</v>
      </c>
    </row>
    <row r="167" spans="1:20">
      <c r="A167" t="s">
        <v>142</v>
      </c>
      <c r="B167" t="s">
        <v>27</v>
      </c>
      <c r="C167" t="s">
        <v>1486</v>
      </c>
      <c r="D167" t="s">
        <v>80</v>
      </c>
      <c r="E167" s="16" t="s">
        <v>299</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c r="S167">
        <f>(tbl_pnl[gross_sell_amount] - tbl_pnl[total_cost_basis] - tbl_pnl[total_fees_allocated])</f>
        <v>-5830.0716447368504</v>
      </c>
      <c r="T167" t="str">
        <f t="shared" si="2"/>
        <v>May</v>
      </c>
    </row>
    <row r="168" spans="1:20">
      <c r="A168" t="s">
        <v>142</v>
      </c>
      <c r="B168" t="s">
        <v>27</v>
      </c>
      <c r="C168" t="s">
        <v>1086</v>
      </c>
      <c r="D168" t="s">
        <v>88</v>
      </c>
      <c r="E168" s="16" t="s">
        <v>333</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c r="S168">
        <f>(tbl_pnl[gross_sell_amount] - tbl_pnl[total_cost_basis] - tbl_pnl[total_fees_allocated])</f>
        <v>-3228.1732894736906</v>
      </c>
      <c r="T168" t="str">
        <f t="shared" si="2"/>
        <v>Jun</v>
      </c>
    </row>
    <row r="169" spans="1:20">
      <c r="A169" t="s">
        <v>142</v>
      </c>
      <c r="B169" t="s">
        <v>30</v>
      </c>
      <c r="C169" t="s">
        <v>1587</v>
      </c>
      <c r="D169" t="s">
        <v>63</v>
      </c>
      <c r="E169" s="16" t="s">
        <v>326</v>
      </c>
      <c r="F169">
        <v>170</v>
      </c>
      <c r="G169">
        <v>1233.1099999999999</v>
      </c>
      <c r="H169">
        <v>362</v>
      </c>
      <c r="I169">
        <v>446385.81999999989</v>
      </c>
      <c r="J169">
        <v>0</v>
      </c>
      <c r="K169">
        <v>0</v>
      </c>
      <c r="L169">
        <v>223.19</v>
      </c>
      <c r="M169">
        <v>223.19</v>
      </c>
      <c r="N169">
        <v>0</v>
      </c>
      <c r="O169">
        <v>0</v>
      </c>
      <c r="P169">
        <v>446162.62999999989</v>
      </c>
      <c r="Q169">
        <v>0</v>
      </c>
      <c r="R169">
        <v>1</v>
      </c>
      <c r="S169">
        <f>(tbl_pnl[gross_sell_amount] - tbl_pnl[total_cost_basis] - tbl_pnl[total_fees_allocated])</f>
        <v>446162.62999999989</v>
      </c>
      <c r="T169" t="str">
        <f t="shared" si="2"/>
        <v>Jun</v>
      </c>
    </row>
    <row r="170" spans="1:20">
      <c r="A170" t="s">
        <v>142</v>
      </c>
      <c r="B170" t="s">
        <v>30</v>
      </c>
      <c r="C170" t="s">
        <v>1369</v>
      </c>
      <c r="D170" t="s">
        <v>94</v>
      </c>
      <c r="E170" s="16" t="s">
        <v>184</v>
      </c>
      <c r="F170">
        <v>28</v>
      </c>
      <c r="G170">
        <v>1279.8499999999999</v>
      </c>
      <c r="H170">
        <v>181</v>
      </c>
      <c r="I170">
        <v>231652.85</v>
      </c>
      <c r="J170">
        <v>60152.5</v>
      </c>
      <c r="K170">
        <v>30.08</v>
      </c>
      <c r="L170">
        <v>115.83</v>
      </c>
      <c r="M170">
        <v>145.91</v>
      </c>
      <c r="N170">
        <v>332.50044198895029</v>
      </c>
      <c r="O170">
        <v>60182.58</v>
      </c>
      <c r="P170">
        <v>171354.44</v>
      </c>
      <c r="Q170">
        <v>2.8472431723598421</v>
      </c>
      <c r="R170">
        <v>1</v>
      </c>
      <c r="S170">
        <f>(tbl_pnl[gross_sell_amount] - tbl_pnl[total_cost_basis] - tbl_pnl[total_fees_allocated])</f>
        <v>171324.36000000002</v>
      </c>
      <c r="T170" t="str">
        <f t="shared" si="2"/>
        <v>Jan</v>
      </c>
    </row>
    <row r="171" spans="1:20">
      <c r="A171" t="s">
        <v>142</v>
      </c>
      <c r="B171" t="s">
        <v>30</v>
      </c>
      <c r="C171" t="s">
        <v>1760</v>
      </c>
      <c r="D171" t="s">
        <v>66</v>
      </c>
      <c r="E171" s="16" t="s">
        <v>323</v>
      </c>
      <c r="F171">
        <v>167</v>
      </c>
      <c r="G171">
        <v>1300.2</v>
      </c>
      <c r="H171">
        <v>418</v>
      </c>
      <c r="I171">
        <v>543483.6</v>
      </c>
      <c r="J171">
        <v>471403.26</v>
      </c>
      <c r="K171">
        <v>235.7</v>
      </c>
      <c r="L171">
        <v>271.74</v>
      </c>
      <c r="M171">
        <v>507.44</v>
      </c>
      <c r="N171">
        <v>1128.322870813397</v>
      </c>
      <c r="O171">
        <v>471638.96</v>
      </c>
      <c r="P171">
        <v>71572.899999999965</v>
      </c>
      <c r="Q171">
        <v>0.15175357862717689</v>
      </c>
      <c r="R171">
        <v>1</v>
      </c>
      <c r="S171">
        <f>(tbl_pnl[gross_sell_amount] - tbl_pnl[total_cost_basis] - tbl_pnl[total_fees_allocated])</f>
        <v>71337.199999999953</v>
      </c>
      <c r="T171" t="str">
        <f t="shared" si="2"/>
        <v>Jun</v>
      </c>
    </row>
    <row r="172" spans="1:20">
      <c r="A172" t="s">
        <v>142</v>
      </c>
      <c r="B172" t="s">
        <v>30</v>
      </c>
      <c r="C172" t="s">
        <v>1571</v>
      </c>
      <c r="D172" t="s">
        <v>72</v>
      </c>
      <c r="E172" s="16" t="s">
        <v>226</v>
      </c>
      <c r="F172">
        <v>70</v>
      </c>
      <c r="G172">
        <v>1254.46</v>
      </c>
      <c r="H172">
        <v>913</v>
      </c>
      <c r="I172">
        <v>1145321.98</v>
      </c>
      <c r="J172">
        <v>466758.92</v>
      </c>
      <c r="K172">
        <v>233.38</v>
      </c>
      <c r="L172">
        <v>572.66</v>
      </c>
      <c r="M172">
        <v>806.04</v>
      </c>
      <c r="N172">
        <v>511.49211391018622</v>
      </c>
      <c r="O172">
        <v>466992.3</v>
      </c>
      <c r="P172">
        <v>677757.02</v>
      </c>
      <c r="Q172">
        <v>1.451323758443126</v>
      </c>
      <c r="R172">
        <v>1</v>
      </c>
      <c r="S172">
        <f>(tbl_pnl[gross_sell_amount] - tbl_pnl[total_cost_basis] - tbl_pnl[total_fees_allocated])</f>
        <v>677523.6399999999</v>
      </c>
      <c r="T172" t="str">
        <f t="shared" si="2"/>
        <v>Mar</v>
      </c>
    </row>
    <row r="173" spans="1:20">
      <c r="A173" t="s">
        <v>142</v>
      </c>
      <c r="B173" t="s">
        <v>30</v>
      </c>
      <c r="C173" t="s">
        <v>1811</v>
      </c>
      <c r="D173" t="s">
        <v>74</v>
      </c>
      <c r="E173" s="16" t="s">
        <v>191</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c r="S173">
        <f>(tbl_pnl[gross_sell_amount] - tbl_pnl[total_cost_basis] - tbl_pnl[total_fees_allocated])</f>
        <v>548.78578947368362</v>
      </c>
      <c r="T173" t="str">
        <f t="shared" si="2"/>
        <v>Feb</v>
      </c>
    </row>
    <row r="174" spans="1:20">
      <c r="A174" t="s">
        <v>142</v>
      </c>
      <c r="B174" t="s">
        <v>33</v>
      </c>
      <c r="C174" t="s">
        <v>1394</v>
      </c>
      <c r="D174" t="s">
        <v>110</v>
      </c>
      <c r="E174" s="16" t="s">
        <v>246</v>
      </c>
      <c r="F174">
        <v>90</v>
      </c>
      <c r="G174">
        <v>1994.02</v>
      </c>
      <c r="H174">
        <v>88</v>
      </c>
      <c r="I174">
        <v>175473.76</v>
      </c>
      <c r="J174">
        <v>0</v>
      </c>
      <c r="K174">
        <v>0</v>
      </c>
      <c r="L174">
        <v>87.74</v>
      </c>
      <c r="M174">
        <v>87.74</v>
      </c>
      <c r="N174">
        <v>0</v>
      </c>
      <c r="O174">
        <v>0</v>
      </c>
      <c r="P174">
        <v>175386.02</v>
      </c>
      <c r="Q174">
        <v>0</v>
      </c>
      <c r="R174">
        <v>1</v>
      </c>
      <c r="S174">
        <f>(tbl_pnl[gross_sell_amount] - tbl_pnl[total_cost_basis] - tbl_pnl[total_fees_allocated])</f>
        <v>175386.02000000002</v>
      </c>
      <c r="T174" t="str">
        <f t="shared" si="2"/>
        <v>Mar</v>
      </c>
    </row>
    <row r="175" spans="1:20">
      <c r="A175" t="s">
        <v>142</v>
      </c>
      <c r="B175" t="s">
        <v>33</v>
      </c>
      <c r="C175" t="s">
        <v>972</v>
      </c>
      <c r="D175" t="s">
        <v>63</v>
      </c>
      <c r="E175" s="16" t="s">
        <v>242</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c r="S175">
        <f>(tbl_pnl[gross_sell_amount] - tbl_pnl[total_cost_basis] - tbl_pnl[total_fees_allocated])</f>
        <v>915374.84999999986</v>
      </c>
      <c r="T175" t="str">
        <f t="shared" si="2"/>
        <v>Mar</v>
      </c>
    </row>
    <row r="176" spans="1:20">
      <c r="A176" t="s">
        <v>142</v>
      </c>
      <c r="B176" t="s">
        <v>36</v>
      </c>
      <c r="C176" t="s">
        <v>1295</v>
      </c>
      <c r="D176" t="s">
        <v>88</v>
      </c>
      <c r="E176" s="16" t="s">
        <v>166</v>
      </c>
      <c r="F176">
        <v>10</v>
      </c>
      <c r="G176">
        <v>644.04</v>
      </c>
      <c r="H176">
        <v>920</v>
      </c>
      <c r="I176">
        <v>592516.79999999993</v>
      </c>
      <c r="J176">
        <v>230006.82</v>
      </c>
      <c r="K176">
        <v>115</v>
      </c>
      <c r="L176">
        <v>296.26</v>
      </c>
      <c r="M176">
        <v>411.26</v>
      </c>
      <c r="N176">
        <v>250.13241304347821</v>
      </c>
      <c r="O176">
        <v>230121.82</v>
      </c>
      <c r="P176">
        <v>362098.72</v>
      </c>
      <c r="Q176">
        <v>1.573508848487293</v>
      </c>
      <c r="R176">
        <v>1</v>
      </c>
      <c r="S176">
        <f>(tbl_pnl[gross_sell_amount] - tbl_pnl[total_cost_basis] - tbl_pnl[total_fees_allocated])</f>
        <v>361983.71999999991</v>
      </c>
      <c r="T176" t="str">
        <f t="shared" si="2"/>
        <v>Jan</v>
      </c>
    </row>
    <row r="177" spans="1:20">
      <c r="A177" t="s">
        <v>142</v>
      </c>
      <c r="B177" t="s">
        <v>36</v>
      </c>
      <c r="C177" t="s">
        <v>1581</v>
      </c>
      <c r="D177" t="s">
        <v>84</v>
      </c>
      <c r="E177" s="16" t="s">
        <v>162</v>
      </c>
      <c r="F177">
        <v>6</v>
      </c>
      <c r="G177">
        <v>643.51</v>
      </c>
      <c r="H177">
        <v>666</v>
      </c>
      <c r="I177">
        <v>428577.66</v>
      </c>
      <c r="J177">
        <v>0</v>
      </c>
      <c r="K177">
        <v>0</v>
      </c>
      <c r="L177">
        <v>214.29</v>
      </c>
      <c r="M177">
        <v>214.29</v>
      </c>
      <c r="N177">
        <v>0</v>
      </c>
      <c r="O177">
        <v>0</v>
      </c>
      <c r="P177">
        <v>428363.37</v>
      </c>
      <c r="Q177">
        <v>0</v>
      </c>
      <c r="R177">
        <v>1</v>
      </c>
      <c r="S177">
        <f>(tbl_pnl[gross_sell_amount] - tbl_pnl[total_cost_basis] - tbl_pnl[total_fees_allocated])</f>
        <v>428363.37</v>
      </c>
      <c r="T177" t="str">
        <f t="shared" si="2"/>
        <v>Jan</v>
      </c>
    </row>
    <row r="178" spans="1:20">
      <c r="A178" t="s">
        <v>142</v>
      </c>
      <c r="B178" t="s">
        <v>36</v>
      </c>
      <c r="C178" t="s">
        <v>1094</v>
      </c>
      <c r="D178" t="s">
        <v>116</v>
      </c>
      <c r="E178" s="16" t="s">
        <v>158</v>
      </c>
      <c r="F178">
        <v>2</v>
      </c>
      <c r="G178">
        <v>648.78</v>
      </c>
      <c r="H178">
        <v>864</v>
      </c>
      <c r="I178">
        <v>560545.91999999993</v>
      </c>
      <c r="J178">
        <v>0</v>
      </c>
      <c r="K178">
        <v>0</v>
      </c>
      <c r="L178">
        <v>280.27</v>
      </c>
      <c r="M178">
        <v>280.27</v>
      </c>
      <c r="N178">
        <v>0</v>
      </c>
      <c r="O178">
        <v>0</v>
      </c>
      <c r="P178">
        <v>560265.64999999991</v>
      </c>
      <c r="Q178">
        <v>0</v>
      </c>
      <c r="R178">
        <v>1</v>
      </c>
      <c r="S178">
        <f>(tbl_pnl[gross_sell_amount] - tbl_pnl[total_cost_basis] - tbl_pnl[total_fees_allocated])</f>
        <v>560265.64999999991</v>
      </c>
      <c r="T178" t="str">
        <f t="shared" si="2"/>
        <v>Jan</v>
      </c>
    </row>
    <row r="179" spans="1:20">
      <c r="A179" t="s">
        <v>142</v>
      </c>
      <c r="B179" t="s">
        <v>36</v>
      </c>
      <c r="C179" t="s">
        <v>1840</v>
      </c>
      <c r="D179" t="s">
        <v>114</v>
      </c>
      <c r="E179" s="16" t="s">
        <v>268</v>
      </c>
      <c r="F179">
        <v>112</v>
      </c>
      <c r="G179">
        <v>621.70000000000005</v>
      </c>
      <c r="H179">
        <v>562</v>
      </c>
      <c r="I179">
        <v>349395.4</v>
      </c>
      <c r="J179">
        <v>0</v>
      </c>
      <c r="K179">
        <v>0</v>
      </c>
      <c r="L179">
        <v>174.7</v>
      </c>
      <c r="M179">
        <v>174.7</v>
      </c>
      <c r="N179">
        <v>0</v>
      </c>
      <c r="O179">
        <v>0</v>
      </c>
      <c r="P179">
        <v>349220.7</v>
      </c>
      <c r="Q179">
        <v>0</v>
      </c>
      <c r="R179">
        <v>1</v>
      </c>
      <c r="S179">
        <f>(tbl_pnl[gross_sell_amount] - tbl_pnl[total_cost_basis] - tbl_pnl[total_fees_allocated])</f>
        <v>349220.7</v>
      </c>
      <c r="T179" t="str">
        <f t="shared" si="2"/>
        <v>Apr</v>
      </c>
    </row>
    <row r="180" spans="1:20">
      <c r="A180" t="s">
        <v>142</v>
      </c>
      <c r="B180" t="s">
        <v>36</v>
      </c>
      <c r="C180" t="s">
        <v>1051</v>
      </c>
      <c r="D180" t="s">
        <v>112</v>
      </c>
      <c r="E180" s="16" t="s">
        <v>164</v>
      </c>
      <c r="F180">
        <v>8</v>
      </c>
      <c r="G180">
        <v>664.41</v>
      </c>
      <c r="H180">
        <v>319</v>
      </c>
      <c r="I180">
        <v>211946.79</v>
      </c>
      <c r="J180">
        <v>0</v>
      </c>
      <c r="K180">
        <v>0</v>
      </c>
      <c r="L180">
        <v>105.97</v>
      </c>
      <c r="M180">
        <v>105.97</v>
      </c>
      <c r="N180">
        <v>0</v>
      </c>
      <c r="O180">
        <v>0</v>
      </c>
      <c r="P180">
        <v>211840.82</v>
      </c>
      <c r="Q180">
        <v>0</v>
      </c>
      <c r="R180">
        <v>1</v>
      </c>
      <c r="S180">
        <f>(tbl_pnl[gross_sell_amount] - tbl_pnl[total_cost_basis] - tbl_pnl[total_fees_allocated])</f>
        <v>211840.82</v>
      </c>
      <c r="T180" t="str">
        <f t="shared" si="2"/>
        <v>Jan</v>
      </c>
    </row>
    <row r="181" spans="1:20">
      <c r="A181" t="s">
        <v>142</v>
      </c>
      <c r="B181" t="s">
        <v>36</v>
      </c>
      <c r="C181" t="s">
        <v>1388</v>
      </c>
      <c r="D181" t="s">
        <v>68</v>
      </c>
      <c r="E181" s="16" t="s">
        <v>290</v>
      </c>
      <c r="F181">
        <v>134</v>
      </c>
      <c r="G181">
        <v>664.52</v>
      </c>
      <c r="H181">
        <v>655</v>
      </c>
      <c r="I181">
        <v>435260.6</v>
      </c>
      <c r="J181">
        <v>0</v>
      </c>
      <c r="K181">
        <v>0</v>
      </c>
      <c r="L181">
        <v>217.63</v>
      </c>
      <c r="M181">
        <v>217.63</v>
      </c>
      <c r="N181">
        <v>0</v>
      </c>
      <c r="O181">
        <v>0</v>
      </c>
      <c r="P181">
        <v>435042.97</v>
      </c>
      <c r="Q181">
        <v>0</v>
      </c>
      <c r="R181">
        <v>1</v>
      </c>
      <c r="S181">
        <f>(tbl_pnl[gross_sell_amount] - tbl_pnl[total_cost_basis] - tbl_pnl[total_fees_allocated])</f>
        <v>435042.97</v>
      </c>
      <c r="T181" t="str">
        <f t="shared" si="2"/>
        <v>May</v>
      </c>
    </row>
    <row r="182" spans="1:20">
      <c r="A182" t="s">
        <v>142</v>
      </c>
      <c r="B182" t="s">
        <v>39</v>
      </c>
      <c r="C182" t="s">
        <v>1740</v>
      </c>
      <c r="D182" t="s">
        <v>112</v>
      </c>
      <c r="E182" s="16" t="s">
        <v>324</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c r="S182">
        <f>(tbl_pnl[gross_sell_amount] - tbl_pnl[total_cost_basis] - tbl_pnl[total_fees_allocated])</f>
        <v>-1678.4741085271776</v>
      </c>
      <c r="T182" t="str">
        <f t="shared" si="2"/>
        <v>Jun</v>
      </c>
    </row>
    <row r="183" spans="1:20">
      <c r="A183" t="s">
        <v>142</v>
      </c>
      <c r="B183" t="s">
        <v>39</v>
      </c>
      <c r="C183" t="s">
        <v>1236</v>
      </c>
      <c r="D183" t="s">
        <v>110</v>
      </c>
      <c r="E183" s="16" t="s">
        <v>187</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c r="S183">
        <f>(tbl_pnl[gross_sell_amount] - tbl_pnl[total_cost_basis] - tbl_pnl[total_fees_allocated])</f>
        <v>4936.3550101665332</v>
      </c>
      <c r="T183" t="str">
        <f t="shared" si="2"/>
        <v>Jan</v>
      </c>
    </row>
    <row r="184" spans="1:20">
      <c r="A184" t="s">
        <v>142</v>
      </c>
      <c r="B184" t="s">
        <v>39</v>
      </c>
      <c r="C184" t="s">
        <v>1732</v>
      </c>
      <c r="D184" t="s">
        <v>74</v>
      </c>
      <c r="E184" s="16" t="s">
        <v>235</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c r="S184">
        <f>(tbl_pnl[gross_sell_amount] - tbl_pnl[total_cost_basis] - tbl_pnl[total_fees_allocated])</f>
        <v>85205.349098360617</v>
      </c>
      <c r="T184" t="str">
        <f t="shared" si="2"/>
        <v>Mar</v>
      </c>
    </row>
    <row r="185" spans="1:20">
      <c r="A185" t="s">
        <v>142</v>
      </c>
      <c r="B185" t="s">
        <v>42</v>
      </c>
      <c r="C185" t="s">
        <v>1785</v>
      </c>
      <c r="D185" t="s">
        <v>112</v>
      </c>
      <c r="E185" s="16" t="s">
        <v>291</v>
      </c>
      <c r="F185">
        <v>135</v>
      </c>
      <c r="G185">
        <v>231.88</v>
      </c>
      <c r="H185">
        <v>235</v>
      </c>
      <c r="I185">
        <v>54491.8</v>
      </c>
      <c r="J185">
        <v>0</v>
      </c>
      <c r="K185">
        <v>0</v>
      </c>
      <c r="L185">
        <v>27.25</v>
      </c>
      <c r="M185">
        <v>27.25</v>
      </c>
      <c r="N185">
        <v>0</v>
      </c>
      <c r="O185">
        <v>0</v>
      </c>
      <c r="P185">
        <v>54464.55</v>
      </c>
      <c r="Q185">
        <v>0</v>
      </c>
      <c r="R185">
        <v>1</v>
      </c>
      <c r="S185">
        <f>(tbl_pnl[gross_sell_amount] - tbl_pnl[total_cost_basis] - tbl_pnl[total_fees_allocated])</f>
        <v>54464.55</v>
      </c>
      <c r="T185" t="str">
        <f t="shared" si="2"/>
        <v>May</v>
      </c>
    </row>
    <row r="186" spans="1:20">
      <c r="A186" t="s">
        <v>142</v>
      </c>
      <c r="B186" t="s">
        <v>42</v>
      </c>
      <c r="C186" t="s">
        <v>1067</v>
      </c>
      <c r="D186" t="s">
        <v>88</v>
      </c>
      <c r="E186" s="16" t="s">
        <v>192</v>
      </c>
      <c r="F186">
        <v>36</v>
      </c>
      <c r="G186">
        <v>237.07</v>
      </c>
      <c r="H186">
        <v>198</v>
      </c>
      <c r="I186">
        <v>46939.86</v>
      </c>
      <c r="J186">
        <v>0</v>
      </c>
      <c r="K186">
        <v>0</v>
      </c>
      <c r="L186">
        <v>23.47</v>
      </c>
      <c r="M186">
        <v>23.47</v>
      </c>
      <c r="N186">
        <v>0</v>
      </c>
      <c r="O186">
        <v>0</v>
      </c>
      <c r="P186">
        <v>46916.39</v>
      </c>
      <c r="Q186">
        <v>0</v>
      </c>
      <c r="R186">
        <v>1</v>
      </c>
      <c r="S186">
        <f>(tbl_pnl[gross_sell_amount] - tbl_pnl[total_cost_basis] - tbl_pnl[total_fees_allocated])</f>
        <v>46916.39</v>
      </c>
      <c r="T186" t="str">
        <f t="shared" si="2"/>
        <v>Feb</v>
      </c>
    </row>
    <row r="187" spans="1:20">
      <c r="A187" t="s">
        <v>142</v>
      </c>
      <c r="B187" t="s">
        <v>42</v>
      </c>
      <c r="C187" t="s">
        <v>1635</v>
      </c>
      <c r="D187" t="s">
        <v>88</v>
      </c>
      <c r="E187" s="16" t="s">
        <v>288</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c r="S187">
        <f>(tbl_pnl[gross_sell_amount] - tbl_pnl[total_cost_basis] - tbl_pnl[total_fees_allocated])</f>
        <v>-9609.4503686088046</v>
      </c>
      <c r="T187" t="str">
        <f t="shared" si="2"/>
        <v>May</v>
      </c>
    </row>
    <row r="188" spans="1:20">
      <c r="A188" t="s">
        <v>142</v>
      </c>
      <c r="B188" t="s">
        <v>45</v>
      </c>
      <c r="C188" t="s">
        <v>908</v>
      </c>
      <c r="D188" t="s">
        <v>100</v>
      </c>
      <c r="E188" s="16" t="s">
        <v>193</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c r="S188">
        <f>(tbl_pnl[gross_sell_amount] - tbl_pnl[total_cost_basis] - tbl_pnl[total_fees_allocated])</f>
        <v>4900.1759868420404</v>
      </c>
      <c r="T188" t="str">
        <f t="shared" si="2"/>
        <v>Feb</v>
      </c>
    </row>
    <row r="189" spans="1:20">
      <c r="A189" t="s">
        <v>142</v>
      </c>
      <c r="B189" t="s">
        <v>45</v>
      </c>
      <c r="C189" t="s">
        <v>1579</v>
      </c>
      <c r="D189" t="s">
        <v>54</v>
      </c>
      <c r="E189" s="16" t="s">
        <v>323</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c r="S189">
        <f>(tbl_pnl[gross_sell_amount] - tbl_pnl[total_cost_basis] - tbl_pnl[total_fees_allocated])</f>
        <v>17934.369407894792</v>
      </c>
      <c r="T189" t="str">
        <f t="shared" si="2"/>
        <v>Jun</v>
      </c>
    </row>
    <row r="190" spans="1:20">
      <c r="A190" t="s">
        <v>142</v>
      </c>
      <c r="B190" t="s">
        <v>45</v>
      </c>
      <c r="C190" t="s">
        <v>1536</v>
      </c>
      <c r="D190" t="s">
        <v>84</v>
      </c>
      <c r="E190" s="16" t="s">
        <v>291</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c r="S190">
        <f>(tbl_pnl[gross_sell_amount] - tbl_pnl[total_cost_basis] - tbl_pnl[total_fees_allocated])</f>
        <v>15198.614605263185</v>
      </c>
      <c r="T190" t="str">
        <f t="shared" si="2"/>
        <v>May</v>
      </c>
    </row>
    <row r="191" spans="1:20">
      <c r="A191" t="s">
        <v>142</v>
      </c>
      <c r="B191" t="s">
        <v>48</v>
      </c>
      <c r="C191" t="s">
        <v>1637</v>
      </c>
      <c r="D191" t="s">
        <v>108</v>
      </c>
      <c r="E191" s="16" t="s">
        <v>227</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c r="S191">
        <f>(tbl_pnl[gross_sell_amount] - tbl_pnl[total_cost_basis] - tbl_pnl[total_fees_allocated])</f>
        <v>5696.9345736434043</v>
      </c>
      <c r="T191" t="str">
        <f t="shared" si="2"/>
        <v>Mar</v>
      </c>
    </row>
    <row r="192" spans="1:20">
      <c r="A192" t="s">
        <v>142</v>
      </c>
      <c r="B192" t="s">
        <v>48</v>
      </c>
      <c r="C192" t="s">
        <v>1325</v>
      </c>
      <c r="D192" t="s">
        <v>112</v>
      </c>
      <c r="E192" s="16" t="s">
        <v>334</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c r="S192">
        <f>(tbl_pnl[gross_sell_amount] - tbl_pnl[total_cost_basis] - tbl_pnl[total_fees_allocated])</f>
        <v>3065.7125064599741</v>
      </c>
      <c r="T192" t="str">
        <f t="shared" si="2"/>
        <v>Jun</v>
      </c>
    </row>
    <row r="193" spans="1:20">
      <c r="A193" t="s">
        <v>145</v>
      </c>
      <c r="B193" t="s">
        <v>30</v>
      </c>
      <c r="C193" t="s">
        <v>1615</v>
      </c>
      <c r="D193" t="s">
        <v>94</v>
      </c>
      <c r="E193" s="16" t="s">
        <v>225</v>
      </c>
      <c r="F193">
        <v>69</v>
      </c>
      <c r="G193">
        <v>1196.23</v>
      </c>
      <c r="H193">
        <v>726</v>
      </c>
      <c r="I193">
        <v>868462.98</v>
      </c>
      <c r="J193">
        <v>0</v>
      </c>
      <c r="K193">
        <v>0</v>
      </c>
      <c r="L193">
        <v>434.23</v>
      </c>
      <c r="M193">
        <v>434.23</v>
      </c>
      <c r="N193">
        <v>0</v>
      </c>
      <c r="O193">
        <v>0</v>
      </c>
      <c r="P193">
        <v>868028.75</v>
      </c>
      <c r="Q193">
        <v>0</v>
      </c>
      <c r="R193">
        <v>1</v>
      </c>
      <c r="S193">
        <f>(tbl_pnl[gross_sell_amount] - tbl_pnl[total_cost_basis] - tbl_pnl[total_fees_allocated])</f>
        <v>868028.75</v>
      </c>
      <c r="T193" t="str">
        <f t="shared" si="2"/>
        <v>Mar</v>
      </c>
    </row>
    <row r="194" spans="1:20">
      <c r="A194" t="s">
        <v>145</v>
      </c>
      <c r="B194" t="s">
        <v>33</v>
      </c>
      <c r="C194" t="s">
        <v>1319</v>
      </c>
      <c r="D194" t="s">
        <v>92</v>
      </c>
      <c r="E194" s="16" t="s">
        <v>317</v>
      </c>
      <c r="F194">
        <v>161</v>
      </c>
      <c r="G194">
        <v>2054.48</v>
      </c>
      <c r="H194">
        <v>382</v>
      </c>
      <c r="I194">
        <v>784811.36</v>
      </c>
      <c r="J194">
        <v>0</v>
      </c>
      <c r="K194">
        <v>0</v>
      </c>
      <c r="L194">
        <v>392.41</v>
      </c>
      <c r="M194">
        <v>392.41</v>
      </c>
      <c r="N194">
        <v>0</v>
      </c>
      <c r="O194">
        <v>0</v>
      </c>
      <c r="P194">
        <v>784418.95</v>
      </c>
      <c r="Q194">
        <v>0</v>
      </c>
      <c r="R194">
        <v>1</v>
      </c>
      <c r="S194">
        <f>(tbl_pnl[gross_sell_amount] - tbl_pnl[total_cost_basis] - tbl_pnl[total_fees_allocated])</f>
        <v>784418.95</v>
      </c>
      <c r="T194" t="str">
        <f t="shared" ref="T194:T240" si="3">TEXT(E194,"mmm")</f>
        <v>Jun</v>
      </c>
    </row>
    <row r="195" spans="1:20">
      <c r="A195" t="s">
        <v>145</v>
      </c>
      <c r="B195" t="s">
        <v>33</v>
      </c>
      <c r="C195" t="s">
        <v>1448</v>
      </c>
      <c r="D195" t="s">
        <v>94</v>
      </c>
      <c r="E195" s="16" t="s">
        <v>214</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c r="S195">
        <f>(tbl_pnl[gross_sell_amount] - tbl_pnl[total_cost_basis] - tbl_pnl[total_fees_allocated])</f>
        <v>7135.5958081704139</v>
      </c>
      <c r="T195" t="str">
        <f t="shared" si="3"/>
        <v>Feb</v>
      </c>
    </row>
    <row r="196" spans="1:20">
      <c r="A196" t="s">
        <v>145</v>
      </c>
      <c r="B196" t="s">
        <v>33</v>
      </c>
      <c r="C196" t="s">
        <v>1016</v>
      </c>
      <c r="D196" t="s">
        <v>78</v>
      </c>
      <c r="E196" s="16" t="s">
        <v>281</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c r="S196">
        <f>(tbl_pnl[gross_sell_amount] - tbl_pnl[total_cost_basis] - tbl_pnl[total_fees_allocated])</f>
        <v>2598.8170159857837</v>
      </c>
      <c r="T196" t="str">
        <f t="shared" si="3"/>
        <v>May</v>
      </c>
    </row>
    <row r="197" spans="1:20">
      <c r="A197" t="s">
        <v>145</v>
      </c>
      <c r="B197" t="s">
        <v>36</v>
      </c>
      <c r="C197" t="s">
        <v>1697</v>
      </c>
      <c r="D197" t="s">
        <v>110</v>
      </c>
      <c r="E197" s="16" t="s">
        <v>271</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c r="S197">
        <f>(tbl_pnl[gross_sell_amount] - tbl_pnl[total_cost_basis] - tbl_pnl[total_fees_allocated])</f>
        <v>453347.73</v>
      </c>
      <c r="T197" t="str">
        <f t="shared" si="3"/>
        <v>Apr</v>
      </c>
    </row>
    <row r="198" spans="1:20">
      <c r="A198" t="s">
        <v>145</v>
      </c>
      <c r="B198" t="s">
        <v>36</v>
      </c>
      <c r="C198" t="s">
        <v>1653</v>
      </c>
      <c r="D198" t="s">
        <v>100</v>
      </c>
      <c r="E198" s="16" t="s">
        <v>169</v>
      </c>
      <c r="F198">
        <v>13</v>
      </c>
      <c r="G198">
        <v>627.29999999999995</v>
      </c>
      <c r="H198">
        <v>906</v>
      </c>
      <c r="I198">
        <v>568333.79999999993</v>
      </c>
      <c r="J198">
        <v>0</v>
      </c>
      <c r="K198">
        <v>0</v>
      </c>
      <c r="L198">
        <v>284.17</v>
      </c>
      <c r="M198">
        <v>284.17</v>
      </c>
      <c r="N198">
        <v>0</v>
      </c>
      <c r="O198">
        <v>0</v>
      </c>
      <c r="P198">
        <v>568049.62999999989</v>
      </c>
      <c r="Q198">
        <v>0</v>
      </c>
      <c r="R198">
        <v>1</v>
      </c>
      <c r="S198">
        <f>(tbl_pnl[gross_sell_amount] - tbl_pnl[total_cost_basis] - tbl_pnl[total_fees_allocated])</f>
        <v>568049.62999999989</v>
      </c>
      <c r="T198" t="str">
        <f t="shared" si="3"/>
        <v>Jan</v>
      </c>
    </row>
    <row r="199" spans="1:20">
      <c r="A199" t="s">
        <v>145</v>
      </c>
      <c r="B199" t="s">
        <v>36</v>
      </c>
      <c r="C199" t="s">
        <v>1665</v>
      </c>
      <c r="D199" t="s">
        <v>80</v>
      </c>
      <c r="E199" s="16" t="s">
        <v>211</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c r="S199">
        <f>(tbl_pnl[gross_sell_amount] - tbl_pnl[total_cost_basis] - tbl_pnl[total_fees_allocated])</f>
        <v>39411.630000000034</v>
      </c>
      <c r="T199" t="str">
        <f t="shared" si="3"/>
        <v>Feb</v>
      </c>
    </row>
    <row r="200" spans="1:20">
      <c r="A200" t="s">
        <v>145</v>
      </c>
      <c r="B200" t="s">
        <v>36</v>
      </c>
      <c r="C200" t="s">
        <v>1039</v>
      </c>
      <c r="D200" t="s">
        <v>96</v>
      </c>
      <c r="E200" s="16" t="s">
        <v>262</v>
      </c>
      <c r="F200">
        <v>106</v>
      </c>
      <c r="G200">
        <v>667.06</v>
      </c>
      <c r="H200">
        <v>562</v>
      </c>
      <c r="I200">
        <v>374887.72</v>
      </c>
      <c r="J200">
        <v>0</v>
      </c>
      <c r="K200">
        <v>0</v>
      </c>
      <c r="L200">
        <v>187.44</v>
      </c>
      <c r="M200">
        <v>187.44</v>
      </c>
      <c r="N200">
        <v>0</v>
      </c>
      <c r="O200">
        <v>0</v>
      </c>
      <c r="P200">
        <v>374700.28</v>
      </c>
      <c r="Q200">
        <v>0</v>
      </c>
      <c r="R200">
        <v>1</v>
      </c>
      <c r="S200">
        <f>(tbl_pnl[gross_sell_amount] - tbl_pnl[total_cost_basis] - tbl_pnl[total_fees_allocated])</f>
        <v>374700.27999999997</v>
      </c>
      <c r="T200" t="str">
        <f t="shared" si="3"/>
        <v>Apr</v>
      </c>
    </row>
    <row r="201" spans="1:20">
      <c r="A201" t="s">
        <v>145</v>
      </c>
      <c r="B201" t="s">
        <v>39</v>
      </c>
      <c r="C201" t="s">
        <v>1359</v>
      </c>
      <c r="D201" t="s">
        <v>116</v>
      </c>
      <c r="E201" s="16" t="s">
        <v>247</v>
      </c>
      <c r="F201">
        <v>91</v>
      </c>
      <c r="G201">
        <v>232.36</v>
      </c>
      <c r="H201">
        <v>91</v>
      </c>
      <c r="I201">
        <v>21144.76</v>
      </c>
      <c r="J201">
        <v>0</v>
      </c>
      <c r="K201">
        <v>0</v>
      </c>
      <c r="L201">
        <v>10.57</v>
      </c>
      <c r="M201">
        <v>10.57</v>
      </c>
      <c r="N201">
        <v>0</v>
      </c>
      <c r="O201">
        <v>0</v>
      </c>
      <c r="P201">
        <v>21134.19</v>
      </c>
      <c r="Q201">
        <v>0</v>
      </c>
      <c r="R201">
        <v>1</v>
      </c>
      <c r="S201">
        <f>(tbl_pnl[gross_sell_amount] - tbl_pnl[total_cost_basis] - tbl_pnl[total_fees_allocated])</f>
        <v>21134.19</v>
      </c>
      <c r="T201" t="str">
        <f t="shared" si="3"/>
        <v>Apr</v>
      </c>
    </row>
    <row r="202" spans="1:20">
      <c r="A202" t="s">
        <v>145</v>
      </c>
      <c r="B202" t="s">
        <v>39</v>
      </c>
      <c r="C202" t="s">
        <v>1422</v>
      </c>
      <c r="D202" t="s">
        <v>104</v>
      </c>
      <c r="E202" s="16" t="s">
        <v>264</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c r="S202">
        <f>(tbl_pnl[gross_sell_amount] - tbl_pnl[total_cost_basis] - tbl_pnl[total_fees_allocated])</f>
        <v>-827.6828571428407</v>
      </c>
      <c r="T202" t="str">
        <f t="shared" si="3"/>
        <v>Apr</v>
      </c>
    </row>
    <row r="203" spans="1:20">
      <c r="A203" t="s">
        <v>145</v>
      </c>
      <c r="B203" t="s">
        <v>39</v>
      </c>
      <c r="C203" t="s">
        <v>1156</v>
      </c>
      <c r="D203" t="s">
        <v>63</v>
      </c>
      <c r="E203" s="16" t="s">
        <v>171</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c r="S203">
        <f>(tbl_pnl[gross_sell_amount] - tbl_pnl[total_cost_basis] - tbl_pnl[total_fees_allocated])</f>
        <v>3511.553025614578</v>
      </c>
      <c r="T203" t="str">
        <f t="shared" si="3"/>
        <v>Jan</v>
      </c>
    </row>
    <row r="204" spans="1:20">
      <c r="A204" t="s">
        <v>145</v>
      </c>
      <c r="B204" t="s">
        <v>39</v>
      </c>
      <c r="C204" t="s">
        <v>1148</v>
      </c>
      <c r="D204" t="s">
        <v>54</v>
      </c>
      <c r="E204" s="16" t="s">
        <v>205</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c r="S204">
        <f>(tbl_pnl[gross_sell_amount] - tbl_pnl[total_cost_basis] - tbl_pnl[total_fees_allocated])</f>
        <v>7218.4515042117755</v>
      </c>
      <c r="T204" t="str">
        <f t="shared" si="3"/>
        <v>Feb</v>
      </c>
    </row>
    <row r="205" spans="1:20">
      <c r="A205" t="s">
        <v>145</v>
      </c>
      <c r="B205" t="s">
        <v>39</v>
      </c>
      <c r="C205" t="s">
        <v>886</v>
      </c>
      <c r="D205" t="s">
        <v>110</v>
      </c>
      <c r="E205" s="16" t="s">
        <v>158</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c r="S205">
        <f>(tbl_pnl[gross_sell_amount] - tbl_pnl[total_cost_basis] - tbl_pnl[total_fees_allocated])</f>
        <v>16172.453244747727</v>
      </c>
      <c r="T205" t="str">
        <f t="shared" si="3"/>
        <v>Jan</v>
      </c>
    </row>
    <row r="206" spans="1:20">
      <c r="A206" t="s">
        <v>145</v>
      </c>
      <c r="B206" t="s">
        <v>42</v>
      </c>
      <c r="C206" t="s">
        <v>1014</v>
      </c>
      <c r="D206" t="s">
        <v>98</v>
      </c>
      <c r="E206" s="16" t="s">
        <v>260</v>
      </c>
      <c r="F206">
        <v>104</v>
      </c>
      <c r="G206">
        <v>240.8</v>
      </c>
      <c r="H206">
        <v>999</v>
      </c>
      <c r="I206">
        <v>240559.2</v>
      </c>
      <c r="J206">
        <v>0</v>
      </c>
      <c r="K206">
        <v>0</v>
      </c>
      <c r="L206">
        <v>120.28</v>
      </c>
      <c r="M206">
        <v>120.28</v>
      </c>
      <c r="N206">
        <v>0</v>
      </c>
      <c r="O206">
        <v>0</v>
      </c>
      <c r="P206">
        <v>240438.92</v>
      </c>
      <c r="Q206">
        <v>0</v>
      </c>
      <c r="R206">
        <v>1</v>
      </c>
      <c r="S206">
        <f>(tbl_pnl[gross_sell_amount] - tbl_pnl[total_cost_basis] - tbl_pnl[total_fees_allocated])</f>
        <v>240438.92</v>
      </c>
      <c r="T206" t="str">
        <f t="shared" si="3"/>
        <v>Apr</v>
      </c>
    </row>
    <row r="207" spans="1:20">
      <c r="A207" t="s">
        <v>145</v>
      </c>
      <c r="B207" t="s">
        <v>42</v>
      </c>
      <c r="C207" t="s">
        <v>1494</v>
      </c>
      <c r="D207" t="s">
        <v>74</v>
      </c>
      <c r="E207" s="16" t="s">
        <v>274</v>
      </c>
      <c r="F207">
        <v>118</v>
      </c>
      <c r="G207">
        <v>235.05</v>
      </c>
      <c r="H207">
        <v>222</v>
      </c>
      <c r="I207">
        <v>52181.100000000013</v>
      </c>
      <c r="J207">
        <v>0</v>
      </c>
      <c r="K207">
        <v>0</v>
      </c>
      <c r="L207">
        <v>26.09</v>
      </c>
      <c r="M207">
        <v>26.09</v>
      </c>
      <c r="N207">
        <v>0</v>
      </c>
      <c r="O207">
        <v>0</v>
      </c>
      <c r="P207">
        <v>52155.010000000009</v>
      </c>
      <c r="Q207">
        <v>0</v>
      </c>
      <c r="R207">
        <v>1</v>
      </c>
      <c r="S207">
        <f>(tbl_pnl[gross_sell_amount] - tbl_pnl[total_cost_basis] - tbl_pnl[total_fees_allocated])</f>
        <v>52155.010000000017</v>
      </c>
      <c r="T207" t="str">
        <f t="shared" si="3"/>
        <v>Apr</v>
      </c>
    </row>
    <row r="208" spans="1:20">
      <c r="A208" t="s">
        <v>145</v>
      </c>
      <c r="B208" t="s">
        <v>42</v>
      </c>
      <c r="C208" t="s">
        <v>1004</v>
      </c>
      <c r="D208" t="s">
        <v>102</v>
      </c>
      <c r="E208" s="16" t="s">
        <v>325</v>
      </c>
      <c r="F208">
        <v>169</v>
      </c>
      <c r="G208">
        <v>231.98</v>
      </c>
      <c r="H208">
        <v>354</v>
      </c>
      <c r="I208">
        <v>82120.92</v>
      </c>
      <c r="J208">
        <v>0</v>
      </c>
      <c r="K208">
        <v>0</v>
      </c>
      <c r="L208">
        <v>41.06</v>
      </c>
      <c r="M208">
        <v>41.06</v>
      </c>
      <c r="N208">
        <v>0</v>
      </c>
      <c r="O208">
        <v>0</v>
      </c>
      <c r="P208">
        <v>82079.86</v>
      </c>
      <c r="Q208">
        <v>0</v>
      </c>
      <c r="R208">
        <v>1</v>
      </c>
      <c r="S208">
        <f>(tbl_pnl[gross_sell_amount] - tbl_pnl[total_cost_basis] - tbl_pnl[total_fees_allocated])</f>
        <v>82079.86</v>
      </c>
      <c r="T208" t="str">
        <f t="shared" si="3"/>
        <v>Jun</v>
      </c>
    </row>
    <row r="209" spans="1:20">
      <c r="A209" t="s">
        <v>145</v>
      </c>
      <c r="B209" t="s">
        <v>42</v>
      </c>
      <c r="C209" t="s">
        <v>1828</v>
      </c>
      <c r="D209" t="s">
        <v>96</v>
      </c>
      <c r="E209" s="16" t="s">
        <v>268</v>
      </c>
      <c r="F209">
        <v>112</v>
      </c>
      <c r="G209">
        <v>235.57</v>
      </c>
      <c r="H209">
        <v>814</v>
      </c>
      <c r="I209">
        <v>191753.98</v>
      </c>
      <c r="J209">
        <v>0</v>
      </c>
      <c r="K209">
        <v>0</v>
      </c>
      <c r="L209">
        <v>95.88</v>
      </c>
      <c r="M209">
        <v>95.88</v>
      </c>
      <c r="N209">
        <v>0</v>
      </c>
      <c r="O209">
        <v>0</v>
      </c>
      <c r="P209">
        <v>191658.1</v>
      </c>
      <c r="Q209">
        <v>0</v>
      </c>
      <c r="R209">
        <v>1</v>
      </c>
      <c r="S209">
        <f>(tbl_pnl[gross_sell_amount] - tbl_pnl[total_cost_basis] - tbl_pnl[total_fees_allocated])</f>
        <v>191658.1</v>
      </c>
      <c r="T209" t="str">
        <f t="shared" si="3"/>
        <v>Apr</v>
      </c>
    </row>
    <row r="210" spans="1:20">
      <c r="A210" t="s">
        <v>145</v>
      </c>
      <c r="B210" t="s">
        <v>42</v>
      </c>
      <c r="C210" t="s">
        <v>1029</v>
      </c>
      <c r="D210" t="s">
        <v>57</v>
      </c>
      <c r="E210" s="16" t="s">
        <v>170</v>
      </c>
      <c r="F210">
        <v>14</v>
      </c>
      <c r="G210">
        <v>246.09</v>
      </c>
      <c r="H210">
        <v>509</v>
      </c>
      <c r="I210">
        <v>125259.81</v>
      </c>
      <c r="J210">
        <v>0</v>
      </c>
      <c r="K210">
        <v>0</v>
      </c>
      <c r="L210">
        <v>62.63</v>
      </c>
      <c r="M210">
        <v>62.63</v>
      </c>
      <c r="N210">
        <v>0</v>
      </c>
      <c r="O210">
        <v>0</v>
      </c>
      <c r="P210">
        <v>125197.18</v>
      </c>
      <c r="Q210">
        <v>0</v>
      </c>
      <c r="R210">
        <v>1</v>
      </c>
      <c r="S210">
        <f>(tbl_pnl[gross_sell_amount] - tbl_pnl[total_cost_basis] - tbl_pnl[total_fees_allocated])</f>
        <v>125197.18</v>
      </c>
      <c r="T210" t="str">
        <f t="shared" si="3"/>
        <v>Jan</v>
      </c>
    </row>
    <row r="211" spans="1:20">
      <c r="A211" t="s">
        <v>145</v>
      </c>
      <c r="B211" t="s">
        <v>42</v>
      </c>
      <c r="C211" t="s">
        <v>1301</v>
      </c>
      <c r="D211" t="s">
        <v>72</v>
      </c>
      <c r="E211" s="16" t="s">
        <v>269</v>
      </c>
      <c r="F211">
        <v>113</v>
      </c>
      <c r="G211">
        <v>244.94</v>
      </c>
      <c r="H211">
        <v>972</v>
      </c>
      <c r="I211">
        <v>238081.68</v>
      </c>
      <c r="J211">
        <v>0</v>
      </c>
      <c r="K211">
        <v>0</v>
      </c>
      <c r="L211">
        <v>119.04</v>
      </c>
      <c r="M211">
        <v>119.04</v>
      </c>
      <c r="N211">
        <v>0</v>
      </c>
      <c r="O211">
        <v>0</v>
      </c>
      <c r="P211">
        <v>237962.64</v>
      </c>
      <c r="Q211">
        <v>0</v>
      </c>
      <c r="R211">
        <v>1</v>
      </c>
      <c r="S211">
        <f>(tbl_pnl[gross_sell_amount] - tbl_pnl[total_cost_basis] - tbl_pnl[total_fees_allocated])</f>
        <v>237962.63999999998</v>
      </c>
      <c r="T211" t="str">
        <f t="shared" si="3"/>
        <v>Apr</v>
      </c>
    </row>
    <row r="212" spans="1:20">
      <c r="A212" t="s">
        <v>145</v>
      </c>
      <c r="B212" t="s">
        <v>45</v>
      </c>
      <c r="C212" t="s">
        <v>924</v>
      </c>
      <c r="D212" t="s">
        <v>86</v>
      </c>
      <c r="E212" s="16" t="s">
        <v>157</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c r="S212">
        <f>(tbl_pnl[gross_sell_amount] - tbl_pnl[total_cost_basis] - tbl_pnl[total_fees_allocated])</f>
        <v>39323.898660714367</v>
      </c>
      <c r="T212" t="str">
        <f t="shared" si="3"/>
        <v>Jan</v>
      </c>
    </row>
    <row r="213" spans="1:20">
      <c r="A213" t="s">
        <v>145</v>
      </c>
      <c r="B213" t="s">
        <v>45</v>
      </c>
      <c r="C213" t="s">
        <v>1400</v>
      </c>
      <c r="D213" t="s">
        <v>72</v>
      </c>
      <c r="E213" s="16" t="s">
        <v>268</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c r="S213">
        <f>(tbl_pnl[gross_sell_amount] - tbl_pnl[total_cost_basis] - tbl_pnl[total_fees_allocated])</f>
        <v>1286.7966071428561</v>
      </c>
      <c r="T213" t="str">
        <f t="shared" si="3"/>
        <v>Apr</v>
      </c>
    </row>
    <row r="214" spans="1:20">
      <c r="A214" t="s">
        <v>145</v>
      </c>
      <c r="B214" t="s">
        <v>48</v>
      </c>
      <c r="C214" t="s">
        <v>1263</v>
      </c>
      <c r="D214" t="s">
        <v>70</v>
      </c>
      <c r="E214" s="16" t="s">
        <v>239</v>
      </c>
      <c r="F214">
        <v>83</v>
      </c>
      <c r="G214">
        <v>991.56</v>
      </c>
      <c r="H214">
        <v>223</v>
      </c>
      <c r="I214">
        <v>221117.88</v>
      </c>
      <c r="J214">
        <v>0</v>
      </c>
      <c r="K214">
        <v>0</v>
      </c>
      <c r="L214">
        <v>110.56</v>
      </c>
      <c r="M214">
        <v>110.56</v>
      </c>
      <c r="N214">
        <v>0</v>
      </c>
      <c r="O214">
        <v>0</v>
      </c>
      <c r="P214">
        <v>221007.32</v>
      </c>
      <c r="Q214">
        <v>0</v>
      </c>
      <c r="R214">
        <v>1</v>
      </c>
      <c r="S214">
        <f>(tbl_pnl[gross_sell_amount] - tbl_pnl[total_cost_basis] - tbl_pnl[total_fees_allocated])</f>
        <v>221007.32</v>
      </c>
      <c r="T214" t="str">
        <f t="shared" si="3"/>
        <v>Mar</v>
      </c>
    </row>
    <row r="215" spans="1:20">
      <c r="A215" t="s">
        <v>145</v>
      </c>
      <c r="B215" t="s">
        <v>48</v>
      </c>
      <c r="C215" t="s">
        <v>1823</v>
      </c>
      <c r="D215" t="s">
        <v>74</v>
      </c>
      <c r="E215" s="16" t="s">
        <v>318</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c r="S215">
        <f>(tbl_pnl[gross_sell_amount] - tbl_pnl[total_cost_basis] - tbl_pnl[total_fees_allocated])</f>
        <v>-327.79670454544936</v>
      </c>
      <c r="T215" t="str">
        <f t="shared" si="3"/>
        <v>Jun</v>
      </c>
    </row>
    <row r="216" spans="1:20">
      <c r="A216" t="s">
        <v>145</v>
      </c>
      <c r="B216" t="s">
        <v>48</v>
      </c>
      <c r="C216" t="s">
        <v>1172</v>
      </c>
      <c r="D216" t="s">
        <v>70</v>
      </c>
      <c r="E216" s="16" t="s">
        <v>283</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c r="S216">
        <f>(tbl_pnl[gross_sell_amount] - tbl_pnl[total_cost_basis] - tbl_pnl[total_fees_allocated])</f>
        <v>239026.37556818186</v>
      </c>
      <c r="T216" t="str">
        <f t="shared" si="3"/>
        <v>May</v>
      </c>
    </row>
    <row r="217" spans="1:20">
      <c r="A217" t="s">
        <v>148</v>
      </c>
      <c r="B217" t="s">
        <v>27</v>
      </c>
      <c r="C217" t="s">
        <v>1821</v>
      </c>
      <c r="D217" t="s">
        <v>114</v>
      </c>
      <c r="E217" s="16" t="s">
        <v>291</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c r="S217">
        <f>(tbl_pnl[gross_sell_amount] - tbl_pnl[total_cost_basis] - tbl_pnl[total_fees_allocated])</f>
        <v>190800.07</v>
      </c>
      <c r="T217" t="str">
        <f t="shared" si="3"/>
        <v>May</v>
      </c>
    </row>
    <row r="218" spans="1:20">
      <c r="A218" t="s">
        <v>148</v>
      </c>
      <c r="B218" t="s">
        <v>27</v>
      </c>
      <c r="C218" t="s">
        <v>1371</v>
      </c>
      <c r="D218" t="s">
        <v>57</v>
      </c>
      <c r="E218" s="16" t="s">
        <v>281</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c r="S218">
        <f>(tbl_pnl[gross_sell_amount] - tbl_pnl[total_cost_basis] - tbl_pnl[total_fees_allocated])</f>
        <v>49380.368726899294</v>
      </c>
      <c r="T218" t="str">
        <f t="shared" si="3"/>
        <v>May</v>
      </c>
    </row>
    <row r="219" spans="1:20">
      <c r="A219" t="s">
        <v>148</v>
      </c>
      <c r="B219" t="s">
        <v>30</v>
      </c>
      <c r="C219" t="s">
        <v>1647</v>
      </c>
      <c r="D219" t="s">
        <v>84</v>
      </c>
      <c r="E219" s="16" t="s">
        <v>257</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c r="S219">
        <f>(tbl_pnl[gross_sell_amount] - tbl_pnl[total_cost_basis] - tbl_pnl[total_fees_allocated])</f>
        <v>701495.90000000014</v>
      </c>
      <c r="T219" t="str">
        <f t="shared" si="3"/>
        <v>Apr</v>
      </c>
    </row>
    <row r="220" spans="1:20">
      <c r="A220" t="s">
        <v>148</v>
      </c>
      <c r="B220" t="s">
        <v>30</v>
      </c>
      <c r="C220" t="s">
        <v>918</v>
      </c>
      <c r="D220" t="s">
        <v>114</v>
      </c>
      <c r="E220" s="16" t="s">
        <v>257</v>
      </c>
      <c r="F220">
        <v>101</v>
      </c>
      <c r="G220">
        <v>1249.6300000000001</v>
      </c>
      <c r="H220">
        <v>643</v>
      </c>
      <c r="I220">
        <v>803512.09000000008</v>
      </c>
      <c r="J220">
        <v>0</v>
      </c>
      <c r="K220">
        <v>0</v>
      </c>
      <c r="L220">
        <v>401.76</v>
      </c>
      <c r="M220">
        <v>401.76</v>
      </c>
      <c r="N220">
        <v>0</v>
      </c>
      <c r="O220">
        <v>0</v>
      </c>
      <c r="P220">
        <v>803110.33000000007</v>
      </c>
      <c r="Q220">
        <v>0</v>
      </c>
      <c r="R220">
        <v>1</v>
      </c>
      <c r="S220">
        <f>(tbl_pnl[gross_sell_amount] - tbl_pnl[total_cost_basis] - tbl_pnl[total_fees_allocated])</f>
        <v>803110.33000000007</v>
      </c>
      <c r="T220" t="str">
        <f t="shared" si="3"/>
        <v>Apr</v>
      </c>
    </row>
    <row r="221" spans="1:20">
      <c r="A221" t="s">
        <v>148</v>
      </c>
      <c r="B221" t="s">
        <v>33</v>
      </c>
      <c r="C221" t="s">
        <v>1226</v>
      </c>
      <c r="D221" t="s">
        <v>108</v>
      </c>
      <c r="E221" s="16" t="s">
        <v>250</v>
      </c>
      <c r="F221">
        <v>94</v>
      </c>
      <c r="G221">
        <v>1989.4</v>
      </c>
      <c r="H221">
        <v>641</v>
      </c>
      <c r="I221">
        <v>1275205.3999999999</v>
      </c>
      <c r="J221">
        <v>0</v>
      </c>
      <c r="K221">
        <v>0</v>
      </c>
      <c r="L221">
        <v>637.6</v>
      </c>
      <c r="M221">
        <v>637.6</v>
      </c>
      <c r="N221">
        <v>0</v>
      </c>
      <c r="O221">
        <v>0</v>
      </c>
      <c r="P221">
        <v>1274567.8</v>
      </c>
      <c r="Q221">
        <v>0</v>
      </c>
      <c r="R221">
        <v>1</v>
      </c>
      <c r="S221">
        <f>(tbl_pnl[gross_sell_amount] - tbl_pnl[total_cost_basis] - tbl_pnl[total_fees_allocated])</f>
        <v>1274567.7999999998</v>
      </c>
      <c r="T221" t="str">
        <f t="shared" si="3"/>
        <v>Apr</v>
      </c>
    </row>
    <row r="222" spans="1:20">
      <c r="A222" t="s">
        <v>148</v>
      </c>
      <c r="B222" t="s">
        <v>33</v>
      </c>
      <c r="C222" t="s">
        <v>1305</v>
      </c>
      <c r="D222" t="s">
        <v>80</v>
      </c>
      <c r="E222" s="16" t="s">
        <v>320</v>
      </c>
      <c r="F222">
        <v>164</v>
      </c>
      <c r="G222">
        <v>2219.63</v>
      </c>
      <c r="H222">
        <v>504</v>
      </c>
      <c r="I222">
        <v>1118693.52</v>
      </c>
      <c r="J222">
        <v>0</v>
      </c>
      <c r="K222">
        <v>0</v>
      </c>
      <c r="L222">
        <v>559.35</v>
      </c>
      <c r="M222">
        <v>559.35</v>
      </c>
      <c r="N222">
        <v>0</v>
      </c>
      <c r="O222">
        <v>0</v>
      </c>
      <c r="P222">
        <v>1118134.17</v>
      </c>
      <c r="Q222">
        <v>0</v>
      </c>
      <c r="R222">
        <v>1</v>
      </c>
      <c r="S222">
        <f>(tbl_pnl[gross_sell_amount] - tbl_pnl[total_cost_basis] - tbl_pnl[total_fees_allocated])</f>
        <v>1118134.17</v>
      </c>
      <c r="T222" t="str">
        <f t="shared" si="3"/>
        <v>Jun</v>
      </c>
    </row>
    <row r="223" spans="1:20">
      <c r="A223" t="s">
        <v>148</v>
      </c>
      <c r="B223" t="s">
        <v>33</v>
      </c>
      <c r="C223" t="s">
        <v>1367</v>
      </c>
      <c r="D223" t="s">
        <v>72</v>
      </c>
      <c r="E223" s="16" t="s">
        <v>199</v>
      </c>
      <c r="F223">
        <v>43</v>
      </c>
      <c r="G223">
        <v>2246.29</v>
      </c>
      <c r="H223">
        <v>546</v>
      </c>
      <c r="I223">
        <v>1226474.3400000001</v>
      </c>
      <c r="J223">
        <v>0</v>
      </c>
      <c r="K223">
        <v>0</v>
      </c>
      <c r="L223">
        <v>613.24</v>
      </c>
      <c r="M223">
        <v>613.24</v>
      </c>
      <c r="N223">
        <v>0</v>
      </c>
      <c r="O223">
        <v>0</v>
      </c>
      <c r="P223">
        <v>1225861.1000000001</v>
      </c>
      <c r="Q223">
        <v>0</v>
      </c>
      <c r="R223">
        <v>1</v>
      </c>
      <c r="S223">
        <f>(tbl_pnl[gross_sell_amount] - tbl_pnl[total_cost_basis] - tbl_pnl[total_fees_allocated])</f>
        <v>1225861.1000000001</v>
      </c>
      <c r="T223" t="str">
        <f t="shared" si="3"/>
        <v>Feb</v>
      </c>
    </row>
    <row r="224" spans="1:20">
      <c r="A224" t="s">
        <v>148</v>
      </c>
      <c r="B224" t="s">
        <v>33</v>
      </c>
      <c r="C224" t="s">
        <v>996</v>
      </c>
      <c r="D224" t="s">
        <v>72</v>
      </c>
      <c r="E224" s="16" t="s">
        <v>214</v>
      </c>
      <c r="F224">
        <v>58</v>
      </c>
      <c r="G224">
        <v>2218.42</v>
      </c>
      <c r="H224">
        <v>258</v>
      </c>
      <c r="I224">
        <v>572352.36</v>
      </c>
      <c r="J224">
        <v>0</v>
      </c>
      <c r="K224">
        <v>0</v>
      </c>
      <c r="L224">
        <v>286.18</v>
      </c>
      <c r="M224">
        <v>286.18</v>
      </c>
      <c r="N224">
        <v>0</v>
      </c>
      <c r="O224">
        <v>0</v>
      </c>
      <c r="P224">
        <v>572066.17999999993</v>
      </c>
      <c r="Q224">
        <v>0</v>
      </c>
      <c r="R224">
        <v>1</v>
      </c>
      <c r="S224">
        <f>(tbl_pnl[gross_sell_amount] - tbl_pnl[total_cost_basis] - tbl_pnl[total_fees_allocated])</f>
        <v>572066.17999999993</v>
      </c>
      <c r="T224" t="str">
        <f t="shared" si="3"/>
        <v>Feb</v>
      </c>
    </row>
    <row r="225" spans="1:20">
      <c r="A225" t="s">
        <v>148</v>
      </c>
      <c r="B225" t="s">
        <v>33</v>
      </c>
      <c r="C225" t="s">
        <v>1146</v>
      </c>
      <c r="D225" t="s">
        <v>98</v>
      </c>
      <c r="E225" s="16" t="s">
        <v>313</v>
      </c>
      <c r="F225">
        <v>157</v>
      </c>
      <c r="G225">
        <v>2151.77</v>
      </c>
      <c r="H225">
        <v>206</v>
      </c>
      <c r="I225">
        <v>443264.62</v>
      </c>
      <c r="J225">
        <v>0</v>
      </c>
      <c r="K225">
        <v>0</v>
      </c>
      <c r="L225">
        <v>221.63</v>
      </c>
      <c r="M225">
        <v>221.63</v>
      </c>
      <c r="N225">
        <v>0</v>
      </c>
      <c r="O225">
        <v>0</v>
      </c>
      <c r="P225">
        <v>443042.99</v>
      </c>
      <c r="Q225">
        <v>0</v>
      </c>
      <c r="R225">
        <v>1</v>
      </c>
      <c r="S225">
        <f>(tbl_pnl[gross_sell_amount] - tbl_pnl[total_cost_basis] - tbl_pnl[total_fees_allocated])</f>
        <v>443042.99</v>
      </c>
      <c r="T225" t="str">
        <f t="shared" si="3"/>
        <v>Jun</v>
      </c>
    </row>
    <row r="226" spans="1:20">
      <c r="A226" t="s">
        <v>148</v>
      </c>
      <c r="B226" t="s">
        <v>33</v>
      </c>
      <c r="C226" t="s">
        <v>1730</v>
      </c>
      <c r="D226" t="s">
        <v>90</v>
      </c>
      <c r="E226" s="16" t="s">
        <v>208</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c r="S226">
        <f>(tbl_pnl[gross_sell_amount] - tbl_pnl[total_cost_basis] - tbl_pnl[total_fees_allocated])</f>
        <v>77751.727689769526</v>
      </c>
      <c r="T226" t="str">
        <f t="shared" si="3"/>
        <v>Feb</v>
      </c>
    </row>
    <row r="227" spans="1:20">
      <c r="A227" t="s">
        <v>148</v>
      </c>
      <c r="B227" t="s">
        <v>36</v>
      </c>
      <c r="C227" t="s">
        <v>1078</v>
      </c>
      <c r="D227" t="s">
        <v>114</v>
      </c>
      <c r="E227" s="16" t="s">
        <v>171</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c r="S227">
        <f>(tbl_pnl[gross_sell_amount] - tbl_pnl[total_cost_basis] - tbl_pnl[total_fees_allocated])</f>
        <v>57158.12</v>
      </c>
      <c r="T227" t="str">
        <f t="shared" si="3"/>
        <v>Jan</v>
      </c>
    </row>
    <row r="228" spans="1:20">
      <c r="A228" t="s">
        <v>148</v>
      </c>
      <c r="B228" t="s">
        <v>36</v>
      </c>
      <c r="C228" t="s">
        <v>1807</v>
      </c>
      <c r="D228" t="s">
        <v>70</v>
      </c>
      <c r="E228" s="16" t="s">
        <v>173</v>
      </c>
      <c r="F228">
        <v>17</v>
      </c>
      <c r="G228">
        <v>644.21</v>
      </c>
      <c r="H228">
        <v>345</v>
      </c>
      <c r="I228">
        <v>222252.45</v>
      </c>
      <c r="J228">
        <v>0</v>
      </c>
      <c r="K228">
        <v>0</v>
      </c>
      <c r="L228">
        <v>111.13</v>
      </c>
      <c r="M228">
        <v>111.13</v>
      </c>
      <c r="N228">
        <v>0</v>
      </c>
      <c r="O228">
        <v>0</v>
      </c>
      <c r="P228">
        <v>222141.32</v>
      </c>
      <c r="Q228">
        <v>0</v>
      </c>
      <c r="R228">
        <v>1</v>
      </c>
      <c r="S228">
        <f>(tbl_pnl[gross_sell_amount] - tbl_pnl[total_cost_basis] - tbl_pnl[total_fees_allocated])</f>
        <v>222141.32</v>
      </c>
      <c r="T228" t="str">
        <f t="shared" si="3"/>
        <v>Jan</v>
      </c>
    </row>
    <row r="229" spans="1:20">
      <c r="A229" t="s">
        <v>148</v>
      </c>
      <c r="B229" t="s">
        <v>39</v>
      </c>
      <c r="C229" t="s">
        <v>1406</v>
      </c>
      <c r="D229" t="s">
        <v>66</v>
      </c>
      <c r="E229" s="16" t="s">
        <v>197</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c r="S229">
        <f>(tbl_pnl[gross_sell_amount] - tbl_pnl[total_cost_basis] - tbl_pnl[total_fees_allocated])</f>
        <v>16602.172679127769</v>
      </c>
      <c r="T229" t="str">
        <f t="shared" si="3"/>
        <v>Feb</v>
      </c>
    </row>
    <row r="230" spans="1:20">
      <c r="A230" t="s">
        <v>148</v>
      </c>
      <c r="B230" t="s">
        <v>42</v>
      </c>
      <c r="C230" t="s">
        <v>1396</v>
      </c>
      <c r="D230" t="s">
        <v>112</v>
      </c>
      <c r="E230" s="16" t="s">
        <v>222</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c r="S230">
        <f>(tbl_pnl[gross_sell_amount] - tbl_pnl[total_cost_basis] - tbl_pnl[total_fees_allocated])</f>
        <v>-2966.019144736812</v>
      </c>
      <c r="T230" t="str">
        <f t="shared" si="3"/>
        <v>Mar</v>
      </c>
    </row>
    <row r="231" spans="1:20">
      <c r="A231" t="s">
        <v>148</v>
      </c>
      <c r="B231" t="s">
        <v>42</v>
      </c>
      <c r="C231" t="s">
        <v>1621</v>
      </c>
      <c r="D231" t="s">
        <v>110</v>
      </c>
      <c r="E231" s="16" t="s">
        <v>177</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c r="S231">
        <f>(tbl_pnl[gross_sell_amount] - tbl_pnl[total_cost_basis] - tbl_pnl[total_fees_allocated])</f>
        <v>70807.449144736849</v>
      </c>
      <c r="T231" t="str">
        <f t="shared" si="3"/>
        <v>Jan</v>
      </c>
    </row>
    <row r="232" spans="1:20">
      <c r="A232" t="s">
        <v>148</v>
      </c>
      <c r="B232" t="s">
        <v>42</v>
      </c>
      <c r="C232" t="s">
        <v>1311</v>
      </c>
      <c r="D232" t="s">
        <v>74</v>
      </c>
      <c r="E232" s="16" t="s">
        <v>178</v>
      </c>
      <c r="F232">
        <v>22</v>
      </c>
      <c r="G232">
        <v>227.67</v>
      </c>
      <c r="H232">
        <v>707</v>
      </c>
      <c r="I232">
        <v>160962.69</v>
      </c>
      <c r="J232">
        <v>0</v>
      </c>
      <c r="K232">
        <v>0</v>
      </c>
      <c r="L232">
        <v>80.48</v>
      </c>
      <c r="M232">
        <v>80.48</v>
      </c>
      <c r="N232">
        <v>0</v>
      </c>
      <c r="O232">
        <v>0</v>
      </c>
      <c r="P232">
        <v>160882.21</v>
      </c>
      <c r="Q232">
        <v>0</v>
      </c>
      <c r="R232">
        <v>1</v>
      </c>
      <c r="S232">
        <f>(tbl_pnl[gross_sell_amount] - tbl_pnl[total_cost_basis] - tbl_pnl[total_fees_allocated])</f>
        <v>160882.21</v>
      </c>
      <c r="T232" t="str">
        <f t="shared" si="3"/>
        <v>Jan</v>
      </c>
    </row>
    <row r="233" spans="1:20">
      <c r="A233" t="s">
        <v>148</v>
      </c>
      <c r="B233" t="s">
        <v>42</v>
      </c>
      <c r="C233" t="s">
        <v>1534</v>
      </c>
      <c r="D233" t="s">
        <v>96</v>
      </c>
      <c r="E233" s="16" t="s">
        <v>204</v>
      </c>
      <c r="F233">
        <v>48</v>
      </c>
      <c r="G233">
        <v>242.5</v>
      </c>
      <c r="H233">
        <v>247</v>
      </c>
      <c r="I233">
        <v>59897.5</v>
      </c>
      <c r="J233">
        <v>56331.96</v>
      </c>
      <c r="K233">
        <v>28.17</v>
      </c>
      <c r="L233">
        <v>29.95</v>
      </c>
      <c r="M233">
        <v>58.12</v>
      </c>
      <c r="N233">
        <v>228.1786639676113</v>
      </c>
      <c r="O233">
        <v>56360.13</v>
      </c>
      <c r="P233">
        <v>3507.420000000001</v>
      </c>
      <c r="Q233">
        <v>6.2232290805574811E-2</v>
      </c>
      <c r="R233">
        <v>1</v>
      </c>
      <c r="S233">
        <f>(tbl_pnl[gross_sell_amount] - tbl_pnl[total_cost_basis] - tbl_pnl[total_fees_allocated])</f>
        <v>3479.2500000000027</v>
      </c>
      <c r="T233" t="str">
        <f t="shared" si="3"/>
        <v>Feb</v>
      </c>
    </row>
    <row r="234" spans="1:20">
      <c r="A234" t="s">
        <v>148</v>
      </c>
      <c r="B234" t="s">
        <v>45</v>
      </c>
      <c r="C234" t="s">
        <v>1162</v>
      </c>
      <c r="D234" t="s">
        <v>84</v>
      </c>
      <c r="E234" s="16" t="s">
        <v>271</v>
      </c>
      <c r="F234">
        <v>115</v>
      </c>
      <c r="G234">
        <v>540.85</v>
      </c>
      <c r="H234">
        <v>222</v>
      </c>
      <c r="I234">
        <v>120068.7</v>
      </c>
      <c r="J234">
        <v>0</v>
      </c>
      <c r="K234">
        <v>0</v>
      </c>
      <c r="L234">
        <v>60.03</v>
      </c>
      <c r="M234">
        <v>60.03</v>
      </c>
      <c r="N234">
        <v>0</v>
      </c>
      <c r="O234">
        <v>0</v>
      </c>
      <c r="P234">
        <v>120008.67</v>
      </c>
      <c r="Q234">
        <v>0</v>
      </c>
      <c r="R234">
        <v>1</v>
      </c>
      <c r="S234">
        <f>(tbl_pnl[gross_sell_amount] - tbl_pnl[total_cost_basis] - tbl_pnl[total_fees_allocated])</f>
        <v>120008.67</v>
      </c>
      <c r="T234" t="str">
        <f t="shared" si="3"/>
        <v>Apr</v>
      </c>
    </row>
    <row r="235" spans="1:20">
      <c r="A235" t="s">
        <v>148</v>
      </c>
      <c r="B235" t="s">
        <v>45</v>
      </c>
      <c r="C235" t="s">
        <v>1756</v>
      </c>
      <c r="D235" t="s">
        <v>110</v>
      </c>
      <c r="E235" s="16" t="s">
        <v>193</v>
      </c>
      <c r="F235">
        <v>37</v>
      </c>
      <c r="G235">
        <v>573.79999999999995</v>
      </c>
      <c r="H235">
        <v>796</v>
      </c>
      <c r="I235">
        <v>456744.8</v>
      </c>
      <c r="J235">
        <v>0</v>
      </c>
      <c r="K235">
        <v>0</v>
      </c>
      <c r="L235">
        <v>228.37</v>
      </c>
      <c r="M235">
        <v>228.37</v>
      </c>
      <c r="N235">
        <v>0</v>
      </c>
      <c r="O235">
        <v>0</v>
      </c>
      <c r="P235">
        <v>456516.43</v>
      </c>
      <c r="Q235">
        <v>0</v>
      </c>
      <c r="R235">
        <v>1</v>
      </c>
      <c r="S235">
        <f>(tbl_pnl[gross_sell_amount] - tbl_pnl[total_cost_basis] - tbl_pnl[total_fees_allocated])</f>
        <v>456516.43</v>
      </c>
      <c r="T235" t="str">
        <f t="shared" si="3"/>
        <v>Feb</v>
      </c>
    </row>
    <row r="236" spans="1:20">
      <c r="A236" t="s">
        <v>148</v>
      </c>
      <c r="B236" t="s">
        <v>45</v>
      </c>
      <c r="C236" t="s">
        <v>1351</v>
      </c>
      <c r="D236" t="s">
        <v>102</v>
      </c>
      <c r="E236" s="16" t="s">
        <v>194</v>
      </c>
      <c r="F236">
        <v>38</v>
      </c>
      <c r="G236">
        <v>585.1</v>
      </c>
      <c r="H236">
        <v>874</v>
      </c>
      <c r="I236">
        <v>511377.4</v>
      </c>
      <c r="J236">
        <v>0</v>
      </c>
      <c r="K236">
        <v>0</v>
      </c>
      <c r="L236">
        <v>255.69</v>
      </c>
      <c r="M236">
        <v>255.69</v>
      </c>
      <c r="N236">
        <v>0</v>
      </c>
      <c r="O236">
        <v>0</v>
      </c>
      <c r="P236">
        <v>511121.71</v>
      </c>
      <c r="Q236">
        <v>0</v>
      </c>
      <c r="R236">
        <v>1</v>
      </c>
      <c r="S236">
        <f>(tbl_pnl[gross_sell_amount] - tbl_pnl[total_cost_basis] - tbl_pnl[total_fees_allocated])</f>
        <v>511121.71</v>
      </c>
      <c r="T236" t="str">
        <f t="shared" si="3"/>
        <v>Feb</v>
      </c>
    </row>
    <row r="237" spans="1:20">
      <c r="A237" t="s">
        <v>148</v>
      </c>
      <c r="B237" t="s">
        <v>45</v>
      </c>
      <c r="C237" t="s">
        <v>952</v>
      </c>
      <c r="D237" t="s">
        <v>100</v>
      </c>
      <c r="E237" s="16" t="s">
        <v>269</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c r="S237">
        <f>(tbl_pnl[gross_sell_amount] - tbl_pnl[total_cost_basis] - tbl_pnl[total_fees_allocated])</f>
        <v>21824.807016216251</v>
      </c>
      <c r="T237" t="str">
        <f t="shared" si="3"/>
        <v>Apr</v>
      </c>
    </row>
    <row r="238" spans="1:20">
      <c r="A238" t="s">
        <v>148</v>
      </c>
      <c r="B238" t="s">
        <v>48</v>
      </c>
      <c r="C238" t="s">
        <v>1279</v>
      </c>
      <c r="D238" t="s">
        <v>76</v>
      </c>
      <c r="E238" s="16" t="s">
        <v>229</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c r="S238">
        <f>(tbl_pnl[gross_sell_amount] - tbl_pnl[total_cost_basis] - tbl_pnl[total_fees_allocated])</f>
        <v>535606.87000000011</v>
      </c>
      <c r="T238" t="str">
        <f t="shared" si="3"/>
        <v>Mar</v>
      </c>
    </row>
    <row r="239" spans="1:20">
      <c r="A239" t="s">
        <v>148</v>
      </c>
      <c r="B239" t="s">
        <v>48</v>
      </c>
      <c r="C239" t="s">
        <v>1212</v>
      </c>
      <c r="D239" t="s">
        <v>66</v>
      </c>
      <c r="E239" s="16" t="s">
        <v>172</v>
      </c>
      <c r="F239">
        <v>16</v>
      </c>
      <c r="G239">
        <v>1040.8499999999999</v>
      </c>
      <c r="H239">
        <v>411</v>
      </c>
      <c r="I239">
        <v>427789.35</v>
      </c>
      <c r="J239">
        <v>0</v>
      </c>
      <c r="K239">
        <v>0</v>
      </c>
      <c r="L239">
        <v>213.89</v>
      </c>
      <c r="M239">
        <v>213.89</v>
      </c>
      <c r="N239">
        <v>0</v>
      </c>
      <c r="O239">
        <v>0</v>
      </c>
      <c r="P239">
        <v>427575.46</v>
      </c>
      <c r="Q239">
        <v>0</v>
      </c>
      <c r="R239">
        <v>1</v>
      </c>
      <c r="S239">
        <f>(tbl_pnl[gross_sell_amount] - tbl_pnl[total_cost_basis] - tbl_pnl[total_fees_allocated])</f>
        <v>427575.45999999996</v>
      </c>
      <c r="T239" t="str">
        <f t="shared" si="3"/>
        <v>Jan</v>
      </c>
    </row>
    <row r="240" spans="1:20">
      <c r="A240" t="s">
        <v>148</v>
      </c>
      <c r="B240" t="s">
        <v>48</v>
      </c>
      <c r="C240" t="s">
        <v>1303</v>
      </c>
      <c r="D240" t="s">
        <v>57</v>
      </c>
      <c r="E240" s="16" t="s">
        <v>215</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c r="S240">
        <f>(tbl_pnl[gross_sell_amount] - tbl_pnl[total_cost_basis] - tbl_pnl[total_fees_allocated])</f>
        <v>347632.13999999996</v>
      </c>
      <c r="T240" t="str">
        <f t="shared" si="3"/>
        <v>Feb</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126-1A2D-4BFE-80C4-8DED5B2D6B2D}">
  <dimension ref="A1:S501"/>
  <sheetViews>
    <sheetView workbookViewId="0"/>
  </sheetViews>
  <sheetFormatPr defaultRowHeight="14.4"/>
  <cols>
    <col min="1" max="1" width="15.6640625" bestFit="1" customWidth="1"/>
    <col min="2" max="2" width="10.88671875" customWidth="1"/>
    <col min="3" max="3" width="19.109375" customWidth="1"/>
    <col min="4" max="4" width="13.33203125" customWidth="1"/>
    <col min="6" max="6" width="10" customWidth="1"/>
    <col min="7" max="7" width="12.6640625" customWidth="1"/>
    <col min="8" max="9" width="11.77734375" customWidth="1"/>
    <col min="10" max="10" width="16.6640625" customWidth="1"/>
    <col min="11" max="11" width="11.44140625" style="27" customWidth="1"/>
    <col min="12" max="12" width="23.5546875" customWidth="1"/>
    <col min="13" max="13" width="17.77734375" customWidth="1"/>
    <col min="14" max="14" width="22.44140625" customWidth="1"/>
    <col min="15" max="15" width="10.21875" customWidth="1"/>
    <col min="16" max="16" width="16.6640625" style="14" customWidth="1"/>
    <col min="17" max="17" width="16.6640625" style="29" customWidth="1"/>
    <col min="18" max="18" width="12" bestFit="1" customWidth="1"/>
  </cols>
  <sheetData>
    <row r="1" spans="1:19">
      <c r="A1" s="1" t="s">
        <v>863</v>
      </c>
      <c r="B1" s="1" t="s">
        <v>350</v>
      </c>
      <c r="C1" s="1" t="s">
        <v>864</v>
      </c>
      <c r="D1" s="1" t="s">
        <v>24</v>
      </c>
      <c r="E1" s="1" t="s">
        <v>352</v>
      </c>
      <c r="F1" s="1" t="s">
        <v>353</v>
      </c>
      <c r="G1" s="1" t="s">
        <v>865</v>
      </c>
      <c r="H1" s="1" t="s">
        <v>866</v>
      </c>
      <c r="I1" s="1" t="s">
        <v>51</v>
      </c>
      <c r="J1" s="1" t="s">
        <v>118</v>
      </c>
      <c r="K1" s="26" t="s">
        <v>151</v>
      </c>
      <c r="L1" s="2" t="s">
        <v>1909</v>
      </c>
      <c r="M1" s="2" t="s">
        <v>119</v>
      </c>
      <c r="N1" s="2" t="s">
        <v>26</v>
      </c>
      <c r="O1" s="2" t="s">
        <v>1910</v>
      </c>
      <c r="P1" s="21" t="s">
        <v>1911</v>
      </c>
      <c r="Q1" s="28" t="s">
        <v>1933</v>
      </c>
      <c r="R1" s="2" t="s">
        <v>1912</v>
      </c>
    </row>
    <row r="2" spans="1:19">
      <c r="A2" t="s">
        <v>924</v>
      </c>
      <c r="B2" t="s">
        <v>544</v>
      </c>
      <c r="C2" t="s">
        <v>925</v>
      </c>
      <c r="D2" t="s">
        <v>45</v>
      </c>
      <c r="E2" t="s">
        <v>365</v>
      </c>
      <c r="F2">
        <v>627</v>
      </c>
      <c r="G2">
        <v>595.1</v>
      </c>
      <c r="H2">
        <v>186.56</v>
      </c>
      <c r="I2" t="s">
        <v>86</v>
      </c>
      <c r="J2" t="s">
        <v>145</v>
      </c>
      <c r="K2" s="27" t="s">
        <v>157</v>
      </c>
      <c r="L2" t="str">
        <f>VLOOKUP(I2,dim_trader!A:B,2,FALSE)</f>
        <v>Jamie Anderson</v>
      </c>
      <c r="M2" t="str">
        <f>VLOOKUP(J2,dim_portfolio!A:B,2,FALSE)</f>
        <v>Portfolio 9</v>
      </c>
      <c r="N2" t="str">
        <f>VLOOKUP(D2,dim_company!A:C,3,FALSE)</f>
        <v>Amazon.com Inc.</v>
      </c>
      <c r="O2">
        <f>VLOOKUP(K2,dim_calendar!A:C,3,FALSE)</f>
        <v>2025</v>
      </c>
      <c r="P2" s="14">
        <f t="shared" ref="P2:P65" si="0">(F2 * G2)</f>
        <v>373127.7</v>
      </c>
      <c r="Q2" s="29" t="str">
        <f t="shared" ref="Q2:Q65" si="1">TEXT(K2,"mmm")</f>
        <v>Jan</v>
      </c>
      <c r="R2">
        <f t="shared" ref="R2:R65" si="2">(F2 * G2) - H2</f>
        <v>372941.14</v>
      </c>
      <c r="S2" t="s">
        <v>1915</v>
      </c>
    </row>
    <row r="3" spans="1:19">
      <c r="A3" t="s">
        <v>940</v>
      </c>
      <c r="B3" t="s">
        <v>603</v>
      </c>
      <c r="C3" t="s">
        <v>941</v>
      </c>
      <c r="D3" t="s">
        <v>42</v>
      </c>
      <c r="E3" t="s">
        <v>360</v>
      </c>
      <c r="F3">
        <v>99</v>
      </c>
      <c r="G3">
        <v>236.11</v>
      </c>
      <c r="H3">
        <v>11.69</v>
      </c>
      <c r="I3" t="s">
        <v>116</v>
      </c>
      <c r="J3" t="s">
        <v>127</v>
      </c>
      <c r="K3" s="27" t="s">
        <v>157</v>
      </c>
      <c r="L3" t="str">
        <f>VLOOKUP(I3,dim_trader!A:B,2,FALSE)</f>
        <v>Riley Lee</v>
      </c>
      <c r="M3" t="str">
        <f>VLOOKUP(J3,dim_portfolio!A:B,2,FALSE)</f>
        <v>Portfolio 3</v>
      </c>
      <c r="N3" t="str">
        <f>VLOOKUP(D3,dim_company!A:C,3,FALSE)</f>
        <v>Microsoft Corp.</v>
      </c>
      <c r="O3">
        <f>VLOOKUP(K3,dim_calendar!A:C,3,FALSE)</f>
        <v>2025</v>
      </c>
      <c r="P3" s="14">
        <f t="shared" si="0"/>
        <v>23374.890000000003</v>
      </c>
      <c r="Q3" s="29" t="str">
        <f t="shared" si="1"/>
        <v>Jan</v>
      </c>
      <c r="R3">
        <f t="shared" si="2"/>
        <v>23363.200000000004</v>
      </c>
      <c r="S3">
        <f>COUNTA(A:A)</f>
        <v>501</v>
      </c>
    </row>
    <row r="4" spans="1:19">
      <c r="A4" t="s">
        <v>1166</v>
      </c>
      <c r="B4" t="s">
        <v>589</v>
      </c>
      <c r="C4" t="s">
        <v>1167</v>
      </c>
      <c r="D4" t="s">
        <v>33</v>
      </c>
      <c r="E4" t="s">
        <v>360</v>
      </c>
      <c r="F4">
        <v>817</v>
      </c>
      <c r="G4">
        <v>2048.3000000000002</v>
      </c>
      <c r="H4">
        <v>836.73</v>
      </c>
      <c r="I4" t="s">
        <v>102</v>
      </c>
      <c r="J4" t="s">
        <v>133</v>
      </c>
      <c r="K4" s="27" t="s">
        <v>157</v>
      </c>
      <c r="L4" t="str">
        <f>VLOOKUP(I4,dim_trader!A:B,2,FALSE)</f>
        <v>Rowan Harris</v>
      </c>
      <c r="M4" t="str">
        <f>VLOOKUP(J4,dim_portfolio!A:B,2,FALSE)</f>
        <v>Portfolio 5</v>
      </c>
      <c r="N4" t="str">
        <f>VLOOKUP(D4,dim_company!A:C,3,FALSE)</f>
        <v>HDFC Bank</v>
      </c>
      <c r="O4">
        <f>VLOOKUP(K4,dim_calendar!A:C,3,FALSE)</f>
        <v>2025</v>
      </c>
      <c r="P4" s="14">
        <f t="shared" si="0"/>
        <v>1673461.1</v>
      </c>
      <c r="Q4" s="29" t="str">
        <f t="shared" si="1"/>
        <v>Jan</v>
      </c>
      <c r="R4">
        <f t="shared" si="2"/>
        <v>1672624.37</v>
      </c>
    </row>
    <row r="5" spans="1:19">
      <c r="A5" t="s">
        <v>1567</v>
      </c>
      <c r="B5" t="s">
        <v>621</v>
      </c>
      <c r="C5" t="s">
        <v>1568</v>
      </c>
      <c r="D5" t="s">
        <v>45</v>
      </c>
      <c r="E5" t="s">
        <v>365</v>
      </c>
      <c r="F5">
        <v>711</v>
      </c>
      <c r="G5">
        <v>585.70000000000005</v>
      </c>
      <c r="H5">
        <v>208.22</v>
      </c>
      <c r="I5" t="s">
        <v>104</v>
      </c>
      <c r="J5" t="s">
        <v>130</v>
      </c>
      <c r="K5" s="27" t="s">
        <v>157</v>
      </c>
      <c r="L5" t="str">
        <f>VLOOKUP(I5,dim_trader!A:B,2,FALSE)</f>
        <v>Taylor Wilson</v>
      </c>
      <c r="M5" t="str">
        <f>VLOOKUP(J5,dim_portfolio!A:B,2,FALSE)</f>
        <v>Portfolio 4</v>
      </c>
      <c r="N5" t="str">
        <f>VLOOKUP(D5,dim_company!A:C,3,FALSE)</f>
        <v>Amazon.com Inc.</v>
      </c>
      <c r="O5">
        <f>VLOOKUP(K5,dim_calendar!A:C,3,FALSE)</f>
        <v>2025</v>
      </c>
      <c r="P5" s="14">
        <f t="shared" si="0"/>
        <v>416432.7</v>
      </c>
      <c r="Q5" s="29" t="str">
        <f t="shared" si="1"/>
        <v>Jan</v>
      </c>
      <c r="R5">
        <f t="shared" si="2"/>
        <v>416224.48000000004</v>
      </c>
      <c r="S5" t="s">
        <v>1916</v>
      </c>
    </row>
    <row r="6" spans="1:19">
      <c r="A6" t="s">
        <v>1585</v>
      </c>
      <c r="B6" t="s">
        <v>395</v>
      </c>
      <c r="C6" t="s">
        <v>1586</v>
      </c>
      <c r="D6" t="s">
        <v>48</v>
      </c>
      <c r="E6" t="s">
        <v>360</v>
      </c>
      <c r="F6">
        <v>65</v>
      </c>
      <c r="G6">
        <v>963.26</v>
      </c>
      <c r="H6">
        <v>31.31</v>
      </c>
      <c r="I6" t="s">
        <v>82</v>
      </c>
      <c r="J6" t="s">
        <v>148</v>
      </c>
      <c r="K6" s="27" t="s">
        <v>157</v>
      </c>
      <c r="L6" t="str">
        <f>VLOOKUP(I6,dim_trader!A:B,2,FALSE)</f>
        <v>Rowan Clark</v>
      </c>
      <c r="M6" t="str">
        <f>VLOOKUP(J6,dim_portfolio!A:B,2,FALSE)</f>
        <v>Portfolio 10</v>
      </c>
      <c r="N6" t="str">
        <f>VLOOKUP(D6,dim_company!A:C,3,FALSE)</f>
        <v>Pfizer Inc.</v>
      </c>
      <c r="O6">
        <f>VLOOKUP(K6,dim_calendar!A:C,3,FALSE)</f>
        <v>2025</v>
      </c>
      <c r="P6" s="14">
        <f t="shared" si="0"/>
        <v>62611.9</v>
      </c>
      <c r="Q6" s="29" t="str">
        <f t="shared" si="1"/>
        <v>Jan</v>
      </c>
      <c r="R6">
        <f t="shared" si="2"/>
        <v>62580.590000000004</v>
      </c>
      <c r="S6" s="22">
        <f>SUM(P:P)</f>
        <v>220588113.08000019</v>
      </c>
    </row>
    <row r="7" spans="1:19">
      <c r="A7" t="s">
        <v>1728</v>
      </c>
      <c r="B7" t="s">
        <v>794</v>
      </c>
      <c r="C7" t="s">
        <v>1729</v>
      </c>
      <c r="D7" t="s">
        <v>27</v>
      </c>
      <c r="E7" t="s">
        <v>365</v>
      </c>
      <c r="F7">
        <v>736</v>
      </c>
      <c r="G7">
        <v>818.2</v>
      </c>
      <c r="H7">
        <v>301.10000000000002</v>
      </c>
      <c r="I7" t="s">
        <v>70</v>
      </c>
      <c r="J7" t="s">
        <v>142</v>
      </c>
      <c r="K7" s="27" t="s">
        <v>157</v>
      </c>
      <c r="L7" t="str">
        <f>VLOOKUP(I7,dim_trader!A:B,2,FALSE)</f>
        <v>Alex Lee</v>
      </c>
      <c r="M7" t="str">
        <f>VLOOKUP(J7,dim_portfolio!A:B,2,FALSE)</f>
        <v>Portfolio 8</v>
      </c>
      <c r="N7" t="str">
        <f>VLOOKUP(D7,dim_company!A:C,3,FALSE)</f>
        <v>Tata Consultancy Services</v>
      </c>
      <c r="O7">
        <f>VLOOKUP(K7,dim_calendar!A:C,3,FALSE)</f>
        <v>2025</v>
      </c>
      <c r="P7" s="14">
        <f t="shared" si="0"/>
        <v>602195.20000000007</v>
      </c>
      <c r="Q7" s="29" t="str">
        <f t="shared" si="1"/>
        <v>Jan</v>
      </c>
      <c r="R7">
        <f t="shared" si="2"/>
        <v>601894.10000000009</v>
      </c>
    </row>
    <row r="8" spans="1:19">
      <c r="A8" t="s">
        <v>886</v>
      </c>
      <c r="B8" t="s">
        <v>736</v>
      </c>
      <c r="C8" t="s">
        <v>887</v>
      </c>
      <c r="D8" t="s">
        <v>39</v>
      </c>
      <c r="E8" t="s">
        <v>365</v>
      </c>
      <c r="F8">
        <v>857</v>
      </c>
      <c r="G8">
        <v>255.49</v>
      </c>
      <c r="H8">
        <v>109.48</v>
      </c>
      <c r="I8" t="s">
        <v>110</v>
      </c>
      <c r="J8" t="s">
        <v>145</v>
      </c>
      <c r="K8" s="27" t="s">
        <v>158</v>
      </c>
      <c r="L8" t="str">
        <f>VLOOKUP(I8,dim_trader!A:B,2,FALSE)</f>
        <v>Elliot Clark</v>
      </c>
      <c r="M8" t="str">
        <f>VLOOKUP(J8,dim_portfolio!A:B,2,FALSE)</f>
        <v>Portfolio 9</v>
      </c>
      <c r="N8" t="str">
        <f>VLOOKUP(D8,dim_company!A:C,3,FALSE)</f>
        <v>Apple Inc.</v>
      </c>
      <c r="O8">
        <f>VLOOKUP(K8,dim_calendar!A:C,3,FALSE)</f>
        <v>2025</v>
      </c>
      <c r="P8" s="14">
        <f t="shared" si="0"/>
        <v>218954.93000000002</v>
      </c>
      <c r="Q8" s="29" t="str">
        <f t="shared" si="1"/>
        <v>Jan</v>
      </c>
      <c r="R8">
        <f t="shared" si="2"/>
        <v>218845.45</v>
      </c>
      <c r="S8" t="s">
        <v>1917</v>
      </c>
    </row>
    <row r="9" spans="1:19">
      <c r="A9" t="s">
        <v>904</v>
      </c>
      <c r="B9" t="s">
        <v>833</v>
      </c>
      <c r="C9" t="s">
        <v>905</v>
      </c>
      <c r="D9" t="s">
        <v>48</v>
      </c>
      <c r="E9" t="s">
        <v>360</v>
      </c>
      <c r="F9">
        <v>485</v>
      </c>
      <c r="G9">
        <v>1377.06</v>
      </c>
      <c r="H9">
        <v>333.94</v>
      </c>
      <c r="I9" t="s">
        <v>63</v>
      </c>
      <c r="J9" t="s">
        <v>136</v>
      </c>
      <c r="K9" s="27" t="s">
        <v>158</v>
      </c>
      <c r="L9" t="str">
        <f>VLOOKUP(I9,dim_trader!A:B,2,FALSE)</f>
        <v>Taylor Harris</v>
      </c>
      <c r="M9" t="str">
        <f>VLOOKUP(J9,dim_portfolio!A:B,2,FALSE)</f>
        <v>Portfolio 6</v>
      </c>
      <c r="N9" t="str">
        <f>VLOOKUP(D9,dim_company!A:C,3,FALSE)</f>
        <v>Pfizer Inc.</v>
      </c>
      <c r="O9">
        <f>VLOOKUP(K9,dim_calendar!A:C,3,FALSE)</f>
        <v>2025</v>
      </c>
      <c r="P9" s="14">
        <f t="shared" si="0"/>
        <v>667874.1</v>
      </c>
      <c r="Q9" s="29" t="str">
        <f t="shared" si="1"/>
        <v>Jan</v>
      </c>
      <c r="R9">
        <f t="shared" si="2"/>
        <v>667540.16</v>
      </c>
    </row>
    <row r="10" spans="1:19">
      <c r="A10" t="s">
        <v>1031</v>
      </c>
      <c r="B10" t="s">
        <v>760</v>
      </c>
      <c r="C10" t="s">
        <v>1032</v>
      </c>
      <c r="D10" t="s">
        <v>42</v>
      </c>
      <c r="E10" t="s">
        <v>360</v>
      </c>
      <c r="F10">
        <v>135</v>
      </c>
      <c r="G10">
        <v>234.73</v>
      </c>
      <c r="H10">
        <v>15.84</v>
      </c>
      <c r="I10" t="s">
        <v>98</v>
      </c>
      <c r="J10" t="s">
        <v>127</v>
      </c>
      <c r="K10" s="27" t="s">
        <v>158</v>
      </c>
      <c r="L10" t="str">
        <f>VLOOKUP(I10,dim_trader!A:B,2,FALSE)</f>
        <v>Elliot Lewis</v>
      </c>
      <c r="M10" t="str">
        <f>VLOOKUP(J10,dim_portfolio!A:B,2,FALSE)</f>
        <v>Portfolio 3</v>
      </c>
      <c r="N10" t="str">
        <f>VLOOKUP(D10,dim_company!A:C,3,FALSE)</f>
        <v>Microsoft Corp.</v>
      </c>
      <c r="O10">
        <f>VLOOKUP(K10,dim_calendar!A:C,3,FALSE)</f>
        <v>2025</v>
      </c>
      <c r="P10" s="14">
        <f t="shared" si="0"/>
        <v>31688.55</v>
      </c>
      <c r="Q10" s="29" t="str">
        <f t="shared" si="1"/>
        <v>Jan</v>
      </c>
      <c r="R10">
        <f t="shared" si="2"/>
        <v>31672.71</v>
      </c>
      <c r="S10" t="s">
        <v>1918</v>
      </c>
    </row>
    <row r="11" spans="1:19">
      <c r="A11" t="s">
        <v>1041</v>
      </c>
      <c r="B11" t="s">
        <v>574</v>
      </c>
      <c r="C11" t="s">
        <v>1042</v>
      </c>
      <c r="D11" t="s">
        <v>45</v>
      </c>
      <c r="E11" t="s">
        <v>365</v>
      </c>
      <c r="F11">
        <v>218</v>
      </c>
      <c r="G11">
        <v>588.46</v>
      </c>
      <c r="H11">
        <v>64.14</v>
      </c>
      <c r="I11" t="s">
        <v>54</v>
      </c>
      <c r="J11" t="s">
        <v>127</v>
      </c>
      <c r="K11" s="27" t="s">
        <v>158</v>
      </c>
      <c r="L11" t="str">
        <f>VLOOKUP(I11,dim_trader!A:B,2,FALSE)</f>
        <v>Taylor Shah</v>
      </c>
      <c r="M11" t="str">
        <f>VLOOKUP(J11,dim_portfolio!A:B,2,FALSE)</f>
        <v>Portfolio 3</v>
      </c>
      <c r="N11" t="str">
        <f>VLOOKUP(D11,dim_company!A:C,3,FALSE)</f>
        <v>Amazon.com Inc.</v>
      </c>
      <c r="O11">
        <f>VLOOKUP(K11,dim_calendar!A:C,3,FALSE)</f>
        <v>2025</v>
      </c>
      <c r="P11" s="14">
        <f t="shared" si="0"/>
        <v>128284.28000000001</v>
      </c>
      <c r="Q11" s="29" t="str">
        <f t="shared" si="1"/>
        <v>Jan</v>
      </c>
      <c r="R11">
        <f t="shared" si="2"/>
        <v>128220.14000000001</v>
      </c>
      <c r="S11">
        <f>COUNTIF(E:E,"Buy")</f>
        <v>261</v>
      </c>
    </row>
    <row r="12" spans="1:19">
      <c r="A12" t="s">
        <v>1094</v>
      </c>
      <c r="B12" t="s">
        <v>412</v>
      </c>
      <c r="C12" t="s">
        <v>1095</v>
      </c>
      <c r="D12" t="s">
        <v>36</v>
      </c>
      <c r="E12" t="s">
        <v>365</v>
      </c>
      <c r="F12">
        <v>864</v>
      </c>
      <c r="G12">
        <v>648.78</v>
      </c>
      <c r="H12">
        <v>280.27</v>
      </c>
      <c r="I12" t="s">
        <v>116</v>
      </c>
      <c r="J12" t="s">
        <v>142</v>
      </c>
      <c r="K12" s="27" t="s">
        <v>158</v>
      </c>
      <c r="L12" t="str">
        <f>VLOOKUP(I12,dim_trader!A:B,2,FALSE)</f>
        <v>Riley Lee</v>
      </c>
      <c r="M12" t="str">
        <f>VLOOKUP(J12,dim_portfolio!A:B,2,FALSE)</f>
        <v>Portfolio 8</v>
      </c>
      <c r="N12" t="str">
        <f>VLOOKUP(D12,dim_company!A:C,3,FALSE)</f>
        <v>Reliance Industries</v>
      </c>
      <c r="O12">
        <f>VLOOKUP(K12,dim_calendar!A:C,3,FALSE)</f>
        <v>2025</v>
      </c>
      <c r="P12" s="14">
        <f t="shared" si="0"/>
        <v>560545.91999999993</v>
      </c>
      <c r="Q12" s="29" t="str">
        <f t="shared" si="1"/>
        <v>Jan</v>
      </c>
      <c r="R12">
        <f t="shared" si="2"/>
        <v>560265.64999999991</v>
      </c>
    </row>
    <row r="13" spans="1:19">
      <c r="A13" t="s">
        <v>1798</v>
      </c>
      <c r="B13" t="s">
        <v>626</v>
      </c>
      <c r="C13" t="s">
        <v>1799</v>
      </c>
      <c r="D13" t="s">
        <v>33</v>
      </c>
      <c r="E13" t="s">
        <v>360</v>
      </c>
      <c r="F13">
        <v>792</v>
      </c>
      <c r="G13">
        <v>2162.29</v>
      </c>
      <c r="H13">
        <v>856.27</v>
      </c>
      <c r="I13" t="s">
        <v>88</v>
      </c>
      <c r="J13" t="s">
        <v>133</v>
      </c>
      <c r="K13" s="27" t="s">
        <v>158</v>
      </c>
      <c r="L13" t="str">
        <f>VLOOKUP(I13,dim_trader!A:B,2,FALSE)</f>
        <v>Hayden Brown</v>
      </c>
      <c r="M13" t="str">
        <f>VLOOKUP(J13,dim_portfolio!A:B,2,FALSE)</f>
        <v>Portfolio 5</v>
      </c>
      <c r="N13" t="str">
        <f>VLOOKUP(D13,dim_company!A:C,3,FALSE)</f>
        <v>HDFC Bank</v>
      </c>
      <c r="O13">
        <f>VLOOKUP(K13,dim_calendar!A:C,3,FALSE)</f>
        <v>2025</v>
      </c>
      <c r="P13" s="14">
        <f t="shared" si="0"/>
        <v>1712533.68</v>
      </c>
      <c r="Q13" s="29" t="str">
        <f t="shared" si="1"/>
        <v>Jan</v>
      </c>
      <c r="R13">
        <f t="shared" si="2"/>
        <v>1711677.41</v>
      </c>
      <c r="S13" t="s">
        <v>1919</v>
      </c>
    </row>
    <row r="14" spans="1:19">
      <c r="A14" t="s">
        <v>1230</v>
      </c>
      <c r="B14" t="s">
        <v>646</v>
      </c>
      <c r="C14" t="s">
        <v>1231</v>
      </c>
      <c r="D14" t="s">
        <v>36</v>
      </c>
      <c r="E14" t="s">
        <v>360</v>
      </c>
      <c r="F14">
        <v>989</v>
      </c>
      <c r="G14">
        <v>633.01</v>
      </c>
      <c r="H14">
        <v>313.02</v>
      </c>
      <c r="I14" t="s">
        <v>104</v>
      </c>
      <c r="J14" t="s">
        <v>136</v>
      </c>
      <c r="K14" s="27" t="s">
        <v>159</v>
      </c>
      <c r="L14" t="str">
        <f>VLOOKUP(I14,dim_trader!A:B,2,FALSE)</f>
        <v>Taylor Wilson</v>
      </c>
      <c r="M14" t="str">
        <f>VLOOKUP(J14,dim_portfolio!A:B,2,FALSE)</f>
        <v>Portfolio 6</v>
      </c>
      <c r="N14" t="str">
        <f>VLOOKUP(D14,dim_company!A:C,3,FALSE)</f>
        <v>Reliance Industries</v>
      </c>
      <c r="O14">
        <f>VLOOKUP(K14,dim_calendar!A:C,3,FALSE)</f>
        <v>2025</v>
      </c>
      <c r="P14" s="14">
        <f t="shared" si="0"/>
        <v>626046.89</v>
      </c>
      <c r="Q14" s="29" t="str">
        <f t="shared" si="1"/>
        <v>Jan</v>
      </c>
      <c r="R14">
        <f t="shared" si="2"/>
        <v>625733.87</v>
      </c>
      <c r="S14">
        <f>COUNTIF(E:E,"Sell")</f>
        <v>239</v>
      </c>
    </row>
    <row r="15" spans="1:19">
      <c r="A15" t="s">
        <v>1047</v>
      </c>
      <c r="B15" t="s">
        <v>568</v>
      </c>
      <c r="C15" t="s">
        <v>1048</v>
      </c>
      <c r="D15" t="s">
        <v>48</v>
      </c>
      <c r="E15" t="s">
        <v>360</v>
      </c>
      <c r="F15">
        <v>710</v>
      </c>
      <c r="G15">
        <v>1351.68</v>
      </c>
      <c r="H15">
        <v>479.85</v>
      </c>
      <c r="I15" t="s">
        <v>114</v>
      </c>
      <c r="J15" t="s">
        <v>133</v>
      </c>
      <c r="K15" s="27" t="s">
        <v>162</v>
      </c>
      <c r="L15" t="str">
        <f>VLOOKUP(I15,dim_trader!A:B,2,FALSE)</f>
        <v>Sam Williams</v>
      </c>
      <c r="M15" t="str">
        <f>VLOOKUP(J15,dim_portfolio!A:B,2,FALSE)</f>
        <v>Portfolio 5</v>
      </c>
      <c r="N15" t="str">
        <f>VLOOKUP(D15,dim_company!A:C,3,FALSE)</f>
        <v>Pfizer Inc.</v>
      </c>
      <c r="O15">
        <f>VLOOKUP(K15,dim_calendar!A:C,3,FALSE)</f>
        <v>2025</v>
      </c>
      <c r="P15" s="14">
        <f t="shared" si="0"/>
        <v>959692.80000000005</v>
      </c>
      <c r="Q15" s="29" t="str">
        <f t="shared" si="1"/>
        <v>Jan</v>
      </c>
      <c r="R15">
        <f t="shared" si="2"/>
        <v>959212.95000000007</v>
      </c>
    </row>
    <row r="16" spans="1:19">
      <c r="A16" t="s">
        <v>1136</v>
      </c>
      <c r="B16" t="s">
        <v>425</v>
      </c>
      <c r="C16" t="s">
        <v>1137</v>
      </c>
      <c r="D16" t="s">
        <v>27</v>
      </c>
      <c r="E16" t="s">
        <v>360</v>
      </c>
      <c r="F16">
        <v>28</v>
      </c>
      <c r="G16">
        <v>754.8</v>
      </c>
      <c r="H16">
        <v>10.57</v>
      </c>
      <c r="I16" t="s">
        <v>116</v>
      </c>
      <c r="J16" t="s">
        <v>142</v>
      </c>
      <c r="K16" s="27" t="s">
        <v>162</v>
      </c>
      <c r="L16" t="str">
        <f>VLOOKUP(I16,dim_trader!A:B,2,FALSE)</f>
        <v>Riley Lee</v>
      </c>
      <c r="M16" t="str">
        <f>VLOOKUP(J16,dim_portfolio!A:B,2,FALSE)</f>
        <v>Portfolio 8</v>
      </c>
      <c r="N16" t="str">
        <f>VLOOKUP(D16,dim_company!A:C,3,FALSE)</f>
        <v>Tata Consultancy Services</v>
      </c>
      <c r="O16">
        <f>VLOOKUP(K16,dim_calendar!A:C,3,FALSE)</f>
        <v>2025</v>
      </c>
      <c r="P16" s="14">
        <f t="shared" si="0"/>
        <v>21134.399999999998</v>
      </c>
      <c r="Q16" s="29" t="str">
        <f t="shared" si="1"/>
        <v>Jan</v>
      </c>
      <c r="R16">
        <f t="shared" si="2"/>
        <v>21123.829999999998</v>
      </c>
      <c r="S16" t="s">
        <v>1920</v>
      </c>
    </row>
    <row r="17" spans="1:19">
      <c r="A17" t="s">
        <v>1180</v>
      </c>
      <c r="B17" t="s">
        <v>591</v>
      </c>
      <c r="C17" t="s">
        <v>1181</v>
      </c>
      <c r="D17" t="s">
        <v>27</v>
      </c>
      <c r="E17" t="s">
        <v>360</v>
      </c>
      <c r="F17">
        <v>719</v>
      </c>
      <c r="G17">
        <v>833.74</v>
      </c>
      <c r="H17">
        <v>299.73</v>
      </c>
      <c r="I17" t="s">
        <v>106</v>
      </c>
      <c r="J17" t="s">
        <v>139</v>
      </c>
      <c r="K17" s="27" t="s">
        <v>162</v>
      </c>
      <c r="L17" t="str">
        <f>VLOOKUP(I17,dim_trader!A:B,2,FALSE)</f>
        <v>Jordan Harris</v>
      </c>
      <c r="M17" t="str">
        <f>VLOOKUP(J17,dim_portfolio!A:B,2,FALSE)</f>
        <v>Portfolio 7</v>
      </c>
      <c r="N17" t="str">
        <f>VLOOKUP(D17,dim_company!A:C,3,FALSE)</f>
        <v>Tata Consultancy Services</v>
      </c>
      <c r="O17">
        <f>VLOOKUP(K17,dim_calendar!A:C,3,FALSE)</f>
        <v>2025</v>
      </c>
      <c r="P17" s="14">
        <f t="shared" si="0"/>
        <v>599459.06000000006</v>
      </c>
      <c r="Q17" s="29" t="str">
        <f t="shared" si="1"/>
        <v>Jan</v>
      </c>
      <c r="R17">
        <f t="shared" si="2"/>
        <v>599159.33000000007</v>
      </c>
      <c r="S17" s="6">
        <f>S11 / (S11 + S14)</f>
        <v>0.52200000000000002</v>
      </c>
    </row>
    <row r="18" spans="1:19">
      <c r="A18" t="s">
        <v>1581</v>
      </c>
      <c r="B18" t="s">
        <v>554</v>
      </c>
      <c r="C18" t="s">
        <v>1582</v>
      </c>
      <c r="D18" t="s">
        <v>36</v>
      </c>
      <c r="E18" t="s">
        <v>365</v>
      </c>
      <c r="F18">
        <v>666</v>
      </c>
      <c r="G18">
        <v>643.51</v>
      </c>
      <c r="H18">
        <v>214.29</v>
      </c>
      <c r="I18" t="s">
        <v>84</v>
      </c>
      <c r="J18" t="s">
        <v>142</v>
      </c>
      <c r="K18" s="27" t="s">
        <v>162</v>
      </c>
      <c r="L18" t="str">
        <f>VLOOKUP(I18,dim_trader!A:B,2,FALSE)</f>
        <v>Drew Shah</v>
      </c>
      <c r="M18" t="str">
        <f>VLOOKUP(J18,dim_portfolio!A:B,2,FALSE)</f>
        <v>Portfolio 8</v>
      </c>
      <c r="N18" t="str">
        <f>VLOOKUP(D18,dim_company!A:C,3,FALSE)</f>
        <v>Reliance Industries</v>
      </c>
      <c r="O18">
        <f>VLOOKUP(K18,dim_calendar!A:C,3,FALSE)</f>
        <v>2025</v>
      </c>
      <c r="P18" s="14">
        <f t="shared" si="0"/>
        <v>428577.66</v>
      </c>
      <c r="Q18" s="29" t="str">
        <f t="shared" si="1"/>
        <v>Jan</v>
      </c>
      <c r="R18">
        <f t="shared" si="2"/>
        <v>428363.37</v>
      </c>
    </row>
    <row r="19" spans="1:19">
      <c r="A19" t="s">
        <v>1613</v>
      </c>
      <c r="B19" t="s">
        <v>836</v>
      </c>
      <c r="C19" t="s">
        <v>1614</v>
      </c>
      <c r="D19" t="s">
        <v>45</v>
      </c>
      <c r="E19" t="s">
        <v>365</v>
      </c>
      <c r="F19">
        <v>801</v>
      </c>
      <c r="G19">
        <v>591.79999999999995</v>
      </c>
      <c r="H19">
        <v>237.02</v>
      </c>
      <c r="I19" t="s">
        <v>104</v>
      </c>
      <c r="J19" t="s">
        <v>139</v>
      </c>
      <c r="K19" s="27" t="s">
        <v>162</v>
      </c>
      <c r="L19" t="str">
        <f>VLOOKUP(I19,dim_trader!A:B,2,FALSE)</f>
        <v>Taylor Wilson</v>
      </c>
      <c r="M19" t="str">
        <f>VLOOKUP(J19,dim_portfolio!A:B,2,FALSE)</f>
        <v>Portfolio 7</v>
      </c>
      <c r="N19" t="str">
        <f>VLOOKUP(D19,dim_company!A:C,3,FALSE)</f>
        <v>Amazon.com Inc.</v>
      </c>
      <c r="O19">
        <f>VLOOKUP(K19,dim_calendar!A:C,3,FALSE)</f>
        <v>2025</v>
      </c>
      <c r="P19" s="14">
        <f t="shared" si="0"/>
        <v>474031.8</v>
      </c>
      <c r="Q19" s="29" t="str">
        <f t="shared" si="1"/>
        <v>Jan</v>
      </c>
      <c r="R19">
        <f t="shared" si="2"/>
        <v>473794.77999999997</v>
      </c>
    </row>
    <row r="20" spans="1:19">
      <c r="A20" t="s">
        <v>1118</v>
      </c>
      <c r="B20" t="s">
        <v>549</v>
      </c>
      <c r="C20" t="s">
        <v>1119</v>
      </c>
      <c r="D20" t="s">
        <v>39</v>
      </c>
      <c r="E20" t="s">
        <v>360</v>
      </c>
      <c r="F20">
        <v>652</v>
      </c>
      <c r="G20">
        <v>243.97</v>
      </c>
      <c r="H20">
        <v>79.53</v>
      </c>
      <c r="I20" t="s">
        <v>90</v>
      </c>
      <c r="J20" t="s">
        <v>124</v>
      </c>
      <c r="K20" s="27" t="s">
        <v>163</v>
      </c>
      <c r="L20" t="str">
        <f>VLOOKUP(I20,dim_trader!A:B,2,FALSE)</f>
        <v>Casey Khan</v>
      </c>
      <c r="M20" t="str">
        <f>VLOOKUP(J20,dim_portfolio!A:B,2,FALSE)</f>
        <v>Portfolio 2</v>
      </c>
      <c r="N20" t="str">
        <f>VLOOKUP(D20,dim_company!A:C,3,FALSE)</f>
        <v>Apple Inc.</v>
      </c>
      <c r="O20">
        <f>VLOOKUP(K20,dim_calendar!A:C,3,FALSE)</f>
        <v>2025</v>
      </c>
      <c r="P20" s="14">
        <f t="shared" si="0"/>
        <v>159068.44</v>
      </c>
      <c r="Q20" s="29" t="str">
        <f t="shared" si="1"/>
        <v>Jan</v>
      </c>
      <c r="R20">
        <f t="shared" si="2"/>
        <v>158988.91</v>
      </c>
      <c r="S20" t="s">
        <v>1921</v>
      </c>
    </row>
    <row r="21" spans="1:19">
      <c r="A21" t="s">
        <v>1460</v>
      </c>
      <c r="B21" t="s">
        <v>788</v>
      </c>
      <c r="C21" t="s">
        <v>1461</v>
      </c>
      <c r="D21" t="s">
        <v>27</v>
      </c>
      <c r="E21" t="s">
        <v>360</v>
      </c>
      <c r="F21">
        <v>175</v>
      </c>
      <c r="G21">
        <v>769.58</v>
      </c>
      <c r="H21">
        <v>67.34</v>
      </c>
      <c r="I21" t="s">
        <v>72</v>
      </c>
      <c r="J21" t="s">
        <v>142</v>
      </c>
      <c r="K21" s="27" t="s">
        <v>163</v>
      </c>
      <c r="L21" t="str">
        <f>VLOOKUP(I21,dim_trader!A:B,2,FALSE)</f>
        <v>Morgan Williams</v>
      </c>
      <c r="M21" t="str">
        <f>VLOOKUP(J21,dim_portfolio!A:B,2,FALSE)</f>
        <v>Portfolio 8</v>
      </c>
      <c r="N21" t="str">
        <f>VLOOKUP(D21,dim_company!A:C,3,FALSE)</f>
        <v>Tata Consultancy Services</v>
      </c>
      <c r="O21">
        <f>VLOOKUP(K21,dim_calendar!A:C,3,FALSE)</f>
        <v>2025</v>
      </c>
      <c r="P21" s="14">
        <f t="shared" si="0"/>
        <v>134676.5</v>
      </c>
      <c r="Q21" s="29" t="str">
        <f t="shared" si="1"/>
        <v>Jan</v>
      </c>
      <c r="R21">
        <f t="shared" si="2"/>
        <v>134609.16</v>
      </c>
      <c r="S21" s="15">
        <f>AVERAGE(P:P)</f>
        <v>441176.22616000037</v>
      </c>
    </row>
    <row r="22" spans="1:19">
      <c r="A22" t="s">
        <v>1617</v>
      </c>
      <c r="B22" t="s">
        <v>480</v>
      </c>
      <c r="C22" t="s">
        <v>1618</v>
      </c>
      <c r="D22" t="s">
        <v>30</v>
      </c>
      <c r="E22" t="s">
        <v>365</v>
      </c>
      <c r="F22">
        <v>550</v>
      </c>
      <c r="G22">
        <v>1268.8699999999999</v>
      </c>
      <c r="H22">
        <v>348.94</v>
      </c>
      <c r="I22" t="s">
        <v>72</v>
      </c>
      <c r="J22" t="s">
        <v>136</v>
      </c>
      <c r="K22" s="27" t="s">
        <v>163</v>
      </c>
      <c r="L22" t="str">
        <f>VLOOKUP(I22,dim_trader!A:B,2,FALSE)</f>
        <v>Morgan Williams</v>
      </c>
      <c r="M22" t="str">
        <f>VLOOKUP(J22,dim_portfolio!A:B,2,FALSE)</f>
        <v>Portfolio 6</v>
      </c>
      <c r="N22" t="str">
        <f>VLOOKUP(D22,dim_company!A:C,3,FALSE)</f>
        <v>Infosys</v>
      </c>
      <c r="O22">
        <f>VLOOKUP(K22,dim_calendar!A:C,3,FALSE)</f>
        <v>2025</v>
      </c>
      <c r="P22" s="14">
        <f t="shared" si="0"/>
        <v>697878.49999999988</v>
      </c>
      <c r="Q22" s="29" t="str">
        <f t="shared" si="1"/>
        <v>Jan</v>
      </c>
      <c r="R22">
        <f t="shared" si="2"/>
        <v>697529.55999999994</v>
      </c>
    </row>
    <row r="23" spans="1:19">
      <c r="A23" t="s">
        <v>1838</v>
      </c>
      <c r="B23" t="s">
        <v>487</v>
      </c>
      <c r="C23" t="s">
        <v>1839</v>
      </c>
      <c r="D23" t="s">
        <v>30</v>
      </c>
      <c r="E23" t="s">
        <v>360</v>
      </c>
      <c r="F23">
        <v>432</v>
      </c>
      <c r="G23">
        <v>1252.3900000000001</v>
      </c>
      <c r="H23">
        <v>270.52</v>
      </c>
      <c r="I23" t="s">
        <v>72</v>
      </c>
      <c r="J23" t="s">
        <v>145</v>
      </c>
      <c r="K23" s="27" t="s">
        <v>163</v>
      </c>
      <c r="L23" t="str">
        <f>VLOOKUP(I23,dim_trader!A:B,2,FALSE)</f>
        <v>Morgan Williams</v>
      </c>
      <c r="M23" t="str">
        <f>VLOOKUP(J23,dim_portfolio!A:B,2,FALSE)</f>
        <v>Portfolio 9</v>
      </c>
      <c r="N23" t="str">
        <f>VLOOKUP(D23,dim_company!A:C,3,FALSE)</f>
        <v>Infosys</v>
      </c>
      <c r="O23">
        <f>VLOOKUP(K23,dim_calendar!A:C,3,FALSE)</f>
        <v>2025</v>
      </c>
      <c r="P23" s="14">
        <f t="shared" si="0"/>
        <v>541032.4800000001</v>
      </c>
      <c r="Q23" s="29" t="str">
        <f t="shared" si="1"/>
        <v>Jan</v>
      </c>
      <c r="R23">
        <f t="shared" si="2"/>
        <v>540761.96000000008</v>
      </c>
    </row>
    <row r="24" spans="1:19">
      <c r="A24" t="s">
        <v>1051</v>
      </c>
      <c r="B24" t="s">
        <v>819</v>
      </c>
      <c r="C24" t="s">
        <v>1052</v>
      </c>
      <c r="D24" t="s">
        <v>36</v>
      </c>
      <c r="E24" t="s">
        <v>365</v>
      </c>
      <c r="F24">
        <v>319</v>
      </c>
      <c r="G24">
        <v>664.41</v>
      </c>
      <c r="H24">
        <v>105.97</v>
      </c>
      <c r="I24" t="s">
        <v>112</v>
      </c>
      <c r="J24" t="s">
        <v>142</v>
      </c>
      <c r="K24" s="27" t="s">
        <v>164</v>
      </c>
      <c r="L24" t="str">
        <f>VLOOKUP(I24,dim_trader!A:B,2,FALSE)</f>
        <v>Morgan Lee</v>
      </c>
      <c r="M24" t="str">
        <f>VLOOKUP(J24,dim_portfolio!A:B,2,FALSE)</f>
        <v>Portfolio 8</v>
      </c>
      <c r="N24" t="str">
        <f>VLOOKUP(D24,dim_company!A:C,3,FALSE)</f>
        <v>Reliance Industries</v>
      </c>
      <c r="O24">
        <f>VLOOKUP(K24,dim_calendar!A:C,3,FALSE)</f>
        <v>2025</v>
      </c>
      <c r="P24" s="14">
        <f t="shared" si="0"/>
        <v>211946.78999999998</v>
      </c>
      <c r="Q24" s="29" t="str">
        <f t="shared" si="1"/>
        <v>Jan</v>
      </c>
      <c r="R24">
        <f t="shared" si="2"/>
        <v>211840.81999999998</v>
      </c>
    </row>
    <row r="25" spans="1:19">
      <c r="A25" t="s">
        <v>1102</v>
      </c>
      <c r="B25" t="s">
        <v>402</v>
      </c>
      <c r="C25" t="s">
        <v>1103</v>
      </c>
      <c r="D25" t="s">
        <v>39</v>
      </c>
      <c r="E25" t="s">
        <v>360</v>
      </c>
      <c r="F25">
        <v>301</v>
      </c>
      <c r="G25">
        <v>254.6</v>
      </c>
      <c r="H25">
        <v>38.32</v>
      </c>
      <c r="I25" t="s">
        <v>68</v>
      </c>
      <c r="J25" t="s">
        <v>142</v>
      </c>
      <c r="K25" s="27" t="s">
        <v>164</v>
      </c>
      <c r="L25" t="str">
        <f>VLOOKUP(I25,dim_trader!A:B,2,FALSE)</f>
        <v>Reese Patel</v>
      </c>
      <c r="M25" t="str">
        <f>VLOOKUP(J25,dim_portfolio!A:B,2,FALSE)</f>
        <v>Portfolio 8</v>
      </c>
      <c r="N25" t="str">
        <f>VLOOKUP(D25,dim_company!A:C,3,FALSE)</f>
        <v>Apple Inc.</v>
      </c>
      <c r="O25">
        <f>VLOOKUP(K25,dim_calendar!A:C,3,FALSE)</f>
        <v>2025</v>
      </c>
      <c r="P25" s="14">
        <f t="shared" si="0"/>
        <v>76634.599999999991</v>
      </c>
      <c r="Q25" s="29" t="str">
        <f t="shared" si="1"/>
        <v>Jan</v>
      </c>
      <c r="R25">
        <f t="shared" si="2"/>
        <v>76596.279999999984</v>
      </c>
    </row>
    <row r="26" spans="1:19">
      <c r="A26" t="s">
        <v>1824</v>
      </c>
      <c r="B26" t="s">
        <v>693</v>
      </c>
      <c r="C26" t="s">
        <v>1825</v>
      </c>
      <c r="D26" t="s">
        <v>48</v>
      </c>
      <c r="E26" t="s">
        <v>360</v>
      </c>
      <c r="F26">
        <v>515</v>
      </c>
      <c r="G26">
        <v>1214.01</v>
      </c>
      <c r="H26">
        <v>312.61</v>
      </c>
      <c r="I26" t="s">
        <v>82</v>
      </c>
      <c r="J26" t="s">
        <v>133</v>
      </c>
      <c r="K26" s="27" t="s">
        <v>164</v>
      </c>
      <c r="L26" t="str">
        <f>VLOOKUP(I26,dim_trader!A:B,2,FALSE)</f>
        <v>Rowan Clark</v>
      </c>
      <c r="M26" t="str">
        <f>VLOOKUP(J26,dim_portfolio!A:B,2,FALSE)</f>
        <v>Portfolio 5</v>
      </c>
      <c r="N26" t="str">
        <f>VLOOKUP(D26,dim_company!A:C,3,FALSE)</f>
        <v>Pfizer Inc.</v>
      </c>
      <c r="O26">
        <f>VLOOKUP(K26,dim_calendar!A:C,3,FALSE)</f>
        <v>2025</v>
      </c>
      <c r="P26" s="14">
        <f t="shared" si="0"/>
        <v>625215.15</v>
      </c>
      <c r="Q26" s="29" t="str">
        <f t="shared" si="1"/>
        <v>Jan</v>
      </c>
      <c r="R26">
        <f t="shared" si="2"/>
        <v>624902.54</v>
      </c>
    </row>
    <row r="27" spans="1:19">
      <c r="A27" t="s">
        <v>1293</v>
      </c>
      <c r="B27" t="s">
        <v>747</v>
      </c>
      <c r="C27" t="s">
        <v>1294</v>
      </c>
      <c r="D27" t="s">
        <v>42</v>
      </c>
      <c r="E27" t="s">
        <v>360</v>
      </c>
      <c r="F27">
        <v>528</v>
      </c>
      <c r="G27">
        <v>224.41</v>
      </c>
      <c r="H27">
        <v>59.24</v>
      </c>
      <c r="I27" t="s">
        <v>92</v>
      </c>
      <c r="J27" t="s">
        <v>136</v>
      </c>
      <c r="K27" s="27" t="s">
        <v>165</v>
      </c>
      <c r="L27" t="str">
        <f>VLOOKUP(I27,dim_trader!A:B,2,FALSE)</f>
        <v>Hayden Nguyen</v>
      </c>
      <c r="M27" t="str">
        <f>VLOOKUP(J27,dim_portfolio!A:B,2,FALSE)</f>
        <v>Portfolio 6</v>
      </c>
      <c r="N27" t="str">
        <f>VLOOKUP(D27,dim_company!A:C,3,FALSE)</f>
        <v>Microsoft Corp.</v>
      </c>
      <c r="O27">
        <f>VLOOKUP(K27,dim_calendar!A:C,3,FALSE)</f>
        <v>2025</v>
      </c>
      <c r="P27" s="14">
        <f t="shared" si="0"/>
        <v>118488.48</v>
      </c>
      <c r="Q27" s="29" t="str">
        <f t="shared" si="1"/>
        <v>Jan</v>
      </c>
      <c r="R27">
        <f t="shared" si="2"/>
        <v>118429.23999999999</v>
      </c>
    </row>
    <row r="28" spans="1:19">
      <c r="A28" t="s">
        <v>1655</v>
      </c>
      <c r="B28" t="s">
        <v>555</v>
      </c>
      <c r="C28" t="s">
        <v>1656</v>
      </c>
      <c r="D28" t="s">
        <v>27</v>
      </c>
      <c r="E28" t="s">
        <v>360</v>
      </c>
      <c r="F28">
        <v>847</v>
      </c>
      <c r="G28">
        <v>755.81</v>
      </c>
      <c r="H28">
        <v>320.08999999999997</v>
      </c>
      <c r="I28" t="s">
        <v>112</v>
      </c>
      <c r="J28" t="s">
        <v>121</v>
      </c>
      <c r="K28" s="27" t="s">
        <v>165</v>
      </c>
      <c r="L28" t="str">
        <f>VLOOKUP(I28,dim_trader!A:B,2,FALSE)</f>
        <v>Morgan Lee</v>
      </c>
      <c r="M28" t="str">
        <f>VLOOKUP(J28,dim_portfolio!A:B,2,FALSE)</f>
        <v>Portfolio 1</v>
      </c>
      <c r="N28" t="str">
        <f>VLOOKUP(D28,dim_company!A:C,3,FALSE)</f>
        <v>Tata Consultancy Services</v>
      </c>
      <c r="O28">
        <f>VLOOKUP(K28,dim_calendar!A:C,3,FALSE)</f>
        <v>2025</v>
      </c>
      <c r="P28" s="14">
        <f t="shared" si="0"/>
        <v>640171.06999999995</v>
      </c>
      <c r="Q28" s="29" t="str">
        <f t="shared" si="1"/>
        <v>Jan</v>
      </c>
      <c r="R28">
        <f t="shared" si="2"/>
        <v>639850.98</v>
      </c>
    </row>
    <row r="29" spans="1:19">
      <c r="A29" t="s">
        <v>1659</v>
      </c>
      <c r="B29" t="s">
        <v>488</v>
      </c>
      <c r="C29" t="s">
        <v>1660</v>
      </c>
      <c r="D29" t="s">
        <v>33</v>
      </c>
      <c r="E29" t="s">
        <v>360</v>
      </c>
      <c r="F29">
        <v>148</v>
      </c>
      <c r="G29">
        <v>2172.35</v>
      </c>
      <c r="H29">
        <v>160.75</v>
      </c>
      <c r="I29" t="s">
        <v>68</v>
      </c>
      <c r="J29" t="s">
        <v>121</v>
      </c>
      <c r="K29" s="27" t="s">
        <v>165</v>
      </c>
      <c r="L29" t="str">
        <f>VLOOKUP(I29,dim_trader!A:B,2,FALSE)</f>
        <v>Reese Patel</v>
      </c>
      <c r="M29" t="str">
        <f>VLOOKUP(J29,dim_portfolio!A:B,2,FALSE)</f>
        <v>Portfolio 1</v>
      </c>
      <c r="N29" t="str">
        <f>VLOOKUP(D29,dim_company!A:C,3,FALSE)</f>
        <v>HDFC Bank</v>
      </c>
      <c r="O29">
        <f>VLOOKUP(K29,dim_calendar!A:C,3,FALSE)</f>
        <v>2025</v>
      </c>
      <c r="P29" s="14">
        <f t="shared" si="0"/>
        <v>321507.8</v>
      </c>
      <c r="Q29" s="29" t="str">
        <f t="shared" si="1"/>
        <v>Jan</v>
      </c>
      <c r="R29">
        <f t="shared" si="2"/>
        <v>321347.05</v>
      </c>
    </row>
    <row r="30" spans="1:19">
      <c r="A30" t="s">
        <v>1019</v>
      </c>
      <c r="B30" t="s">
        <v>416</v>
      </c>
      <c r="C30" t="s">
        <v>1020</v>
      </c>
      <c r="D30" t="s">
        <v>45</v>
      </c>
      <c r="E30" t="s">
        <v>360</v>
      </c>
      <c r="F30">
        <v>443</v>
      </c>
      <c r="G30">
        <v>541.88</v>
      </c>
      <c r="H30">
        <v>120.03</v>
      </c>
      <c r="I30" t="s">
        <v>82</v>
      </c>
      <c r="J30" t="s">
        <v>142</v>
      </c>
      <c r="K30" s="27" t="s">
        <v>166</v>
      </c>
      <c r="L30" t="str">
        <f>VLOOKUP(I30,dim_trader!A:B,2,FALSE)</f>
        <v>Rowan Clark</v>
      </c>
      <c r="M30" t="str">
        <f>VLOOKUP(J30,dim_portfolio!A:B,2,FALSE)</f>
        <v>Portfolio 8</v>
      </c>
      <c r="N30" t="str">
        <f>VLOOKUP(D30,dim_company!A:C,3,FALSE)</f>
        <v>Amazon.com Inc.</v>
      </c>
      <c r="O30">
        <f>VLOOKUP(K30,dim_calendar!A:C,3,FALSE)</f>
        <v>2025</v>
      </c>
      <c r="P30" s="14">
        <f t="shared" si="0"/>
        <v>240052.84</v>
      </c>
      <c r="Q30" s="29" t="str">
        <f t="shared" si="1"/>
        <v>Jan</v>
      </c>
      <c r="R30">
        <f t="shared" si="2"/>
        <v>239932.81</v>
      </c>
    </row>
    <row r="31" spans="1:19">
      <c r="A31" t="s">
        <v>1055</v>
      </c>
      <c r="B31" t="s">
        <v>617</v>
      </c>
      <c r="C31" t="s">
        <v>1056</v>
      </c>
      <c r="D31" t="s">
        <v>36</v>
      </c>
      <c r="E31" t="s">
        <v>360</v>
      </c>
      <c r="F31">
        <v>944</v>
      </c>
      <c r="G31">
        <v>667.56</v>
      </c>
      <c r="H31">
        <v>315.08999999999997</v>
      </c>
      <c r="I31" t="s">
        <v>104</v>
      </c>
      <c r="J31" t="s">
        <v>136</v>
      </c>
      <c r="K31" s="27" t="s">
        <v>166</v>
      </c>
      <c r="L31" t="str">
        <f>VLOOKUP(I31,dim_trader!A:B,2,FALSE)</f>
        <v>Taylor Wilson</v>
      </c>
      <c r="M31" t="str">
        <f>VLOOKUP(J31,dim_portfolio!A:B,2,FALSE)</f>
        <v>Portfolio 6</v>
      </c>
      <c r="N31" t="str">
        <f>VLOOKUP(D31,dim_company!A:C,3,FALSE)</f>
        <v>Reliance Industries</v>
      </c>
      <c r="O31">
        <f>VLOOKUP(K31,dim_calendar!A:C,3,FALSE)</f>
        <v>2025</v>
      </c>
      <c r="P31" s="14">
        <f t="shared" si="0"/>
        <v>630176.6399999999</v>
      </c>
      <c r="Q31" s="29" t="str">
        <f t="shared" si="1"/>
        <v>Jan</v>
      </c>
      <c r="R31">
        <f t="shared" si="2"/>
        <v>629861.54999999993</v>
      </c>
    </row>
    <row r="32" spans="1:19">
      <c r="A32" t="s">
        <v>1295</v>
      </c>
      <c r="B32" t="s">
        <v>528</v>
      </c>
      <c r="C32" t="s">
        <v>1296</v>
      </c>
      <c r="D32" t="s">
        <v>36</v>
      </c>
      <c r="E32" t="s">
        <v>365</v>
      </c>
      <c r="F32">
        <v>920</v>
      </c>
      <c r="G32">
        <v>644.04</v>
      </c>
      <c r="H32">
        <v>296.26</v>
      </c>
      <c r="I32" t="s">
        <v>88</v>
      </c>
      <c r="J32" t="s">
        <v>142</v>
      </c>
      <c r="K32" s="27" t="s">
        <v>166</v>
      </c>
      <c r="L32" t="str">
        <f>VLOOKUP(I32,dim_trader!A:B,2,FALSE)</f>
        <v>Hayden Brown</v>
      </c>
      <c r="M32" t="str">
        <f>VLOOKUP(J32,dim_portfolio!A:B,2,FALSE)</f>
        <v>Portfolio 8</v>
      </c>
      <c r="N32" t="str">
        <f>VLOOKUP(D32,dim_company!A:C,3,FALSE)</f>
        <v>Reliance Industries</v>
      </c>
      <c r="O32">
        <f>VLOOKUP(K32,dim_calendar!A:C,3,FALSE)</f>
        <v>2025</v>
      </c>
      <c r="P32" s="14">
        <f t="shared" si="0"/>
        <v>592516.79999999993</v>
      </c>
      <c r="Q32" s="29" t="str">
        <f t="shared" si="1"/>
        <v>Jan</v>
      </c>
      <c r="R32">
        <f t="shared" si="2"/>
        <v>592220.53999999992</v>
      </c>
    </row>
    <row r="33" spans="1:18">
      <c r="A33" t="s">
        <v>1667</v>
      </c>
      <c r="B33" t="s">
        <v>790</v>
      </c>
      <c r="C33" t="s">
        <v>1668</v>
      </c>
      <c r="D33" t="s">
        <v>39</v>
      </c>
      <c r="E33" t="s">
        <v>360</v>
      </c>
      <c r="F33">
        <v>56</v>
      </c>
      <c r="G33">
        <v>230.29</v>
      </c>
      <c r="H33">
        <v>6.45</v>
      </c>
      <c r="I33" t="s">
        <v>74</v>
      </c>
      <c r="J33" t="s">
        <v>148</v>
      </c>
      <c r="K33" s="27" t="s">
        <v>166</v>
      </c>
      <c r="L33" t="str">
        <f>VLOOKUP(I33,dim_trader!A:B,2,FALSE)</f>
        <v>Robin Lewis</v>
      </c>
      <c r="M33" t="str">
        <f>VLOOKUP(J33,dim_portfolio!A:B,2,FALSE)</f>
        <v>Portfolio 10</v>
      </c>
      <c r="N33" t="str">
        <f>VLOOKUP(D33,dim_company!A:C,3,FALSE)</f>
        <v>Apple Inc.</v>
      </c>
      <c r="O33">
        <f>VLOOKUP(K33,dim_calendar!A:C,3,FALSE)</f>
        <v>2025</v>
      </c>
      <c r="P33" s="14">
        <f t="shared" si="0"/>
        <v>12896.24</v>
      </c>
      <c r="Q33" s="29" t="str">
        <f t="shared" si="1"/>
        <v>Jan</v>
      </c>
      <c r="R33">
        <f t="shared" si="2"/>
        <v>12889.789999999999</v>
      </c>
    </row>
    <row r="34" spans="1:18">
      <c r="A34" t="s">
        <v>1002</v>
      </c>
      <c r="B34" t="s">
        <v>675</v>
      </c>
      <c r="C34" t="s">
        <v>1003</v>
      </c>
      <c r="D34" t="s">
        <v>48</v>
      </c>
      <c r="E34" t="s">
        <v>360</v>
      </c>
      <c r="F34">
        <v>537</v>
      </c>
      <c r="G34">
        <v>1040.5899999999999</v>
      </c>
      <c r="H34">
        <v>279.39999999999998</v>
      </c>
      <c r="I34" t="s">
        <v>63</v>
      </c>
      <c r="J34" t="s">
        <v>133</v>
      </c>
      <c r="K34" s="27" t="s">
        <v>169</v>
      </c>
      <c r="L34" t="str">
        <f>VLOOKUP(I34,dim_trader!A:B,2,FALSE)</f>
        <v>Taylor Harris</v>
      </c>
      <c r="M34" t="str">
        <f>VLOOKUP(J34,dim_portfolio!A:B,2,FALSE)</f>
        <v>Portfolio 5</v>
      </c>
      <c r="N34" t="str">
        <f>VLOOKUP(D34,dim_company!A:C,3,FALSE)</f>
        <v>Pfizer Inc.</v>
      </c>
      <c r="O34">
        <f>VLOOKUP(K34,dim_calendar!A:C,3,FALSE)</f>
        <v>2025</v>
      </c>
      <c r="P34" s="14">
        <f t="shared" si="0"/>
        <v>558796.82999999996</v>
      </c>
      <c r="Q34" s="29" t="str">
        <f t="shared" si="1"/>
        <v>Jan</v>
      </c>
      <c r="R34">
        <f t="shared" si="2"/>
        <v>558517.42999999993</v>
      </c>
    </row>
    <row r="35" spans="1:18">
      <c r="A35" t="s">
        <v>1254</v>
      </c>
      <c r="B35" t="s">
        <v>575</v>
      </c>
      <c r="C35" t="s">
        <v>1255</v>
      </c>
      <c r="D35" t="s">
        <v>33</v>
      </c>
      <c r="E35" t="s">
        <v>360</v>
      </c>
      <c r="F35">
        <v>825</v>
      </c>
      <c r="G35">
        <v>2094.4899999999998</v>
      </c>
      <c r="H35">
        <v>863.98</v>
      </c>
      <c r="I35" t="s">
        <v>80</v>
      </c>
      <c r="J35" t="s">
        <v>121</v>
      </c>
      <c r="K35" s="27" t="s">
        <v>169</v>
      </c>
      <c r="L35" t="str">
        <f>VLOOKUP(I35,dim_trader!A:B,2,FALSE)</f>
        <v>Reese Williams</v>
      </c>
      <c r="M35" t="str">
        <f>VLOOKUP(J35,dim_portfolio!A:B,2,FALSE)</f>
        <v>Portfolio 1</v>
      </c>
      <c r="N35" t="str">
        <f>VLOOKUP(D35,dim_company!A:C,3,FALSE)</f>
        <v>HDFC Bank</v>
      </c>
      <c r="O35">
        <f>VLOOKUP(K35,dim_calendar!A:C,3,FALSE)</f>
        <v>2025</v>
      </c>
      <c r="P35" s="14">
        <f t="shared" si="0"/>
        <v>1727954.2499999998</v>
      </c>
      <c r="Q35" s="29" t="str">
        <f t="shared" si="1"/>
        <v>Jan</v>
      </c>
      <c r="R35">
        <f t="shared" si="2"/>
        <v>1727090.2699999998</v>
      </c>
    </row>
    <row r="36" spans="1:18">
      <c r="A36" t="s">
        <v>1653</v>
      </c>
      <c r="B36" t="s">
        <v>642</v>
      </c>
      <c r="C36" t="s">
        <v>1654</v>
      </c>
      <c r="D36" t="s">
        <v>36</v>
      </c>
      <c r="E36" t="s">
        <v>365</v>
      </c>
      <c r="F36">
        <v>906</v>
      </c>
      <c r="G36">
        <v>627.29999999999995</v>
      </c>
      <c r="H36">
        <v>284.17</v>
      </c>
      <c r="I36" t="s">
        <v>100</v>
      </c>
      <c r="J36" t="s">
        <v>145</v>
      </c>
      <c r="K36" s="27" t="s">
        <v>169</v>
      </c>
      <c r="L36" t="str">
        <f>VLOOKUP(I36,dim_trader!A:B,2,FALSE)</f>
        <v>Drew Patel</v>
      </c>
      <c r="M36" t="str">
        <f>VLOOKUP(J36,dim_portfolio!A:B,2,FALSE)</f>
        <v>Portfolio 9</v>
      </c>
      <c r="N36" t="str">
        <f>VLOOKUP(D36,dim_company!A:C,3,FALSE)</f>
        <v>Reliance Industries</v>
      </c>
      <c r="O36">
        <f>VLOOKUP(K36,dim_calendar!A:C,3,FALSE)</f>
        <v>2025</v>
      </c>
      <c r="P36" s="14">
        <f t="shared" si="0"/>
        <v>568333.79999999993</v>
      </c>
      <c r="Q36" s="29" t="str">
        <f t="shared" si="1"/>
        <v>Jan</v>
      </c>
      <c r="R36">
        <f t="shared" si="2"/>
        <v>568049.62999999989</v>
      </c>
    </row>
    <row r="37" spans="1:18">
      <c r="A37" t="s">
        <v>1029</v>
      </c>
      <c r="B37" t="s">
        <v>571</v>
      </c>
      <c r="C37" t="s">
        <v>1030</v>
      </c>
      <c r="D37" t="s">
        <v>42</v>
      </c>
      <c r="E37" t="s">
        <v>365</v>
      </c>
      <c r="F37">
        <v>509</v>
      </c>
      <c r="G37">
        <v>246.09</v>
      </c>
      <c r="H37">
        <v>62.63</v>
      </c>
      <c r="I37" t="s">
        <v>57</v>
      </c>
      <c r="J37" t="s">
        <v>145</v>
      </c>
      <c r="K37" s="27" t="s">
        <v>170</v>
      </c>
      <c r="L37" t="str">
        <f>VLOOKUP(I37,dim_trader!A:B,2,FALSE)</f>
        <v>Drew Williams</v>
      </c>
      <c r="M37" t="str">
        <f>VLOOKUP(J37,dim_portfolio!A:B,2,FALSE)</f>
        <v>Portfolio 9</v>
      </c>
      <c r="N37" t="str">
        <f>VLOOKUP(D37,dim_company!A:C,3,FALSE)</f>
        <v>Microsoft Corp.</v>
      </c>
      <c r="O37">
        <f>VLOOKUP(K37,dim_calendar!A:C,3,FALSE)</f>
        <v>2025</v>
      </c>
      <c r="P37" s="14">
        <f t="shared" si="0"/>
        <v>125259.81</v>
      </c>
      <c r="Q37" s="29" t="str">
        <f t="shared" si="1"/>
        <v>Jan</v>
      </c>
      <c r="R37">
        <f t="shared" si="2"/>
        <v>125197.18</v>
      </c>
    </row>
    <row r="38" spans="1:18">
      <c r="A38" t="s">
        <v>1100</v>
      </c>
      <c r="B38" t="s">
        <v>715</v>
      </c>
      <c r="C38" t="s">
        <v>1101</v>
      </c>
      <c r="D38" t="s">
        <v>39</v>
      </c>
      <c r="E38" t="s">
        <v>365</v>
      </c>
      <c r="F38">
        <v>83</v>
      </c>
      <c r="G38">
        <v>246.01</v>
      </c>
      <c r="H38">
        <v>10.210000000000001</v>
      </c>
      <c r="I38" t="s">
        <v>70</v>
      </c>
      <c r="J38" t="s">
        <v>130</v>
      </c>
      <c r="K38" s="27" t="s">
        <v>170</v>
      </c>
      <c r="L38" t="str">
        <f>VLOOKUP(I38,dim_trader!A:B,2,FALSE)</f>
        <v>Alex Lee</v>
      </c>
      <c r="M38" t="str">
        <f>VLOOKUP(J38,dim_portfolio!A:B,2,FALSE)</f>
        <v>Portfolio 4</v>
      </c>
      <c r="N38" t="str">
        <f>VLOOKUP(D38,dim_company!A:C,3,FALSE)</f>
        <v>Apple Inc.</v>
      </c>
      <c r="O38">
        <f>VLOOKUP(K38,dim_calendar!A:C,3,FALSE)</f>
        <v>2025</v>
      </c>
      <c r="P38" s="14">
        <f t="shared" si="0"/>
        <v>20418.829999999998</v>
      </c>
      <c r="Q38" s="29" t="str">
        <f t="shared" si="1"/>
        <v>Jan</v>
      </c>
      <c r="R38">
        <f t="shared" si="2"/>
        <v>20408.62</v>
      </c>
    </row>
    <row r="39" spans="1:18">
      <c r="A39" t="s">
        <v>1410</v>
      </c>
      <c r="B39" t="s">
        <v>609</v>
      </c>
      <c r="C39" t="s">
        <v>1411</v>
      </c>
      <c r="D39" t="s">
        <v>30</v>
      </c>
      <c r="E39" t="s">
        <v>360</v>
      </c>
      <c r="F39">
        <v>689</v>
      </c>
      <c r="G39">
        <v>1297.44</v>
      </c>
      <c r="H39">
        <v>446.97</v>
      </c>
      <c r="I39" t="s">
        <v>90</v>
      </c>
      <c r="J39" t="s">
        <v>142</v>
      </c>
      <c r="K39" s="27" t="s">
        <v>170</v>
      </c>
      <c r="L39" t="str">
        <f>VLOOKUP(I39,dim_trader!A:B,2,FALSE)</f>
        <v>Casey Khan</v>
      </c>
      <c r="M39" t="str">
        <f>VLOOKUP(J39,dim_portfolio!A:B,2,FALSE)</f>
        <v>Portfolio 8</v>
      </c>
      <c r="N39" t="str">
        <f>VLOOKUP(D39,dim_company!A:C,3,FALSE)</f>
        <v>Infosys</v>
      </c>
      <c r="O39">
        <f>VLOOKUP(K39,dim_calendar!A:C,3,FALSE)</f>
        <v>2025</v>
      </c>
      <c r="P39" s="14">
        <f t="shared" si="0"/>
        <v>893936.16</v>
      </c>
      <c r="Q39" s="29" t="str">
        <f t="shared" si="1"/>
        <v>Jan</v>
      </c>
      <c r="R39">
        <f t="shared" si="2"/>
        <v>893489.19000000006</v>
      </c>
    </row>
    <row r="40" spans="1:18">
      <c r="A40" t="s">
        <v>1777</v>
      </c>
      <c r="B40" t="s">
        <v>390</v>
      </c>
      <c r="C40" t="s">
        <v>1778</v>
      </c>
      <c r="D40" t="s">
        <v>39</v>
      </c>
      <c r="E40" t="s">
        <v>360</v>
      </c>
      <c r="F40">
        <v>176</v>
      </c>
      <c r="G40">
        <v>257.83999999999997</v>
      </c>
      <c r="H40">
        <v>22.69</v>
      </c>
      <c r="I40" t="s">
        <v>86</v>
      </c>
      <c r="J40" t="s">
        <v>133</v>
      </c>
      <c r="K40" s="27" t="s">
        <v>170</v>
      </c>
      <c r="L40" t="str">
        <f>VLOOKUP(I40,dim_trader!A:B,2,FALSE)</f>
        <v>Jamie Anderson</v>
      </c>
      <c r="M40" t="str">
        <f>VLOOKUP(J40,dim_portfolio!A:B,2,FALSE)</f>
        <v>Portfolio 5</v>
      </c>
      <c r="N40" t="str">
        <f>VLOOKUP(D40,dim_company!A:C,3,FALSE)</f>
        <v>Apple Inc.</v>
      </c>
      <c r="O40">
        <f>VLOOKUP(K40,dim_calendar!A:C,3,FALSE)</f>
        <v>2025</v>
      </c>
      <c r="P40" s="14">
        <f t="shared" si="0"/>
        <v>45379.839999999997</v>
      </c>
      <c r="Q40" s="29" t="str">
        <f t="shared" si="1"/>
        <v>Jan</v>
      </c>
      <c r="R40">
        <f t="shared" si="2"/>
        <v>45357.149999999994</v>
      </c>
    </row>
    <row r="41" spans="1:18">
      <c r="A41" t="s">
        <v>932</v>
      </c>
      <c r="B41" t="s">
        <v>682</v>
      </c>
      <c r="C41" t="s">
        <v>933</v>
      </c>
      <c r="D41" t="s">
        <v>39</v>
      </c>
      <c r="E41" t="s">
        <v>360</v>
      </c>
      <c r="F41">
        <v>774</v>
      </c>
      <c r="G41">
        <v>233.56</v>
      </c>
      <c r="H41">
        <v>90.39</v>
      </c>
      <c r="I41" t="s">
        <v>100</v>
      </c>
      <c r="J41" t="s">
        <v>142</v>
      </c>
      <c r="K41" s="27" t="s">
        <v>171</v>
      </c>
      <c r="L41" t="str">
        <f>VLOOKUP(I41,dim_trader!A:B,2,FALSE)</f>
        <v>Drew Patel</v>
      </c>
      <c r="M41" t="str">
        <f>VLOOKUP(J41,dim_portfolio!A:B,2,FALSE)</f>
        <v>Portfolio 8</v>
      </c>
      <c r="N41" t="str">
        <f>VLOOKUP(D41,dim_company!A:C,3,FALSE)</f>
        <v>Apple Inc.</v>
      </c>
      <c r="O41">
        <f>VLOOKUP(K41,dim_calendar!A:C,3,FALSE)</f>
        <v>2025</v>
      </c>
      <c r="P41" s="14">
        <f t="shared" si="0"/>
        <v>180775.44</v>
      </c>
      <c r="Q41" s="29" t="str">
        <f t="shared" si="1"/>
        <v>Jan</v>
      </c>
      <c r="R41">
        <f t="shared" si="2"/>
        <v>180685.05</v>
      </c>
    </row>
    <row r="42" spans="1:18">
      <c r="A42" t="s">
        <v>1078</v>
      </c>
      <c r="B42" t="s">
        <v>760</v>
      </c>
      <c r="C42" t="s">
        <v>1079</v>
      </c>
      <c r="D42" t="s">
        <v>36</v>
      </c>
      <c r="E42" t="s">
        <v>365</v>
      </c>
      <c r="F42">
        <v>407</v>
      </c>
      <c r="G42">
        <v>626.77</v>
      </c>
      <c r="H42">
        <v>127.55</v>
      </c>
      <c r="I42" t="s">
        <v>114</v>
      </c>
      <c r="J42" t="s">
        <v>148</v>
      </c>
      <c r="K42" s="27" t="s">
        <v>171</v>
      </c>
      <c r="L42" t="str">
        <f>VLOOKUP(I42,dim_trader!A:B,2,FALSE)</f>
        <v>Sam Williams</v>
      </c>
      <c r="M42" t="str">
        <f>VLOOKUP(J42,dim_portfolio!A:B,2,FALSE)</f>
        <v>Portfolio 10</v>
      </c>
      <c r="N42" t="str">
        <f>VLOOKUP(D42,dim_company!A:C,3,FALSE)</f>
        <v>Reliance Industries</v>
      </c>
      <c r="O42">
        <f>VLOOKUP(K42,dim_calendar!A:C,3,FALSE)</f>
        <v>2025</v>
      </c>
      <c r="P42" s="14">
        <f t="shared" si="0"/>
        <v>255095.38999999998</v>
      </c>
      <c r="Q42" s="29" t="str">
        <f t="shared" si="1"/>
        <v>Jan</v>
      </c>
      <c r="R42">
        <f t="shared" si="2"/>
        <v>254967.84</v>
      </c>
    </row>
    <row r="43" spans="1:18">
      <c r="A43" t="s">
        <v>1156</v>
      </c>
      <c r="B43" t="s">
        <v>715</v>
      </c>
      <c r="C43" t="s">
        <v>1157</v>
      </c>
      <c r="D43" t="s">
        <v>39</v>
      </c>
      <c r="E43" t="s">
        <v>365</v>
      </c>
      <c r="F43">
        <v>275</v>
      </c>
      <c r="G43">
        <v>249.85</v>
      </c>
      <c r="H43">
        <v>34.35</v>
      </c>
      <c r="I43" t="s">
        <v>63</v>
      </c>
      <c r="J43" t="s">
        <v>145</v>
      </c>
      <c r="K43" s="27" t="s">
        <v>171</v>
      </c>
      <c r="L43" t="str">
        <f>VLOOKUP(I43,dim_trader!A:B,2,FALSE)</f>
        <v>Taylor Harris</v>
      </c>
      <c r="M43" t="str">
        <f>VLOOKUP(J43,dim_portfolio!A:B,2,FALSE)</f>
        <v>Portfolio 9</v>
      </c>
      <c r="N43" t="str">
        <f>VLOOKUP(D43,dim_company!A:C,3,FALSE)</f>
        <v>Apple Inc.</v>
      </c>
      <c r="O43">
        <f>VLOOKUP(K43,dim_calendar!A:C,3,FALSE)</f>
        <v>2025</v>
      </c>
      <c r="P43" s="14">
        <f t="shared" si="0"/>
        <v>68708.75</v>
      </c>
      <c r="Q43" s="29" t="str">
        <f t="shared" si="1"/>
        <v>Jan</v>
      </c>
      <c r="R43">
        <f t="shared" si="2"/>
        <v>68674.399999999994</v>
      </c>
    </row>
    <row r="44" spans="1:18">
      <c r="A44" t="s">
        <v>1331</v>
      </c>
      <c r="B44" t="s">
        <v>779</v>
      </c>
      <c r="C44" t="s">
        <v>1332</v>
      </c>
      <c r="D44" t="s">
        <v>45</v>
      </c>
      <c r="E44" t="s">
        <v>360</v>
      </c>
      <c r="F44">
        <v>340</v>
      </c>
      <c r="G44">
        <v>585.70000000000005</v>
      </c>
      <c r="H44">
        <v>99.57</v>
      </c>
      <c r="I44" t="s">
        <v>116</v>
      </c>
      <c r="J44" t="s">
        <v>124</v>
      </c>
      <c r="K44" s="27" t="s">
        <v>171</v>
      </c>
      <c r="L44" t="str">
        <f>VLOOKUP(I44,dim_trader!A:B,2,FALSE)</f>
        <v>Riley Lee</v>
      </c>
      <c r="M44" t="str">
        <f>VLOOKUP(J44,dim_portfolio!A:B,2,FALSE)</f>
        <v>Portfolio 2</v>
      </c>
      <c r="N44" t="str">
        <f>VLOOKUP(D44,dim_company!A:C,3,FALSE)</f>
        <v>Amazon.com Inc.</v>
      </c>
      <c r="O44">
        <f>VLOOKUP(K44,dim_calendar!A:C,3,FALSE)</f>
        <v>2025</v>
      </c>
      <c r="P44" s="14">
        <f t="shared" si="0"/>
        <v>199138.00000000003</v>
      </c>
      <c r="Q44" s="29" t="str">
        <f t="shared" si="1"/>
        <v>Jan</v>
      </c>
      <c r="R44">
        <f t="shared" si="2"/>
        <v>199038.43000000002</v>
      </c>
    </row>
    <row r="45" spans="1:18">
      <c r="A45" t="s">
        <v>878</v>
      </c>
      <c r="B45" t="s">
        <v>385</v>
      </c>
      <c r="C45" t="s">
        <v>879</v>
      </c>
      <c r="D45" t="s">
        <v>48</v>
      </c>
      <c r="E45" t="s">
        <v>360</v>
      </c>
      <c r="F45">
        <v>331</v>
      </c>
      <c r="G45">
        <v>1369.91</v>
      </c>
      <c r="H45">
        <v>226.72</v>
      </c>
      <c r="I45" t="s">
        <v>90</v>
      </c>
      <c r="J45" t="s">
        <v>148</v>
      </c>
      <c r="K45" s="27" t="s">
        <v>172</v>
      </c>
      <c r="L45" t="str">
        <f>VLOOKUP(I45,dim_trader!A:B,2,FALSE)</f>
        <v>Casey Khan</v>
      </c>
      <c r="M45" t="str">
        <f>VLOOKUP(J45,dim_portfolio!A:B,2,FALSE)</f>
        <v>Portfolio 10</v>
      </c>
      <c r="N45" t="str">
        <f>VLOOKUP(D45,dim_company!A:C,3,FALSE)</f>
        <v>Pfizer Inc.</v>
      </c>
      <c r="O45">
        <f>VLOOKUP(K45,dim_calendar!A:C,3,FALSE)</f>
        <v>2025</v>
      </c>
      <c r="P45" s="14">
        <f t="shared" si="0"/>
        <v>453440.21</v>
      </c>
      <c r="Q45" s="29" t="str">
        <f t="shared" si="1"/>
        <v>Jan</v>
      </c>
      <c r="R45">
        <f t="shared" si="2"/>
        <v>453213.49000000005</v>
      </c>
    </row>
    <row r="46" spans="1:18">
      <c r="A46" t="s">
        <v>936</v>
      </c>
      <c r="B46" t="s">
        <v>574</v>
      </c>
      <c r="C46" t="s">
        <v>937</v>
      </c>
      <c r="D46" t="s">
        <v>27</v>
      </c>
      <c r="E46" t="s">
        <v>365</v>
      </c>
      <c r="F46">
        <v>560</v>
      </c>
      <c r="G46">
        <v>727.77</v>
      </c>
      <c r="H46">
        <v>203.78</v>
      </c>
      <c r="I46" t="s">
        <v>114</v>
      </c>
      <c r="J46" t="s">
        <v>124</v>
      </c>
      <c r="K46" s="27" t="s">
        <v>172</v>
      </c>
      <c r="L46" t="str">
        <f>VLOOKUP(I46,dim_trader!A:B,2,FALSE)</f>
        <v>Sam Williams</v>
      </c>
      <c r="M46" t="str">
        <f>VLOOKUP(J46,dim_portfolio!A:B,2,FALSE)</f>
        <v>Portfolio 2</v>
      </c>
      <c r="N46" t="str">
        <f>VLOOKUP(D46,dim_company!A:C,3,FALSE)</f>
        <v>Tata Consultancy Services</v>
      </c>
      <c r="O46">
        <f>VLOOKUP(K46,dim_calendar!A:C,3,FALSE)</f>
        <v>2025</v>
      </c>
      <c r="P46" s="14">
        <f t="shared" si="0"/>
        <v>407551.2</v>
      </c>
      <c r="Q46" s="29" t="str">
        <f t="shared" si="1"/>
        <v>Jan</v>
      </c>
      <c r="R46">
        <f t="shared" si="2"/>
        <v>407347.42</v>
      </c>
    </row>
    <row r="47" spans="1:18">
      <c r="A47" t="s">
        <v>1130</v>
      </c>
      <c r="B47" t="s">
        <v>651</v>
      </c>
      <c r="C47" t="s">
        <v>1131</v>
      </c>
      <c r="D47" t="s">
        <v>27</v>
      </c>
      <c r="E47" t="s">
        <v>360</v>
      </c>
      <c r="F47">
        <v>88</v>
      </c>
      <c r="G47">
        <v>832.99</v>
      </c>
      <c r="H47">
        <v>36.65</v>
      </c>
      <c r="I47" t="s">
        <v>90</v>
      </c>
      <c r="J47" t="s">
        <v>145</v>
      </c>
      <c r="K47" s="27" t="s">
        <v>172</v>
      </c>
      <c r="L47" t="str">
        <f>VLOOKUP(I47,dim_trader!A:B,2,FALSE)</f>
        <v>Casey Khan</v>
      </c>
      <c r="M47" t="str">
        <f>VLOOKUP(J47,dim_portfolio!A:B,2,FALSE)</f>
        <v>Portfolio 9</v>
      </c>
      <c r="N47" t="str">
        <f>VLOOKUP(D47,dim_company!A:C,3,FALSE)</f>
        <v>Tata Consultancy Services</v>
      </c>
      <c r="O47">
        <f>VLOOKUP(K47,dim_calendar!A:C,3,FALSE)</f>
        <v>2025</v>
      </c>
      <c r="P47" s="14">
        <f t="shared" si="0"/>
        <v>73303.12</v>
      </c>
      <c r="Q47" s="29" t="str">
        <f t="shared" si="1"/>
        <v>Jan</v>
      </c>
      <c r="R47">
        <f t="shared" si="2"/>
        <v>73266.47</v>
      </c>
    </row>
    <row r="48" spans="1:18">
      <c r="A48" t="s">
        <v>1212</v>
      </c>
      <c r="B48" t="s">
        <v>828</v>
      </c>
      <c r="C48" t="s">
        <v>1213</v>
      </c>
      <c r="D48" t="s">
        <v>48</v>
      </c>
      <c r="E48" t="s">
        <v>365</v>
      </c>
      <c r="F48">
        <v>411</v>
      </c>
      <c r="G48">
        <v>1040.8499999999999</v>
      </c>
      <c r="H48">
        <v>213.89</v>
      </c>
      <c r="I48" t="s">
        <v>66</v>
      </c>
      <c r="J48" t="s">
        <v>148</v>
      </c>
      <c r="K48" s="27" t="s">
        <v>172</v>
      </c>
      <c r="L48" t="str">
        <f>VLOOKUP(I48,dim_trader!A:B,2,FALSE)</f>
        <v>Jordan Clark</v>
      </c>
      <c r="M48" t="str">
        <f>VLOOKUP(J48,dim_portfolio!A:B,2,FALSE)</f>
        <v>Portfolio 10</v>
      </c>
      <c r="N48" t="str">
        <f>VLOOKUP(D48,dim_company!A:C,3,FALSE)</f>
        <v>Pfizer Inc.</v>
      </c>
      <c r="O48">
        <f>VLOOKUP(K48,dim_calendar!A:C,3,FALSE)</f>
        <v>2025</v>
      </c>
      <c r="P48" s="14">
        <f t="shared" si="0"/>
        <v>427789.35</v>
      </c>
      <c r="Q48" s="29" t="str">
        <f t="shared" si="1"/>
        <v>Jan</v>
      </c>
      <c r="R48">
        <f t="shared" si="2"/>
        <v>427575.45999999996</v>
      </c>
    </row>
    <row r="49" spans="1:18">
      <c r="A49" t="s">
        <v>1256</v>
      </c>
      <c r="B49" t="s">
        <v>764</v>
      </c>
      <c r="C49" t="s">
        <v>949</v>
      </c>
      <c r="D49" t="s">
        <v>30</v>
      </c>
      <c r="E49" t="s">
        <v>365</v>
      </c>
      <c r="F49">
        <v>149</v>
      </c>
      <c r="G49">
        <v>1233.9100000000001</v>
      </c>
      <c r="H49">
        <v>91.93</v>
      </c>
      <c r="I49" t="s">
        <v>68</v>
      </c>
      <c r="J49" t="s">
        <v>133</v>
      </c>
      <c r="K49" s="27" t="s">
        <v>172</v>
      </c>
      <c r="L49" t="str">
        <f>VLOOKUP(I49,dim_trader!A:B,2,FALSE)</f>
        <v>Reese Patel</v>
      </c>
      <c r="M49" t="str">
        <f>VLOOKUP(J49,dim_portfolio!A:B,2,FALSE)</f>
        <v>Portfolio 5</v>
      </c>
      <c r="N49" t="str">
        <f>VLOOKUP(D49,dim_company!A:C,3,FALSE)</f>
        <v>Infosys</v>
      </c>
      <c r="O49">
        <f>VLOOKUP(K49,dim_calendar!A:C,3,FALSE)</f>
        <v>2025</v>
      </c>
      <c r="P49" s="14">
        <f t="shared" si="0"/>
        <v>183852.59000000003</v>
      </c>
      <c r="Q49" s="29" t="str">
        <f t="shared" si="1"/>
        <v>Jan</v>
      </c>
      <c r="R49">
        <f t="shared" si="2"/>
        <v>183760.66000000003</v>
      </c>
    </row>
    <row r="50" spans="1:18">
      <c r="A50" t="s">
        <v>1392</v>
      </c>
      <c r="B50" t="s">
        <v>625</v>
      </c>
      <c r="C50" t="s">
        <v>1393</v>
      </c>
      <c r="D50" t="s">
        <v>27</v>
      </c>
      <c r="E50" t="s">
        <v>360</v>
      </c>
      <c r="F50">
        <v>572</v>
      </c>
      <c r="G50">
        <v>756.57</v>
      </c>
      <c r="H50">
        <v>216.38</v>
      </c>
      <c r="I50" t="s">
        <v>66</v>
      </c>
      <c r="J50" t="s">
        <v>139</v>
      </c>
      <c r="K50" s="27" t="s">
        <v>172</v>
      </c>
      <c r="L50" t="str">
        <f>VLOOKUP(I50,dim_trader!A:B,2,FALSE)</f>
        <v>Jordan Clark</v>
      </c>
      <c r="M50" t="str">
        <f>VLOOKUP(J50,dim_portfolio!A:B,2,FALSE)</f>
        <v>Portfolio 7</v>
      </c>
      <c r="N50" t="str">
        <f>VLOOKUP(D50,dim_company!A:C,3,FALSE)</f>
        <v>Tata Consultancy Services</v>
      </c>
      <c r="O50">
        <f>VLOOKUP(K50,dim_calendar!A:C,3,FALSE)</f>
        <v>2025</v>
      </c>
      <c r="P50" s="14">
        <f t="shared" si="0"/>
        <v>432758.04000000004</v>
      </c>
      <c r="Q50" s="29" t="str">
        <f t="shared" si="1"/>
        <v>Jan</v>
      </c>
      <c r="R50">
        <f t="shared" si="2"/>
        <v>432541.66000000003</v>
      </c>
    </row>
    <row r="51" spans="1:18">
      <c r="A51" t="s">
        <v>960</v>
      </c>
      <c r="B51" t="s">
        <v>372</v>
      </c>
      <c r="C51" t="s">
        <v>961</v>
      </c>
      <c r="D51" t="s">
        <v>48</v>
      </c>
      <c r="E51" t="s">
        <v>360</v>
      </c>
      <c r="F51">
        <v>25</v>
      </c>
      <c r="G51">
        <v>1385.23</v>
      </c>
      <c r="H51">
        <v>17.32</v>
      </c>
      <c r="I51" t="s">
        <v>92</v>
      </c>
      <c r="J51" t="s">
        <v>121</v>
      </c>
      <c r="K51" s="27" t="s">
        <v>173</v>
      </c>
      <c r="L51" t="str">
        <f>VLOOKUP(I51,dim_trader!A:B,2,FALSE)</f>
        <v>Hayden Nguyen</v>
      </c>
      <c r="M51" t="str">
        <f>VLOOKUP(J51,dim_portfolio!A:B,2,FALSE)</f>
        <v>Portfolio 1</v>
      </c>
      <c r="N51" t="str">
        <f>VLOOKUP(D51,dim_company!A:C,3,FALSE)</f>
        <v>Pfizer Inc.</v>
      </c>
      <c r="O51">
        <f>VLOOKUP(K51,dim_calendar!A:C,3,FALSE)</f>
        <v>2025</v>
      </c>
      <c r="P51" s="14">
        <f t="shared" si="0"/>
        <v>34630.75</v>
      </c>
      <c r="Q51" s="29" t="str">
        <f t="shared" si="1"/>
        <v>Jan</v>
      </c>
      <c r="R51">
        <f t="shared" si="2"/>
        <v>34613.43</v>
      </c>
    </row>
    <row r="52" spans="1:18">
      <c r="A52" t="s">
        <v>1184</v>
      </c>
      <c r="B52" t="s">
        <v>460</v>
      </c>
      <c r="C52" t="s">
        <v>1185</v>
      </c>
      <c r="D52" t="s">
        <v>33</v>
      </c>
      <c r="E52" t="s">
        <v>360</v>
      </c>
      <c r="F52">
        <v>366</v>
      </c>
      <c r="G52">
        <v>2188.7399999999998</v>
      </c>
      <c r="H52">
        <v>400.54</v>
      </c>
      <c r="I52" t="s">
        <v>80</v>
      </c>
      <c r="J52" t="s">
        <v>124</v>
      </c>
      <c r="K52" s="27" t="s">
        <v>173</v>
      </c>
      <c r="L52" t="str">
        <f>VLOOKUP(I52,dim_trader!A:B,2,FALSE)</f>
        <v>Reese Williams</v>
      </c>
      <c r="M52" t="str">
        <f>VLOOKUP(J52,dim_portfolio!A:B,2,FALSE)</f>
        <v>Portfolio 2</v>
      </c>
      <c r="N52" t="str">
        <f>VLOOKUP(D52,dim_company!A:C,3,FALSE)</f>
        <v>HDFC Bank</v>
      </c>
      <c r="O52">
        <f>VLOOKUP(K52,dim_calendar!A:C,3,FALSE)</f>
        <v>2025</v>
      </c>
      <c r="P52" s="14">
        <f t="shared" si="0"/>
        <v>801078.84</v>
      </c>
      <c r="Q52" s="29" t="str">
        <f t="shared" si="1"/>
        <v>Jan</v>
      </c>
      <c r="R52">
        <f t="shared" si="2"/>
        <v>800678.29999999993</v>
      </c>
    </row>
    <row r="53" spans="1:18">
      <c r="A53" t="s">
        <v>1285</v>
      </c>
      <c r="B53" t="s">
        <v>707</v>
      </c>
      <c r="C53" t="s">
        <v>1286</v>
      </c>
      <c r="D53" t="s">
        <v>30</v>
      </c>
      <c r="E53" t="s">
        <v>365</v>
      </c>
      <c r="F53">
        <v>298</v>
      </c>
      <c r="G53">
        <v>1336.02</v>
      </c>
      <c r="H53">
        <v>199.07</v>
      </c>
      <c r="I53" t="s">
        <v>76</v>
      </c>
      <c r="J53" t="s">
        <v>121</v>
      </c>
      <c r="K53" s="27" t="s">
        <v>173</v>
      </c>
      <c r="L53" t="str">
        <f>VLOOKUP(I53,dim_trader!A:B,2,FALSE)</f>
        <v>Alex Harris</v>
      </c>
      <c r="M53" t="str">
        <f>VLOOKUP(J53,dim_portfolio!A:B,2,FALSE)</f>
        <v>Portfolio 1</v>
      </c>
      <c r="N53" t="str">
        <f>VLOOKUP(D53,dim_company!A:C,3,FALSE)</f>
        <v>Infosys</v>
      </c>
      <c r="O53">
        <f>VLOOKUP(K53,dim_calendar!A:C,3,FALSE)</f>
        <v>2025</v>
      </c>
      <c r="P53" s="14">
        <f t="shared" si="0"/>
        <v>398133.96</v>
      </c>
      <c r="Q53" s="29" t="str">
        <f t="shared" si="1"/>
        <v>Jan</v>
      </c>
      <c r="R53">
        <f t="shared" si="2"/>
        <v>397934.89</v>
      </c>
    </row>
    <row r="54" spans="1:18">
      <c r="A54" t="s">
        <v>1807</v>
      </c>
      <c r="B54" t="s">
        <v>763</v>
      </c>
      <c r="C54" t="s">
        <v>1808</v>
      </c>
      <c r="D54" t="s">
        <v>36</v>
      </c>
      <c r="E54" t="s">
        <v>365</v>
      </c>
      <c r="F54">
        <v>345</v>
      </c>
      <c r="G54">
        <v>644.21</v>
      </c>
      <c r="H54">
        <v>111.13</v>
      </c>
      <c r="I54" t="s">
        <v>70</v>
      </c>
      <c r="J54" t="s">
        <v>148</v>
      </c>
      <c r="K54" s="27" t="s">
        <v>173</v>
      </c>
      <c r="L54" t="str">
        <f>VLOOKUP(I54,dim_trader!A:B,2,FALSE)</f>
        <v>Alex Lee</v>
      </c>
      <c r="M54" t="str">
        <f>VLOOKUP(J54,dim_portfolio!A:B,2,FALSE)</f>
        <v>Portfolio 10</v>
      </c>
      <c r="N54" t="str">
        <f>VLOOKUP(D54,dim_company!A:C,3,FALSE)</f>
        <v>Reliance Industries</v>
      </c>
      <c r="O54">
        <f>VLOOKUP(K54,dim_calendar!A:C,3,FALSE)</f>
        <v>2025</v>
      </c>
      <c r="P54" s="14">
        <f t="shared" si="0"/>
        <v>222252.45</v>
      </c>
      <c r="Q54" s="29" t="str">
        <f t="shared" si="1"/>
        <v>Jan</v>
      </c>
      <c r="R54">
        <f t="shared" si="2"/>
        <v>222141.32</v>
      </c>
    </row>
    <row r="55" spans="1:18">
      <c r="A55" t="s">
        <v>1361</v>
      </c>
      <c r="B55" t="s">
        <v>861</v>
      </c>
      <c r="C55" t="s">
        <v>1362</v>
      </c>
      <c r="D55" t="s">
        <v>27</v>
      </c>
      <c r="E55" t="s">
        <v>365</v>
      </c>
      <c r="F55">
        <v>121</v>
      </c>
      <c r="G55">
        <v>754.85</v>
      </c>
      <c r="H55">
        <v>45.67</v>
      </c>
      <c r="I55" t="s">
        <v>63</v>
      </c>
      <c r="J55" t="s">
        <v>121</v>
      </c>
      <c r="K55" s="27" t="s">
        <v>176</v>
      </c>
      <c r="L55" t="str">
        <f>VLOOKUP(I55,dim_trader!A:B,2,FALSE)</f>
        <v>Taylor Harris</v>
      </c>
      <c r="M55" t="str">
        <f>VLOOKUP(J55,dim_portfolio!A:B,2,FALSE)</f>
        <v>Portfolio 1</v>
      </c>
      <c r="N55" t="str">
        <f>VLOOKUP(D55,dim_company!A:C,3,FALSE)</f>
        <v>Tata Consultancy Services</v>
      </c>
      <c r="O55">
        <f>VLOOKUP(K55,dim_calendar!A:C,3,FALSE)</f>
        <v>2025</v>
      </c>
      <c r="P55" s="14">
        <f t="shared" si="0"/>
        <v>91336.85</v>
      </c>
      <c r="Q55" s="29" t="str">
        <f t="shared" si="1"/>
        <v>Jan</v>
      </c>
      <c r="R55">
        <f t="shared" si="2"/>
        <v>91291.180000000008</v>
      </c>
    </row>
    <row r="56" spans="1:18">
      <c r="A56" t="s">
        <v>1565</v>
      </c>
      <c r="B56" t="s">
        <v>513</v>
      </c>
      <c r="C56" t="s">
        <v>1566</v>
      </c>
      <c r="D56" t="s">
        <v>42</v>
      </c>
      <c r="E56" t="s">
        <v>360</v>
      </c>
      <c r="F56">
        <v>604</v>
      </c>
      <c r="G56">
        <v>238.02</v>
      </c>
      <c r="H56">
        <v>71.88</v>
      </c>
      <c r="I56" t="s">
        <v>112</v>
      </c>
      <c r="J56" t="s">
        <v>139</v>
      </c>
      <c r="K56" s="27" t="s">
        <v>176</v>
      </c>
      <c r="L56" t="str">
        <f>VLOOKUP(I56,dim_trader!A:B,2,FALSE)</f>
        <v>Morgan Lee</v>
      </c>
      <c r="M56" t="str">
        <f>VLOOKUP(J56,dim_portfolio!A:B,2,FALSE)</f>
        <v>Portfolio 7</v>
      </c>
      <c r="N56" t="str">
        <f>VLOOKUP(D56,dim_company!A:C,3,FALSE)</f>
        <v>Microsoft Corp.</v>
      </c>
      <c r="O56">
        <f>VLOOKUP(K56,dim_calendar!A:C,3,FALSE)</f>
        <v>2025</v>
      </c>
      <c r="P56" s="14">
        <f t="shared" si="0"/>
        <v>143764.08000000002</v>
      </c>
      <c r="Q56" s="29" t="str">
        <f t="shared" si="1"/>
        <v>Jan</v>
      </c>
      <c r="R56">
        <f t="shared" si="2"/>
        <v>143692.20000000001</v>
      </c>
    </row>
    <row r="57" spans="1:18">
      <c r="A57" t="s">
        <v>1621</v>
      </c>
      <c r="B57" t="s">
        <v>812</v>
      </c>
      <c r="C57" t="s">
        <v>1622</v>
      </c>
      <c r="D57" t="s">
        <v>42</v>
      </c>
      <c r="E57" t="s">
        <v>365</v>
      </c>
      <c r="F57">
        <v>679</v>
      </c>
      <c r="G57">
        <v>244.76</v>
      </c>
      <c r="H57">
        <v>83.1</v>
      </c>
      <c r="I57" t="s">
        <v>110</v>
      </c>
      <c r="J57" t="s">
        <v>148</v>
      </c>
      <c r="K57" s="27" t="s">
        <v>177</v>
      </c>
      <c r="L57" t="str">
        <f>VLOOKUP(I57,dim_trader!A:B,2,FALSE)</f>
        <v>Elliot Clark</v>
      </c>
      <c r="M57" t="str">
        <f>VLOOKUP(J57,dim_portfolio!A:B,2,FALSE)</f>
        <v>Portfolio 10</v>
      </c>
      <c r="N57" t="str">
        <f>VLOOKUP(D57,dim_company!A:C,3,FALSE)</f>
        <v>Microsoft Corp.</v>
      </c>
      <c r="O57">
        <f>VLOOKUP(K57,dim_calendar!A:C,3,FALSE)</f>
        <v>2025</v>
      </c>
      <c r="P57" s="14">
        <f t="shared" si="0"/>
        <v>166192.04</v>
      </c>
      <c r="Q57" s="29" t="str">
        <f t="shared" si="1"/>
        <v>Jan</v>
      </c>
      <c r="R57">
        <f t="shared" si="2"/>
        <v>166108.94</v>
      </c>
    </row>
    <row r="58" spans="1:18">
      <c r="A58" t="s">
        <v>1311</v>
      </c>
      <c r="B58" t="s">
        <v>445</v>
      </c>
      <c r="C58" t="s">
        <v>1312</v>
      </c>
      <c r="D58" t="s">
        <v>42</v>
      </c>
      <c r="E58" t="s">
        <v>365</v>
      </c>
      <c r="F58">
        <v>707</v>
      </c>
      <c r="G58">
        <v>227.67</v>
      </c>
      <c r="H58">
        <v>80.48</v>
      </c>
      <c r="I58" t="s">
        <v>74</v>
      </c>
      <c r="J58" t="s">
        <v>148</v>
      </c>
      <c r="K58" s="27" t="s">
        <v>178</v>
      </c>
      <c r="L58" t="str">
        <f>VLOOKUP(I58,dim_trader!A:B,2,FALSE)</f>
        <v>Robin Lewis</v>
      </c>
      <c r="M58" t="str">
        <f>VLOOKUP(J58,dim_portfolio!A:B,2,FALSE)</f>
        <v>Portfolio 10</v>
      </c>
      <c r="N58" t="str">
        <f>VLOOKUP(D58,dim_company!A:C,3,FALSE)</f>
        <v>Microsoft Corp.</v>
      </c>
      <c r="O58">
        <f>VLOOKUP(K58,dim_calendar!A:C,3,FALSE)</f>
        <v>2025</v>
      </c>
      <c r="P58" s="14">
        <f t="shared" si="0"/>
        <v>160962.69</v>
      </c>
      <c r="Q58" s="29" t="str">
        <f t="shared" si="1"/>
        <v>Jan</v>
      </c>
      <c r="R58">
        <f t="shared" si="2"/>
        <v>160882.21</v>
      </c>
    </row>
    <row r="59" spans="1:18">
      <c r="A59" t="s">
        <v>1178</v>
      </c>
      <c r="B59" t="s">
        <v>369</v>
      </c>
      <c r="C59" t="s">
        <v>1179</v>
      </c>
      <c r="D59" t="s">
        <v>48</v>
      </c>
      <c r="E59" t="s">
        <v>360</v>
      </c>
      <c r="F59">
        <v>769</v>
      </c>
      <c r="G59">
        <v>1445.49</v>
      </c>
      <c r="H59">
        <v>555.79</v>
      </c>
      <c r="I59" t="s">
        <v>94</v>
      </c>
      <c r="J59" t="s">
        <v>124</v>
      </c>
      <c r="K59" s="27" t="s">
        <v>179</v>
      </c>
      <c r="L59" t="str">
        <f>VLOOKUP(I59,dim_trader!A:B,2,FALSE)</f>
        <v>Jordan Wilson</v>
      </c>
      <c r="M59" t="str">
        <f>VLOOKUP(J59,dim_portfolio!A:B,2,FALSE)</f>
        <v>Portfolio 2</v>
      </c>
      <c r="N59" t="str">
        <f>VLOOKUP(D59,dim_company!A:C,3,FALSE)</f>
        <v>Pfizer Inc.</v>
      </c>
      <c r="O59">
        <f>VLOOKUP(K59,dim_calendar!A:C,3,FALSE)</f>
        <v>2025</v>
      </c>
      <c r="P59" s="14">
        <f t="shared" si="0"/>
        <v>1111581.81</v>
      </c>
      <c r="Q59" s="29" t="str">
        <f t="shared" si="1"/>
        <v>Jan</v>
      </c>
      <c r="R59">
        <f t="shared" si="2"/>
        <v>1111026.02</v>
      </c>
    </row>
    <row r="60" spans="1:18">
      <c r="A60" t="s">
        <v>1271</v>
      </c>
      <c r="B60" t="s">
        <v>813</v>
      </c>
      <c r="C60" t="s">
        <v>1272</v>
      </c>
      <c r="D60" t="s">
        <v>30</v>
      </c>
      <c r="E60" t="s">
        <v>360</v>
      </c>
      <c r="F60">
        <v>779</v>
      </c>
      <c r="G60">
        <v>1215.1400000000001</v>
      </c>
      <c r="H60">
        <v>473.3</v>
      </c>
      <c r="I60" t="s">
        <v>60</v>
      </c>
      <c r="J60" t="s">
        <v>133</v>
      </c>
      <c r="K60" s="27" t="s">
        <v>179</v>
      </c>
      <c r="L60" t="str">
        <f>VLOOKUP(I60,dim_trader!A:B,2,FALSE)</f>
        <v>Avery Garcia</v>
      </c>
      <c r="M60" t="str">
        <f>VLOOKUP(J60,dim_portfolio!A:B,2,FALSE)</f>
        <v>Portfolio 5</v>
      </c>
      <c r="N60" t="str">
        <f>VLOOKUP(D60,dim_company!A:C,3,FALSE)</f>
        <v>Infosys</v>
      </c>
      <c r="O60">
        <f>VLOOKUP(K60,dim_calendar!A:C,3,FALSE)</f>
        <v>2025</v>
      </c>
      <c r="P60" s="14">
        <f t="shared" si="0"/>
        <v>946594.06</v>
      </c>
      <c r="Q60" s="29" t="str">
        <f t="shared" si="1"/>
        <v>Jan</v>
      </c>
      <c r="R60">
        <f t="shared" si="2"/>
        <v>946120.76</v>
      </c>
    </row>
    <row r="61" spans="1:18">
      <c r="A61" t="s">
        <v>1673</v>
      </c>
      <c r="B61" t="s">
        <v>424</v>
      </c>
      <c r="C61" t="s">
        <v>1674</v>
      </c>
      <c r="D61" t="s">
        <v>45</v>
      </c>
      <c r="E61" t="s">
        <v>360</v>
      </c>
      <c r="F61">
        <v>448</v>
      </c>
      <c r="G61">
        <v>570.12</v>
      </c>
      <c r="H61">
        <v>127.71</v>
      </c>
      <c r="I61" t="s">
        <v>110</v>
      </c>
      <c r="J61" t="s">
        <v>145</v>
      </c>
      <c r="K61" s="27" t="s">
        <v>179</v>
      </c>
      <c r="L61" t="str">
        <f>VLOOKUP(I61,dim_trader!A:B,2,FALSE)</f>
        <v>Elliot Clark</v>
      </c>
      <c r="M61" t="str">
        <f>VLOOKUP(J61,dim_portfolio!A:B,2,FALSE)</f>
        <v>Portfolio 9</v>
      </c>
      <c r="N61" t="str">
        <f>VLOOKUP(D61,dim_company!A:C,3,FALSE)</f>
        <v>Amazon.com Inc.</v>
      </c>
      <c r="O61">
        <f>VLOOKUP(K61,dim_calendar!A:C,3,FALSE)</f>
        <v>2025</v>
      </c>
      <c r="P61" s="14">
        <f t="shared" si="0"/>
        <v>255413.76000000001</v>
      </c>
      <c r="Q61" s="29" t="str">
        <f t="shared" si="1"/>
        <v>Jan</v>
      </c>
      <c r="R61">
        <f t="shared" si="2"/>
        <v>255286.05000000002</v>
      </c>
    </row>
    <row r="62" spans="1:18">
      <c r="A62" t="s">
        <v>872</v>
      </c>
      <c r="B62" t="s">
        <v>509</v>
      </c>
      <c r="C62" t="s">
        <v>873</v>
      </c>
      <c r="D62" t="s">
        <v>48</v>
      </c>
      <c r="E62" t="s">
        <v>360</v>
      </c>
      <c r="F62">
        <v>665</v>
      </c>
      <c r="G62">
        <v>1099.75</v>
      </c>
      <c r="H62">
        <v>365.67</v>
      </c>
      <c r="I62" t="s">
        <v>76</v>
      </c>
      <c r="J62" t="s">
        <v>130</v>
      </c>
      <c r="K62" s="27" t="s">
        <v>180</v>
      </c>
      <c r="L62" t="str">
        <f>VLOOKUP(I62,dim_trader!A:B,2,FALSE)</f>
        <v>Alex Harris</v>
      </c>
      <c r="M62" t="str">
        <f>VLOOKUP(J62,dim_portfolio!A:B,2,FALSE)</f>
        <v>Portfolio 4</v>
      </c>
      <c r="N62" t="str">
        <f>VLOOKUP(D62,dim_company!A:C,3,FALSE)</f>
        <v>Pfizer Inc.</v>
      </c>
      <c r="O62">
        <f>VLOOKUP(K62,dim_calendar!A:C,3,FALSE)</f>
        <v>2025</v>
      </c>
      <c r="P62" s="14">
        <f t="shared" si="0"/>
        <v>731333.75</v>
      </c>
      <c r="Q62" s="29" t="str">
        <f t="shared" si="1"/>
        <v>Jan</v>
      </c>
      <c r="R62">
        <f t="shared" si="2"/>
        <v>730968.08</v>
      </c>
    </row>
    <row r="63" spans="1:18">
      <c r="A63" t="s">
        <v>910</v>
      </c>
      <c r="B63" t="s">
        <v>529</v>
      </c>
      <c r="C63" t="s">
        <v>911</v>
      </c>
      <c r="D63" t="s">
        <v>39</v>
      </c>
      <c r="E63" t="s">
        <v>360</v>
      </c>
      <c r="F63">
        <v>815</v>
      </c>
      <c r="G63">
        <v>232.7</v>
      </c>
      <c r="H63">
        <v>94.83</v>
      </c>
      <c r="I63" t="s">
        <v>90</v>
      </c>
      <c r="J63" t="s">
        <v>139</v>
      </c>
      <c r="K63" s="27" t="s">
        <v>180</v>
      </c>
      <c r="L63" t="str">
        <f>VLOOKUP(I63,dim_trader!A:B,2,FALSE)</f>
        <v>Casey Khan</v>
      </c>
      <c r="M63" t="str">
        <f>VLOOKUP(J63,dim_portfolio!A:B,2,FALSE)</f>
        <v>Portfolio 7</v>
      </c>
      <c r="N63" t="str">
        <f>VLOOKUP(D63,dim_company!A:C,3,FALSE)</f>
        <v>Apple Inc.</v>
      </c>
      <c r="O63">
        <f>VLOOKUP(K63,dim_calendar!A:C,3,FALSE)</f>
        <v>2025</v>
      </c>
      <c r="P63" s="14">
        <f t="shared" si="0"/>
        <v>189650.5</v>
      </c>
      <c r="Q63" s="29" t="str">
        <f t="shared" si="1"/>
        <v>Jan</v>
      </c>
      <c r="R63">
        <f t="shared" si="2"/>
        <v>189555.67</v>
      </c>
    </row>
    <row r="64" spans="1:18">
      <c r="A64" t="s">
        <v>1128</v>
      </c>
      <c r="B64" t="s">
        <v>657</v>
      </c>
      <c r="C64" t="s">
        <v>1129</v>
      </c>
      <c r="D64" t="s">
        <v>45</v>
      </c>
      <c r="E64" t="s">
        <v>360</v>
      </c>
      <c r="F64">
        <v>938</v>
      </c>
      <c r="G64">
        <v>570.05999999999995</v>
      </c>
      <c r="H64">
        <v>267.36</v>
      </c>
      <c r="I64" t="s">
        <v>78</v>
      </c>
      <c r="J64" t="s">
        <v>133</v>
      </c>
      <c r="K64" s="27" t="s">
        <v>180</v>
      </c>
      <c r="L64" t="str">
        <f>VLOOKUP(I64,dim_trader!A:B,2,FALSE)</f>
        <v>Morgan Harris</v>
      </c>
      <c r="M64" t="str">
        <f>VLOOKUP(J64,dim_portfolio!A:B,2,FALSE)</f>
        <v>Portfolio 5</v>
      </c>
      <c r="N64" t="str">
        <f>VLOOKUP(D64,dim_company!A:C,3,FALSE)</f>
        <v>Amazon.com Inc.</v>
      </c>
      <c r="O64">
        <f>VLOOKUP(K64,dim_calendar!A:C,3,FALSE)</f>
        <v>2025</v>
      </c>
      <c r="P64" s="14">
        <f t="shared" si="0"/>
        <v>534716.27999999991</v>
      </c>
      <c r="Q64" s="29" t="str">
        <f t="shared" si="1"/>
        <v>Jan</v>
      </c>
      <c r="R64">
        <f t="shared" si="2"/>
        <v>534448.91999999993</v>
      </c>
    </row>
    <row r="65" spans="1:18">
      <c r="A65" t="s">
        <v>1224</v>
      </c>
      <c r="B65" t="s">
        <v>439</v>
      </c>
      <c r="C65" t="s">
        <v>1225</v>
      </c>
      <c r="D65" t="s">
        <v>45</v>
      </c>
      <c r="E65" t="s">
        <v>365</v>
      </c>
      <c r="F65">
        <v>104</v>
      </c>
      <c r="G65">
        <v>495.01</v>
      </c>
      <c r="H65">
        <v>25.74</v>
      </c>
      <c r="I65" t="s">
        <v>76</v>
      </c>
      <c r="J65" t="s">
        <v>121</v>
      </c>
      <c r="K65" s="27" t="s">
        <v>180</v>
      </c>
      <c r="L65" t="str">
        <f>VLOOKUP(I65,dim_trader!A:B,2,FALSE)</f>
        <v>Alex Harris</v>
      </c>
      <c r="M65" t="str">
        <f>VLOOKUP(J65,dim_portfolio!A:B,2,FALSE)</f>
        <v>Portfolio 1</v>
      </c>
      <c r="N65" t="str">
        <f>VLOOKUP(D65,dim_company!A:C,3,FALSE)</f>
        <v>Amazon.com Inc.</v>
      </c>
      <c r="O65">
        <f>VLOOKUP(K65,dim_calendar!A:C,3,FALSE)</f>
        <v>2025</v>
      </c>
      <c r="P65" s="14">
        <f t="shared" si="0"/>
        <v>51481.04</v>
      </c>
      <c r="Q65" s="29" t="str">
        <f t="shared" si="1"/>
        <v>Jan</v>
      </c>
      <c r="R65">
        <f t="shared" si="2"/>
        <v>51455.3</v>
      </c>
    </row>
    <row r="66" spans="1:18">
      <c r="A66" t="s">
        <v>1530</v>
      </c>
      <c r="B66" t="s">
        <v>370</v>
      </c>
      <c r="C66" t="s">
        <v>1531</v>
      </c>
      <c r="D66" t="s">
        <v>48</v>
      </c>
      <c r="E66" t="s">
        <v>360</v>
      </c>
      <c r="F66">
        <v>108</v>
      </c>
      <c r="G66">
        <v>1392.33</v>
      </c>
      <c r="H66">
        <v>75.19</v>
      </c>
      <c r="I66" t="s">
        <v>96</v>
      </c>
      <c r="J66" t="s">
        <v>139</v>
      </c>
      <c r="K66" s="27" t="s">
        <v>180</v>
      </c>
      <c r="L66" t="str">
        <f>VLOOKUP(I66,dim_trader!A:B,2,FALSE)</f>
        <v>Taylor Miller</v>
      </c>
      <c r="M66" t="str">
        <f>VLOOKUP(J66,dim_portfolio!A:B,2,FALSE)</f>
        <v>Portfolio 7</v>
      </c>
      <c r="N66" t="str">
        <f>VLOOKUP(D66,dim_company!A:C,3,FALSE)</f>
        <v>Pfizer Inc.</v>
      </c>
      <c r="O66">
        <f>VLOOKUP(K66,dim_calendar!A:C,3,FALSE)</f>
        <v>2025</v>
      </c>
      <c r="P66" s="14">
        <f t="shared" ref="P66:P129" si="3">(F66 * G66)</f>
        <v>150371.63999999998</v>
      </c>
      <c r="Q66" s="29" t="str">
        <f t="shared" ref="Q66:Q129" si="4">TEXT(K66,"mmm")</f>
        <v>Jan</v>
      </c>
      <c r="R66">
        <f t="shared" ref="R66:R129" si="5">(F66 * G66) - H66</f>
        <v>150296.44999999998</v>
      </c>
    </row>
    <row r="67" spans="1:18">
      <c r="A67" t="s">
        <v>1800</v>
      </c>
      <c r="B67" t="s">
        <v>596</v>
      </c>
      <c r="C67" t="s">
        <v>1801</v>
      </c>
      <c r="D67" t="s">
        <v>48</v>
      </c>
      <c r="E67" t="s">
        <v>365</v>
      </c>
      <c r="F67">
        <v>823</v>
      </c>
      <c r="G67">
        <v>974.03</v>
      </c>
      <c r="H67">
        <v>400.81</v>
      </c>
      <c r="I67" t="s">
        <v>80</v>
      </c>
      <c r="J67" t="s">
        <v>139</v>
      </c>
      <c r="K67" s="27" t="s">
        <v>180</v>
      </c>
      <c r="L67" t="str">
        <f>VLOOKUP(I67,dim_trader!A:B,2,FALSE)</f>
        <v>Reese Williams</v>
      </c>
      <c r="M67" t="str">
        <f>VLOOKUP(J67,dim_portfolio!A:B,2,FALSE)</f>
        <v>Portfolio 7</v>
      </c>
      <c r="N67" t="str">
        <f>VLOOKUP(D67,dim_company!A:C,3,FALSE)</f>
        <v>Pfizer Inc.</v>
      </c>
      <c r="O67">
        <f>VLOOKUP(K67,dim_calendar!A:C,3,FALSE)</f>
        <v>2025</v>
      </c>
      <c r="P67" s="14">
        <f t="shared" si="3"/>
        <v>801626.69</v>
      </c>
      <c r="Q67" s="29" t="str">
        <f t="shared" si="4"/>
        <v>Jan</v>
      </c>
      <c r="R67">
        <f t="shared" si="5"/>
        <v>801225.87999999989</v>
      </c>
    </row>
    <row r="68" spans="1:18">
      <c r="A68" t="s">
        <v>898</v>
      </c>
      <c r="B68" t="s">
        <v>555</v>
      </c>
      <c r="C68" t="s">
        <v>899</v>
      </c>
      <c r="D68" t="s">
        <v>30</v>
      </c>
      <c r="E68" t="s">
        <v>360</v>
      </c>
      <c r="F68">
        <v>353</v>
      </c>
      <c r="G68">
        <v>1335.42</v>
      </c>
      <c r="H68">
        <v>235.7</v>
      </c>
      <c r="I68" t="s">
        <v>78</v>
      </c>
      <c r="J68" t="s">
        <v>142</v>
      </c>
      <c r="K68" s="27" t="s">
        <v>183</v>
      </c>
      <c r="L68" t="str">
        <f>VLOOKUP(I68,dim_trader!A:B,2,FALSE)</f>
        <v>Morgan Harris</v>
      </c>
      <c r="M68" t="str">
        <f>VLOOKUP(J68,dim_portfolio!A:B,2,FALSE)</f>
        <v>Portfolio 8</v>
      </c>
      <c r="N68" t="str">
        <f>VLOOKUP(D68,dim_company!A:C,3,FALSE)</f>
        <v>Infosys</v>
      </c>
      <c r="O68">
        <f>VLOOKUP(K68,dim_calendar!A:C,3,FALSE)</f>
        <v>2025</v>
      </c>
      <c r="P68" s="14">
        <f t="shared" si="3"/>
        <v>471403.26</v>
      </c>
      <c r="Q68" s="29" t="str">
        <f t="shared" si="4"/>
        <v>Jan</v>
      </c>
      <c r="R68">
        <f t="shared" si="5"/>
        <v>471167.56</v>
      </c>
    </row>
    <row r="69" spans="1:18">
      <c r="A69" t="s">
        <v>1010</v>
      </c>
      <c r="B69" t="s">
        <v>389</v>
      </c>
      <c r="C69" t="s">
        <v>1011</v>
      </c>
      <c r="D69" t="s">
        <v>33</v>
      </c>
      <c r="E69" t="s">
        <v>360</v>
      </c>
      <c r="F69">
        <v>898</v>
      </c>
      <c r="G69">
        <v>2234.12</v>
      </c>
      <c r="H69">
        <v>1003.12</v>
      </c>
      <c r="I69" t="s">
        <v>102</v>
      </c>
      <c r="J69" t="s">
        <v>145</v>
      </c>
      <c r="K69" s="27" t="s">
        <v>183</v>
      </c>
      <c r="L69" t="str">
        <f>VLOOKUP(I69,dim_trader!A:B,2,FALSE)</f>
        <v>Rowan Harris</v>
      </c>
      <c r="M69" t="str">
        <f>VLOOKUP(J69,dim_portfolio!A:B,2,FALSE)</f>
        <v>Portfolio 9</v>
      </c>
      <c r="N69" t="str">
        <f>VLOOKUP(D69,dim_company!A:C,3,FALSE)</f>
        <v>HDFC Bank</v>
      </c>
      <c r="O69">
        <f>VLOOKUP(K69,dim_calendar!A:C,3,FALSE)</f>
        <v>2025</v>
      </c>
      <c r="P69" s="14">
        <f t="shared" si="3"/>
        <v>2006239.76</v>
      </c>
      <c r="Q69" s="29" t="str">
        <f t="shared" si="4"/>
        <v>Jan</v>
      </c>
      <c r="R69">
        <f t="shared" si="5"/>
        <v>2005236.64</v>
      </c>
    </row>
    <row r="70" spans="1:18">
      <c r="A70" t="s">
        <v>1043</v>
      </c>
      <c r="B70" t="s">
        <v>554</v>
      </c>
      <c r="C70" t="s">
        <v>1044</v>
      </c>
      <c r="D70" t="s">
        <v>39</v>
      </c>
      <c r="E70" t="s">
        <v>365</v>
      </c>
      <c r="F70">
        <v>262</v>
      </c>
      <c r="G70">
        <v>254.1</v>
      </c>
      <c r="H70">
        <v>33.29</v>
      </c>
      <c r="I70" t="s">
        <v>102</v>
      </c>
      <c r="J70" t="s">
        <v>127</v>
      </c>
      <c r="K70" s="27" t="s">
        <v>183</v>
      </c>
      <c r="L70" t="str">
        <f>VLOOKUP(I70,dim_trader!A:B,2,FALSE)</f>
        <v>Rowan Harris</v>
      </c>
      <c r="M70" t="str">
        <f>VLOOKUP(J70,dim_portfolio!A:B,2,FALSE)</f>
        <v>Portfolio 3</v>
      </c>
      <c r="N70" t="str">
        <f>VLOOKUP(D70,dim_company!A:C,3,FALSE)</f>
        <v>Apple Inc.</v>
      </c>
      <c r="O70">
        <f>VLOOKUP(K70,dim_calendar!A:C,3,FALSE)</f>
        <v>2025</v>
      </c>
      <c r="P70" s="14">
        <f t="shared" si="3"/>
        <v>66574.2</v>
      </c>
      <c r="Q70" s="29" t="str">
        <f t="shared" si="4"/>
        <v>Jan</v>
      </c>
      <c r="R70">
        <f t="shared" si="5"/>
        <v>66540.91</v>
      </c>
    </row>
    <row r="71" spans="1:18">
      <c r="A71" t="s">
        <v>980</v>
      </c>
      <c r="B71" t="s">
        <v>676</v>
      </c>
      <c r="C71" t="s">
        <v>981</v>
      </c>
      <c r="D71" t="s">
        <v>48</v>
      </c>
      <c r="E71" t="s">
        <v>365</v>
      </c>
      <c r="F71">
        <v>965</v>
      </c>
      <c r="G71">
        <v>1366.78</v>
      </c>
      <c r="H71">
        <v>659.47</v>
      </c>
      <c r="I71" t="s">
        <v>60</v>
      </c>
      <c r="J71" t="s">
        <v>127</v>
      </c>
      <c r="K71" s="27" t="s">
        <v>184</v>
      </c>
      <c r="L71" t="str">
        <f>VLOOKUP(I71,dim_trader!A:B,2,FALSE)</f>
        <v>Avery Garcia</v>
      </c>
      <c r="M71" t="str">
        <f>VLOOKUP(J71,dim_portfolio!A:B,2,FALSE)</f>
        <v>Portfolio 3</v>
      </c>
      <c r="N71" t="str">
        <f>VLOOKUP(D71,dim_company!A:C,3,FALSE)</f>
        <v>Pfizer Inc.</v>
      </c>
      <c r="O71">
        <f>VLOOKUP(K71,dim_calendar!A:C,3,FALSE)</f>
        <v>2025</v>
      </c>
      <c r="P71" s="14">
        <f t="shared" si="3"/>
        <v>1318942.7</v>
      </c>
      <c r="Q71" s="29" t="str">
        <f t="shared" si="4"/>
        <v>Jan</v>
      </c>
      <c r="R71">
        <f t="shared" si="5"/>
        <v>1318283.23</v>
      </c>
    </row>
    <row r="72" spans="1:18">
      <c r="A72" t="s">
        <v>1369</v>
      </c>
      <c r="B72" t="s">
        <v>654</v>
      </c>
      <c r="C72" t="s">
        <v>1370</v>
      </c>
      <c r="D72" t="s">
        <v>30</v>
      </c>
      <c r="E72" t="s">
        <v>365</v>
      </c>
      <c r="F72">
        <v>181</v>
      </c>
      <c r="G72">
        <v>1279.8499999999999</v>
      </c>
      <c r="H72">
        <v>115.83</v>
      </c>
      <c r="I72" t="s">
        <v>94</v>
      </c>
      <c r="J72" t="s">
        <v>142</v>
      </c>
      <c r="K72" s="27" t="s">
        <v>184</v>
      </c>
      <c r="L72" t="str">
        <f>VLOOKUP(I72,dim_trader!A:B,2,FALSE)</f>
        <v>Jordan Wilson</v>
      </c>
      <c r="M72" t="str">
        <f>VLOOKUP(J72,dim_portfolio!A:B,2,FALSE)</f>
        <v>Portfolio 8</v>
      </c>
      <c r="N72" t="str">
        <f>VLOOKUP(D72,dim_company!A:C,3,FALSE)</f>
        <v>Infosys</v>
      </c>
      <c r="O72">
        <f>VLOOKUP(K72,dim_calendar!A:C,3,FALSE)</f>
        <v>2025</v>
      </c>
      <c r="P72" s="14">
        <f t="shared" si="3"/>
        <v>231652.84999999998</v>
      </c>
      <c r="Q72" s="29" t="str">
        <f t="shared" si="4"/>
        <v>Jan</v>
      </c>
      <c r="R72">
        <f t="shared" si="5"/>
        <v>231537.02</v>
      </c>
    </row>
    <row r="73" spans="1:18">
      <c r="A73" t="s">
        <v>1398</v>
      </c>
      <c r="B73" t="s">
        <v>735</v>
      </c>
      <c r="C73" t="s">
        <v>1399</v>
      </c>
      <c r="D73" t="s">
        <v>39</v>
      </c>
      <c r="E73" t="s">
        <v>360</v>
      </c>
      <c r="F73">
        <v>338</v>
      </c>
      <c r="G73">
        <v>253.55</v>
      </c>
      <c r="H73">
        <v>42.85</v>
      </c>
      <c r="I73" t="s">
        <v>60</v>
      </c>
      <c r="J73" t="s">
        <v>145</v>
      </c>
      <c r="K73" s="27" t="s">
        <v>184</v>
      </c>
      <c r="L73" t="str">
        <f>VLOOKUP(I73,dim_trader!A:B,2,FALSE)</f>
        <v>Avery Garcia</v>
      </c>
      <c r="M73" t="str">
        <f>VLOOKUP(J73,dim_portfolio!A:B,2,FALSE)</f>
        <v>Portfolio 9</v>
      </c>
      <c r="N73" t="str">
        <f>VLOOKUP(D73,dim_company!A:C,3,FALSE)</f>
        <v>Apple Inc.</v>
      </c>
      <c r="O73">
        <f>VLOOKUP(K73,dim_calendar!A:C,3,FALSE)</f>
        <v>2025</v>
      </c>
      <c r="P73" s="14">
        <f t="shared" si="3"/>
        <v>85699.900000000009</v>
      </c>
      <c r="Q73" s="29" t="str">
        <f t="shared" si="4"/>
        <v>Jan</v>
      </c>
      <c r="R73">
        <f t="shared" si="5"/>
        <v>85657.05</v>
      </c>
    </row>
    <row r="74" spans="1:18">
      <c r="A74" t="s">
        <v>1470</v>
      </c>
      <c r="B74" t="s">
        <v>644</v>
      </c>
      <c r="C74" t="s">
        <v>1471</v>
      </c>
      <c r="D74" t="s">
        <v>36</v>
      </c>
      <c r="E74" t="s">
        <v>365</v>
      </c>
      <c r="F74">
        <v>977</v>
      </c>
      <c r="G74">
        <v>652.03</v>
      </c>
      <c r="H74">
        <v>318.52</v>
      </c>
      <c r="I74" t="s">
        <v>54</v>
      </c>
      <c r="J74" t="s">
        <v>136</v>
      </c>
      <c r="K74" s="27" t="s">
        <v>184</v>
      </c>
      <c r="L74" t="str">
        <f>VLOOKUP(I74,dim_trader!A:B,2,FALSE)</f>
        <v>Taylor Shah</v>
      </c>
      <c r="M74" t="str">
        <f>VLOOKUP(J74,dim_portfolio!A:B,2,FALSE)</f>
        <v>Portfolio 6</v>
      </c>
      <c r="N74" t="str">
        <f>VLOOKUP(D74,dim_company!A:C,3,FALSE)</f>
        <v>Reliance Industries</v>
      </c>
      <c r="O74">
        <f>VLOOKUP(K74,dim_calendar!A:C,3,FALSE)</f>
        <v>2025</v>
      </c>
      <c r="P74" s="14">
        <f t="shared" si="3"/>
        <v>637033.30999999994</v>
      </c>
      <c r="Q74" s="29" t="str">
        <f t="shared" si="4"/>
        <v>Jan</v>
      </c>
      <c r="R74">
        <f t="shared" si="5"/>
        <v>636714.78999999992</v>
      </c>
    </row>
    <row r="75" spans="1:18">
      <c r="A75" t="s">
        <v>1792</v>
      </c>
      <c r="B75" t="s">
        <v>469</v>
      </c>
      <c r="C75" t="s">
        <v>1793</v>
      </c>
      <c r="D75" t="s">
        <v>45</v>
      </c>
      <c r="E75" t="s">
        <v>360</v>
      </c>
      <c r="F75">
        <v>429</v>
      </c>
      <c r="G75">
        <v>614.58000000000004</v>
      </c>
      <c r="H75">
        <v>131.83000000000001</v>
      </c>
      <c r="I75" t="s">
        <v>60</v>
      </c>
      <c r="J75" t="s">
        <v>124</v>
      </c>
      <c r="K75" s="27" t="s">
        <v>184</v>
      </c>
      <c r="L75" t="str">
        <f>VLOOKUP(I75,dim_trader!A:B,2,FALSE)</f>
        <v>Avery Garcia</v>
      </c>
      <c r="M75" t="str">
        <f>VLOOKUP(J75,dim_portfolio!A:B,2,FALSE)</f>
        <v>Portfolio 2</v>
      </c>
      <c r="N75" t="str">
        <f>VLOOKUP(D75,dim_company!A:C,3,FALSE)</f>
        <v>Amazon.com Inc.</v>
      </c>
      <c r="O75">
        <f>VLOOKUP(K75,dim_calendar!A:C,3,FALSE)</f>
        <v>2025</v>
      </c>
      <c r="P75" s="14">
        <f t="shared" si="3"/>
        <v>263654.82</v>
      </c>
      <c r="Q75" s="29" t="str">
        <f t="shared" si="4"/>
        <v>Jan</v>
      </c>
      <c r="R75">
        <f t="shared" si="5"/>
        <v>263522.99</v>
      </c>
    </row>
    <row r="76" spans="1:18">
      <c r="A76" t="s">
        <v>1815</v>
      </c>
      <c r="B76" t="s">
        <v>519</v>
      </c>
      <c r="C76" t="s">
        <v>1816</v>
      </c>
      <c r="D76" t="s">
        <v>36</v>
      </c>
      <c r="E76" t="s">
        <v>365</v>
      </c>
      <c r="F76">
        <v>810</v>
      </c>
      <c r="G76">
        <v>617.54999999999995</v>
      </c>
      <c r="H76">
        <v>250.11</v>
      </c>
      <c r="I76" t="s">
        <v>96</v>
      </c>
      <c r="J76" t="s">
        <v>130</v>
      </c>
      <c r="K76" s="27" t="s">
        <v>184</v>
      </c>
      <c r="L76" t="str">
        <f>VLOOKUP(I76,dim_trader!A:B,2,FALSE)</f>
        <v>Taylor Miller</v>
      </c>
      <c r="M76" t="str">
        <f>VLOOKUP(J76,dim_portfolio!A:B,2,FALSE)</f>
        <v>Portfolio 4</v>
      </c>
      <c r="N76" t="str">
        <f>VLOOKUP(D76,dim_company!A:C,3,FALSE)</f>
        <v>Reliance Industries</v>
      </c>
      <c r="O76">
        <f>VLOOKUP(K76,dim_calendar!A:C,3,FALSE)</f>
        <v>2025</v>
      </c>
      <c r="P76" s="14">
        <f t="shared" si="3"/>
        <v>500215.49999999994</v>
      </c>
      <c r="Q76" s="29" t="str">
        <f t="shared" si="4"/>
        <v>Jan</v>
      </c>
      <c r="R76">
        <f t="shared" si="5"/>
        <v>499965.38999999996</v>
      </c>
    </row>
    <row r="77" spans="1:18">
      <c r="A77" t="s">
        <v>1347</v>
      </c>
      <c r="B77" t="s">
        <v>791</v>
      </c>
      <c r="C77" t="s">
        <v>1348</v>
      </c>
      <c r="D77" t="s">
        <v>33</v>
      </c>
      <c r="E77" t="s">
        <v>360</v>
      </c>
      <c r="F77">
        <v>75</v>
      </c>
      <c r="G77">
        <v>2057.5300000000002</v>
      </c>
      <c r="H77">
        <v>77.16</v>
      </c>
      <c r="I77" t="s">
        <v>92</v>
      </c>
      <c r="J77" t="s">
        <v>121</v>
      </c>
      <c r="K77" s="27" t="s">
        <v>185</v>
      </c>
      <c r="L77" t="str">
        <f>VLOOKUP(I77,dim_trader!A:B,2,FALSE)</f>
        <v>Hayden Nguyen</v>
      </c>
      <c r="M77" t="str">
        <f>VLOOKUP(J77,dim_portfolio!A:B,2,FALSE)</f>
        <v>Portfolio 1</v>
      </c>
      <c r="N77" t="str">
        <f>VLOOKUP(D77,dim_company!A:C,3,FALSE)</f>
        <v>HDFC Bank</v>
      </c>
      <c r="O77">
        <f>VLOOKUP(K77,dim_calendar!A:C,3,FALSE)</f>
        <v>2025</v>
      </c>
      <c r="P77" s="14">
        <f t="shared" si="3"/>
        <v>154314.75000000003</v>
      </c>
      <c r="Q77" s="29" t="str">
        <f t="shared" si="4"/>
        <v>Jan</v>
      </c>
      <c r="R77">
        <f t="shared" si="5"/>
        <v>154237.59000000003</v>
      </c>
    </row>
    <row r="78" spans="1:18">
      <c r="A78" t="s">
        <v>1414</v>
      </c>
      <c r="B78" t="s">
        <v>374</v>
      </c>
      <c r="C78" t="s">
        <v>1415</v>
      </c>
      <c r="D78" t="s">
        <v>30</v>
      </c>
      <c r="E78" t="s">
        <v>360</v>
      </c>
      <c r="F78">
        <v>386</v>
      </c>
      <c r="G78">
        <v>1209.22</v>
      </c>
      <c r="H78">
        <v>233.38</v>
      </c>
      <c r="I78" t="s">
        <v>63</v>
      </c>
      <c r="J78" t="s">
        <v>142</v>
      </c>
      <c r="K78" s="27" t="s">
        <v>185</v>
      </c>
      <c r="L78" t="str">
        <f>VLOOKUP(I78,dim_trader!A:B,2,FALSE)</f>
        <v>Taylor Harris</v>
      </c>
      <c r="M78" t="str">
        <f>VLOOKUP(J78,dim_portfolio!A:B,2,FALSE)</f>
        <v>Portfolio 8</v>
      </c>
      <c r="N78" t="str">
        <f>VLOOKUP(D78,dim_company!A:C,3,FALSE)</f>
        <v>Infosys</v>
      </c>
      <c r="O78">
        <f>VLOOKUP(K78,dim_calendar!A:C,3,FALSE)</f>
        <v>2025</v>
      </c>
      <c r="P78" s="14">
        <f t="shared" si="3"/>
        <v>466758.92</v>
      </c>
      <c r="Q78" s="29" t="str">
        <f t="shared" si="4"/>
        <v>Jan</v>
      </c>
      <c r="R78">
        <f t="shared" si="5"/>
        <v>466525.54</v>
      </c>
    </row>
    <row r="79" spans="1:18">
      <c r="A79" t="s">
        <v>1722</v>
      </c>
      <c r="B79" t="s">
        <v>800</v>
      </c>
      <c r="C79" t="s">
        <v>1723</v>
      </c>
      <c r="D79" t="s">
        <v>30</v>
      </c>
      <c r="E79" t="s">
        <v>365</v>
      </c>
      <c r="F79">
        <v>846</v>
      </c>
      <c r="G79">
        <v>1332.2</v>
      </c>
      <c r="H79">
        <v>563.52</v>
      </c>
      <c r="I79" t="s">
        <v>74</v>
      </c>
      <c r="J79" t="s">
        <v>136</v>
      </c>
      <c r="K79" s="27" t="s">
        <v>185</v>
      </c>
      <c r="L79" t="str">
        <f>VLOOKUP(I79,dim_trader!A:B,2,FALSE)</f>
        <v>Robin Lewis</v>
      </c>
      <c r="M79" t="str">
        <f>VLOOKUP(J79,dim_portfolio!A:B,2,FALSE)</f>
        <v>Portfolio 6</v>
      </c>
      <c r="N79" t="str">
        <f>VLOOKUP(D79,dim_company!A:C,3,FALSE)</f>
        <v>Infosys</v>
      </c>
      <c r="O79">
        <f>VLOOKUP(K79,dim_calendar!A:C,3,FALSE)</f>
        <v>2025</v>
      </c>
      <c r="P79" s="14">
        <f t="shared" si="3"/>
        <v>1127041.2</v>
      </c>
      <c r="Q79" s="29" t="str">
        <f t="shared" si="4"/>
        <v>Jan</v>
      </c>
      <c r="R79">
        <f t="shared" si="5"/>
        <v>1126477.68</v>
      </c>
    </row>
    <row r="80" spans="1:18">
      <c r="A80" t="s">
        <v>1006</v>
      </c>
      <c r="B80" t="s">
        <v>616</v>
      </c>
      <c r="C80" t="s">
        <v>1007</v>
      </c>
      <c r="D80" t="s">
        <v>27</v>
      </c>
      <c r="E80" t="s">
        <v>360</v>
      </c>
      <c r="F80">
        <v>57</v>
      </c>
      <c r="G80">
        <v>777.78</v>
      </c>
      <c r="H80">
        <v>22.17</v>
      </c>
      <c r="I80" t="s">
        <v>96</v>
      </c>
      <c r="J80" t="s">
        <v>124</v>
      </c>
      <c r="K80" s="27" t="s">
        <v>186</v>
      </c>
      <c r="L80" t="str">
        <f>VLOOKUP(I80,dim_trader!A:B,2,FALSE)</f>
        <v>Taylor Miller</v>
      </c>
      <c r="M80" t="str">
        <f>VLOOKUP(J80,dim_portfolio!A:B,2,FALSE)</f>
        <v>Portfolio 2</v>
      </c>
      <c r="N80" t="str">
        <f>VLOOKUP(D80,dim_company!A:C,3,FALSE)</f>
        <v>Tata Consultancy Services</v>
      </c>
      <c r="O80">
        <f>VLOOKUP(K80,dim_calendar!A:C,3,FALSE)</f>
        <v>2025</v>
      </c>
      <c r="P80" s="14">
        <f t="shared" si="3"/>
        <v>44333.46</v>
      </c>
      <c r="Q80" s="29" t="str">
        <f t="shared" si="4"/>
        <v>Jan</v>
      </c>
      <c r="R80">
        <f t="shared" si="5"/>
        <v>44311.29</v>
      </c>
    </row>
    <row r="81" spans="1:18">
      <c r="A81" t="s">
        <v>1360</v>
      </c>
      <c r="B81" t="s">
        <v>660</v>
      </c>
      <c r="C81" t="s">
        <v>1356</v>
      </c>
      <c r="D81" t="s">
        <v>27</v>
      </c>
      <c r="E81" t="s">
        <v>360</v>
      </c>
      <c r="F81">
        <v>329</v>
      </c>
      <c r="G81">
        <v>765.78</v>
      </c>
      <c r="H81">
        <v>125.97</v>
      </c>
      <c r="I81" t="s">
        <v>60</v>
      </c>
      <c r="J81" t="s">
        <v>130</v>
      </c>
      <c r="K81" s="27" t="s">
        <v>186</v>
      </c>
      <c r="L81" t="str">
        <f>VLOOKUP(I81,dim_trader!A:B,2,FALSE)</f>
        <v>Avery Garcia</v>
      </c>
      <c r="M81" t="str">
        <f>VLOOKUP(J81,dim_portfolio!A:B,2,FALSE)</f>
        <v>Portfolio 4</v>
      </c>
      <c r="N81" t="str">
        <f>VLOOKUP(D81,dim_company!A:C,3,FALSE)</f>
        <v>Tata Consultancy Services</v>
      </c>
      <c r="O81">
        <f>VLOOKUP(K81,dim_calendar!A:C,3,FALSE)</f>
        <v>2025</v>
      </c>
      <c r="P81" s="14">
        <f t="shared" si="3"/>
        <v>251941.62</v>
      </c>
      <c r="Q81" s="29" t="str">
        <f t="shared" si="4"/>
        <v>Jan</v>
      </c>
      <c r="R81">
        <f t="shared" si="5"/>
        <v>251815.65</v>
      </c>
    </row>
    <row r="82" spans="1:18">
      <c r="A82" t="s">
        <v>1436</v>
      </c>
      <c r="B82" t="s">
        <v>783</v>
      </c>
      <c r="C82" t="s">
        <v>1437</v>
      </c>
      <c r="D82" t="s">
        <v>48</v>
      </c>
      <c r="E82" t="s">
        <v>360</v>
      </c>
      <c r="F82">
        <v>449</v>
      </c>
      <c r="G82">
        <v>1416.58</v>
      </c>
      <c r="H82">
        <v>318.02</v>
      </c>
      <c r="I82" t="s">
        <v>88</v>
      </c>
      <c r="J82" t="s">
        <v>148</v>
      </c>
      <c r="K82" s="27" t="s">
        <v>186</v>
      </c>
      <c r="L82" t="str">
        <f>VLOOKUP(I82,dim_trader!A:B,2,FALSE)</f>
        <v>Hayden Brown</v>
      </c>
      <c r="M82" t="str">
        <f>VLOOKUP(J82,dim_portfolio!A:B,2,FALSE)</f>
        <v>Portfolio 10</v>
      </c>
      <c r="N82" t="str">
        <f>VLOOKUP(D82,dim_company!A:C,3,FALSE)</f>
        <v>Pfizer Inc.</v>
      </c>
      <c r="O82">
        <f>VLOOKUP(K82,dim_calendar!A:C,3,FALSE)</f>
        <v>2025</v>
      </c>
      <c r="P82" s="14">
        <f t="shared" si="3"/>
        <v>636044.41999999993</v>
      </c>
      <c r="Q82" s="29" t="str">
        <f t="shared" si="4"/>
        <v>Jan</v>
      </c>
      <c r="R82">
        <f t="shared" si="5"/>
        <v>635726.39999999991</v>
      </c>
    </row>
    <row r="83" spans="1:18">
      <c r="A83" t="s">
        <v>1710</v>
      </c>
      <c r="B83" t="s">
        <v>805</v>
      </c>
      <c r="C83" t="s">
        <v>1711</v>
      </c>
      <c r="D83" t="s">
        <v>30</v>
      </c>
      <c r="E83" t="s">
        <v>360</v>
      </c>
      <c r="F83">
        <v>50</v>
      </c>
      <c r="G83">
        <v>1303.21</v>
      </c>
      <c r="H83">
        <v>32.58</v>
      </c>
      <c r="I83" t="s">
        <v>60</v>
      </c>
      <c r="J83" t="s">
        <v>148</v>
      </c>
      <c r="K83" s="27" t="s">
        <v>186</v>
      </c>
      <c r="L83" t="str">
        <f>VLOOKUP(I83,dim_trader!A:B,2,FALSE)</f>
        <v>Avery Garcia</v>
      </c>
      <c r="M83" t="str">
        <f>VLOOKUP(J83,dim_portfolio!A:B,2,FALSE)</f>
        <v>Portfolio 10</v>
      </c>
      <c r="N83" t="str">
        <f>VLOOKUP(D83,dim_company!A:C,3,FALSE)</f>
        <v>Infosys</v>
      </c>
      <c r="O83">
        <f>VLOOKUP(K83,dim_calendar!A:C,3,FALSE)</f>
        <v>2025</v>
      </c>
      <c r="P83" s="14">
        <f t="shared" si="3"/>
        <v>65160.5</v>
      </c>
      <c r="Q83" s="29" t="str">
        <f t="shared" si="4"/>
        <v>Jan</v>
      </c>
      <c r="R83">
        <f t="shared" si="5"/>
        <v>65127.92</v>
      </c>
    </row>
    <row r="84" spans="1:18">
      <c r="A84" t="s">
        <v>1236</v>
      </c>
      <c r="B84" t="s">
        <v>682</v>
      </c>
      <c r="C84" t="s">
        <v>1237</v>
      </c>
      <c r="D84" t="s">
        <v>39</v>
      </c>
      <c r="E84" t="s">
        <v>365</v>
      </c>
      <c r="F84">
        <v>583</v>
      </c>
      <c r="G84">
        <v>244.47</v>
      </c>
      <c r="H84">
        <v>71.260000000000005</v>
      </c>
      <c r="I84" t="s">
        <v>110</v>
      </c>
      <c r="J84" t="s">
        <v>142</v>
      </c>
      <c r="K84" s="27" t="s">
        <v>187</v>
      </c>
      <c r="L84" t="str">
        <f>VLOOKUP(I84,dim_trader!A:B,2,FALSE)</f>
        <v>Elliot Clark</v>
      </c>
      <c r="M84" t="str">
        <f>VLOOKUP(J84,dim_portfolio!A:B,2,FALSE)</f>
        <v>Portfolio 8</v>
      </c>
      <c r="N84" t="str">
        <f>VLOOKUP(D84,dim_company!A:C,3,FALSE)</f>
        <v>Apple Inc.</v>
      </c>
      <c r="O84">
        <f>VLOOKUP(K84,dim_calendar!A:C,3,FALSE)</f>
        <v>2025</v>
      </c>
      <c r="P84" s="14">
        <f t="shared" si="3"/>
        <v>142526.01</v>
      </c>
      <c r="Q84" s="29" t="str">
        <f t="shared" si="4"/>
        <v>Jan</v>
      </c>
      <c r="R84">
        <f t="shared" si="5"/>
        <v>142454.75</v>
      </c>
    </row>
    <row r="85" spans="1:18">
      <c r="A85" t="s">
        <v>1291</v>
      </c>
      <c r="B85" t="s">
        <v>572</v>
      </c>
      <c r="C85" t="s">
        <v>1292</v>
      </c>
      <c r="D85" t="s">
        <v>45</v>
      </c>
      <c r="E85" t="s">
        <v>365</v>
      </c>
      <c r="F85">
        <v>846</v>
      </c>
      <c r="G85">
        <v>584.11</v>
      </c>
      <c r="H85">
        <v>247.08</v>
      </c>
      <c r="I85" t="s">
        <v>116</v>
      </c>
      <c r="J85" t="s">
        <v>133</v>
      </c>
      <c r="K85" s="27" t="s">
        <v>187</v>
      </c>
      <c r="L85" t="str">
        <f>VLOOKUP(I85,dim_trader!A:B,2,FALSE)</f>
        <v>Riley Lee</v>
      </c>
      <c r="M85" t="str">
        <f>VLOOKUP(J85,dim_portfolio!A:B,2,FALSE)</f>
        <v>Portfolio 5</v>
      </c>
      <c r="N85" t="str">
        <f>VLOOKUP(D85,dim_company!A:C,3,FALSE)</f>
        <v>Amazon.com Inc.</v>
      </c>
      <c r="O85">
        <f>VLOOKUP(K85,dim_calendar!A:C,3,FALSE)</f>
        <v>2025</v>
      </c>
      <c r="P85" s="14">
        <f t="shared" si="3"/>
        <v>494157.06</v>
      </c>
      <c r="Q85" s="29" t="str">
        <f t="shared" si="4"/>
        <v>Jan</v>
      </c>
      <c r="R85">
        <f t="shared" si="5"/>
        <v>493909.98</v>
      </c>
    </row>
    <row r="86" spans="1:18">
      <c r="A86" t="s">
        <v>1337</v>
      </c>
      <c r="B86" t="s">
        <v>459</v>
      </c>
      <c r="C86" t="s">
        <v>1338</v>
      </c>
      <c r="D86" t="s">
        <v>48</v>
      </c>
      <c r="E86" t="s">
        <v>360</v>
      </c>
      <c r="F86">
        <v>987</v>
      </c>
      <c r="G86">
        <v>1315.26</v>
      </c>
      <c r="H86">
        <v>649.08000000000004</v>
      </c>
      <c r="I86" t="s">
        <v>90</v>
      </c>
      <c r="J86" t="s">
        <v>148</v>
      </c>
      <c r="K86" s="27" t="s">
        <v>187</v>
      </c>
      <c r="L86" t="str">
        <f>VLOOKUP(I86,dim_trader!A:B,2,FALSE)</f>
        <v>Casey Khan</v>
      </c>
      <c r="M86" t="str">
        <f>VLOOKUP(J86,dim_portfolio!A:B,2,FALSE)</f>
        <v>Portfolio 10</v>
      </c>
      <c r="N86" t="str">
        <f>VLOOKUP(D86,dim_company!A:C,3,FALSE)</f>
        <v>Pfizer Inc.</v>
      </c>
      <c r="O86">
        <f>VLOOKUP(K86,dim_calendar!A:C,3,FALSE)</f>
        <v>2025</v>
      </c>
      <c r="P86" s="14">
        <f t="shared" si="3"/>
        <v>1298161.6199999999</v>
      </c>
      <c r="Q86" s="29" t="str">
        <f t="shared" si="4"/>
        <v>Jan</v>
      </c>
      <c r="R86">
        <f t="shared" si="5"/>
        <v>1297512.5399999998</v>
      </c>
    </row>
    <row r="87" spans="1:18">
      <c r="A87" t="s">
        <v>1549</v>
      </c>
      <c r="B87" t="s">
        <v>368</v>
      </c>
      <c r="C87" t="s">
        <v>1550</v>
      </c>
      <c r="D87" t="s">
        <v>45</v>
      </c>
      <c r="E87" t="s">
        <v>365</v>
      </c>
      <c r="F87">
        <v>32</v>
      </c>
      <c r="G87">
        <v>578.16</v>
      </c>
      <c r="H87">
        <v>9.25</v>
      </c>
      <c r="I87" t="s">
        <v>108</v>
      </c>
      <c r="J87" t="s">
        <v>136</v>
      </c>
      <c r="K87" s="27" t="s">
        <v>187</v>
      </c>
      <c r="L87" t="str">
        <f>VLOOKUP(I87,dim_trader!A:B,2,FALSE)</f>
        <v>Riley Lewis</v>
      </c>
      <c r="M87" t="str">
        <f>VLOOKUP(J87,dim_portfolio!A:B,2,FALSE)</f>
        <v>Portfolio 6</v>
      </c>
      <c r="N87" t="str">
        <f>VLOOKUP(D87,dim_company!A:C,3,FALSE)</f>
        <v>Amazon.com Inc.</v>
      </c>
      <c r="O87">
        <f>VLOOKUP(K87,dim_calendar!A:C,3,FALSE)</f>
        <v>2025</v>
      </c>
      <c r="P87" s="14">
        <f t="shared" si="3"/>
        <v>18501.12</v>
      </c>
      <c r="Q87" s="29" t="str">
        <f t="shared" si="4"/>
        <v>Jan</v>
      </c>
      <c r="R87">
        <f t="shared" si="5"/>
        <v>18491.87</v>
      </c>
    </row>
    <row r="88" spans="1:18">
      <c r="A88" t="s">
        <v>1597</v>
      </c>
      <c r="B88" t="s">
        <v>492</v>
      </c>
      <c r="C88" t="s">
        <v>1598</v>
      </c>
      <c r="D88" t="s">
        <v>33</v>
      </c>
      <c r="E88" t="s">
        <v>360</v>
      </c>
      <c r="F88">
        <v>88</v>
      </c>
      <c r="G88">
        <v>2151.34</v>
      </c>
      <c r="H88">
        <v>94.66</v>
      </c>
      <c r="I88" t="s">
        <v>78</v>
      </c>
      <c r="J88" t="s">
        <v>145</v>
      </c>
      <c r="K88" s="27" t="s">
        <v>187</v>
      </c>
      <c r="L88" t="str">
        <f>VLOOKUP(I88,dim_trader!A:B,2,FALSE)</f>
        <v>Morgan Harris</v>
      </c>
      <c r="M88" t="str">
        <f>VLOOKUP(J88,dim_portfolio!A:B,2,FALSE)</f>
        <v>Portfolio 9</v>
      </c>
      <c r="N88" t="str">
        <f>VLOOKUP(D88,dim_company!A:C,3,FALSE)</f>
        <v>HDFC Bank</v>
      </c>
      <c r="O88">
        <f>VLOOKUP(K88,dim_calendar!A:C,3,FALSE)</f>
        <v>2025</v>
      </c>
      <c r="P88" s="14">
        <f t="shared" si="3"/>
        <v>189317.92</v>
      </c>
      <c r="Q88" s="29" t="str">
        <f t="shared" si="4"/>
        <v>Jan</v>
      </c>
      <c r="R88">
        <f t="shared" si="5"/>
        <v>189223.26</v>
      </c>
    </row>
    <row r="89" spans="1:18">
      <c r="A89" t="s">
        <v>1765</v>
      </c>
      <c r="B89" t="s">
        <v>509</v>
      </c>
      <c r="C89" t="s">
        <v>1766</v>
      </c>
      <c r="D89" t="s">
        <v>27</v>
      </c>
      <c r="E89" t="s">
        <v>360</v>
      </c>
      <c r="F89">
        <v>659</v>
      </c>
      <c r="G89">
        <v>803.32</v>
      </c>
      <c r="H89">
        <v>264.69</v>
      </c>
      <c r="I89" t="s">
        <v>94</v>
      </c>
      <c r="J89" t="s">
        <v>142</v>
      </c>
      <c r="K89" s="27" t="s">
        <v>187</v>
      </c>
      <c r="L89" t="str">
        <f>VLOOKUP(I89,dim_trader!A:B,2,FALSE)</f>
        <v>Jordan Wilson</v>
      </c>
      <c r="M89" t="str">
        <f>VLOOKUP(J89,dim_portfolio!A:B,2,FALSE)</f>
        <v>Portfolio 8</v>
      </c>
      <c r="N89" t="str">
        <f>VLOOKUP(D89,dim_company!A:C,3,FALSE)</f>
        <v>Tata Consultancy Services</v>
      </c>
      <c r="O89">
        <f>VLOOKUP(K89,dim_calendar!A:C,3,FALSE)</f>
        <v>2025</v>
      </c>
      <c r="P89" s="14">
        <f t="shared" si="3"/>
        <v>529387.88</v>
      </c>
      <c r="Q89" s="29" t="str">
        <f t="shared" si="4"/>
        <v>Jan</v>
      </c>
      <c r="R89">
        <f t="shared" si="5"/>
        <v>529123.19000000006</v>
      </c>
    </row>
    <row r="90" spans="1:18">
      <c r="A90" t="s">
        <v>1059</v>
      </c>
      <c r="B90" t="s">
        <v>851</v>
      </c>
      <c r="C90" t="s">
        <v>1060</v>
      </c>
      <c r="D90" t="s">
        <v>39</v>
      </c>
      <c r="E90" t="s">
        <v>360</v>
      </c>
      <c r="F90">
        <v>683</v>
      </c>
      <c r="G90">
        <v>233.99</v>
      </c>
      <c r="H90">
        <v>79.91</v>
      </c>
      <c r="I90" t="s">
        <v>92</v>
      </c>
      <c r="J90" t="s">
        <v>133</v>
      </c>
      <c r="K90" s="27" t="s">
        <v>190</v>
      </c>
      <c r="L90" t="str">
        <f>VLOOKUP(I90,dim_trader!A:B,2,FALSE)</f>
        <v>Hayden Nguyen</v>
      </c>
      <c r="M90" t="str">
        <f>VLOOKUP(J90,dim_portfolio!A:B,2,FALSE)</f>
        <v>Portfolio 5</v>
      </c>
      <c r="N90" t="str">
        <f>VLOOKUP(D90,dim_company!A:C,3,FALSE)</f>
        <v>Apple Inc.</v>
      </c>
      <c r="O90">
        <f>VLOOKUP(K90,dim_calendar!A:C,3,FALSE)</f>
        <v>2025</v>
      </c>
      <c r="P90" s="14">
        <f t="shared" si="3"/>
        <v>159815.17000000001</v>
      </c>
      <c r="Q90" s="29" t="str">
        <f t="shared" si="4"/>
        <v>Feb</v>
      </c>
      <c r="R90">
        <f t="shared" si="5"/>
        <v>159735.26</v>
      </c>
    </row>
    <row r="91" spans="1:18">
      <c r="A91" t="s">
        <v>1134</v>
      </c>
      <c r="B91" t="s">
        <v>861</v>
      </c>
      <c r="C91" t="s">
        <v>1135</v>
      </c>
      <c r="D91" t="s">
        <v>27</v>
      </c>
      <c r="E91" t="s">
        <v>365</v>
      </c>
      <c r="F91">
        <v>189</v>
      </c>
      <c r="G91">
        <v>769.43</v>
      </c>
      <c r="H91">
        <v>72.709999999999994</v>
      </c>
      <c r="I91" t="s">
        <v>86</v>
      </c>
      <c r="J91" t="s">
        <v>136</v>
      </c>
      <c r="K91" s="27" t="s">
        <v>190</v>
      </c>
      <c r="L91" t="str">
        <f>VLOOKUP(I91,dim_trader!A:B,2,FALSE)</f>
        <v>Jamie Anderson</v>
      </c>
      <c r="M91" t="str">
        <f>VLOOKUP(J91,dim_portfolio!A:B,2,FALSE)</f>
        <v>Portfolio 6</v>
      </c>
      <c r="N91" t="str">
        <f>VLOOKUP(D91,dim_company!A:C,3,FALSE)</f>
        <v>Tata Consultancy Services</v>
      </c>
      <c r="O91">
        <f>VLOOKUP(K91,dim_calendar!A:C,3,FALSE)</f>
        <v>2025</v>
      </c>
      <c r="P91" s="14">
        <f t="shared" si="3"/>
        <v>145422.26999999999</v>
      </c>
      <c r="Q91" s="29" t="str">
        <f t="shared" si="4"/>
        <v>Feb</v>
      </c>
      <c r="R91">
        <f t="shared" si="5"/>
        <v>145349.56</v>
      </c>
    </row>
    <row r="92" spans="1:18">
      <c r="A92" t="s">
        <v>1216</v>
      </c>
      <c r="B92" t="s">
        <v>364</v>
      </c>
      <c r="C92" t="s">
        <v>1217</v>
      </c>
      <c r="D92" t="s">
        <v>27</v>
      </c>
      <c r="E92" t="s">
        <v>360</v>
      </c>
      <c r="F92">
        <v>306</v>
      </c>
      <c r="G92">
        <v>770.15</v>
      </c>
      <c r="H92">
        <v>117.83</v>
      </c>
      <c r="I92" t="s">
        <v>63</v>
      </c>
      <c r="J92" t="s">
        <v>142</v>
      </c>
      <c r="K92" s="27" t="s">
        <v>190</v>
      </c>
      <c r="L92" t="str">
        <f>VLOOKUP(I92,dim_trader!A:B,2,FALSE)</f>
        <v>Taylor Harris</v>
      </c>
      <c r="M92" t="str">
        <f>VLOOKUP(J92,dim_portfolio!A:B,2,FALSE)</f>
        <v>Portfolio 8</v>
      </c>
      <c r="N92" t="str">
        <f>VLOOKUP(D92,dim_company!A:C,3,FALSE)</f>
        <v>Tata Consultancy Services</v>
      </c>
      <c r="O92">
        <f>VLOOKUP(K92,dim_calendar!A:C,3,FALSE)</f>
        <v>2025</v>
      </c>
      <c r="P92" s="14">
        <f t="shared" si="3"/>
        <v>235665.9</v>
      </c>
      <c r="Q92" s="29" t="str">
        <f t="shared" si="4"/>
        <v>Feb</v>
      </c>
      <c r="R92">
        <f t="shared" si="5"/>
        <v>235548.07</v>
      </c>
    </row>
    <row r="93" spans="1:18">
      <c r="A93" t="s">
        <v>1639</v>
      </c>
      <c r="B93" t="s">
        <v>791</v>
      </c>
      <c r="C93" t="s">
        <v>1475</v>
      </c>
      <c r="D93" t="s">
        <v>30</v>
      </c>
      <c r="E93" t="s">
        <v>360</v>
      </c>
      <c r="F93">
        <v>814</v>
      </c>
      <c r="G93">
        <v>1310.94</v>
      </c>
      <c r="H93">
        <v>533.54999999999995</v>
      </c>
      <c r="I93" t="s">
        <v>63</v>
      </c>
      <c r="J93" t="s">
        <v>136</v>
      </c>
      <c r="K93" s="27" t="s">
        <v>190</v>
      </c>
      <c r="L93" t="str">
        <f>VLOOKUP(I93,dim_trader!A:B,2,FALSE)</f>
        <v>Taylor Harris</v>
      </c>
      <c r="M93" t="str">
        <f>VLOOKUP(J93,dim_portfolio!A:B,2,FALSE)</f>
        <v>Portfolio 6</v>
      </c>
      <c r="N93" t="str">
        <f>VLOOKUP(D93,dim_company!A:C,3,FALSE)</f>
        <v>Infosys</v>
      </c>
      <c r="O93">
        <f>VLOOKUP(K93,dim_calendar!A:C,3,FALSE)</f>
        <v>2025</v>
      </c>
      <c r="P93" s="14">
        <f t="shared" si="3"/>
        <v>1067105.1600000001</v>
      </c>
      <c r="Q93" s="29" t="str">
        <f t="shared" si="4"/>
        <v>Feb</v>
      </c>
      <c r="R93">
        <f t="shared" si="5"/>
        <v>1066571.6100000001</v>
      </c>
    </row>
    <row r="94" spans="1:18">
      <c r="A94" t="s">
        <v>914</v>
      </c>
      <c r="B94" t="s">
        <v>800</v>
      </c>
      <c r="C94" t="s">
        <v>915</v>
      </c>
      <c r="D94" t="s">
        <v>45</v>
      </c>
      <c r="E94" t="s">
        <v>365</v>
      </c>
      <c r="F94">
        <v>887</v>
      </c>
      <c r="G94">
        <v>597.48</v>
      </c>
      <c r="H94">
        <v>264.98</v>
      </c>
      <c r="I94" t="s">
        <v>104</v>
      </c>
      <c r="J94" t="s">
        <v>136</v>
      </c>
      <c r="K94" s="27" t="s">
        <v>191</v>
      </c>
      <c r="L94" t="str">
        <f>VLOOKUP(I94,dim_trader!A:B,2,FALSE)</f>
        <v>Taylor Wilson</v>
      </c>
      <c r="M94" t="str">
        <f>VLOOKUP(J94,dim_portfolio!A:B,2,FALSE)</f>
        <v>Portfolio 6</v>
      </c>
      <c r="N94" t="str">
        <f>VLOOKUP(D94,dim_company!A:C,3,FALSE)</f>
        <v>Amazon.com Inc.</v>
      </c>
      <c r="O94">
        <f>VLOOKUP(K94,dim_calendar!A:C,3,FALSE)</f>
        <v>2025</v>
      </c>
      <c r="P94" s="14">
        <f t="shared" si="3"/>
        <v>529964.76</v>
      </c>
      <c r="Q94" s="29" t="str">
        <f t="shared" si="4"/>
        <v>Feb</v>
      </c>
      <c r="R94">
        <f t="shared" si="5"/>
        <v>529699.78</v>
      </c>
    </row>
    <row r="95" spans="1:18">
      <c r="A95" t="s">
        <v>928</v>
      </c>
      <c r="B95" t="s">
        <v>576</v>
      </c>
      <c r="C95" t="s">
        <v>929</v>
      </c>
      <c r="D95" t="s">
        <v>36</v>
      </c>
      <c r="E95" t="s">
        <v>360</v>
      </c>
      <c r="F95">
        <v>315</v>
      </c>
      <c r="G95">
        <v>670.22</v>
      </c>
      <c r="H95">
        <v>105.56</v>
      </c>
      <c r="I95" t="s">
        <v>116</v>
      </c>
      <c r="J95" t="s">
        <v>130</v>
      </c>
      <c r="K95" s="27" t="s">
        <v>191</v>
      </c>
      <c r="L95" t="str">
        <f>VLOOKUP(I95,dim_trader!A:B,2,FALSE)</f>
        <v>Riley Lee</v>
      </c>
      <c r="M95" t="str">
        <f>VLOOKUP(J95,dim_portfolio!A:B,2,FALSE)</f>
        <v>Portfolio 4</v>
      </c>
      <c r="N95" t="str">
        <f>VLOOKUP(D95,dim_company!A:C,3,FALSE)</f>
        <v>Reliance Industries</v>
      </c>
      <c r="O95">
        <f>VLOOKUP(K95,dim_calendar!A:C,3,FALSE)</f>
        <v>2025</v>
      </c>
      <c r="P95" s="14">
        <f t="shared" si="3"/>
        <v>211119.30000000002</v>
      </c>
      <c r="Q95" s="29" t="str">
        <f t="shared" si="4"/>
        <v>Feb</v>
      </c>
      <c r="R95">
        <f t="shared" si="5"/>
        <v>211013.74000000002</v>
      </c>
    </row>
    <row r="96" spans="1:18">
      <c r="A96" t="s">
        <v>1063</v>
      </c>
      <c r="B96" t="s">
        <v>772</v>
      </c>
      <c r="C96" t="s">
        <v>1064</v>
      </c>
      <c r="D96" t="s">
        <v>42</v>
      </c>
      <c r="E96" t="s">
        <v>365</v>
      </c>
      <c r="F96">
        <v>170</v>
      </c>
      <c r="G96">
        <v>230.88</v>
      </c>
      <c r="H96">
        <v>19.62</v>
      </c>
      <c r="I96" t="s">
        <v>98</v>
      </c>
      <c r="J96" t="s">
        <v>133</v>
      </c>
      <c r="K96" s="27" t="s">
        <v>191</v>
      </c>
      <c r="L96" t="str">
        <f>VLOOKUP(I96,dim_trader!A:B,2,FALSE)</f>
        <v>Elliot Lewis</v>
      </c>
      <c r="M96" t="str">
        <f>VLOOKUP(J96,dim_portfolio!A:B,2,FALSE)</f>
        <v>Portfolio 5</v>
      </c>
      <c r="N96" t="str">
        <f>VLOOKUP(D96,dim_company!A:C,3,FALSE)</f>
        <v>Microsoft Corp.</v>
      </c>
      <c r="O96">
        <f>VLOOKUP(K96,dim_calendar!A:C,3,FALSE)</f>
        <v>2025</v>
      </c>
      <c r="P96" s="14">
        <f t="shared" si="3"/>
        <v>39249.599999999999</v>
      </c>
      <c r="Q96" s="29" t="str">
        <f t="shared" si="4"/>
        <v>Feb</v>
      </c>
      <c r="R96">
        <f t="shared" si="5"/>
        <v>39229.979999999996</v>
      </c>
    </row>
    <row r="97" spans="1:18">
      <c r="A97" t="s">
        <v>1198</v>
      </c>
      <c r="B97" t="s">
        <v>682</v>
      </c>
      <c r="C97" t="s">
        <v>1199</v>
      </c>
      <c r="D97" t="s">
        <v>33</v>
      </c>
      <c r="E97" t="s">
        <v>365</v>
      </c>
      <c r="F97">
        <v>176</v>
      </c>
      <c r="G97">
        <v>1961.49</v>
      </c>
      <c r="H97">
        <v>172.61</v>
      </c>
      <c r="I97" t="s">
        <v>76</v>
      </c>
      <c r="J97" t="s">
        <v>124</v>
      </c>
      <c r="K97" s="27" t="s">
        <v>191</v>
      </c>
      <c r="L97" t="str">
        <f>VLOOKUP(I97,dim_trader!A:B,2,FALSE)</f>
        <v>Alex Harris</v>
      </c>
      <c r="M97" t="str">
        <f>VLOOKUP(J97,dim_portfolio!A:B,2,FALSE)</f>
        <v>Portfolio 2</v>
      </c>
      <c r="N97" t="str">
        <f>VLOOKUP(D97,dim_company!A:C,3,FALSE)</f>
        <v>HDFC Bank</v>
      </c>
      <c r="O97">
        <f>VLOOKUP(K97,dim_calendar!A:C,3,FALSE)</f>
        <v>2025</v>
      </c>
      <c r="P97" s="14">
        <f t="shared" si="3"/>
        <v>345222.24</v>
      </c>
      <c r="Q97" s="29" t="str">
        <f t="shared" si="4"/>
        <v>Feb</v>
      </c>
      <c r="R97">
        <f t="shared" si="5"/>
        <v>345049.63</v>
      </c>
    </row>
    <row r="98" spans="1:18">
      <c r="A98" t="s">
        <v>1299</v>
      </c>
      <c r="B98" t="s">
        <v>432</v>
      </c>
      <c r="C98" t="s">
        <v>1300</v>
      </c>
      <c r="D98" t="s">
        <v>42</v>
      </c>
      <c r="E98" t="s">
        <v>365</v>
      </c>
      <c r="F98">
        <v>560</v>
      </c>
      <c r="G98">
        <v>236.56</v>
      </c>
      <c r="H98">
        <v>66.239999999999995</v>
      </c>
      <c r="I98" t="s">
        <v>92</v>
      </c>
      <c r="J98" t="s">
        <v>127</v>
      </c>
      <c r="K98" s="27" t="s">
        <v>191</v>
      </c>
      <c r="L98" t="str">
        <f>VLOOKUP(I98,dim_trader!A:B,2,FALSE)</f>
        <v>Hayden Nguyen</v>
      </c>
      <c r="M98" t="str">
        <f>VLOOKUP(J98,dim_portfolio!A:B,2,FALSE)</f>
        <v>Portfolio 3</v>
      </c>
      <c r="N98" t="str">
        <f>VLOOKUP(D98,dim_company!A:C,3,FALSE)</f>
        <v>Microsoft Corp.</v>
      </c>
      <c r="O98">
        <f>VLOOKUP(K98,dim_calendar!A:C,3,FALSE)</f>
        <v>2025</v>
      </c>
      <c r="P98" s="14">
        <f t="shared" si="3"/>
        <v>132473.60000000001</v>
      </c>
      <c r="Q98" s="29" t="str">
        <f t="shared" si="4"/>
        <v>Feb</v>
      </c>
      <c r="R98">
        <f t="shared" si="5"/>
        <v>132407.36000000002</v>
      </c>
    </row>
    <row r="99" spans="1:18">
      <c r="A99" t="s">
        <v>1646</v>
      </c>
      <c r="B99" t="s">
        <v>649</v>
      </c>
      <c r="C99" t="s">
        <v>1163</v>
      </c>
      <c r="D99" t="s">
        <v>42</v>
      </c>
      <c r="E99" t="s">
        <v>365</v>
      </c>
      <c r="F99">
        <v>363</v>
      </c>
      <c r="G99">
        <v>232.29</v>
      </c>
      <c r="H99">
        <v>42.16</v>
      </c>
      <c r="I99" t="s">
        <v>60</v>
      </c>
      <c r="J99" t="s">
        <v>133</v>
      </c>
      <c r="K99" s="27" t="s">
        <v>191</v>
      </c>
      <c r="L99" t="str">
        <f>VLOOKUP(I99,dim_trader!A:B,2,FALSE)</f>
        <v>Avery Garcia</v>
      </c>
      <c r="M99" t="str">
        <f>VLOOKUP(J99,dim_portfolio!A:B,2,FALSE)</f>
        <v>Portfolio 5</v>
      </c>
      <c r="N99" t="str">
        <f>VLOOKUP(D99,dim_company!A:C,3,FALSE)</f>
        <v>Microsoft Corp.</v>
      </c>
      <c r="O99">
        <f>VLOOKUP(K99,dim_calendar!A:C,3,FALSE)</f>
        <v>2025</v>
      </c>
      <c r="P99" s="14">
        <f t="shared" si="3"/>
        <v>84321.27</v>
      </c>
      <c r="Q99" s="29" t="str">
        <f t="shared" si="4"/>
        <v>Feb</v>
      </c>
      <c r="R99">
        <f t="shared" si="5"/>
        <v>84279.11</v>
      </c>
    </row>
    <row r="100" spans="1:18">
      <c r="A100" t="s">
        <v>1718</v>
      </c>
      <c r="B100" t="s">
        <v>654</v>
      </c>
      <c r="C100" t="s">
        <v>1719</v>
      </c>
      <c r="D100" t="s">
        <v>45</v>
      </c>
      <c r="E100" t="s">
        <v>360</v>
      </c>
      <c r="F100">
        <v>546</v>
      </c>
      <c r="G100">
        <v>599.62</v>
      </c>
      <c r="H100">
        <v>163.69999999999999</v>
      </c>
      <c r="I100" t="s">
        <v>110</v>
      </c>
      <c r="J100" t="s">
        <v>124</v>
      </c>
      <c r="K100" s="27" t="s">
        <v>191</v>
      </c>
      <c r="L100" t="str">
        <f>VLOOKUP(I100,dim_trader!A:B,2,FALSE)</f>
        <v>Elliot Clark</v>
      </c>
      <c r="M100" t="str">
        <f>VLOOKUP(J100,dim_portfolio!A:B,2,FALSE)</f>
        <v>Portfolio 2</v>
      </c>
      <c r="N100" t="str">
        <f>VLOOKUP(D100,dim_company!A:C,3,FALSE)</f>
        <v>Amazon.com Inc.</v>
      </c>
      <c r="O100">
        <f>VLOOKUP(K100,dim_calendar!A:C,3,FALSE)</f>
        <v>2025</v>
      </c>
      <c r="P100" s="14">
        <f t="shared" si="3"/>
        <v>327392.52</v>
      </c>
      <c r="Q100" s="29" t="str">
        <f t="shared" si="4"/>
        <v>Feb</v>
      </c>
      <c r="R100">
        <f t="shared" si="5"/>
        <v>327228.82</v>
      </c>
    </row>
    <row r="101" spans="1:18">
      <c r="A101" t="s">
        <v>1811</v>
      </c>
      <c r="B101" t="s">
        <v>772</v>
      </c>
      <c r="C101" t="s">
        <v>1812</v>
      </c>
      <c r="D101" t="s">
        <v>30</v>
      </c>
      <c r="E101" t="s">
        <v>365</v>
      </c>
      <c r="F101">
        <v>11</v>
      </c>
      <c r="G101">
        <v>1301.26</v>
      </c>
      <c r="H101">
        <v>7.16</v>
      </c>
      <c r="I101" t="s">
        <v>74</v>
      </c>
      <c r="J101" t="s">
        <v>142</v>
      </c>
      <c r="K101" s="27" t="s">
        <v>191</v>
      </c>
      <c r="L101" t="str">
        <f>VLOOKUP(I101,dim_trader!A:B,2,FALSE)</f>
        <v>Robin Lewis</v>
      </c>
      <c r="M101" t="str">
        <f>VLOOKUP(J101,dim_portfolio!A:B,2,FALSE)</f>
        <v>Portfolio 8</v>
      </c>
      <c r="N101" t="str">
        <f>VLOOKUP(D101,dim_company!A:C,3,FALSE)</f>
        <v>Infosys</v>
      </c>
      <c r="O101">
        <f>VLOOKUP(K101,dim_calendar!A:C,3,FALSE)</f>
        <v>2025</v>
      </c>
      <c r="P101" s="14">
        <f t="shared" si="3"/>
        <v>14313.86</v>
      </c>
      <c r="Q101" s="29" t="str">
        <f t="shared" si="4"/>
        <v>Feb</v>
      </c>
      <c r="R101">
        <f t="shared" si="5"/>
        <v>14306.7</v>
      </c>
    </row>
    <row r="102" spans="1:18">
      <c r="A102" t="s">
        <v>1813</v>
      </c>
      <c r="B102" t="s">
        <v>844</v>
      </c>
      <c r="C102" t="s">
        <v>1814</v>
      </c>
      <c r="D102" t="s">
        <v>36</v>
      </c>
      <c r="E102" t="s">
        <v>360</v>
      </c>
      <c r="F102">
        <v>16</v>
      </c>
      <c r="G102">
        <v>601.22</v>
      </c>
      <c r="H102">
        <v>4.8099999999999996</v>
      </c>
      <c r="I102" t="s">
        <v>54</v>
      </c>
      <c r="J102" t="s">
        <v>130</v>
      </c>
      <c r="K102" s="27" t="s">
        <v>191</v>
      </c>
      <c r="L102" t="str">
        <f>VLOOKUP(I102,dim_trader!A:B,2,FALSE)</f>
        <v>Taylor Shah</v>
      </c>
      <c r="M102" t="str">
        <f>VLOOKUP(J102,dim_portfolio!A:B,2,FALSE)</f>
        <v>Portfolio 4</v>
      </c>
      <c r="N102" t="str">
        <f>VLOOKUP(D102,dim_company!A:C,3,FALSE)</f>
        <v>Reliance Industries</v>
      </c>
      <c r="O102">
        <f>VLOOKUP(K102,dim_calendar!A:C,3,FALSE)</f>
        <v>2025</v>
      </c>
      <c r="P102" s="14">
        <f t="shared" si="3"/>
        <v>9619.52</v>
      </c>
      <c r="Q102" s="29" t="str">
        <f t="shared" si="4"/>
        <v>Feb</v>
      </c>
      <c r="R102">
        <f t="shared" si="5"/>
        <v>9614.7100000000009</v>
      </c>
    </row>
    <row r="103" spans="1:18">
      <c r="A103" t="s">
        <v>948</v>
      </c>
      <c r="B103" t="s">
        <v>621</v>
      </c>
      <c r="C103" t="s">
        <v>949</v>
      </c>
      <c r="D103" t="s">
        <v>48</v>
      </c>
      <c r="E103" t="s">
        <v>360</v>
      </c>
      <c r="F103">
        <v>387</v>
      </c>
      <c r="G103">
        <v>1340.37</v>
      </c>
      <c r="H103">
        <v>259.36</v>
      </c>
      <c r="I103" t="s">
        <v>108</v>
      </c>
      <c r="J103" t="s">
        <v>142</v>
      </c>
      <c r="K103" s="27" t="s">
        <v>192</v>
      </c>
      <c r="L103" t="str">
        <f>VLOOKUP(I103,dim_trader!A:B,2,FALSE)</f>
        <v>Riley Lewis</v>
      </c>
      <c r="M103" t="str">
        <f>VLOOKUP(J103,dim_portfolio!A:B,2,FALSE)</f>
        <v>Portfolio 8</v>
      </c>
      <c r="N103" t="str">
        <f>VLOOKUP(D103,dim_company!A:C,3,FALSE)</f>
        <v>Pfizer Inc.</v>
      </c>
      <c r="O103">
        <f>VLOOKUP(K103,dim_calendar!A:C,3,FALSE)</f>
        <v>2025</v>
      </c>
      <c r="P103" s="14">
        <f t="shared" si="3"/>
        <v>518723.18999999994</v>
      </c>
      <c r="Q103" s="29" t="str">
        <f t="shared" si="4"/>
        <v>Feb</v>
      </c>
      <c r="R103">
        <f t="shared" si="5"/>
        <v>518463.82999999996</v>
      </c>
    </row>
    <row r="104" spans="1:18">
      <c r="A104" t="s">
        <v>1067</v>
      </c>
      <c r="B104" t="s">
        <v>747</v>
      </c>
      <c r="C104" t="s">
        <v>1068</v>
      </c>
      <c r="D104" t="s">
        <v>42</v>
      </c>
      <c r="E104" t="s">
        <v>365</v>
      </c>
      <c r="F104">
        <v>198</v>
      </c>
      <c r="G104">
        <v>237.07</v>
      </c>
      <c r="H104">
        <v>23.47</v>
      </c>
      <c r="I104" t="s">
        <v>88</v>
      </c>
      <c r="J104" t="s">
        <v>142</v>
      </c>
      <c r="K104" s="27" t="s">
        <v>192</v>
      </c>
      <c r="L104" t="str">
        <f>VLOOKUP(I104,dim_trader!A:B,2,FALSE)</f>
        <v>Hayden Brown</v>
      </c>
      <c r="M104" t="str">
        <f>VLOOKUP(J104,dim_portfolio!A:B,2,FALSE)</f>
        <v>Portfolio 8</v>
      </c>
      <c r="N104" t="str">
        <f>VLOOKUP(D104,dim_company!A:C,3,FALSE)</f>
        <v>Microsoft Corp.</v>
      </c>
      <c r="O104">
        <f>VLOOKUP(K104,dim_calendar!A:C,3,FALSE)</f>
        <v>2025</v>
      </c>
      <c r="P104" s="14">
        <f t="shared" si="3"/>
        <v>46939.86</v>
      </c>
      <c r="Q104" s="29" t="str">
        <f t="shared" si="4"/>
        <v>Feb</v>
      </c>
      <c r="R104">
        <f t="shared" si="5"/>
        <v>46916.39</v>
      </c>
    </row>
    <row r="105" spans="1:18">
      <c r="A105" t="s">
        <v>1196</v>
      </c>
      <c r="B105" t="s">
        <v>525</v>
      </c>
      <c r="C105" t="s">
        <v>1197</v>
      </c>
      <c r="D105" t="s">
        <v>36</v>
      </c>
      <c r="E105" t="s">
        <v>360</v>
      </c>
      <c r="F105">
        <v>870</v>
      </c>
      <c r="G105">
        <v>607.21</v>
      </c>
      <c r="H105">
        <v>264.14</v>
      </c>
      <c r="I105" t="s">
        <v>106</v>
      </c>
      <c r="J105" t="s">
        <v>133</v>
      </c>
      <c r="K105" s="27" t="s">
        <v>192</v>
      </c>
      <c r="L105" t="str">
        <f>VLOOKUP(I105,dim_trader!A:B,2,FALSE)</f>
        <v>Jordan Harris</v>
      </c>
      <c r="M105" t="str">
        <f>VLOOKUP(J105,dim_portfolio!A:B,2,FALSE)</f>
        <v>Portfolio 5</v>
      </c>
      <c r="N105" t="str">
        <f>VLOOKUP(D105,dim_company!A:C,3,FALSE)</f>
        <v>Reliance Industries</v>
      </c>
      <c r="O105">
        <f>VLOOKUP(K105,dim_calendar!A:C,3,FALSE)</f>
        <v>2025</v>
      </c>
      <c r="P105" s="14">
        <f t="shared" si="3"/>
        <v>528272.70000000007</v>
      </c>
      <c r="Q105" s="29" t="str">
        <f t="shared" si="4"/>
        <v>Feb</v>
      </c>
      <c r="R105">
        <f t="shared" si="5"/>
        <v>528008.56000000006</v>
      </c>
    </row>
    <row r="106" spans="1:18">
      <c r="A106" t="s">
        <v>1547</v>
      </c>
      <c r="B106" t="s">
        <v>749</v>
      </c>
      <c r="C106" t="s">
        <v>1548</v>
      </c>
      <c r="D106" t="s">
        <v>42</v>
      </c>
      <c r="E106" t="s">
        <v>365</v>
      </c>
      <c r="F106">
        <v>895</v>
      </c>
      <c r="G106">
        <v>243.78</v>
      </c>
      <c r="H106">
        <v>109.09</v>
      </c>
      <c r="I106" t="s">
        <v>80</v>
      </c>
      <c r="J106" t="s">
        <v>130</v>
      </c>
      <c r="K106" s="27" t="s">
        <v>192</v>
      </c>
      <c r="L106" t="str">
        <f>VLOOKUP(I106,dim_trader!A:B,2,FALSE)</f>
        <v>Reese Williams</v>
      </c>
      <c r="M106" t="str">
        <f>VLOOKUP(J106,dim_portfolio!A:B,2,FALSE)</f>
        <v>Portfolio 4</v>
      </c>
      <c r="N106" t="str">
        <f>VLOOKUP(D106,dim_company!A:C,3,FALSE)</f>
        <v>Microsoft Corp.</v>
      </c>
      <c r="O106">
        <f>VLOOKUP(K106,dim_calendar!A:C,3,FALSE)</f>
        <v>2025</v>
      </c>
      <c r="P106" s="14">
        <f t="shared" si="3"/>
        <v>218183.1</v>
      </c>
      <c r="Q106" s="29" t="str">
        <f t="shared" si="4"/>
        <v>Feb</v>
      </c>
      <c r="R106">
        <f t="shared" si="5"/>
        <v>218074.01</v>
      </c>
    </row>
    <row r="107" spans="1:18">
      <c r="A107" t="s">
        <v>908</v>
      </c>
      <c r="B107" t="s">
        <v>512</v>
      </c>
      <c r="C107" t="s">
        <v>909</v>
      </c>
      <c r="D107" t="s">
        <v>45</v>
      </c>
      <c r="E107" t="s">
        <v>365</v>
      </c>
      <c r="F107">
        <v>444</v>
      </c>
      <c r="G107">
        <v>553.74</v>
      </c>
      <c r="H107">
        <v>122.93</v>
      </c>
      <c r="I107" t="s">
        <v>100</v>
      </c>
      <c r="J107" t="s">
        <v>142</v>
      </c>
      <c r="K107" s="27" t="s">
        <v>193</v>
      </c>
      <c r="L107" t="str">
        <f>VLOOKUP(I107,dim_trader!A:B,2,FALSE)</f>
        <v>Drew Patel</v>
      </c>
      <c r="M107" t="str">
        <f>VLOOKUP(J107,dim_portfolio!A:B,2,FALSE)</f>
        <v>Portfolio 8</v>
      </c>
      <c r="N107" t="str">
        <f>VLOOKUP(D107,dim_company!A:C,3,FALSE)</f>
        <v>Amazon.com Inc.</v>
      </c>
      <c r="O107">
        <f>VLOOKUP(K107,dim_calendar!A:C,3,FALSE)</f>
        <v>2025</v>
      </c>
      <c r="P107" s="14">
        <f t="shared" si="3"/>
        <v>245860.56</v>
      </c>
      <c r="Q107" s="29" t="str">
        <f t="shared" si="4"/>
        <v>Feb</v>
      </c>
      <c r="R107">
        <f t="shared" si="5"/>
        <v>245737.63</v>
      </c>
    </row>
    <row r="108" spans="1:18">
      <c r="A108" t="s">
        <v>942</v>
      </c>
      <c r="B108" t="s">
        <v>733</v>
      </c>
      <c r="C108" t="s">
        <v>943</v>
      </c>
      <c r="D108" t="s">
        <v>33</v>
      </c>
      <c r="E108" t="s">
        <v>365</v>
      </c>
      <c r="F108">
        <v>923</v>
      </c>
      <c r="G108">
        <v>2194.71</v>
      </c>
      <c r="H108">
        <v>1012.86</v>
      </c>
      <c r="I108" t="s">
        <v>54</v>
      </c>
      <c r="J108" t="s">
        <v>133</v>
      </c>
      <c r="K108" s="27" t="s">
        <v>193</v>
      </c>
      <c r="L108" t="str">
        <f>VLOOKUP(I108,dim_trader!A:B,2,FALSE)</f>
        <v>Taylor Shah</v>
      </c>
      <c r="M108" t="str">
        <f>VLOOKUP(J108,dim_portfolio!A:B,2,FALSE)</f>
        <v>Portfolio 5</v>
      </c>
      <c r="N108" t="str">
        <f>VLOOKUP(D108,dim_company!A:C,3,FALSE)</f>
        <v>HDFC Bank</v>
      </c>
      <c r="O108">
        <f>VLOOKUP(K108,dim_calendar!A:C,3,FALSE)</f>
        <v>2025</v>
      </c>
      <c r="P108" s="14">
        <f t="shared" si="3"/>
        <v>2025717.33</v>
      </c>
      <c r="Q108" s="29" t="str">
        <f t="shared" si="4"/>
        <v>Feb</v>
      </c>
      <c r="R108">
        <f t="shared" si="5"/>
        <v>2024704.47</v>
      </c>
    </row>
    <row r="109" spans="1:18">
      <c r="A109" t="s">
        <v>1500</v>
      </c>
      <c r="B109" t="s">
        <v>409</v>
      </c>
      <c r="C109" t="s">
        <v>1501</v>
      </c>
      <c r="D109" t="s">
        <v>42</v>
      </c>
      <c r="E109" t="s">
        <v>360</v>
      </c>
      <c r="F109">
        <v>767</v>
      </c>
      <c r="G109">
        <v>239.91</v>
      </c>
      <c r="H109">
        <v>92.01</v>
      </c>
      <c r="I109" t="s">
        <v>57</v>
      </c>
      <c r="J109" t="s">
        <v>130</v>
      </c>
      <c r="K109" s="27" t="s">
        <v>193</v>
      </c>
      <c r="L109" t="str">
        <f>VLOOKUP(I109,dim_trader!A:B,2,FALSE)</f>
        <v>Drew Williams</v>
      </c>
      <c r="M109" t="str">
        <f>VLOOKUP(J109,dim_portfolio!A:B,2,FALSE)</f>
        <v>Portfolio 4</v>
      </c>
      <c r="N109" t="str">
        <f>VLOOKUP(D109,dim_company!A:C,3,FALSE)</f>
        <v>Microsoft Corp.</v>
      </c>
      <c r="O109">
        <f>VLOOKUP(K109,dim_calendar!A:C,3,FALSE)</f>
        <v>2025</v>
      </c>
      <c r="P109" s="14">
        <f t="shared" si="3"/>
        <v>184010.97</v>
      </c>
      <c r="Q109" s="29" t="str">
        <f t="shared" si="4"/>
        <v>Feb</v>
      </c>
      <c r="R109">
        <f t="shared" si="5"/>
        <v>183918.96</v>
      </c>
    </row>
    <row r="110" spans="1:18">
      <c r="A110" t="s">
        <v>1756</v>
      </c>
      <c r="B110" t="s">
        <v>450</v>
      </c>
      <c r="C110" t="s">
        <v>1757</v>
      </c>
      <c r="D110" t="s">
        <v>45</v>
      </c>
      <c r="E110" t="s">
        <v>365</v>
      </c>
      <c r="F110">
        <v>796</v>
      </c>
      <c r="G110">
        <v>573.79999999999995</v>
      </c>
      <c r="H110">
        <v>228.37</v>
      </c>
      <c r="I110" t="s">
        <v>110</v>
      </c>
      <c r="J110" t="s">
        <v>148</v>
      </c>
      <c r="K110" s="27" t="s">
        <v>193</v>
      </c>
      <c r="L110" t="str">
        <f>VLOOKUP(I110,dim_trader!A:B,2,FALSE)</f>
        <v>Elliot Clark</v>
      </c>
      <c r="M110" t="str">
        <f>VLOOKUP(J110,dim_portfolio!A:B,2,FALSE)</f>
        <v>Portfolio 10</v>
      </c>
      <c r="N110" t="str">
        <f>VLOOKUP(D110,dim_company!A:C,3,FALSE)</f>
        <v>Amazon.com Inc.</v>
      </c>
      <c r="O110">
        <f>VLOOKUP(K110,dim_calendar!A:C,3,FALSE)</f>
        <v>2025</v>
      </c>
      <c r="P110" s="14">
        <f t="shared" si="3"/>
        <v>456744.8</v>
      </c>
      <c r="Q110" s="29" t="str">
        <f t="shared" si="4"/>
        <v>Feb</v>
      </c>
      <c r="R110">
        <f t="shared" si="5"/>
        <v>456516.43</v>
      </c>
    </row>
    <row r="111" spans="1:18">
      <c r="A111" t="s">
        <v>1844</v>
      </c>
      <c r="B111" t="s">
        <v>500</v>
      </c>
      <c r="C111" t="s">
        <v>1845</v>
      </c>
      <c r="D111" t="s">
        <v>48</v>
      </c>
      <c r="E111" t="s">
        <v>360</v>
      </c>
      <c r="F111">
        <v>965</v>
      </c>
      <c r="G111">
        <v>1038.82</v>
      </c>
      <c r="H111">
        <v>501.23</v>
      </c>
      <c r="I111" t="s">
        <v>63</v>
      </c>
      <c r="J111" t="s">
        <v>121</v>
      </c>
      <c r="K111" s="27" t="s">
        <v>193</v>
      </c>
      <c r="L111" t="str">
        <f>VLOOKUP(I111,dim_trader!A:B,2,FALSE)</f>
        <v>Taylor Harris</v>
      </c>
      <c r="M111" t="str">
        <f>VLOOKUP(J111,dim_portfolio!A:B,2,FALSE)</f>
        <v>Portfolio 1</v>
      </c>
      <c r="N111" t="str">
        <f>VLOOKUP(D111,dim_company!A:C,3,FALSE)</f>
        <v>Pfizer Inc.</v>
      </c>
      <c r="O111">
        <f>VLOOKUP(K111,dim_calendar!A:C,3,FALSE)</f>
        <v>2025</v>
      </c>
      <c r="P111" s="14">
        <f t="shared" si="3"/>
        <v>1002461.2999999999</v>
      </c>
      <c r="Q111" s="29" t="str">
        <f t="shared" si="4"/>
        <v>Feb</v>
      </c>
      <c r="R111">
        <f t="shared" si="5"/>
        <v>1001960.07</v>
      </c>
    </row>
    <row r="112" spans="1:18">
      <c r="A112" t="s">
        <v>1351</v>
      </c>
      <c r="B112" t="s">
        <v>791</v>
      </c>
      <c r="C112" t="s">
        <v>1352</v>
      </c>
      <c r="D112" t="s">
        <v>45</v>
      </c>
      <c r="E112" t="s">
        <v>365</v>
      </c>
      <c r="F112">
        <v>874</v>
      </c>
      <c r="G112">
        <v>585.1</v>
      </c>
      <c r="H112">
        <v>255.69</v>
      </c>
      <c r="I112" t="s">
        <v>102</v>
      </c>
      <c r="J112" t="s">
        <v>148</v>
      </c>
      <c r="K112" s="27" t="s">
        <v>194</v>
      </c>
      <c r="L112" t="str">
        <f>VLOOKUP(I112,dim_trader!A:B,2,FALSE)</f>
        <v>Rowan Harris</v>
      </c>
      <c r="M112" t="str">
        <f>VLOOKUP(J112,dim_portfolio!A:B,2,FALSE)</f>
        <v>Portfolio 10</v>
      </c>
      <c r="N112" t="str">
        <f>VLOOKUP(D112,dim_company!A:C,3,FALSE)</f>
        <v>Amazon.com Inc.</v>
      </c>
      <c r="O112">
        <f>VLOOKUP(K112,dim_calendar!A:C,3,FALSE)</f>
        <v>2025</v>
      </c>
      <c r="P112" s="14">
        <f t="shared" si="3"/>
        <v>511377.4</v>
      </c>
      <c r="Q112" s="29" t="str">
        <f t="shared" si="4"/>
        <v>Feb</v>
      </c>
      <c r="R112">
        <f t="shared" si="5"/>
        <v>511121.71</v>
      </c>
    </row>
    <row r="113" spans="1:18">
      <c r="A113" t="s">
        <v>1404</v>
      </c>
      <c r="B113" t="s">
        <v>461</v>
      </c>
      <c r="C113" t="s">
        <v>1405</v>
      </c>
      <c r="D113" t="s">
        <v>45</v>
      </c>
      <c r="E113" t="s">
        <v>360</v>
      </c>
      <c r="F113">
        <v>954</v>
      </c>
      <c r="G113">
        <v>569.99</v>
      </c>
      <c r="H113">
        <v>271.89</v>
      </c>
      <c r="I113" t="s">
        <v>84</v>
      </c>
      <c r="J113" t="s">
        <v>133</v>
      </c>
      <c r="K113" s="27" t="s">
        <v>194</v>
      </c>
      <c r="L113" t="str">
        <f>VLOOKUP(I113,dim_trader!A:B,2,FALSE)</f>
        <v>Drew Shah</v>
      </c>
      <c r="M113" t="str">
        <f>VLOOKUP(J113,dim_portfolio!A:B,2,FALSE)</f>
        <v>Portfolio 5</v>
      </c>
      <c r="N113" t="str">
        <f>VLOOKUP(D113,dim_company!A:C,3,FALSE)</f>
        <v>Amazon.com Inc.</v>
      </c>
      <c r="O113">
        <f>VLOOKUP(K113,dim_calendar!A:C,3,FALSE)</f>
        <v>2025</v>
      </c>
      <c r="P113" s="14">
        <f t="shared" si="3"/>
        <v>543770.46</v>
      </c>
      <c r="Q113" s="29" t="str">
        <f t="shared" si="4"/>
        <v>Feb</v>
      </c>
      <c r="R113">
        <f t="shared" si="5"/>
        <v>543498.56999999995</v>
      </c>
    </row>
    <row r="114" spans="1:18">
      <c r="A114" t="s">
        <v>1640</v>
      </c>
      <c r="B114" t="s">
        <v>388</v>
      </c>
      <c r="C114" t="s">
        <v>1641</v>
      </c>
      <c r="D114" t="s">
        <v>45</v>
      </c>
      <c r="E114" t="s">
        <v>365</v>
      </c>
      <c r="F114">
        <v>675</v>
      </c>
      <c r="G114">
        <v>480.54</v>
      </c>
      <c r="H114">
        <v>162.18</v>
      </c>
      <c r="I114" t="s">
        <v>104</v>
      </c>
      <c r="J114" t="s">
        <v>136</v>
      </c>
      <c r="K114" s="27" t="s">
        <v>194</v>
      </c>
      <c r="L114" t="str">
        <f>VLOOKUP(I114,dim_trader!A:B,2,FALSE)</f>
        <v>Taylor Wilson</v>
      </c>
      <c r="M114" t="str">
        <f>VLOOKUP(J114,dim_portfolio!A:B,2,FALSE)</f>
        <v>Portfolio 6</v>
      </c>
      <c r="N114" t="str">
        <f>VLOOKUP(D114,dim_company!A:C,3,FALSE)</f>
        <v>Amazon.com Inc.</v>
      </c>
      <c r="O114">
        <f>VLOOKUP(K114,dim_calendar!A:C,3,FALSE)</f>
        <v>2025</v>
      </c>
      <c r="P114" s="14">
        <f t="shared" si="3"/>
        <v>324364.5</v>
      </c>
      <c r="Q114" s="29" t="str">
        <f t="shared" si="4"/>
        <v>Feb</v>
      </c>
      <c r="R114">
        <f t="shared" si="5"/>
        <v>324202.32</v>
      </c>
    </row>
    <row r="115" spans="1:18">
      <c r="A115" t="s">
        <v>1771</v>
      </c>
      <c r="B115" t="s">
        <v>787</v>
      </c>
      <c r="C115" t="s">
        <v>1772</v>
      </c>
      <c r="D115" t="s">
        <v>27</v>
      </c>
      <c r="E115" t="s">
        <v>360</v>
      </c>
      <c r="F115">
        <v>230</v>
      </c>
      <c r="G115">
        <v>760.25</v>
      </c>
      <c r="H115">
        <v>87.43</v>
      </c>
      <c r="I115" t="s">
        <v>108</v>
      </c>
      <c r="J115" t="s">
        <v>130</v>
      </c>
      <c r="K115" s="27" t="s">
        <v>194</v>
      </c>
      <c r="L115" t="str">
        <f>VLOOKUP(I115,dim_trader!A:B,2,FALSE)</f>
        <v>Riley Lewis</v>
      </c>
      <c r="M115" t="str">
        <f>VLOOKUP(J115,dim_portfolio!A:B,2,FALSE)</f>
        <v>Portfolio 4</v>
      </c>
      <c r="N115" t="str">
        <f>VLOOKUP(D115,dim_company!A:C,3,FALSE)</f>
        <v>Tata Consultancy Services</v>
      </c>
      <c r="O115">
        <f>VLOOKUP(K115,dim_calendar!A:C,3,FALSE)</f>
        <v>2025</v>
      </c>
      <c r="P115" s="14">
        <f t="shared" si="3"/>
        <v>174857.5</v>
      </c>
      <c r="Q115" s="29" t="str">
        <f t="shared" si="4"/>
        <v>Feb</v>
      </c>
      <c r="R115">
        <f t="shared" si="5"/>
        <v>174770.07</v>
      </c>
    </row>
    <row r="116" spans="1:18">
      <c r="A116" t="s">
        <v>1830</v>
      </c>
      <c r="B116" t="s">
        <v>822</v>
      </c>
      <c r="C116" t="s">
        <v>1831</v>
      </c>
      <c r="D116" t="s">
        <v>30</v>
      </c>
      <c r="E116" t="s">
        <v>365</v>
      </c>
      <c r="F116">
        <v>867</v>
      </c>
      <c r="G116">
        <v>1306.9000000000001</v>
      </c>
      <c r="H116">
        <v>566.54</v>
      </c>
      <c r="I116" t="s">
        <v>110</v>
      </c>
      <c r="J116" t="s">
        <v>121</v>
      </c>
      <c r="K116" s="27" t="s">
        <v>194</v>
      </c>
      <c r="L116" t="str">
        <f>VLOOKUP(I116,dim_trader!A:B,2,FALSE)</f>
        <v>Elliot Clark</v>
      </c>
      <c r="M116" t="str">
        <f>VLOOKUP(J116,dim_portfolio!A:B,2,FALSE)</f>
        <v>Portfolio 1</v>
      </c>
      <c r="N116" t="str">
        <f>VLOOKUP(D116,dim_company!A:C,3,FALSE)</f>
        <v>Infosys</v>
      </c>
      <c r="O116">
        <f>VLOOKUP(K116,dim_calendar!A:C,3,FALSE)</f>
        <v>2025</v>
      </c>
      <c r="P116" s="14">
        <f t="shared" si="3"/>
        <v>1133082.3</v>
      </c>
      <c r="Q116" s="29" t="str">
        <f t="shared" si="4"/>
        <v>Feb</v>
      </c>
      <c r="R116">
        <f t="shared" si="5"/>
        <v>1132515.76</v>
      </c>
    </row>
    <row r="117" spans="1:18">
      <c r="A117" t="s">
        <v>1164</v>
      </c>
      <c r="B117" t="s">
        <v>644</v>
      </c>
      <c r="C117" t="s">
        <v>1165</v>
      </c>
      <c r="D117" t="s">
        <v>36</v>
      </c>
      <c r="E117" t="s">
        <v>360</v>
      </c>
      <c r="F117">
        <v>767</v>
      </c>
      <c r="G117">
        <v>672.18</v>
      </c>
      <c r="H117">
        <v>257.77999999999997</v>
      </c>
      <c r="I117" t="s">
        <v>100</v>
      </c>
      <c r="J117" t="s">
        <v>139</v>
      </c>
      <c r="K117" s="27" t="s">
        <v>197</v>
      </c>
      <c r="L117" t="str">
        <f>VLOOKUP(I117,dim_trader!A:B,2,FALSE)</f>
        <v>Drew Patel</v>
      </c>
      <c r="M117" t="str">
        <f>VLOOKUP(J117,dim_portfolio!A:B,2,FALSE)</f>
        <v>Portfolio 7</v>
      </c>
      <c r="N117" t="str">
        <f>VLOOKUP(D117,dim_company!A:C,3,FALSE)</f>
        <v>Reliance Industries</v>
      </c>
      <c r="O117">
        <f>VLOOKUP(K117,dim_calendar!A:C,3,FALSE)</f>
        <v>2025</v>
      </c>
      <c r="P117" s="14">
        <f t="shared" si="3"/>
        <v>515562.05999999994</v>
      </c>
      <c r="Q117" s="29" t="str">
        <f t="shared" si="4"/>
        <v>Feb</v>
      </c>
      <c r="R117">
        <f t="shared" si="5"/>
        <v>515304.27999999991</v>
      </c>
    </row>
    <row r="118" spans="1:18">
      <c r="A118" t="s">
        <v>1406</v>
      </c>
      <c r="B118" t="s">
        <v>750</v>
      </c>
      <c r="C118" t="s">
        <v>1407</v>
      </c>
      <c r="D118" t="s">
        <v>39</v>
      </c>
      <c r="E118" t="s">
        <v>365</v>
      </c>
      <c r="F118">
        <v>777</v>
      </c>
      <c r="G118">
        <v>256.48</v>
      </c>
      <c r="H118">
        <v>99.64</v>
      </c>
      <c r="I118" t="s">
        <v>66</v>
      </c>
      <c r="J118" t="s">
        <v>148</v>
      </c>
      <c r="K118" s="27" t="s">
        <v>197</v>
      </c>
      <c r="L118" t="str">
        <f>VLOOKUP(I118,dim_trader!A:B,2,FALSE)</f>
        <v>Jordan Clark</v>
      </c>
      <c r="M118" t="str">
        <f>VLOOKUP(J118,dim_portfolio!A:B,2,FALSE)</f>
        <v>Portfolio 10</v>
      </c>
      <c r="N118" t="str">
        <f>VLOOKUP(D118,dim_company!A:C,3,FALSE)</f>
        <v>Apple Inc.</v>
      </c>
      <c r="O118">
        <f>VLOOKUP(K118,dim_calendar!A:C,3,FALSE)</f>
        <v>2025</v>
      </c>
      <c r="P118" s="14">
        <f t="shared" si="3"/>
        <v>199284.96000000002</v>
      </c>
      <c r="Q118" s="29" t="str">
        <f t="shared" si="4"/>
        <v>Feb</v>
      </c>
      <c r="R118">
        <f t="shared" si="5"/>
        <v>199185.32</v>
      </c>
    </row>
    <row r="119" spans="1:18">
      <c r="A119" t="s">
        <v>1681</v>
      </c>
      <c r="B119" t="s">
        <v>751</v>
      </c>
      <c r="C119" t="s">
        <v>1682</v>
      </c>
      <c r="D119" t="s">
        <v>48</v>
      </c>
      <c r="E119" t="s">
        <v>360</v>
      </c>
      <c r="F119">
        <v>300</v>
      </c>
      <c r="G119">
        <v>948.66</v>
      </c>
      <c r="H119">
        <v>142.30000000000001</v>
      </c>
      <c r="I119" t="s">
        <v>96</v>
      </c>
      <c r="J119" t="s">
        <v>133</v>
      </c>
      <c r="K119" s="27" t="s">
        <v>197</v>
      </c>
      <c r="L119" t="str">
        <f>VLOOKUP(I119,dim_trader!A:B,2,FALSE)</f>
        <v>Taylor Miller</v>
      </c>
      <c r="M119" t="str">
        <f>VLOOKUP(J119,dim_portfolio!A:B,2,FALSE)</f>
        <v>Portfolio 5</v>
      </c>
      <c r="N119" t="str">
        <f>VLOOKUP(D119,dim_company!A:C,3,FALSE)</f>
        <v>Pfizer Inc.</v>
      </c>
      <c r="O119">
        <f>VLOOKUP(K119,dim_calendar!A:C,3,FALSE)</f>
        <v>2025</v>
      </c>
      <c r="P119" s="14">
        <f t="shared" si="3"/>
        <v>284598</v>
      </c>
      <c r="Q119" s="29" t="str">
        <f t="shared" si="4"/>
        <v>Feb</v>
      </c>
      <c r="R119">
        <f t="shared" si="5"/>
        <v>284455.7</v>
      </c>
    </row>
    <row r="120" spans="1:18">
      <c r="A120" t="s">
        <v>1775</v>
      </c>
      <c r="B120" t="s">
        <v>467</v>
      </c>
      <c r="C120" t="s">
        <v>1776</v>
      </c>
      <c r="D120" t="s">
        <v>42</v>
      </c>
      <c r="E120" t="s">
        <v>360</v>
      </c>
      <c r="F120">
        <v>451</v>
      </c>
      <c r="G120">
        <v>243.63</v>
      </c>
      <c r="H120">
        <v>54.94</v>
      </c>
      <c r="I120" t="s">
        <v>112</v>
      </c>
      <c r="J120" t="s">
        <v>136</v>
      </c>
      <c r="K120" s="27" t="s">
        <v>197</v>
      </c>
      <c r="L120" t="str">
        <f>VLOOKUP(I120,dim_trader!A:B,2,FALSE)</f>
        <v>Morgan Lee</v>
      </c>
      <c r="M120" t="str">
        <f>VLOOKUP(J120,dim_portfolio!A:B,2,FALSE)</f>
        <v>Portfolio 6</v>
      </c>
      <c r="N120" t="str">
        <f>VLOOKUP(D120,dim_company!A:C,3,FALSE)</f>
        <v>Microsoft Corp.</v>
      </c>
      <c r="O120">
        <f>VLOOKUP(K120,dim_calendar!A:C,3,FALSE)</f>
        <v>2025</v>
      </c>
      <c r="P120" s="14">
        <f t="shared" si="3"/>
        <v>109877.13</v>
      </c>
      <c r="Q120" s="29" t="str">
        <f t="shared" si="4"/>
        <v>Feb</v>
      </c>
      <c r="R120">
        <f t="shared" si="5"/>
        <v>109822.19</v>
      </c>
    </row>
    <row r="121" spans="1:18">
      <c r="A121" t="s">
        <v>1188</v>
      </c>
      <c r="B121" t="s">
        <v>464</v>
      </c>
      <c r="C121" t="s">
        <v>1189</v>
      </c>
      <c r="D121" t="s">
        <v>27</v>
      </c>
      <c r="E121" t="s">
        <v>360</v>
      </c>
      <c r="F121">
        <v>80</v>
      </c>
      <c r="G121">
        <v>730.95</v>
      </c>
      <c r="H121">
        <v>29.24</v>
      </c>
      <c r="I121" t="s">
        <v>112</v>
      </c>
      <c r="J121" t="s">
        <v>139</v>
      </c>
      <c r="K121" s="27" t="s">
        <v>198</v>
      </c>
      <c r="L121" t="str">
        <f>VLOOKUP(I121,dim_trader!A:B,2,FALSE)</f>
        <v>Morgan Lee</v>
      </c>
      <c r="M121" t="str">
        <f>VLOOKUP(J121,dim_portfolio!A:B,2,FALSE)</f>
        <v>Portfolio 7</v>
      </c>
      <c r="N121" t="str">
        <f>VLOOKUP(D121,dim_company!A:C,3,FALSE)</f>
        <v>Tata Consultancy Services</v>
      </c>
      <c r="O121">
        <f>VLOOKUP(K121,dim_calendar!A:C,3,FALSE)</f>
        <v>2025</v>
      </c>
      <c r="P121" s="14">
        <f t="shared" si="3"/>
        <v>58476</v>
      </c>
      <c r="Q121" s="29" t="str">
        <f t="shared" si="4"/>
        <v>Feb</v>
      </c>
      <c r="R121">
        <f t="shared" si="5"/>
        <v>58446.76</v>
      </c>
    </row>
    <row r="122" spans="1:18">
      <c r="A122" t="s">
        <v>1480</v>
      </c>
      <c r="B122" t="s">
        <v>824</v>
      </c>
      <c r="C122" t="s">
        <v>1481</v>
      </c>
      <c r="D122" t="s">
        <v>48</v>
      </c>
      <c r="E122" t="s">
        <v>365</v>
      </c>
      <c r="F122">
        <v>614</v>
      </c>
      <c r="G122">
        <v>1370.03</v>
      </c>
      <c r="H122">
        <v>420.6</v>
      </c>
      <c r="I122" t="s">
        <v>100</v>
      </c>
      <c r="J122" t="s">
        <v>127</v>
      </c>
      <c r="K122" s="27" t="s">
        <v>198</v>
      </c>
      <c r="L122" t="str">
        <f>VLOOKUP(I122,dim_trader!A:B,2,FALSE)</f>
        <v>Drew Patel</v>
      </c>
      <c r="M122" t="str">
        <f>VLOOKUP(J122,dim_portfolio!A:B,2,FALSE)</f>
        <v>Portfolio 3</v>
      </c>
      <c r="N122" t="str">
        <f>VLOOKUP(D122,dim_company!A:C,3,FALSE)</f>
        <v>Pfizer Inc.</v>
      </c>
      <c r="O122">
        <f>VLOOKUP(K122,dim_calendar!A:C,3,FALSE)</f>
        <v>2025</v>
      </c>
      <c r="P122" s="14">
        <f t="shared" si="3"/>
        <v>841198.41999999993</v>
      </c>
      <c r="Q122" s="29" t="str">
        <f t="shared" si="4"/>
        <v>Feb</v>
      </c>
      <c r="R122">
        <f t="shared" si="5"/>
        <v>840777.82</v>
      </c>
    </row>
    <row r="123" spans="1:18">
      <c r="A123" t="s">
        <v>1520</v>
      </c>
      <c r="B123" t="s">
        <v>483</v>
      </c>
      <c r="C123" t="s">
        <v>1521</v>
      </c>
      <c r="D123" t="s">
        <v>27</v>
      </c>
      <c r="E123" t="s">
        <v>360</v>
      </c>
      <c r="F123">
        <v>449</v>
      </c>
      <c r="G123">
        <v>817.08</v>
      </c>
      <c r="H123">
        <v>183.43</v>
      </c>
      <c r="I123" t="s">
        <v>72</v>
      </c>
      <c r="J123" t="s">
        <v>121</v>
      </c>
      <c r="K123" s="27" t="s">
        <v>198</v>
      </c>
      <c r="L123" t="str">
        <f>VLOOKUP(I123,dim_trader!A:B,2,FALSE)</f>
        <v>Morgan Williams</v>
      </c>
      <c r="M123" t="str">
        <f>VLOOKUP(J123,dim_portfolio!A:B,2,FALSE)</f>
        <v>Portfolio 1</v>
      </c>
      <c r="N123" t="str">
        <f>VLOOKUP(D123,dim_company!A:C,3,FALSE)</f>
        <v>Tata Consultancy Services</v>
      </c>
      <c r="O123">
        <f>VLOOKUP(K123,dim_calendar!A:C,3,FALSE)</f>
        <v>2025</v>
      </c>
      <c r="P123" s="14">
        <f t="shared" si="3"/>
        <v>366868.92000000004</v>
      </c>
      <c r="Q123" s="29" t="str">
        <f t="shared" si="4"/>
        <v>Feb</v>
      </c>
      <c r="R123">
        <f t="shared" si="5"/>
        <v>366685.49000000005</v>
      </c>
    </row>
    <row r="124" spans="1:18">
      <c r="A124" t="s">
        <v>1248</v>
      </c>
      <c r="B124" t="s">
        <v>469</v>
      </c>
      <c r="C124" t="s">
        <v>1249</v>
      </c>
      <c r="D124" t="s">
        <v>27</v>
      </c>
      <c r="E124" t="s">
        <v>365</v>
      </c>
      <c r="F124">
        <v>741</v>
      </c>
      <c r="G124">
        <v>748.47</v>
      </c>
      <c r="H124">
        <v>277.31</v>
      </c>
      <c r="I124" t="s">
        <v>68</v>
      </c>
      <c r="J124" t="s">
        <v>139</v>
      </c>
      <c r="K124" s="27" t="s">
        <v>199</v>
      </c>
      <c r="L124" t="str">
        <f>VLOOKUP(I124,dim_trader!A:B,2,FALSE)</f>
        <v>Reese Patel</v>
      </c>
      <c r="M124" t="str">
        <f>VLOOKUP(J124,dim_portfolio!A:B,2,FALSE)</f>
        <v>Portfolio 7</v>
      </c>
      <c r="N124" t="str">
        <f>VLOOKUP(D124,dim_company!A:C,3,FALSE)</f>
        <v>Tata Consultancy Services</v>
      </c>
      <c r="O124">
        <f>VLOOKUP(K124,dim_calendar!A:C,3,FALSE)</f>
        <v>2025</v>
      </c>
      <c r="P124" s="14">
        <f t="shared" si="3"/>
        <v>554616.27</v>
      </c>
      <c r="Q124" s="29" t="str">
        <f t="shared" si="4"/>
        <v>Feb</v>
      </c>
      <c r="R124">
        <f t="shared" si="5"/>
        <v>554338.96</v>
      </c>
    </row>
    <row r="125" spans="1:18">
      <c r="A125" t="s">
        <v>1333</v>
      </c>
      <c r="B125" t="s">
        <v>519</v>
      </c>
      <c r="C125" t="s">
        <v>1334</v>
      </c>
      <c r="D125" t="s">
        <v>42</v>
      </c>
      <c r="E125" t="s">
        <v>360</v>
      </c>
      <c r="F125">
        <v>545</v>
      </c>
      <c r="G125">
        <v>235.22</v>
      </c>
      <c r="H125">
        <v>64.099999999999994</v>
      </c>
      <c r="I125" t="s">
        <v>98</v>
      </c>
      <c r="J125" t="s">
        <v>121</v>
      </c>
      <c r="K125" s="27" t="s">
        <v>199</v>
      </c>
      <c r="L125" t="str">
        <f>VLOOKUP(I125,dim_trader!A:B,2,FALSE)</f>
        <v>Elliot Lewis</v>
      </c>
      <c r="M125" t="str">
        <f>VLOOKUP(J125,dim_portfolio!A:B,2,FALSE)</f>
        <v>Portfolio 1</v>
      </c>
      <c r="N125" t="str">
        <f>VLOOKUP(D125,dim_company!A:C,3,FALSE)</f>
        <v>Microsoft Corp.</v>
      </c>
      <c r="O125">
        <f>VLOOKUP(K125,dim_calendar!A:C,3,FALSE)</f>
        <v>2025</v>
      </c>
      <c r="P125" s="14">
        <f t="shared" si="3"/>
        <v>128194.9</v>
      </c>
      <c r="Q125" s="29" t="str">
        <f t="shared" si="4"/>
        <v>Feb</v>
      </c>
      <c r="R125">
        <f t="shared" si="5"/>
        <v>128130.79999999999</v>
      </c>
    </row>
    <row r="126" spans="1:18">
      <c r="A126" t="s">
        <v>1367</v>
      </c>
      <c r="B126" t="s">
        <v>571</v>
      </c>
      <c r="C126" t="s">
        <v>1368</v>
      </c>
      <c r="D126" t="s">
        <v>33</v>
      </c>
      <c r="E126" t="s">
        <v>365</v>
      </c>
      <c r="F126">
        <v>546</v>
      </c>
      <c r="G126">
        <v>2246.29</v>
      </c>
      <c r="H126">
        <v>613.24</v>
      </c>
      <c r="I126" t="s">
        <v>72</v>
      </c>
      <c r="J126" t="s">
        <v>148</v>
      </c>
      <c r="K126" s="27" t="s">
        <v>199</v>
      </c>
      <c r="L126" t="str">
        <f>VLOOKUP(I126,dim_trader!A:B,2,FALSE)</f>
        <v>Morgan Williams</v>
      </c>
      <c r="M126" t="str">
        <f>VLOOKUP(J126,dim_portfolio!A:B,2,FALSE)</f>
        <v>Portfolio 10</v>
      </c>
      <c r="N126" t="str">
        <f>VLOOKUP(D126,dim_company!A:C,3,FALSE)</f>
        <v>HDFC Bank</v>
      </c>
      <c r="O126">
        <f>VLOOKUP(K126,dim_calendar!A:C,3,FALSE)</f>
        <v>2025</v>
      </c>
      <c r="P126" s="14">
        <f t="shared" si="3"/>
        <v>1226474.3400000001</v>
      </c>
      <c r="Q126" s="29" t="str">
        <f t="shared" si="4"/>
        <v>Feb</v>
      </c>
      <c r="R126">
        <f t="shared" si="5"/>
        <v>1225861.1000000001</v>
      </c>
    </row>
    <row r="127" spans="1:18">
      <c r="A127" t="s">
        <v>1110</v>
      </c>
      <c r="B127" t="s">
        <v>467</v>
      </c>
      <c r="C127" t="s">
        <v>1111</v>
      </c>
      <c r="D127" t="s">
        <v>33</v>
      </c>
      <c r="E127" t="s">
        <v>360</v>
      </c>
      <c r="F127">
        <v>563</v>
      </c>
      <c r="G127">
        <v>2114.48</v>
      </c>
      <c r="H127">
        <v>595.23</v>
      </c>
      <c r="I127" t="s">
        <v>66</v>
      </c>
      <c r="J127" t="s">
        <v>145</v>
      </c>
      <c r="K127" s="27" t="s">
        <v>200</v>
      </c>
      <c r="L127" t="str">
        <f>VLOOKUP(I127,dim_trader!A:B,2,FALSE)</f>
        <v>Jordan Clark</v>
      </c>
      <c r="M127" t="str">
        <f>VLOOKUP(J127,dim_portfolio!A:B,2,FALSE)</f>
        <v>Portfolio 9</v>
      </c>
      <c r="N127" t="str">
        <f>VLOOKUP(D127,dim_company!A:C,3,FALSE)</f>
        <v>HDFC Bank</v>
      </c>
      <c r="O127">
        <f>VLOOKUP(K127,dim_calendar!A:C,3,FALSE)</f>
        <v>2025</v>
      </c>
      <c r="P127" s="14">
        <f t="shared" si="3"/>
        <v>1190452.24</v>
      </c>
      <c r="Q127" s="29" t="str">
        <f t="shared" si="4"/>
        <v>Feb</v>
      </c>
      <c r="R127">
        <f t="shared" si="5"/>
        <v>1189857.01</v>
      </c>
    </row>
    <row r="128" spans="1:18">
      <c r="A128" t="s">
        <v>1315</v>
      </c>
      <c r="B128" t="s">
        <v>722</v>
      </c>
      <c r="C128" t="s">
        <v>1316</v>
      </c>
      <c r="D128" t="s">
        <v>33</v>
      </c>
      <c r="E128" t="s">
        <v>360</v>
      </c>
      <c r="F128">
        <v>280</v>
      </c>
      <c r="G128">
        <v>1991.15</v>
      </c>
      <c r="H128">
        <v>278.76</v>
      </c>
      <c r="I128" t="s">
        <v>108</v>
      </c>
      <c r="J128" t="s">
        <v>127</v>
      </c>
      <c r="K128" s="27" t="s">
        <v>200</v>
      </c>
      <c r="L128" t="str">
        <f>VLOOKUP(I128,dim_trader!A:B,2,FALSE)</f>
        <v>Riley Lewis</v>
      </c>
      <c r="M128" t="str">
        <f>VLOOKUP(J128,dim_portfolio!A:B,2,FALSE)</f>
        <v>Portfolio 3</v>
      </c>
      <c r="N128" t="str">
        <f>VLOOKUP(D128,dim_company!A:C,3,FALSE)</f>
        <v>HDFC Bank</v>
      </c>
      <c r="O128">
        <f>VLOOKUP(K128,dim_calendar!A:C,3,FALSE)</f>
        <v>2025</v>
      </c>
      <c r="P128" s="14">
        <f t="shared" si="3"/>
        <v>557522</v>
      </c>
      <c r="Q128" s="29" t="str">
        <f t="shared" si="4"/>
        <v>Feb</v>
      </c>
      <c r="R128">
        <f t="shared" si="5"/>
        <v>557243.24</v>
      </c>
    </row>
    <row r="129" spans="1:18">
      <c r="A129" t="s">
        <v>1377</v>
      </c>
      <c r="B129" t="s">
        <v>545</v>
      </c>
      <c r="C129" t="s">
        <v>877</v>
      </c>
      <c r="D129" t="s">
        <v>27</v>
      </c>
      <c r="E129" t="s">
        <v>365</v>
      </c>
      <c r="F129">
        <v>702</v>
      </c>
      <c r="G129">
        <v>756.15</v>
      </c>
      <c r="H129">
        <v>265.41000000000003</v>
      </c>
      <c r="I129" t="s">
        <v>88</v>
      </c>
      <c r="J129" t="s">
        <v>124</v>
      </c>
      <c r="K129" s="27" t="s">
        <v>200</v>
      </c>
      <c r="L129" t="str">
        <f>VLOOKUP(I129,dim_trader!A:B,2,FALSE)</f>
        <v>Hayden Brown</v>
      </c>
      <c r="M129" t="str">
        <f>VLOOKUP(J129,dim_portfolio!A:B,2,FALSE)</f>
        <v>Portfolio 2</v>
      </c>
      <c r="N129" t="str">
        <f>VLOOKUP(D129,dim_company!A:C,3,FALSE)</f>
        <v>Tata Consultancy Services</v>
      </c>
      <c r="O129">
        <f>VLOOKUP(K129,dim_calendar!A:C,3,FALSE)</f>
        <v>2025</v>
      </c>
      <c r="P129" s="14">
        <f t="shared" si="3"/>
        <v>530817.29999999993</v>
      </c>
      <c r="Q129" s="29" t="str">
        <f t="shared" si="4"/>
        <v>Feb</v>
      </c>
      <c r="R129">
        <f t="shared" si="5"/>
        <v>530551.8899999999</v>
      </c>
    </row>
    <row r="130" spans="1:18">
      <c r="A130" t="s">
        <v>1341</v>
      </c>
      <c r="B130" t="s">
        <v>619</v>
      </c>
      <c r="C130" t="s">
        <v>1342</v>
      </c>
      <c r="D130" t="s">
        <v>42</v>
      </c>
      <c r="E130" t="s">
        <v>365</v>
      </c>
      <c r="F130">
        <v>507</v>
      </c>
      <c r="G130">
        <v>238.22</v>
      </c>
      <c r="H130">
        <v>60.39</v>
      </c>
      <c r="I130" t="s">
        <v>78</v>
      </c>
      <c r="J130" t="s">
        <v>121</v>
      </c>
      <c r="K130" s="27" t="s">
        <v>201</v>
      </c>
      <c r="L130" t="str">
        <f>VLOOKUP(I130,dim_trader!A:B,2,FALSE)</f>
        <v>Morgan Harris</v>
      </c>
      <c r="M130" t="str">
        <f>VLOOKUP(J130,dim_portfolio!A:B,2,FALSE)</f>
        <v>Portfolio 1</v>
      </c>
      <c r="N130" t="str">
        <f>VLOOKUP(D130,dim_company!A:C,3,FALSE)</f>
        <v>Microsoft Corp.</v>
      </c>
      <c r="O130">
        <f>VLOOKUP(K130,dim_calendar!A:C,3,FALSE)</f>
        <v>2025</v>
      </c>
      <c r="P130" s="14">
        <f t="shared" ref="P130:P193" si="6">(F130 * G130)</f>
        <v>120777.54</v>
      </c>
      <c r="Q130" s="29" t="str">
        <f t="shared" ref="Q130:Q193" si="7">TEXT(K130,"mmm")</f>
        <v>Feb</v>
      </c>
      <c r="R130">
        <f t="shared" ref="R130:R193" si="8">(F130 * G130) - H130</f>
        <v>120717.15</v>
      </c>
    </row>
    <row r="131" spans="1:18">
      <c r="A131" t="s">
        <v>1432</v>
      </c>
      <c r="B131" t="s">
        <v>604</v>
      </c>
      <c r="C131" t="s">
        <v>1433</v>
      </c>
      <c r="D131" t="s">
        <v>33</v>
      </c>
      <c r="E131" t="s">
        <v>365</v>
      </c>
      <c r="F131">
        <v>537</v>
      </c>
      <c r="G131">
        <v>2174.5700000000002</v>
      </c>
      <c r="H131">
        <v>583.87</v>
      </c>
      <c r="I131" t="s">
        <v>94</v>
      </c>
      <c r="J131" t="s">
        <v>136</v>
      </c>
      <c r="K131" s="27" t="s">
        <v>201</v>
      </c>
      <c r="L131" t="str">
        <f>VLOOKUP(I131,dim_trader!A:B,2,FALSE)</f>
        <v>Jordan Wilson</v>
      </c>
      <c r="M131" t="str">
        <f>VLOOKUP(J131,dim_portfolio!A:B,2,FALSE)</f>
        <v>Portfolio 6</v>
      </c>
      <c r="N131" t="str">
        <f>VLOOKUP(D131,dim_company!A:C,3,FALSE)</f>
        <v>HDFC Bank</v>
      </c>
      <c r="O131">
        <f>VLOOKUP(K131,dim_calendar!A:C,3,FALSE)</f>
        <v>2025</v>
      </c>
      <c r="P131" s="14">
        <f t="shared" si="6"/>
        <v>1167744.0900000001</v>
      </c>
      <c r="Q131" s="29" t="str">
        <f t="shared" si="7"/>
        <v>Feb</v>
      </c>
      <c r="R131">
        <f t="shared" si="8"/>
        <v>1167160.22</v>
      </c>
    </row>
    <row r="132" spans="1:18">
      <c r="A132" t="s">
        <v>1675</v>
      </c>
      <c r="B132" t="s">
        <v>436</v>
      </c>
      <c r="C132" t="s">
        <v>1676</v>
      </c>
      <c r="D132" t="s">
        <v>48</v>
      </c>
      <c r="E132" t="s">
        <v>360</v>
      </c>
      <c r="F132">
        <v>262</v>
      </c>
      <c r="G132">
        <v>1316.42</v>
      </c>
      <c r="H132">
        <v>172.45</v>
      </c>
      <c r="I132" t="s">
        <v>106</v>
      </c>
      <c r="J132" t="s">
        <v>145</v>
      </c>
      <c r="K132" s="27" t="s">
        <v>201</v>
      </c>
      <c r="L132" t="str">
        <f>VLOOKUP(I132,dim_trader!A:B,2,FALSE)</f>
        <v>Jordan Harris</v>
      </c>
      <c r="M132" t="str">
        <f>VLOOKUP(J132,dim_portfolio!A:B,2,FALSE)</f>
        <v>Portfolio 9</v>
      </c>
      <c r="N132" t="str">
        <f>VLOOKUP(D132,dim_company!A:C,3,FALSE)</f>
        <v>Pfizer Inc.</v>
      </c>
      <c r="O132">
        <f>VLOOKUP(K132,dim_calendar!A:C,3,FALSE)</f>
        <v>2025</v>
      </c>
      <c r="P132" s="14">
        <f t="shared" si="6"/>
        <v>344902.04000000004</v>
      </c>
      <c r="Q132" s="29" t="str">
        <f t="shared" si="7"/>
        <v>Feb</v>
      </c>
      <c r="R132">
        <f t="shared" si="8"/>
        <v>344729.59</v>
      </c>
    </row>
    <row r="133" spans="1:18">
      <c r="A133" t="s">
        <v>1752</v>
      </c>
      <c r="B133" t="s">
        <v>466</v>
      </c>
      <c r="C133" t="s">
        <v>1753</v>
      </c>
      <c r="D133" t="s">
        <v>36</v>
      </c>
      <c r="E133" t="s">
        <v>365</v>
      </c>
      <c r="F133">
        <v>878</v>
      </c>
      <c r="G133">
        <v>625.25</v>
      </c>
      <c r="H133">
        <v>274.48</v>
      </c>
      <c r="I133" t="s">
        <v>54</v>
      </c>
      <c r="J133" t="s">
        <v>127</v>
      </c>
      <c r="K133" s="27" t="s">
        <v>201</v>
      </c>
      <c r="L133" t="str">
        <f>VLOOKUP(I133,dim_trader!A:B,2,FALSE)</f>
        <v>Taylor Shah</v>
      </c>
      <c r="M133" t="str">
        <f>VLOOKUP(J133,dim_portfolio!A:B,2,FALSE)</f>
        <v>Portfolio 3</v>
      </c>
      <c r="N133" t="str">
        <f>VLOOKUP(D133,dim_company!A:C,3,FALSE)</f>
        <v>Reliance Industries</v>
      </c>
      <c r="O133">
        <f>VLOOKUP(K133,dim_calendar!A:C,3,FALSE)</f>
        <v>2025</v>
      </c>
      <c r="P133" s="14">
        <f t="shared" si="6"/>
        <v>548969.5</v>
      </c>
      <c r="Q133" s="29" t="str">
        <f t="shared" si="7"/>
        <v>Feb</v>
      </c>
      <c r="R133">
        <f t="shared" si="8"/>
        <v>548695.02</v>
      </c>
    </row>
    <row r="134" spans="1:18">
      <c r="A134" t="s">
        <v>954</v>
      </c>
      <c r="B134" t="s">
        <v>372</v>
      </c>
      <c r="C134" t="s">
        <v>955</v>
      </c>
      <c r="D134" t="s">
        <v>30</v>
      </c>
      <c r="E134" t="s">
        <v>360</v>
      </c>
      <c r="F134">
        <v>62</v>
      </c>
      <c r="G134">
        <v>1264.82</v>
      </c>
      <c r="H134">
        <v>39.21</v>
      </c>
      <c r="I134" t="s">
        <v>96</v>
      </c>
      <c r="J134" t="s">
        <v>139</v>
      </c>
      <c r="K134" s="27" t="s">
        <v>204</v>
      </c>
      <c r="L134" t="str">
        <f>VLOOKUP(I134,dim_trader!A:B,2,FALSE)</f>
        <v>Taylor Miller</v>
      </c>
      <c r="M134" t="str">
        <f>VLOOKUP(J134,dim_portfolio!A:B,2,FALSE)</f>
        <v>Portfolio 7</v>
      </c>
      <c r="N134" t="str">
        <f>VLOOKUP(D134,dim_company!A:C,3,FALSE)</f>
        <v>Infosys</v>
      </c>
      <c r="O134">
        <f>VLOOKUP(K134,dim_calendar!A:C,3,FALSE)</f>
        <v>2025</v>
      </c>
      <c r="P134" s="14">
        <f t="shared" si="6"/>
        <v>78418.84</v>
      </c>
      <c r="Q134" s="29" t="str">
        <f t="shared" si="7"/>
        <v>Feb</v>
      </c>
      <c r="R134">
        <f t="shared" si="8"/>
        <v>78379.62999999999</v>
      </c>
    </row>
    <row r="135" spans="1:18">
      <c r="A135" t="s">
        <v>1074</v>
      </c>
      <c r="B135" t="s">
        <v>834</v>
      </c>
      <c r="C135" t="s">
        <v>1075</v>
      </c>
      <c r="D135" t="s">
        <v>45</v>
      </c>
      <c r="E135" t="s">
        <v>360</v>
      </c>
      <c r="F135">
        <v>393</v>
      </c>
      <c r="G135">
        <v>508.59</v>
      </c>
      <c r="H135">
        <v>99.94</v>
      </c>
      <c r="I135" t="s">
        <v>104</v>
      </c>
      <c r="J135" t="s">
        <v>145</v>
      </c>
      <c r="K135" s="27" t="s">
        <v>204</v>
      </c>
      <c r="L135" t="str">
        <f>VLOOKUP(I135,dim_trader!A:B,2,FALSE)</f>
        <v>Taylor Wilson</v>
      </c>
      <c r="M135" t="str">
        <f>VLOOKUP(J135,dim_portfolio!A:B,2,FALSE)</f>
        <v>Portfolio 9</v>
      </c>
      <c r="N135" t="str">
        <f>VLOOKUP(D135,dim_company!A:C,3,FALSE)</f>
        <v>Amazon.com Inc.</v>
      </c>
      <c r="O135">
        <f>VLOOKUP(K135,dim_calendar!A:C,3,FALSE)</f>
        <v>2025</v>
      </c>
      <c r="P135" s="14">
        <f t="shared" si="6"/>
        <v>199875.87</v>
      </c>
      <c r="Q135" s="29" t="str">
        <f t="shared" si="7"/>
        <v>Feb</v>
      </c>
      <c r="R135">
        <f t="shared" si="8"/>
        <v>199775.93</v>
      </c>
    </row>
    <row r="136" spans="1:18">
      <c r="A136" t="s">
        <v>1281</v>
      </c>
      <c r="B136" t="s">
        <v>685</v>
      </c>
      <c r="C136" t="s">
        <v>1282</v>
      </c>
      <c r="D136" t="s">
        <v>39</v>
      </c>
      <c r="E136" t="s">
        <v>365</v>
      </c>
      <c r="F136">
        <v>666</v>
      </c>
      <c r="G136">
        <v>230.82</v>
      </c>
      <c r="H136">
        <v>76.86</v>
      </c>
      <c r="I136" t="s">
        <v>72</v>
      </c>
      <c r="J136" t="s">
        <v>130</v>
      </c>
      <c r="K136" s="27" t="s">
        <v>204</v>
      </c>
      <c r="L136" t="str">
        <f>VLOOKUP(I136,dim_trader!A:B,2,FALSE)</f>
        <v>Morgan Williams</v>
      </c>
      <c r="M136" t="str">
        <f>VLOOKUP(J136,dim_portfolio!A:B,2,FALSE)</f>
        <v>Portfolio 4</v>
      </c>
      <c r="N136" t="str">
        <f>VLOOKUP(D136,dim_company!A:C,3,FALSE)</f>
        <v>Apple Inc.</v>
      </c>
      <c r="O136">
        <f>VLOOKUP(K136,dim_calendar!A:C,3,FALSE)</f>
        <v>2025</v>
      </c>
      <c r="P136" s="14">
        <f t="shared" si="6"/>
        <v>153726.12</v>
      </c>
      <c r="Q136" s="29" t="str">
        <f t="shared" si="7"/>
        <v>Feb</v>
      </c>
      <c r="R136">
        <f t="shared" si="8"/>
        <v>153649.26</v>
      </c>
    </row>
    <row r="137" spans="1:18">
      <c r="A137" t="s">
        <v>1534</v>
      </c>
      <c r="B137" t="s">
        <v>464</v>
      </c>
      <c r="C137" t="s">
        <v>1535</v>
      </c>
      <c r="D137" t="s">
        <v>42</v>
      </c>
      <c r="E137" t="s">
        <v>365</v>
      </c>
      <c r="F137">
        <v>247</v>
      </c>
      <c r="G137">
        <v>242.5</v>
      </c>
      <c r="H137">
        <v>29.95</v>
      </c>
      <c r="I137" t="s">
        <v>96</v>
      </c>
      <c r="J137" t="s">
        <v>148</v>
      </c>
      <c r="K137" s="27" t="s">
        <v>204</v>
      </c>
      <c r="L137" t="str">
        <f>VLOOKUP(I137,dim_trader!A:B,2,FALSE)</f>
        <v>Taylor Miller</v>
      </c>
      <c r="M137" t="str">
        <f>VLOOKUP(J137,dim_portfolio!A:B,2,FALSE)</f>
        <v>Portfolio 10</v>
      </c>
      <c r="N137" t="str">
        <f>VLOOKUP(D137,dim_company!A:C,3,FALSE)</f>
        <v>Microsoft Corp.</v>
      </c>
      <c r="O137">
        <f>VLOOKUP(K137,dim_calendar!A:C,3,FALSE)</f>
        <v>2025</v>
      </c>
      <c r="P137" s="14">
        <f t="shared" si="6"/>
        <v>59897.5</v>
      </c>
      <c r="Q137" s="29" t="str">
        <f t="shared" si="7"/>
        <v>Feb</v>
      </c>
      <c r="R137">
        <f t="shared" si="8"/>
        <v>59867.55</v>
      </c>
    </row>
    <row r="138" spans="1:18">
      <c r="A138" t="s">
        <v>976</v>
      </c>
      <c r="B138" t="s">
        <v>788</v>
      </c>
      <c r="C138" t="s">
        <v>977</v>
      </c>
      <c r="D138" t="s">
        <v>48</v>
      </c>
      <c r="E138" t="s">
        <v>365</v>
      </c>
      <c r="F138">
        <v>770</v>
      </c>
      <c r="G138">
        <v>1379.83</v>
      </c>
      <c r="H138">
        <v>531.23</v>
      </c>
      <c r="I138" t="s">
        <v>60</v>
      </c>
      <c r="J138" t="s">
        <v>130</v>
      </c>
      <c r="K138" s="27" t="s">
        <v>205</v>
      </c>
      <c r="L138" t="str">
        <f>VLOOKUP(I138,dim_trader!A:B,2,FALSE)</f>
        <v>Avery Garcia</v>
      </c>
      <c r="M138" t="str">
        <f>VLOOKUP(J138,dim_portfolio!A:B,2,FALSE)</f>
        <v>Portfolio 4</v>
      </c>
      <c r="N138" t="str">
        <f>VLOOKUP(D138,dim_company!A:C,3,FALSE)</f>
        <v>Pfizer Inc.</v>
      </c>
      <c r="O138">
        <f>VLOOKUP(K138,dim_calendar!A:C,3,FALSE)</f>
        <v>2025</v>
      </c>
      <c r="P138" s="14">
        <f t="shared" si="6"/>
        <v>1062469.0999999999</v>
      </c>
      <c r="Q138" s="29" t="str">
        <f t="shared" si="7"/>
        <v>Feb</v>
      </c>
      <c r="R138">
        <f t="shared" si="8"/>
        <v>1061937.8699999999</v>
      </c>
    </row>
    <row r="139" spans="1:18">
      <c r="A139" t="s">
        <v>1096</v>
      </c>
      <c r="B139" t="s">
        <v>588</v>
      </c>
      <c r="C139" t="s">
        <v>1097</v>
      </c>
      <c r="D139" t="s">
        <v>45</v>
      </c>
      <c r="E139" t="s">
        <v>360</v>
      </c>
      <c r="F139">
        <v>323</v>
      </c>
      <c r="G139">
        <v>450.48</v>
      </c>
      <c r="H139">
        <v>72.75</v>
      </c>
      <c r="I139" t="s">
        <v>84</v>
      </c>
      <c r="J139" t="s">
        <v>121</v>
      </c>
      <c r="K139" s="27" t="s">
        <v>205</v>
      </c>
      <c r="L139" t="str">
        <f>VLOOKUP(I139,dim_trader!A:B,2,FALSE)</f>
        <v>Drew Shah</v>
      </c>
      <c r="M139" t="str">
        <f>VLOOKUP(J139,dim_portfolio!A:B,2,FALSE)</f>
        <v>Portfolio 1</v>
      </c>
      <c r="N139" t="str">
        <f>VLOOKUP(D139,dim_company!A:C,3,FALSE)</f>
        <v>Amazon.com Inc.</v>
      </c>
      <c r="O139">
        <f>VLOOKUP(K139,dim_calendar!A:C,3,FALSE)</f>
        <v>2025</v>
      </c>
      <c r="P139" s="14">
        <f t="shared" si="6"/>
        <v>145505.04</v>
      </c>
      <c r="Q139" s="29" t="str">
        <f t="shared" si="7"/>
        <v>Feb</v>
      </c>
      <c r="R139">
        <f t="shared" si="8"/>
        <v>145432.29</v>
      </c>
    </row>
    <row r="140" spans="1:18">
      <c r="A140" t="s">
        <v>1148</v>
      </c>
      <c r="B140" t="s">
        <v>717</v>
      </c>
      <c r="C140" t="s">
        <v>1149</v>
      </c>
      <c r="D140" t="s">
        <v>39</v>
      </c>
      <c r="E140" t="s">
        <v>365</v>
      </c>
      <c r="F140">
        <v>316</v>
      </c>
      <c r="G140">
        <v>260.02</v>
      </c>
      <c r="H140">
        <v>41.08</v>
      </c>
      <c r="I140" t="s">
        <v>54</v>
      </c>
      <c r="J140" t="s">
        <v>145</v>
      </c>
      <c r="K140" s="27" t="s">
        <v>205</v>
      </c>
      <c r="L140" t="str">
        <f>VLOOKUP(I140,dim_trader!A:B,2,FALSE)</f>
        <v>Taylor Shah</v>
      </c>
      <c r="M140" t="str">
        <f>VLOOKUP(J140,dim_portfolio!A:B,2,FALSE)</f>
        <v>Portfolio 9</v>
      </c>
      <c r="N140" t="str">
        <f>VLOOKUP(D140,dim_company!A:C,3,FALSE)</f>
        <v>Apple Inc.</v>
      </c>
      <c r="O140">
        <f>VLOOKUP(K140,dim_calendar!A:C,3,FALSE)</f>
        <v>2025</v>
      </c>
      <c r="P140" s="14">
        <f t="shared" si="6"/>
        <v>82166.319999999992</v>
      </c>
      <c r="Q140" s="29" t="str">
        <f t="shared" si="7"/>
        <v>Feb</v>
      </c>
      <c r="R140">
        <f t="shared" si="8"/>
        <v>82125.239999999991</v>
      </c>
    </row>
    <row r="141" spans="1:18">
      <c r="A141" t="s">
        <v>1512</v>
      </c>
      <c r="B141" t="s">
        <v>427</v>
      </c>
      <c r="C141" t="s">
        <v>1513</v>
      </c>
      <c r="D141" t="s">
        <v>30</v>
      </c>
      <c r="E141" t="s">
        <v>365</v>
      </c>
      <c r="F141">
        <v>206</v>
      </c>
      <c r="G141">
        <v>1230.1199999999999</v>
      </c>
      <c r="H141">
        <v>126.7</v>
      </c>
      <c r="I141" t="s">
        <v>90</v>
      </c>
      <c r="J141" t="s">
        <v>139</v>
      </c>
      <c r="K141" s="27" t="s">
        <v>205</v>
      </c>
      <c r="L141" t="str">
        <f>VLOOKUP(I141,dim_trader!A:B,2,FALSE)</f>
        <v>Casey Khan</v>
      </c>
      <c r="M141" t="str">
        <f>VLOOKUP(J141,dim_portfolio!A:B,2,FALSE)</f>
        <v>Portfolio 7</v>
      </c>
      <c r="N141" t="str">
        <f>VLOOKUP(D141,dim_company!A:C,3,FALSE)</f>
        <v>Infosys</v>
      </c>
      <c r="O141">
        <f>VLOOKUP(K141,dim_calendar!A:C,3,FALSE)</f>
        <v>2025</v>
      </c>
      <c r="P141" s="14">
        <f t="shared" si="6"/>
        <v>253404.71999999997</v>
      </c>
      <c r="Q141" s="29" t="str">
        <f t="shared" si="7"/>
        <v>Feb</v>
      </c>
      <c r="R141">
        <f t="shared" si="8"/>
        <v>253278.01999999996</v>
      </c>
    </row>
    <row r="142" spans="1:18">
      <c r="A142" t="s">
        <v>1012</v>
      </c>
      <c r="B142" t="s">
        <v>763</v>
      </c>
      <c r="C142" t="s">
        <v>1013</v>
      </c>
      <c r="D142" t="s">
        <v>33</v>
      </c>
      <c r="E142" t="s">
        <v>365</v>
      </c>
      <c r="F142">
        <v>339</v>
      </c>
      <c r="G142">
        <v>2256.92</v>
      </c>
      <c r="H142">
        <v>382.55</v>
      </c>
      <c r="I142" t="s">
        <v>76</v>
      </c>
      <c r="J142" t="s">
        <v>136</v>
      </c>
      <c r="K142" s="27" t="s">
        <v>206</v>
      </c>
      <c r="L142" t="str">
        <f>VLOOKUP(I142,dim_trader!A:B,2,FALSE)</f>
        <v>Alex Harris</v>
      </c>
      <c r="M142" t="str">
        <f>VLOOKUP(J142,dim_portfolio!A:B,2,FALSE)</f>
        <v>Portfolio 6</v>
      </c>
      <c r="N142" t="str">
        <f>VLOOKUP(D142,dim_company!A:C,3,FALSE)</f>
        <v>HDFC Bank</v>
      </c>
      <c r="O142">
        <f>VLOOKUP(K142,dim_calendar!A:C,3,FALSE)</f>
        <v>2025</v>
      </c>
      <c r="P142" s="14">
        <f t="shared" si="6"/>
        <v>765095.88</v>
      </c>
      <c r="Q142" s="29" t="str">
        <f t="shared" si="7"/>
        <v>Feb</v>
      </c>
      <c r="R142">
        <f t="shared" si="8"/>
        <v>764713.33</v>
      </c>
    </row>
    <row r="143" spans="1:18">
      <c r="A143" t="s">
        <v>1202</v>
      </c>
      <c r="B143" t="s">
        <v>585</v>
      </c>
      <c r="C143" t="s">
        <v>1203</v>
      </c>
      <c r="D143" t="s">
        <v>30</v>
      </c>
      <c r="E143" t="s">
        <v>360</v>
      </c>
      <c r="F143">
        <v>481</v>
      </c>
      <c r="G143">
        <v>1290.7</v>
      </c>
      <c r="H143">
        <v>310.41000000000003</v>
      </c>
      <c r="I143" t="s">
        <v>76</v>
      </c>
      <c r="J143" t="s">
        <v>133</v>
      </c>
      <c r="K143" s="27" t="s">
        <v>206</v>
      </c>
      <c r="L143" t="str">
        <f>VLOOKUP(I143,dim_trader!A:B,2,FALSE)</f>
        <v>Alex Harris</v>
      </c>
      <c r="M143" t="str">
        <f>VLOOKUP(J143,dim_portfolio!A:B,2,FALSE)</f>
        <v>Portfolio 5</v>
      </c>
      <c r="N143" t="str">
        <f>VLOOKUP(D143,dim_company!A:C,3,FALSE)</f>
        <v>Infosys</v>
      </c>
      <c r="O143">
        <f>VLOOKUP(K143,dim_calendar!A:C,3,FALSE)</f>
        <v>2025</v>
      </c>
      <c r="P143" s="14">
        <f t="shared" si="6"/>
        <v>620826.70000000007</v>
      </c>
      <c r="Q143" s="29" t="str">
        <f t="shared" si="7"/>
        <v>Feb</v>
      </c>
      <c r="R143">
        <f t="shared" si="8"/>
        <v>620516.29</v>
      </c>
    </row>
    <row r="144" spans="1:18">
      <c r="A144" t="s">
        <v>1232</v>
      </c>
      <c r="B144" t="s">
        <v>504</v>
      </c>
      <c r="C144" t="s">
        <v>1233</v>
      </c>
      <c r="D144" t="s">
        <v>45</v>
      </c>
      <c r="E144" t="s">
        <v>360</v>
      </c>
      <c r="F144">
        <v>382</v>
      </c>
      <c r="G144">
        <v>617.54999999999995</v>
      </c>
      <c r="H144">
        <v>117.95</v>
      </c>
      <c r="I144" t="s">
        <v>106</v>
      </c>
      <c r="J144" t="s">
        <v>136</v>
      </c>
      <c r="K144" s="27" t="s">
        <v>206</v>
      </c>
      <c r="L144" t="str">
        <f>VLOOKUP(I144,dim_trader!A:B,2,FALSE)</f>
        <v>Jordan Harris</v>
      </c>
      <c r="M144" t="str">
        <f>VLOOKUP(J144,dim_portfolio!A:B,2,FALSE)</f>
        <v>Portfolio 6</v>
      </c>
      <c r="N144" t="str">
        <f>VLOOKUP(D144,dim_company!A:C,3,FALSE)</f>
        <v>Amazon.com Inc.</v>
      </c>
      <c r="O144">
        <f>VLOOKUP(K144,dim_calendar!A:C,3,FALSE)</f>
        <v>2025</v>
      </c>
      <c r="P144" s="14">
        <f t="shared" si="6"/>
        <v>235904.09999999998</v>
      </c>
      <c r="Q144" s="29" t="str">
        <f t="shared" si="7"/>
        <v>Feb</v>
      </c>
      <c r="R144">
        <f t="shared" si="8"/>
        <v>235786.14999999997</v>
      </c>
    </row>
    <row r="145" spans="1:18">
      <c r="A145" t="s">
        <v>1277</v>
      </c>
      <c r="B145" t="s">
        <v>386</v>
      </c>
      <c r="C145" t="s">
        <v>1278</v>
      </c>
      <c r="D145" t="s">
        <v>42</v>
      </c>
      <c r="E145" t="s">
        <v>365</v>
      </c>
      <c r="F145">
        <v>739</v>
      </c>
      <c r="G145">
        <v>239.25</v>
      </c>
      <c r="H145">
        <v>88.4</v>
      </c>
      <c r="I145" t="s">
        <v>84</v>
      </c>
      <c r="J145" t="s">
        <v>124</v>
      </c>
      <c r="K145" s="27" t="s">
        <v>206</v>
      </c>
      <c r="L145" t="str">
        <f>VLOOKUP(I145,dim_trader!A:B,2,FALSE)</f>
        <v>Drew Shah</v>
      </c>
      <c r="M145" t="str">
        <f>VLOOKUP(J145,dim_portfolio!A:B,2,FALSE)</f>
        <v>Portfolio 2</v>
      </c>
      <c r="N145" t="str">
        <f>VLOOKUP(D145,dim_company!A:C,3,FALSE)</f>
        <v>Microsoft Corp.</v>
      </c>
      <c r="O145">
        <f>VLOOKUP(K145,dim_calendar!A:C,3,FALSE)</f>
        <v>2025</v>
      </c>
      <c r="P145" s="14">
        <f t="shared" si="6"/>
        <v>176805.75</v>
      </c>
      <c r="Q145" s="29" t="str">
        <f t="shared" si="7"/>
        <v>Feb</v>
      </c>
      <c r="R145">
        <f t="shared" si="8"/>
        <v>176717.35</v>
      </c>
    </row>
    <row r="146" spans="1:18">
      <c r="A146" t="s">
        <v>1498</v>
      </c>
      <c r="B146" t="s">
        <v>737</v>
      </c>
      <c r="C146" t="s">
        <v>1499</v>
      </c>
      <c r="D146" t="s">
        <v>30</v>
      </c>
      <c r="E146" t="s">
        <v>360</v>
      </c>
      <c r="F146">
        <v>722</v>
      </c>
      <c r="G146">
        <v>1155.97</v>
      </c>
      <c r="H146">
        <v>417.31</v>
      </c>
      <c r="I146" t="s">
        <v>92</v>
      </c>
      <c r="J146" t="s">
        <v>121</v>
      </c>
      <c r="K146" s="27" t="s">
        <v>206</v>
      </c>
      <c r="L146" t="str">
        <f>VLOOKUP(I146,dim_trader!A:B,2,FALSE)</f>
        <v>Hayden Nguyen</v>
      </c>
      <c r="M146" t="str">
        <f>VLOOKUP(J146,dim_portfolio!A:B,2,FALSE)</f>
        <v>Portfolio 1</v>
      </c>
      <c r="N146" t="str">
        <f>VLOOKUP(D146,dim_company!A:C,3,FALSE)</f>
        <v>Infosys</v>
      </c>
      <c r="O146">
        <f>VLOOKUP(K146,dim_calendar!A:C,3,FALSE)</f>
        <v>2025</v>
      </c>
      <c r="P146" s="14">
        <f t="shared" si="6"/>
        <v>834610.34</v>
      </c>
      <c r="Q146" s="29" t="str">
        <f t="shared" si="7"/>
        <v>Feb</v>
      </c>
      <c r="R146">
        <f t="shared" si="8"/>
        <v>834193.02999999991</v>
      </c>
    </row>
    <row r="147" spans="1:18">
      <c r="A147" t="s">
        <v>1220</v>
      </c>
      <c r="B147" t="s">
        <v>617</v>
      </c>
      <c r="C147" t="s">
        <v>1221</v>
      </c>
      <c r="D147" t="s">
        <v>33</v>
      </c>
      <c r="E147" t="s">
        <v>365</v>
      </c>
      <c r="F147">
        <v>488</v>
      </c>
      <c r="G147">
        <v>2148.14</v>
      </c>
      <c r="H147">
        <v>524.15</v>
      </c>
      <c r="I147" t="s">
        <v>72</v>
      </c>
      <c r="J147" t="s">
        <v>139</v>
      </c>
      <c r="K147" s="27" t="s">
        <v>207</v>
      </c>
      <c r="L147" t="str">
        <f>VLOOKUP(I147,dim_trader!A:B,2,FALSE)</f>
        <v>Morgan Williams</v>
      </c>
      <c r="M147" t="str">
        <f>VLOOKUP(J147,dim_portfolio!A:B,2,FALSE)</f>
        <v>Portfolio 7</v>
      </c>
      <c r="N147" t="str">
        <f>VLOOKUP(D147,dim_company!A:C,3,FALSE)</f>
        <v>HDFC Bank</v>
      </c>
      <c r="O147">
        <f>VLOOKUP(K147,dim_calendar!A:C,3,FALSE)</f>
        <v>2025</v>
      </c>
      <c r="P147" s="14">
        <f t="shared" si="6"/>
        <v>1048292.32</v>
      </c>
      <c r="Q147" s="29" t="str">
        <f t="shared" si="7"/>
        <v>Feb</v>
      </c>
      <c r="R147">
        <f t="shared" si="8"/>
        <v>1047768.1699999999</v>
      </c>
    </row>
    <row r="148" spans="1:18">
      <c r="A148" t="s">
        <v>1730</v>
      </c>
      <c r="B148" t="s">
        <v>468</v>
      </c>
      <c r="C148" t="s">
        <v>1731</v>
      </c>
      <c r="D148" t="s">
        <v>33</v>
      </c>
      <c r="E148" t="s">
        <v>365</v>
      </c>
      <c r="F148">
        <v>584</v>
      </c>
      <c r="G148">
        <v>2239.9</v>
      </c>
      <c r="H148">
        <v>654.04999999999995</v>
      </c>
      <c r="I148" t="s">
        <v>90</v>
      </c>
      <c r="J148" t="s">
        <v>148</v>
      </c>
      <c r="K148" s="27" t="s">
        <v>208</v>
      </c>
      <c r="L148" t="str">
        <f>VLOOKUP(I148,dim_trader!A:B,2,FALSE)</f>
        <v>Casey Khan</v>
      </c>
      <c r="M148" t="str">
        <f>VLOOKUP(J148,dim_portfolio!A:B,2,FALSE)</f>
        <v>Portfolio 10</v>
      </c>
      <c r="N148" t="str">
        <f>VLOOKUP(D148,dim_company!A:C,3,FALSE)</f>
        <v>HDFC Bank</v>
      </c>
      <c r="O148">
        <f>VLOOKUP(K148,dim_calendar!A:C,3,FALSE)</f>
        <v>2025</v>
      </c>
      <c r="P148" s="14">
        <f t="shared" si="6"/>
        <v>1308101.6000000001</v>
      </c>
      <c r="Q148" s="29" t="str">
        <f t="shared" si="7"/>
        <v>Feb</v>
      </c>
      <c r="R148">
        <f t="shared" si="8"/>
        <v>1307447.55</v>
      </c>
    </row>
    <row r="149" spans="1:18">
      <c r="A149" t="s">
        <v>1323</v>
      </c>
      <c r="B149" t="s">
        <v>669</v>
      </c>
      <c r="C149" t="s">
        <v>1324</v>
      </c>
      <c r="D149" t="s">
        <v>45</v>
      </c>
      <c r="E149" t="s">
        <v>360</v>
      </c>
      <c r="F149">
        <v>823</v>
      </c>
      <c r="G149">
        <v>584.17999999999995</v>
      </c>
      <c r="H149">
        <v>240.39</v>
      </c>
      <c r="I149" t="s">
        <v>116</v>
      </c>
      <c r="J149" t="s">
        <v>124</v>
      </c>
      <c r="K149" s="27" t="s">
        <v>211</v>
      </c>
      <c r="L149" t="str">
        <f>VLOOKUP(I149,dim_trader!A:B,2,FALSE)</f>
        <v>Riley Lee</v>
      </c>
      <c r="M149" t="str">
        <f>VLOOKUP(J149,dim_portfolio!A:B,2,FALSE)</f>
        <v>Portfolio 2</v>
      </c>
      <c r="N149" t="str">
        <f>VLOOKUP(D149,dim_company!A:C,3,FALSE)</f>
        <v>Amazon.com Inc.</v>
      </c>
      <c r="O149">
        <f>VLOOKUP(K149,dim_calendar!A:C,3,FALSE)</f>
        <v>2025</v>
      </c>
      <c r="P149" s="14">
        <f t="shared" si="6"/>
        <v>480780.13999999996</v>
      </c>
      <c r="Q149" s="29" t="str">
        <f t="shared" si="7"/>
        <v>Feb</v>
      </c>
      <c r="R149">
        <f t="shared" si="8"/>
        <v>480539.74999999994</v>
      </c>
    </row>
    <row r="150" spans="1:18">
      <c r="A150" t="s">
        <v>1540</v>
      </c>
      <c r="B150" t="s">
        <v>811</v>
      </c>
      <c r="C150" t="s">
        <v>1541</v>
      </c>
      <c r="D150" t="s">
        <v>30</v>
      </c>
      <c r="E150" t="s">
        <v>360</v>
      </c>
      <c r="F150">
        <v>866</v>
      </c>
      <c r="G150">
        <v>1231.44</v>
      </c>
      <c r="H150">
        <v>533.21</v>
      </c>
      <c r="I150" t="s">
        <v>116</v>
      </c>
      <c r="J150" t="s">
        <v>136</v>
      </c>
      <c r="K150" s="27" t="s">
        <v>211</v>
      </c>
      <c r="L150" t="str">
        <f>VLOOKUP(I150,dim_trader!A:B,2,FALSE)</f>
        <v>Riley Lee</v>
      </c>
      <c r="M150" t="str">
        <f>VLOOKUP(J150,dim_portfolio!A:B,2,FALSE)</f>
        <v>Portfolio 6</v>
      </c>
      <c r="N150" t="str">
        <f>VLOOKUP(D150,dim_company!A:C,3,FALSE)</f>
        <v>Infosys</v>
      </c>
      <c r="O150">
        <f>VLOOKUP(K150,dim_calendar!A:C,3,FALSE)</f>
        <v>2025</v>
      </c>
      <c r="P150" s="14">
        <f t="shared" si="6"/>
        <v>1066427.04</v>
      </c>
      <c r="Q150" s="29" t="str">
        <f t="shared" si="7"/>
        <v>Feb</v>
      </c>
      <c r="R150">
        <f t="shared" si="8"/>
        <v>1065893.83</v>
      </c>
    </row>
    <row r="151" spans="1:18">
      <c r="A151" t="s">
        <v>1544</v>
      </c>
      <c r="B151" t="s">
        <v>747</v>
      </c>
      <c r="C151" t="s">
        <v>1545</v>
      </c>
      <c r="D151" t="s">
        <v>33</v>
      </c>
      <c r="E151" t="s">
        <v>360</v>
      </c>
      <c r="F151">
        <v>853</v>
      </c>
      <c r="G151">
        <v>2146.52</v>
      </c>
      <c r="H151">
        <v>915.49</v>
      </c>
      <c r="I151" t="s">
        <v>54</v>
      </c>
      <c r="J151" t="s">
        <v>130</v>
      </c>
      <c r="K151" s="27" t="s">
        <v>211</v>
      </c>
      <c r="L151" t="str">
        <f>VLOOKUP(I151,dim_trader!A:B,2,FALSE)</f>
        <v>Taylor Shah</v>
      </c>
      <c r="M151" t="str">
        <f>VLOOKUP(J151,dim_portfolio!A:B,2,FALSE)</f>
        <v>Portfolio 4</v>
      </c>
      <c r="N151" t="str">
        <f>VLOOKUP(D151,dim_company!A:C,3,FALSE)</f>
        <v>HDFC Bank</v>
      </c>
      <c r="O151">
        <f>VLOOKUP(K151,dim_calendar!A:C,3,FALSE)</f>
        <v>2025</v>
      </c>
      <c r="P151" s="14">
        <f t="shared" si="6"/>
        <v>1830981.56</v>
      </c>
      <c r="Q151" s="29" t="str">
        <f t="shared" si="7"/>
        <v>Feb</v>
      </c>
      <c r="R151">
        <f t="shared" si="8"/>
        <v>1830066.07</v>
      </c>
    </row>
    <row r="152" spans="1:18">
      <c r="A152" t="s">
        <v>1603</v>
      </c>
      <c r="B152" t="s">
        <v>495</v>
      </c>
      <c r="C152" t="s">
        <v>1604</v>
      </c>
      <c r="D152" t="s">
        <v>36</v>
      </c>
      <c r="E152" t="s">
        <v>365</v>
      </c>
      <c r="F152">
        <v>296</v>
      </c>
      <c r="G152">
        <v>676.3</v>
      </c>
      <c r="H152">
        <v>100.09</v>
      </c>
      <c r="I152" t="s">
        <v>82</v>
      </c>
      <c r="J152" t="s">
        <v>130</v>
      </c>
      <c r="K152" s="27" t="s">
        <v>211</v>
      </c>
      <c r="L152" t="str">
        <f>VLOOKUP(I152,dim_trader!A:B,2,FALSE)</f>
        <v>Rowan Clark</v>
      </c>
      <c r="M152" t="str">
        <f>VLOOKUP(J152,dim_portfolio!A:B,2,FALSE)</f>
        <v>Portfolio 4</v>
      </c>
      <c r="N152" t="str">
        <f>VLOOKUP(D152,dim_company!A:C,3,FALSE)</f>
        <v>Reliance Industries</v>
      </c>
      <c r="O152">
        <f>VLOOKUP(K152,dim_calendar!A:C,3,FALSE)</f>
        <v>2025</v>
      </c>
      <c r="P152" s="14">
        <f t="shared" si="6"/>
        <v>200184.8</v>
      </c>
      <c r="Q152" s="29" t="str">
        <f t="shared" si="7"/>
        <v>Feb</v>
      </c>
      <c r="R152">
        <f t="shared" si="8"/>
        <v>200084.71</v>
      </c>
    </row>
    <row r="153" spans="1:18">
      <c r="A153" t="s">
        <v>1665</v>
      </c>
      <c r="B153" t="s">
        <v>464</v>
      </c>
      <c r="C153" t="s">
        <v>1666</v>
      </c>
      <c r="D153" t="s">
        <v>36</v>
      </c>
      <c r="E153" t="s">
        <v>365</v>
      </c>
      <c r="F153">
        <v>985</v>
      </c>
      <c r="G153">
        <v>631.66</v>
      </c>
      <c r="H153">
        <v>311.08999999999997</v>
      </c>
      <c r="I153" t="s">
        <v>80</v>
      </c>
      <c r="J153" t="s">
        <v>145</v>
      </c>
      <c r="K153" s="27" t="s">
        <v>211</v>
      </c>
      <c r="L153" t="str">
        <f>VLOOKUP(I153,dim_trader!A:B,2,FALSE)</f>
        <v>Reese Williams</v>
      </c>
      <c r="M153" t="str">
        <f>VLOOKUP(J153,dim_portfolio!A:B,2,FALSE)</f>
        <v>Portfolio 9</v>
      </c>
      <c r="N153" t="str">
        <f>VLOOKUP(D153,dim_company!A:C,3,FALSE)</f>
        <v>Reliance Industries</v>
      </c>
      <c r="O153">
        <f>VLOOKUP(K153,dim_calendar!A:C,3,FALSE)</f>
        <v>2025</v>
      </c>
      <c r="P153" s="14">
        <f t="shared" si="6"/>
        <v>622185.1</v>
      </c>
      <c r="Q153" s="29" t="str">
        <f t="shared" si="7"/>
        <v>Feb</v>
      </c>
      <c r="R153">
        <f t="shared" si="8"/>
        <v>621874.01</v>
      </c>
    </row>
    <row r="154" spans="1:18">
      <c r="A154" t="s">
        <v>1204</v>
      </c>
      <c r="B154" t="s">
        <v>785</v>
      </c>
      <c r="C154" t="s">
        <v>1205</v>
      </c>
      <c r="D154" t="s">
        <v>36</v>
      </c>
      <c r="E154" t="s">
        <v>360</v>
      </c>
      <c r="F154">
        <v>483</v>
      </c>
      <c r="G154">
        <v>673.77</v>
      </c>
      <c r="H154">
        <v>162.72</v>
      </c>
      <c r="I154" t="s">
        <v>84</v>
      </c>
      <c r="J154" t="s">
        <v>139</v>
      </c>
      <c r="K154" s="27" t="s">
        <v>212</v>
      </c>
      <c r="L154" t="str">
        <f>VLOOKUP(I154,dim_trader!A:B,2,FALSE)</f>
        <v>Drew Shah</v>
      </c>
      <c r="M154" t="str">
        <f>VLOOKUP(J154,dim_portfolio!A:B,2,FALSE)</f>
        <v>Portfolio 7</v>
      </c>
      <c r="N154" t="str">
        <f>VLOOKUP(D154,dim_company!A:C,3,FALSE)</f>
        <v>Reliance Industries</v>
      </c>
      <c r="O154">
        <f>VLOOKUP(K154,dim_calendar!A:C,3,FALSE)</f>
        <v>2025</v>
      </c>
      <c r="P154" s="14">
        <f t="shared" si="6"/>
        <v>325430.90999999997</v>
      </c>
      <c r="Q154" s="29" t="str">
        <f t="shared" si="7"/>
        <v>Feb</v>
      </c>
      <c r="R154">
        <f t="shared" si="8"/>
        <v>325268.19</v>
      </c>
    </row>
    <row r="155" spans="1:18">
      <c r="A155" t="s">
        <v>1826</v>
      </c>
      <c r="B155" t="s">
        <v>464</v>
      </c>
      <c r="C155" t="s">
        <v>1827</v>
      </c>
      <c r="D155" t="s">
        <v>30</v>
      </c>
      <c r="E155" t="s">
        <v>365</v>
      </c>
      <c r="F155">
        <v>972</v>
      </c>
      <c r="G155">
        <v>1271.2</v>
      </c>
      <c r="H155">
        <v>617.79999999999995</v>
      </c>
      <c r="I155" t="s">
        <v>88</v>
      </c>
      <c r="J155" t="s">
        <v>136</v>
      </c>
      <c r="K155" s="27" t="s">
        <v>212</v>
      </c>
      <c r="L155" t="str">
        <f>VLOOKUP(I155,dim_trader!A:B,2,FALSE)</f>
        <v>Hayden Brown</v>
      </c>
      <c r="M155" t="str">
        <f>VLOOKUP(J155,dim_portfolio!A:B,2,FALSE)</f>
        <v>Portfolio 6</v>
      </c>
      <c r="N155" t="str">
        <f>VLOOKUP(D155,dim_company!A:C,3,FALSE)</f>
        <v>Infosys</v>
      </c>
      <c r="O155">
        <f>VLOOKUP(K155,dim_calendar!A:C,3,FALSE)</f>
        <v>2025</v>
      </c>
      <c r="P155" s="14">
        <f t="shared" si="6"/>
        <v>1235606.4000000001</v>
      </c>
      <c r="Q155" s="29" t="str">
        <f t="shared" si="7"/>
        <v>Feb</v>
      </c>
      <c r="R155">
        <f t="shared" si="8"/>
        <v>1234988.6000000001</v>
      </c>
    </row>
    <row r="156" spans="1:18">
      <c r="A156" t="s">
        <v>874</v>
      </c>
      <c r="B156" t="s">
        <v>643</v>
      </c>
      <c r="C156" t="s">
        <v>875</v>
      </c>
      <c r="D156" t="s">
        <v>33</v>
      </c>
      <c r="E156" t="s">
        <v>365</v>
      </c>
      <c r="F156">
        <v>787</v>
      </c>
      <c r="G156">
        <v>2156.16</v>
      </c>
      <c r="H156">
        <v>848.45</v>
      </c>
      <c r="I156" t="s">
        <v>80</v>
      </c>
      <c r="J156" t="s">
        <v>139</v>
      </c>
      <c r="K156" s="27" t="s">
        <v>213</v>
      </c>
      <c r="L156" t="str">
        <f>VLOOKUP(I156,dim_trader!A:B,2,FALSE)</f>
        <v>Reese Williams</v>
      </c>
      <c r="M156" t="str">
        <f>VLOOKUP(J156,dim_portfolio!A:B,2,FALSE)</f>
        <v>Portfolio 7</v>
      </c>
      <c r="N156" t="str">
        <f>VLOOKUP(D156,dim_company!A:C,3,FALSE)</f>
        <v>HDFC Bank</v>
      </c>
      <c r="O156">
        <f>VLOOKUP(K156,dim_calendar!A:C,3,FALSE)</f>
        <v>2025</v>
      </c>
      <c r="P156" s="14">
        <f t="shared" si="6"/>
        <v>1696897.92</v>
      </c>
      <c r="Q156" s="29" t="str">
        <f t="shared" si="7"/>
        <v>Feb</v>
      </c>
      <c r="R156">
        <f t="shared" si="8"/>
        <v>1696049.47</v>
      </c>
    </row>
    <row r="157" spans="1:18">
      <c r="A157" t="s">
        <v>1321</v>
      </c>
      <c r="B157" t="s">
        <v>820</v>
      </c>
      <c r="C157" t="s">
        <v>1322</v>
      </c>
      <c r="D157" t="s">
        <v>42</v>
      </c>
      <c r="E157" t="s">
        <v>360</v>
      </c>
      <c r="F157">
        <v>736</v>
      </c>
      <c r="G157">
        <v>249.32</v>
      </c>
      <c r="H157">
        <v>91.75</v>
      </c>
      <c r="I157" t="s">
        <v>84</v>
      </c>
      <c r="J157" t="s">
        <v>139</v>
      </c>
      <c r="K157" s="27" t="s">
        <v>213</v>
      </c>
      <c r="L157" t="str">
        <f>VLOOKUP(I157,dim_trader!A:B,2,FALSE)</f>
        <v>Drew Shah</v>
      </c>
      <c r="M157" t="str">
        <f>VLOOKUP(J157,dim_portfolio!A:B,2,FALSE)</f>
        <v>Portfolio 7</v>
      </c>
      <c r="N157" t="str">
        <f>VLOOKUP(D157,dim_company!A:C,3,FALSE)</f>
        <v>Microsoft Corp.</v>
      </c>
      <c r="O157">
        <f>VLOOKUP(K157,dim_calendar!A:C,3,FALSE)</f>
        <v>2025</v>
      </c>
      <c r="P157" s="14">
        <f t="shared" si="6"/>
        <v>183499.51999999999</v>
      </c>
      <c r="Q157" s="29" t="str">
        <f t="shared" si="7"/>
        <v>Feb</v>
      </c>
      <c r="R157">
        <f t="shared" si="8"/>
        <v>183407.77</v>
      </c>
    </row>
    <row r="158" spans="1:18">
      <c r="A158" t="s">
        <v>1476</v>
      </c>
      <c r="B158" t="s">
        <v>551</v>
      </c>
      <c r="C158" t="s">
        <v>1477</v>
      </c>
      <c r="D158" t="s">
        <v>45</v>
      </c>
      <c r="E158" t="s">
        <v>360</v>
      </c>
      <c r="F158">
        <v>879</v>
      </c>
      <c r="G158">
        <v>507.95</v>
      </c>
      <c r="H158">
        <v>223.24</v>
      </c>
      <c r="I158" t="s">
        <v>70</v>
      </c>
      <c r="J158" t="s">
        <v>127</v>
      </c>
      <c r="K158" s="27" t="s">
        <v>213</v>
      </c>
      <c r="L158" t="str">
        <f>VLOOKUP(I158,dim_trader!A:B,2,FALSE)</f>
        <v>Alex Lee</v>
      </c>
      <c r="M158" t="str">
        <f>VLOOKUP(J158,dim_portfolio!A:B,2,FALSE)</f>
        <v>Portfolio 3</v>
      </c>
      <c r="N158" t="str">
        <f>VLOOKUP(D158,dim_company!A:C,3,FALSE)</f>
        <v>Amazon.com Inc.</v>
      </c>
      <c r="O158">
        <f>VLOOKUP(K158,dim_calendar!A:C,3,FALSE)</f>
        <v>2025</v>
      </c>
      <c r="P158" s="14">
        <f t="shared" si="6"/>
        <v>446488.05</v>
      </c>
      <c r="Q158" s="29" t="str">
        <f t="shared" si="7"/>
        <v>Feb</v>
      </c>
      <c r="R158">
        <f t="shared" si="8"/>
        <v>446264.81</v>
      </c>
    </row>
    <row r="159" spans="1:18">
      <c r="A159" t="s">
        <v>1522</v>
      </c>
      <c r="B159" t="s">
        <v>663</v>
      </c>
      <c r="C159" t="s">
        <v>1523</v>
      </c>
      <c r="D159" t="s">
        <v>27</v>
      </c>
      <c r="E159" t="s">
        <v>360</v>
      </c>
      <c r="F159">
        <v>249</v>
      </c>
      <c r="G159">
        <v>757.69</v>
      </c>
      <c r="H159">
        <v>94.33</v>
      </c>
      <c r="I159" t="s">
        <v>100</v>
      </c>
      <c r="J159" t="s">
        <v>124</v>
      </c>
      <c r="K159" s="27" t="s">
        <v>213</v>
      </c>
      <c r="L159" t="str">
        <f>VLOOKUP(I159,dim_trader!A:B,2,FALSE)</f>
        <v>Drew Patel</v>
      </c>
      <c r="M159" t="str">
        <f>VLOOKUP(J159,dim_portfolio!A:B,2,FALSE)</f>
        <v>Portfolio 2</v>
      </c>
      <c r="N159" t="str">
        <f>VLOOKUP(D159,dim_company!A:C,3,FALSE)</f>
        <v>Tata Consultancy Services</v>
      </c>
      <c r="O159">
        <f>VLOOKUP(K159,dim_calendar!A:C,3,FALSE)</f>
        <v>2025</v>
      </c>
      <c r="P159" s="14">
        <f t="shared" si="6"/>
        <v>188664.81000000003</v>
      </c>
      <c r="Q159" s="29" t="str">
        <f t="shared" si="7"/>
        <v>Feb</v>
      </c>
      <c r="R159">
        <f t="shared" si="8"/>
        <v>188570.48000000004</v>
      </c>
    </row>
    <row r="160" spans="1:18">
      <c r="A160" t="s">
        <v>1551</v>
      </c>
      <c r="B160" t="s">
        <v>375</v>
      </c>
      <c r="C160" t="s">
        <v>1552</v>
      </c>
      <c r="D160" t="s">
        <v>30</v>
      </c>
      <c r="E160" t="s">
        <v>365</v>
      </c>
      <c r="F160">
        <v>53</v>
      </c>
      <c r="G160">
        <v>1185.76</v>
      </c>
      <c r="H160">
        <v>31.42</v>
      </c>
      <c r="I160" t="s">
        <v>114</v>
      </c>
      <c r="J160" t="s">
        <v>121</v>
      </c>
      <c r="K160" s="27" t="s">
        <v>213</v>
      </c>
      <c r="L160" t="str">
        <f>VLOOKUP(I160,dim_trader!A:B,2,FALSE)</f>
        <v>Sam Williams</v>
      </c>
      <c r="M160" t="str">
        <f>VLOOKUP(J160,dim_portfolio!A:B,2,FALSE)</f>
        <v>Portfolio 1</v>
      </c>
      <c r="N160" t="str">
        <f>VLOOKUP(D160,dim_company!A:C,3,FALSE)</f>
        <v>Infosys</v>
      </c>
      <c r="O160">
        <f>VLOOKUP(K160,dim_calendar!A:C,3,FALSE)</f>
        <v>2025</v>
      </c>
      <c r="P160" s="14">
        <f t="shared" si="6"/>
        <v>62845.279999999999</v>
      </c>
      <c r="Q160" s="29" t="str">
        <f t="shared" si="7"/>
        <v>Feb</v>
      </c>
      <c r="R160">
        <f t="shared" si="8"/>
        <v>62813.86</v>
      </c>
    </row>
    <row r="161" spans="1:18">
      <c r="A161" t="s">
        <v>1817</v>
      </c>
      <c r="B161" t="s">
        <v>672</v>
      </c>
      <c r="C161" t="s">
        <v>1818</v>
      </c>
      <c r="D161" t="s">
        <v>48</v>
      </c>
      <c r="E161" t="s">
        <v>360</v>
      </c>
      <c r="F161">
        <v>858</v>
      </c>
      <c r="G161">
        <v>979.96</v>
      </c>
      <c r="H161">
        <v>420.4</v>
      </c>
      <c r="I161" t="s">
        <v>114</v>
      </c>
      <c r="J161" t="s">
        <v>133</v>
      </c>
      <c r="K161" s="27" t="s">
        <v>213</v>
      </c>
      <c r="L161" t="str">
        <f>VLOOKUP(I161,dim_trader!A:B,2,FALSE)</f>
        <v>Sam Williams</v>
      </c>
      <c r="M161" t="str">
        <f>VLOOKUP(J161,dim_portfolio!A:B,2,FALSE)</f>
        <v>Portfolio 5</v>
      </c>
      <c r="N161" t="str">
        <f>VLOOKUP(D161,dim_company!A:C,3,FALSE)</f>
        <v>Pfizer Inc.</v>
      </c>
      <c r="O161">
        <f>VLOOKUP(K161,dim_calendar!A:C,3,FALSE)</f>
        <v>2025</v>
      </c>
      <c r="P161" s="14">
        <f t="shared" si="6"/>
        <v>840805.68</v>
      </c>
      <c r="Q161" s="29" t="str">
        <f t="shared" si="7"/>
        <v>Feb</v>
      </c>
      <c r="R161">
        <f t="shared" si="8"/>
        <v>840385.28</v>
      </c>
    </row>
    <row r="162" spans="1:18">
      <c r="A162" t="s">
        <v>1819</v>
      </c>
      <c r="B162" t="s">
        <v>507</v>
      </c>
      <c r="C162" t="s">
        <v>1820</v>
      </c>
      <c r="D162" t="s">
        <v>39</v>
      </c>
      <c r="E162" t="s">
        <v>365</v>
      </c>
      <c r="F162">
        <v>616</v>
      </c>
      <c r="G162">
        <v>265.17</v>
      </c>
      <c r="H162">
        <v>81.67</v>
      </c>
      <c r="I162" t="s">
        <v>106</v>
      </c>
      <c r="J162" t="s">
        <v>133</v>
      </c>
      <c r="K162" s="27" t="s">
        <v>213</v>
      </c>
      <c r="L162" t="str">
        <f>VLOOKUP(I162,dim_trader!A:B,2,FALSE)</f>
        <v>Jordan Harris</v>
      </c>
      <c r="M162" t="str">
        <f>VLOOKUP(J162,dim_portfolio!A:B,2,FALSE)</f>
        <v>Portfolio 5</v>
      </c>
      <c r="N162" t="str">
        <f>VLOOKUP(D162,dim_company!A:C,3,FALSE)</f>
        <v>Apple Inc.</v>
      </c>
      <c r="O162">
        <f>VLOOKUP(K162,dim_calendar!A:C,3,FALSE)</f>
        <v>2025</v>
      </c>
      <c r="P162" s="14">
        <f t="shared" si="6"/>
        <v>163344.72</v>
      </c>
      <c r="Q162" s="29" t="str">
        <f t="shared" si="7"/>
        <v>Feb</v>
      </c>
      <c r="R162">
        <f t="shared" si="8"/>
        <v>163263.04999999999</v>
      </c>
    </row>
    <row r="163" spans="1:18">
      <c r="A163" t="s">
        <v>920</v>
      </c>
      <c r="B163" t="s">
        <v>638</v>
      </c>
      <c r="C163" t="s">
        <v>921</v>
      </c>
      <c r="D163" t="s">
        <v>42</v>
      </c>
      <c r="E163" t="s">
        <v>360</v>
      </c>
      <c r="F163">
        <v>930</v>
      </c>
      <c r="G163">
        <v>234.9</v>
      </c>
      <c r="H163">
        <v>109.23</v>
      </c>
      <c r="I163" t="s">
        <v>88</v>
      </c>
      <c r="J163" t="s">
        <v>133</v>
      </c>
      <c r="K163" s="27" t="s">
        <v>214</v>
      </c>
      <c r="L163" t="str">
        <f>VLOOKUP(I163,dim_trader!A:B,2,FALSE)</f>
        <v>Hayden Brown</v>
      </c>
      <c r="M163" t="str">
        <f>VLOOKUP(J163,dim_portfolio!A:B,2,FALSE)</f>
        <v>Portfolio 5</v>
      </c>
      <c r="N163" t="str">
        <f>VLOOKUP(D163,dim_company!A:C,3,FALSE)</f>
        <v>Microsoft Corp.</v>
      </c>
      <c r="O163">
        <f>VLOOKUP(K163,dim_calendar!A:C,3,FALSE)</f>
        <v>2025</v>
      </c>
      <c r="P163" s="14">
        <f t="shared" si="6"/>
        <v>218457</v>
      </c>
      <c r="Q163" s="29" t="str">
        <f t="shared" si="7"/>
        <v>Feb</v>
      </c>
      <c r="R163">
        <f t="shared" si="8"/>
        <v>218347.77</v>
      </c>
    </row>
    <row r="164" spans="1:18">
      <c r="A164" t="s">
        <v>996</v>
      </c>
      <c r="B164" t="s">
        <v>843</v>
      </c>
      <c r="C164" t="s">
        <v>997</v>
      </c>
      <c r="D164" t="s">
        <v>33</v>
      </c>
      <c r="E164" t="s">
        <v>365</v>
      </c>
      <c r="F164">
        <v>258</v>
      </c>
      <c r="G164">
        <v>2218.42</v>
      </c>
      <c r="H164">
        <v>286.18</v>
      </c>
      <c r="I164" t="s">
        <v>72</v>
      </c>
      <c r="J164" t="s">
        <v>148</v>
      </c>
      <c r="K164" s="27" t="s">
        <v>214</v>
      </c>
      <c r="L164" t="str">
        <f>VLOOKUP(I164,dim_trader!A:B,2,FALSE)</f>
        <v>Morgan Williams</v>
      </c>
      <c r="M164" t="str">
        <f>VLOOKUP(J164,dim_portfolio!A:B,2,FALSE)</f>
        <v>Portfolio 10</v>
      </c>
      <c r="N164" t="str">
        <f>VLOOKUP(D164,dim_company!A:C,3,FALSE)</f>
        <v>HDFC Bank</v>
      </c>
      <c r="O164">
        <f>VLOOKUP(K164,dim_calendar!A:C,3,FALSE)</f>
        <v>2025</v>
      </c>
      <c r="P164" s="14">
        <f t="shared" si="6"/>
        <v>572352.36</v>
      </c>
      <c r="Q164" s="29" t="str">
        <f t="shared" si="7"/>
        <v>Feb</v>
      </c>
      <c r="R164">
        <f t="shared" si="8"/>
        <v>572066.17999999993</v>
      </c>
    </row>
    <row r="165" spans="1:18">
      <c r="A165" t="s">
        <v>1297</v>
      </c>
      <c r="B165" t="s">
        <v>532</v>
      </c>
      <c r="C165" t="s">
        <v>1298</v>
      </c>
      <c r="D165" t="s">
        <v>36</v>
      </c>
      <c r="E165" t="s">
        <v>365</v>
      </c>
      <c r="F165">
        <v>903</v>
      </c>
      <c r="G165">
        <v>608.29</v>
      </c>
      <c r="H165">
        <v>274.64</v>
      </c>
      <c r="I165" t="s">
        <v>60</v>
      </c>
      <c r="J165" t="s">
        <v>121</v>
      </c>
      <c r="K165" s="27" t="s">
        <v>214</v>
      </c>
      <c r="L165" t="str">
        <f>VLOOKUP(I165,dim_trader!A:B,2,FALSE)</f>
        <v>Avery Garcia</v>
      </c>
      <c r="M165" t="str">
        <f>VLOOKUP(J165,dim_portfolio!A:B,2,FALSE)</f>
        <v>Portfolio 1</v>
      </c>
      <c r="N165" t="str">
        <f>VLOOKUP(D165,dim_company!A:C,3,FALSE)</f>
        <v>Reliance Industries</v>
      </c>
      <c r="O165">
        <f>VLOOKUP(K165,dim_calendar!A:C,3,FALSE)</f>
        <v>2025</v>
      </c>
      <c r="P165" s="14">
        <f t="shared" si="6"/>
        <v>549285.87</v>
      </c>
      <c r="Q165" s="29" t="str">
        <f t="shared" si="7"/>
        <v>Feb</v>
      </c>
      <c r="R165">
        <f t="shared" si="8"/>
        <v>549011.23</v>
      </c>
    </row>
    <row r="166" spans="1:18">
      <c r="A166" t="s">
        <v>1448</v>
      </c>
      <c r="B166" t="s">
        <v>415</v>
      </c>
      <c r="C166" t="s">
        <v>1449</v>
      </c>
      <c r="D166" t="s">
        <v>33</v>
      </c>
      <c r="E166" t="s">
        <v>365</v>
      </c>
      <c r="F166">
        <v>130</v>
      </c>
      <c r="G166">
        <v>2172.5700000000002</v>
      </c>
      <c r="H166">
        <v>141.22</v>
      </c>
      <c r="I166" t="s">
        <v>94</v>
      </c>
      <c r="J166" t="s">
        <v>145</v>
      </c>
      <c r="K166" s="27" t="s">
        <v>214</v>
      </c>
      <c r="L166" t="str">
        <f>VLOOKUP(I166,dim_trader!A:B,2,FALSE)</f>
        <v>Jordan Wilson</v>
      </c>
      <c r="M166" t="str">
        <f>VLOOKUP(J166,dim_portfolio!A:B,2,FALSE)</f>
        <v>Portfolio 9</v>
      </c>
      <c r="N166" t="str">
        <f>VLOOKUP(D166,dim_company!A:C,3,FALSE)</f>
        <v>HDFC Bank</v>
      </c>
      <c r="O166">
        <f>VLOOKUP(K166,dim_calendar!A:C,3,FALSE)</f>
        <v>2025</v>
      </c>
      <c r="P166" s="14">
        <f t="shared" si="6"/>
        <v>282434.10000000003</v>
      </c>
      <c r="Q166" s="29" t="str">
        <f t="shared" si="7"/>
        <v>Feb</v>
      </c>
      <c r="R166">
        <f t="shared" si="8"/>
        <v>282292.88000000006</v>
      </c>
    </row>
    <row r="167" spans="1:18">
      <c r="A167" t="s">
        <v>1458</v>
      </c>
      <c r="B167" t="s">
        <v>795</v>
      </c>
      <c r="C167" t="s">
        <v>1459</v>
      </c>
      <c r="D167" t="s">
        <v>30</v>
      </c>
      <c r="E167" t="s">
        <v>365</v>
      </c>
      <c r="F167">
        <v>635</v>
      </c>
      <c r="G167">
        <v>1217.55</v>
      </c>
      <c r="H167">
        <v>386.57</v>
      </c>
      <c r="I167" t="s">
        <v>116</v>
      </c>
      <c r="J167" t="s">
        <v>133</v>
      </c>
      <c r="K167" s="27" t="s">
        <v>214</v>
      </c>
      <c r="L167" t="str">
        <f>VLOOKUP(I167,dim_trader!A:B,2,FALSE)</f>
        <v>Riley Lee</v>
      </c>
      <c r="M167" t="str">
        <f>VLOOKUP(J167,dim_portfolio!A:B,2,FALSE)</f>
        <v>Portfolio 5</v>
      </c>
      <c r="N167" t="str">
        <f>VLOOKUP(D167,dim_company!A:C,3,FALSE)</f>
        <v>Infosys</v>
      </c>
      <c r="O167">
        <f>VLOOKUP(K167,dim_calendar!A:C,3,FALSE)</f>
        <v>2025</v>
      </c>
      <c r="P167" s="14">
        <f t="shared" si="6"/>
        <v>773144.25</v>
      </c>
      <c r="Q167" s="29" t="str">
        <f t="shared" si="7"/>
        <v>Feb</v>
      </c>
      <c r="R167">
        <f t="shared" si="8"/>
        <v>772757.68</v>
      </c>
    </row>
    <row r="168" spans="1:18">
      <c r="A168" t="s">
        <v>1106</v>
      </c>
      <c r="B168" t="s">
        <v>695</v>
      </c>
      <c r="C168" t="s">
        <v>1107</v>
      </c>
      <c r="D168" t="s">
        <v>30</v>
      </c>
      <c r="E168" t="s">
        <v>365</v>
      </c>
      <c r="F168">
        <v>898</v>
      </c>
      <c r="G168">
        <v>1232.26</v>
      </c>
      <c r="H168">
        <v>553.28</v>
      </c>
      <c r="I168" t="s">
        <v>98</v>
      </c>
      <c r="J168" t="s">
        <v>127</v>
      </c>
      <c r="K168" s="27" t="s">
        <v>215</v>
      </c>
      <c r="L168" t="str">
        <f>VLOOKUP(I168,dim_trader!A:B,2,FALSE)</f>
        <v>Elliot Lewis</v>
      </c>
      <c r="M168" t="str">
        <f>VLOOKUP(J168,dim_portfolio!A:B,2,FALSE)</f>
        <v>Portfolio 3</v>
      </c>
      <c r="N168" t="str">
        <f>VLOOKUP(D168,dim_company!A:C,3,FALSE)</f>
        <v>Infosys</v>
      </c>
      <c r="O168">
        <f>VLOOKUP(K168,dim_calendar!A:C,3,FALSE)</f>
        <v>2025</v>
      </c>
      <c r="P168" s="14">
        <f t="shared" si="6"/>
        <v>1106569.48</v>
      </c>
      <c r="Q168" s="29" t="str">
        <f t="shared" si="7"/>
        <v>Feb</v>
      </c>
      <c r="R168">
        <f t="shared" si="8"/>
        <v>1106016.2</v>
      </c>
    </row>
    <row r="169" spans="1:18">
      <c r="A169" t="s">
        <v>1303</v>
      </c>
      <c r="B169" t="s">
        <v>654</v>
      </c>
      <c r="C169" t="s">
        <v>1304</v>
      </c>
      <c r="D169" t="s">
        <v>48</v>
      </c>
      <c r="E169" t="s">
        <v>365</v>
      </c>
      <c r="F169">
        <v>786</v>
      </c>
      <c r="G169">
        <v>1223.3599999999999</v>
      </c>
      <c r="H169">
        <v>480.78</v>
      </c>
      <c r="I169" t="s">
        <v>57</v>
      </c>
      <c r="J169" t="s">
        <v>148</v>
      </c>
      <c r="K169" s="27" t="s">
        <v>215</v>
      </c>
      <c r="L169" t="str">
        <f>VLOOKUP(I169,dim_trader!A:B,2,FALSE)</f>
        <v>Drew Williams</v>
      </c>
      <c r="M169" t="str">
        <f>VLOOKUP(J169,dim_portfolio!A:B,2,FALSE)</f>
        <v>Portfolio 10</v>
      </c>
      <c r="N169" t="str">
        <f>VLOOKUP(D169,dim_company!A:C,3,FALSE)</f>
        <v>Pfizer Inc.</v>
      </c>
      <c r="O169">
        <f>VLOOKUP(K169,dim_calendar!A:C,3,FALSE)</f>
        <v>2025</v>
      </c>
      <c r="P169" s="14">
        <f t="shared" si="6"/>
        <v>961560.96</v>
      </c>
      <c r="Q169" s="29" t="str">
        <f t="shared" si="7"/>
        <v>Feb</v>
      </c>
      <c r="R169">
        <f t="shared" si="8"/>
        <v>961080.17999999993</v>
      </c>
    </row>
    <row r="170" spans="1:18">
      <c r="A170" t="s">
        <v>1114</v>
      </c>
      <c r="B170" t="s">
        <v>434</v>
      </c>
      <c r="C170" t="s">
        <v>1115</v>
      </c>
      <c r="D170" t="s">
        <v>30</v>
      </c>
      <c r="E170" t="s">
        <v>365</v>
      </c>
      <c r="F170">
        <v>997</v>
      </c>
      <c r="G170">
        <v>1238.8399999999999</v>
      </c>
      <c r="H170">
        <v>617.55999999999995</v>
      </c>
      <c r="I170" t="s">
        <v>60</v>
      </c>
      <c r="J170" t="s">
        <v>133</v>
      </c>
      <c r="K170" s="27" t="s">
        <v>218</v>
      </c>
      <c r="L170" t="str">
        <f>VLOOKUP(I170,dim_trader!A:B,2,FALSE)</f>
        <v>Avery Garcia</v>
      </c>
      <c r="M170" t="str">
        <f>VLOOKUP(J170,dim_portfolio!A:B,2,FALSE)</f>
        <v>Portfolio 5</v>
      </c>
      <c r="N170" t="str">
        <f>VLOOKUP(D170,dim_company!A:C,3,FALSE)</f>
        <v>Infosys</v>
      </c>
      <c r="O170">
        <f>VLOOKUP(K170,dim_calendar!A:C,3,FALSE)</f>
        <v>2025</v>
      </c>
      <c r="P170" s="14">
        <f t="shared" si="6"/>
        <v>1235123.48</v>
      </c>
      <c r="Q170" s="29" t="str">
        <f t="shared" si="7"/>
        <v>Mar</v>
      </c>
      <c r="R170">
        <f t="shared" si="8"/>
        <v>1234505.92</v>
      </c>
    </row>
    <row r="171" spans="1:18">
      <c r="A171" t="s">
        <v>1420</v>
      </c>
      <c r="B171" t="s">
        <v>394</v>
      </c>
      <c r="C171" t="s">
        <v>1421</v>
      </c>
      <c r="D171" t="s">
        <v>48</v>
      </c>
      <c r="E171" t="s">
        <v>365</v>
      </c>
      <c r="F171">
        <v>782</v>
      </c>
      <c r="G171">
        <v>1105.99</v>
      </c>
      <c r="H171">
        <v>432.44</v>
      </c>
      <c r="I171" t="s">
        <v>60</v>
      </c>
      <c r="J171" t="s">
        <v>121</v>
      </c>
      <c r="K171" s="27" t="s">
        <v>218</v>
      </c>
      <c r="L171" t="str">
        <f>VLOOKUP(I171,dim_trader!A:B,2,FALSE)</f>
        <v>Avery Garcia</v>
      </c>
      <c r="M171" t="str">
        <f>VLOOKUP(J171,dim_portfolio!A:B,2,FALSE)</f>
        <v>Portfolio 1</v>
      </c>
      <c r="N171" t="str">
        <f>VLOOKUP(D171,dim_company!A:C,3,FALSE)</f>
        <v>Pfizer Inc.</v>
      </c>
      <c r="O171">
        <f>VLOOKUP(K171,dim_calendar!A:C,3,FALSE)</f>
        <v>2025</v>
      </c>
      <c r="P171" s="14">
        <f t="shared" si="6"/>
        <v>864884.18</v>
      </c>
      <c r="Q171" s="29" t="str">
        <f t="shared" si="7"/>
        <v>Mar</v>
      </c>
      <c r="R171">
        <f t="shared" si="8"/>
        <v>864451.74000000011</v>
      </c>
    </row>
    <row r="172" spans="1:18">
      <c r="A172" t="s">
        <v>1518</v>
      </c>
      <c r="B172" t="s">
        <v>368</v>
      </c>
      <c r="C172" t="s">
        <v>1519</v>
      </c>
      <c r="D172" t="s">
        <v>39</v>
      </c>
      <c r="E172" t="s">
        <v>365</v>
      </c>
      <c r="F172">
        <v>854</v>
      </c>
      <c r="G172">
        <v>232.55</v>
      </c>
      <c r="H172">
        <v>99.3</v>
      </c>
      <c r="I172" t="s">
        <v>86</v>
      </c>
      <c r="J172" t="s">
        <v>130</v>
      </c>
      <c r="K172" s="27" t="s">
        <v>218</v>
      </c>
      <c r="L172" t="str">
        <f>VLOOKUP(I172,dim_trader!A:B,2,FALSE)</f>
        <v>Jamie Anderson</v>
      </c>
      <c r="M172" t="str">
        <f>VLOOKUP(J172,dim_portfolio!A:B,2,FALSE)</f>
        <v>Portfolio 4</v>
      </c>
      <c r="N172" t="str">
        <f>VLOOKUP(D172,dim_company!A:C,3,FALSE)</f>
        <v>Apple Inc.</v>
      </c>
      <c r="O172">
        <f>VLOOKUP(K172,dim_calendar!A:C,3,FALSE)</f>
        <v>2025</v>
      </c>
      <c r="P172" s="14">
        <f t="shared" si="6"/>
        <v>198597.7</v>
      </c>
      <c r="Q172" s="29" t="str">
        <f t="shared" si="7"/>
        <v>Mar</v>
      </c>
      <c r="R172">
        <f t="shared" si="8"/>
        <v>198498.40000000002</v>
      </c>
    </row>
    <row r="173" spans="1:18">
      <c r="A173" t="s">
        <v>884</v>
      </c>
      <c r="B173" t="s">
        <v>838</v>
      </c>
      <c r="C173" t="s">
        <v>885</v>
      </c>
      <c r="D173" t="s">
        <v>27</v>
      </c>
      <c r="E173" t="s">
        <v>360</v>
      </c>
      <c r="F173">
        <v>323</v>
      </c>
      <c r="G173">
        <v>784.63</v>
      </c>
      <c r="H173">
        <v>126.72</v>
      </c>
      <c r="I173" t="s">
        <v>116</v>
      </c>
      <c r="J173" t="s">
        <v>124</v>
      </c>
      <c r="K173" s="27" t="s">
        <v>219</v>
      </c>
      <c r="L173" t="str">
        <f>VLOOKUP(I173,dim_trader!A:B,2,FALSE)</f>
        <v>Riley Lee</v>
      </c>
      <c r="M173" t="str">
        <f>VLOOKUP(J173,dim_portfolio!A:B,2,FALSE)</f>
        <v>Portfolio 2</v>
      </c>
      <c r="N173" t="str">
        <f>VLOOKUP(D173,dim_company!A:C,3,FALSE)</f>
        <v>Tata Consultancy Services</v>
      </c>
      <c r="O173">
        <f>VLOOKUP(K173,dim_calendar!A:C,3,FALSE)</f>
        <v>2025</v>
      </c>
      <c r="P173" s="14">
        <f t="shared" si="6"/>
        <v>253435.49</v>
      </c>
      <c r="Q173" s="29" t="str">
        <f t="shared" si="7"/>
        <v>Mar</v>
      </c>
      <c r="R173">
        <f t="shared" si="8"/>
        <v>253308.77</v>
      </c>
    </row>
    <row r="174" spans="1:18">
      <c r="A174" t="s">
        <v>1490</v>
      </c>
      <c r="B174" t="s">
        <v>371</v>
      </c>
      <c r="C174" t="s">
        <v>1491</v>
      </c>
      <c r="D174" t="s">
        <v>27</v>
      </c>
      <c r="E174" t="s">
        <v>360</v>
      </c>
      <c r="F174">
        <v>313</v>
      </c>
      <c r="G174">
        <v>766.38</v>
      </c>
      <c r="H174">
        <v>119.94</v>
      </c>
      <c r="I174" t="s">
        <v>94</v>
      </c>
      <c r="J174" t="s">
        <v>139</v>
      </c>
      <c r="K174" s="27" t="s">
        <v>219</v>
      </c>
      <c r="L174" t="str">
        <f>VLOOKUP(I174,dim_trader!A:B,2,FALSE)</f>
        <v>Jordan Wilson</v>
      </c>
      <c r="M174" t="str">
        <f>VLOOKUP(J174,dim_portfolio!A:B,2,FALSE)</f>
        <v>Portfolio 7</v>
      </c>
      <c r="N174" t="str">
        <f>VLOOKUP(D174,dim_company!A:C,3,FALSE)</f>
        <v>Tata Consultancy Services</v>
      </c>
      <c r="O174">
        <f>VLOOKUP(K174,dim_calendar!A:C,3,FALSE)</f>
        <v>2025</v>
      </c>
      <c r="P174" s="14">
        <f t="shared" si="6"/>
        <v>239876.94</v>
      </c>
      <c r="Q174" s="29" t="str">
        <f t="shared" si="7"/>
        <v>Mar</v>
      </c>
      <c r="R174">
        <f t="shared" si="8"/>
        <v>239757</v>
      </c>
    </row>
    <row r="175" spans="1:18">
      <c r="A175" t="s">
        <v>1506</v>
      </c>
      <c r="B175" t="s">
        <v>521</v>
      </c>
      <c r="C175" t="s">
        <v>1507</v>
      </c>
      <c r="D175" t="s">
        <v>45</v>
      </c>
      <c r="E175" t="s">
        <v>365</v>
      </c>
      <c r="F175">
        <v>287</v>
      </c>
      <c r="G175">
        <v>571.29</v>
      </c>
      <c r="H175">
        <v>81.98</v>
      </c>
      <c r="I175" t="s">
        <v>102</v>
      </c>
      <c r="J175" t="s">
        <v>136</v>
      </c>
      <c r="K175" s="27" t="s">
        <v>219</v>
      </c>
      <c r="L175" t="str">
        <f>VLOOKUP(I175,dim_trader!A:B,2,FALSE)</f>
        <v>Rowan Harris</v>
      </c>
      <c r="M175" t="str">
        <f>VLOOKUP(J175,dim_portfolio!A:B,2,FALSE)</f>
        <v>Portfolio 6</v>
      </c>
      <c r="N175" t="str">
        <f>VLOOKUP(D175,dim_company!A:C,3,FALSE)</f>
        <v>Amazon.com Inc.</v>
      </c>
      <c r="O175">
        <f>VLOOKUP(K175,dim_calendar!A:C,3,FALSE)</f>
        <v>2025</v>
      </c>
      <c r="P175" s="14">
        <f t="shared" si="6"/>
        <v>163960.22999999998</v>
      </c>
      <c r="Q175" s="29" t="str">
        <f t="shared" si="7"/>
        <v>Mar</v>
      </c>
      <c r="R175">
        <f t="shared" si="8"/>
        <v>163878.24999999997</v>
      </c>
    </row>
    <row r="176" spans="1:18">
      <c r="A176" t="s">
        <v>1516</v>
      </c>
      <c r="B176" t="s">
        <v>517</v>
      </c>
      <c r="C176" t="s">
        <v>1517</v>
      </c>
      <c r="D176" t="s">
        <v>39</v>
      </c>
      <c r="E176" t="s">
        <v>360</v>
      </c>
      <c r="F176">
        <v>455</v>
      </c>
      <c r="G176">
        <v>233.25</v>
      </c>
      <c r="H176">
        <v>53.06</v>
      </c>
      <c r="I176" t="s">
        <v>66</v>
      </c>
      <c r="J176" t="s">
        <v>145</v>
      </c>
      <c r="K176" s="27" t="s">
        <v>219</v>
      </c>
      <c r="L176" t="str">
        <f>VLOOKUP(I176,dim_trader!A:B,2,FALSE)</f>
        <v>Jordan Clark</v>
      </c>
      <c r="M176" t="str">
        <f>VLOOKUP(J176,dim_portfolio!A:B,2,FALSE)</f>
        <v>Portfolio 9</v>
      </c>
      <c r="N176" t="str">
        <f>VLOOKUP(D176,dim_company!A:C,3,FALSE)</f>
        <v>Apple Inc.</v>
      </c>
      <c r="O176">
        <f>VLOOKUP(K176,dim_calendar!A:C,3,FALSE)</f>
        <v>2025</v>
      </c>
      <c r="P176" s="14">
        <f t="shared" si="6"/>
        <v>106128.75</v>
      </c>
      <c r="Q176" s="29" t="str">
        <f t="shared" si="7"/>
        <v>Mar</v>
      </c>
      <c r="R176">
        <f t="shared" si="8"/>
        <v>106075.69</v>
      </c>
    </row>
    <row r="177" spans="1:18">
      <c r="A177" t="s">
        <v>1736</v>
      </c>
      <c r="B177" t="s">
        <v>363</v>
      </c>
      <c r="C177" t="s">
        <v>1737</v>
      </c>
      <c r="D177" t="s">
        <v>30</v>
      </c>
      <c r="E177" t="s">
        <v>360</v>
      </c>
      <c r="F177">
        <v>238</v>
      </c>
      <c r="G177">
        <v>1278.1400000000001</v>
      </c>
      <c r="H177">
        <v>152.1</v>
      </c>
      <c r="I177" t="s">
        <v>90</v>
      </c>
      <c r="J177" t="s">
        <v>124</v>
      </c>
      <c r="K177" s="27" t="s">
        <v>219</v>
      </c>
      <c r="L177" t="str">
        <f>VLOOKUP(I177,dim_trader!A:B,2,FALSE)</f>
        <v>Casey Khan</v>
      </c>
      <c r="M177" t="str">
        <f>VLOOKUP(J177,dim_portfolio!A:B,2,FALSE)</f>
        <v>Portfolio 2</v>
      </c>
      <c r="N177" t="str">
        <f>VLOOKUP(D177,dim_company!A:C,3,FALSE)</f>
        <v>Infosys</v>
      </c>
      <c r="O177">
        <f>VLOOKUP(K177,dim_calendar!A:C,3,FALSE)</f>
        <v>2025</v>
      </c>
      <c r="P177" s="14">
        <f t="shared" si="6"/>
        <v>304197.32</v>
      </c>
      <c r="Q177" s="29" t="str">
        <f t="shared" si="7"/>
        <v>Mar</v>
      </c>
      <c r="R177">
        <f t="shared" si="8"/>
        <v>304045.22000000003</v>
      </c>
    </row>
    <row r="178" spans="1:18">
      <c r="A178" t="s">
        <v>1289</v>
      </c>
      <c r="B178" t="s">
        <v>383</v>
      </c>
      <c r="C178" t="s">
        <v>1290</v>
      </c>
      <c r="D178" t="s">
        <v>39</v>
      </c>
      <c r="E178" t="s">
        <v>360</v>
      </c>
      <c r="F178">
        <v>831</v>
      </c>
      <c r="G178">
        <v>236.81</v>
      </c>
      <c r="H178">
        <v>98.39</v>
      </c>
      <c r="I178" t="s">
        <v>82</v>
      </c>
      <c r="J178" t="s">
        <v>145</v>
      </c>
      <c r="K178" s="27" t="s">
        <v>220</v>
      </c>
      <c r="L178" t="str">
        <f>VLOOKUP(I178,dim_trader!A:B,2,FALSE)</f>
        <v>Rowan Clark</v>
      </c>
      <c r="M178" t="str">
        <f>VLOOKUP(J178,dim_portfolio!A:B,2,FALSE)</f>
        <v>Portfolio 9</v>
      </c>
      <c r="N178" t="str">
        <f>VLOOKUP(D178,dim_company!A:C,3,FALSE)</f>
        <v>Apple Inc.</v>
      </c>
      <c r="O178">
        <f>VLOOKUP(K178,dim_calendar!A:C,3,FALSE)</f>
        <v>2025</v>
      </c>
      <c r="P178" s="14">
        <f t="shared" si="6"/>
        <v>196789.11000000002</v>
      </c>
      <c r="Q178" s="29" t="str">
        <f t="shared" si="7"/>
        <v>Mar</v>
      </c>
      <c r="R178">
        <f t="shared" si="8"/>
        <v>196690.72</v>
      </c>
    </row>
    <row r="179" spans="1:18">
      <c r="A179" t="s">
        <v>1438</v>
      </c>
      <c r="B179" t="s">
        <v>426</v>
      </c>
      <c r="C179" t="s">
        <v>1439</v>
      </c>
      <c r="D179" t="s">
        <v>33</v>
      </c>
      <c r="E179" t="s">
        <v>360</v>
      </c>
      <c r="F179">
        <v>540</v>
      </c>
      <c r="G179">
        <v>2044.13</v>
      </c>
      <c r="H179">
        <v>551.91999999999996</v>
      </c>
      <c r="I179" t="s">
        <v>74</v>
      </c>
      <c r="J179" t="s">
        <v>124</v>
      </c>
      <c r="K179" s="27" t="s">
        <v>220</v>
      </c>
      <c r="L179" t="str">
        <f>VLOOKUP(I179,dim_trader!A:B,2,FALSE)</f>
        <v>Robin Lewis</v>
      </c>
      <c r="M179" t="str">
        <f>VLOOKUP(J179,dim_portfolio!A:B,2,FALSE)</f>
        <v>Portfolio 2</v>
      </c>
      <c r="N179" t="str">
        <f>VLOOKUP(D179,dim_company!A:C,3,FALSE)</f>
        <v>HDFC Bank</v>
      </c>
      <c r="O179">
        <f>VLOOKUP(K179,dim_calendar!A:C,3,FALSE)</f>
        <v>2025</v>
      </c>
      <c r="P179" s="14">
        <f t="shared" si="6"/>
        <v>1103830.2</v>
      </c>
      <c r="Q179" s="29" t="str">
        <f t="shared" si="7"/>
        <v>Mar</v>
      </c>
      <c r="R179">
        <f t="shared" si="8"/>
        <v>1103278.28</v>
      </c>
    </row>
    <row r="180" spans="1:18">
      <c r="A180" t="s">
        <v>1468</v>
      </c>
      <c r="B180" t="s">
        <v>712</v>
      </c>
      <c r="C180" t="s">
        <v>1469</v>
      </c>
      <c r="D180" t="s">
        <v>33</v>
      </c>
      <c r="E180" t="s">
        <v>360</v>
      </c>
      <c r="F180">
        <v>269</v>
      </c>
      <c r="G180">
        <v>2198.21</v>
      </c>
      <c r="H180">
        <v>295.66000000000003</v>
      </c>
      <c r="I180" t="s">
        <v>116</v>
      </c>
      <c r="J180" t="s">
        <v>127</v>
      </c>
      <c r="K180" s="27" t="s">
        <v>220</v>
      </c>
      <c r="L180" t="str">
        <f>VLOOKUP(I180,dim_trader!A:B,2,FALSE)</f>
        <v>Riley Lee</v>
      </c>
      <c r="M180" t="str">
        <f>VLOOKUP(J180,dim_portfolio!A:B,2,FALSE)</f>
        <v>Portfolio 3</v>
      </c>
      <c r="N180" t="str">
        <f>VLOOKUP(D180,dim_company!A:C,3,FALSE)</f>
        <v>HDFC Bank</v>
      </c>
      <c r="O180">
        <f>VLOOKUP(K180,dim_calendar!A:C,3,FALSE)</f>
        <v>2025</v>
      </c>
      <c r="P180" s="14">
        <f t="shared" si="6"/>
        <v>591318.49</v>
      </c>
      <c r="Q180" s="29" t="str">
        <f t="shared" si="7"/>
        <v>Mar</v>
      </c>
      <c r="R180">
        <f t="shared" si="8"/>
        <v>591022.82999999996</v>
      </c>
    </row>
    <row r="181" spans="1:18">
      <c r="A181" t="s">
        <v>1671</v>
      </c>
      <c r="B181" t="s">
        <v>661</v>
      </c>
      <c r="C181" t="s">
        <v>1672</v>
      </c>
      <c r="D181" t="s">
        <v>36</v>
      </c>
      <c r="E181" t="s">
        <v>365</v>
      </c>
      <c r="F181">
        <v>959</v>
      </c>
      <c r="G181">
        <v>631.78</v>
      </c>
      <c r="H181">
        <v>302.94</v>
      </c>
      <c r="I181" t="s">
        <v>82</v>
      </c>
      <c r="J181" t="s">
        <v>130</v>
      </c>
      <c r="K181" s="27" t="s">
        <v>220</v>
      </c>
      <c r="L181" t="str">
        <f>VLOOKUP(I181,dim_trader!A:B,2,FALSE)</f>
        <v>Rowan Clark</v>
      </c>
      <c r="M181" t="str">
        <f>VLOOKUP(J181,dim_portfolio!A:B,2,FALSE)</f>
        <v>Portfolio 4</v>
      </c>
      <c r="N181" t="str">
        <f>VLOOKUP(D181,dim_company!A:C,3,FALSE)</f>
        <v>Reliance Industries</v>
      </c>
      <c r="O181">
        <f>VLOOKUP(K181,dim_calendar!A:C,3,FALSE)</f>
        <v>2025</v>
      </c>
      <c r="P181" s="14">
        <f t="shared" si="6"/>
        <v>605877.02</v>
      </c>
      <c r="Q181" s="29" t="str">
        <f t="shared" si="7"/>
        <v>Mar</v>
      </c>
      <c r="R181">
        <f t="shared" si="8"/>
        <v>605574.08000000007</v>
      </c>
    </row>
    <row r="182" spans="1:18">
      <c r="A182" t="s">
        <v>1847</v>
      </c>
      <c r="B182" t="s">
        <v>499</v>
      </c>
      <c r="C182" t="s">
        <v>1848</v>
      </c>
      <c r="D182" t="s">
        <v>33</v>
      </c>
      <c r="E182" t="s">
        <v>360</v>
      </c>
      <c r="F182">
        <v>537</v>
      </c>
      <c r="G182">
        <v>2151.25</v>
      </c>
      <c r="H182">
        <v>577.61</v>
      </c>
      <c r="I182" t="s">
        <v>57</v>
      </c>
      <c r="J182" t="s">
        <v>142</v>
      </c>
      <c r="K182" s="27" t="s">
        <v>220</v>
      </c>
      <c r="L182" t="str">
        <f>VLOOKUP(I182,dim_trader!A:B,2,FALSE)</f>
        <v>Drew Williams</v>
      </c>
      <c r="M182" t="str">
        <f>VLOOKUP(J182,dim_portfolio!A:B,2,FALSE)</f>
        <v>Portfolio 8</v>
      </c>
      <c r="N182" t="str">
        <f>VLOOKUP(D182,dim_company!A:C,3,FALSE)</f>
        <v>HDFC Bank</v>
      </c>
      <c r="O182">
        <f>VLOOKUP(K182,dim_calendar!A:C,3,FALSE)</f>
        <v>2025</v>
      </c>
      <c r="P182" s="14">
        <f t="shared" si="6"/>
        <v>1155221.25</v>
      </c>
      <c r="Q182" s="29" t="str">
        <f t="shared" si="7"/>
        <v>Mar</v>
      </c>
      <c r="R182">
        <f t="shared" si="8"/>
        <v>1154643.6399999999</v>
      </c>
    </row>
    <row r="183" spans="1:18">
      <c r="A183" t="s">
        <v>1273</v>
      </c>
      <c r="B183" t="s">
        <v>710</v>
      </c>
      <c r="C183" t="s">
        <v>1274</v>
      </c>
      <c r="D183" t="s">
        <v>39</v>
      </c>
      <c r="E183" t="s">
        <v>360</v>
      </c>
      <c r="F183">
        <v>448</v>
      </c>
      <c r="G183">
        <v>256.73</v>
      </c>
      <c r="H183">
        <v>57.51</v>
      </c>
      <c r="I183" t="s">
        <v>102</v>
      </c>
      <c r="J183" t="s">
        <v>145</v>
      </c>
      <c r="K183" s="27" t="s">
        <v>221</v>
      </c>
      <c r="L183" t="str">
        <f>VLOOKUP(I183,dim_trader!A:B,2,FALSE)</f>
        <v>Rowan Harris</v>
      </c>
      <c r="M183" t="str">
        <f>VLOOKUP(J183,dim_portfolio!A:B,2,FALSE)</f>
        <v>Portfolio 9</v>
      </c>
      <c r="N183" t="str">
        <f>VLOOKUP(D183,dim_company!A:C,3,FALSE)</f>
        <v>Apple Inc.</v>
      </c>
      <c r="O183">
        <f>VLOOKUP(K183,dim_calendar!A:C,3,FALSE)</f>
        <v>2025</v>
      </c>
      <c r="P183" s="14">
        <f t="shared" si="6"/>
        <v>115015.04000000001</v>
      </c>
      <c r="Q183" s="29" t="str">
        <f t="shared" si="7"/>
        <v>Mar</v>
      </c>
      <c r="R183">
        <f t="shared" si="8"/>
        <v>114957.53000000001</v>
      </c>
    </row>
    <row r="184" spans="1:18">
      <c r="A184" t="s">
        <v>1142</v>
      </c>
      <c r="B184" t="s">
        <v>716</v>
      </c>
      <c r="C184" t="s">
        <v>1143</v>
      </c>
      <c r="D184" t="s">
        <v>27</v>
      </c>
      <c r="E184" t="s">
        <v>365</v>
      </c>
      <c r="F184">
        <v>787</v>
      </c>
      <c r="G184">
        <v>759.58</v>
      </c>
      <c r="H184">
        <v>298.89</v>
      </c>
      <c r="I184" t="s">
        <v>94</v>
      </c>
      <c r="J184" t="s">
        <v>136</v>
      </c>
      <c r="K184" s="27" t="s">
        <v>222</v>
      </c>
      <c r="L184" t="str">
        <f>VLOOKUP(I184,dim_trader!A:B,2,FALSE)</f>
        <v>Jordan Wilson</v>
      </c>
      <c r="M184" t="str">
        <f>VLOOKUP(J184,dim_portfolio!A:B,2,FALSE)</f>
        <v>Portfolio 6</v>
      </c>
      <c r="N184" t="str">
        <f>VLOOKUP(D184,dim_company!A:C,3,FALSE)</f>
        <v>Tata Consultancy Services</v>
      </c>
      <c r="O184">
        <f>VLOOKUP(K184,dim_calendar!A:C,3,FALSE)</f>
        <v>2025</v>
      </c>
      <c r="P184" s="14">
        <f t="shared" si="6"/>
        <v>597789.46000000008</v>
      </c>
      <c r="Q184" s="29" t="str">
        <f t="shared" si="7"/>
        <v>Mar</v>
      </c>
      <c r="R184">
        <f t="shared" si="8"/>
        <v>597490.57000000007</v>
      </c>
    </row>
    <row r="185" spans="1:18">
      <c r="A185" t="s">
        <v>1259</v>
      </c>
      <c r="B185" t="s">
        <v>570</v>
      </c>
      <c r="C185" t="s">
        <v>1260</v>
      </c>
      <c r="D185" t="s">
        <v>39</v>
      </c>
      <c r="E185" t="s">
        <v>360</v>
      </c>
      <c r="F185">
        <v>488</v>
      </c>
      <c r="G185">
        <v>234.07</v>
      </c>
      <c r="H185">
        <v>57.11</v>
      </c>
      <c r="I185" t="s">
        <v>104</v>
      </c>
      <c r="J185" t="s">
        <v>142</v>
      </c>
      <c r="K185" s="27" t="s">
        <v>222</v>
      </c>
      <c r="L185" t="str">
        <f>VLOOKUP(I185,dim_trader!A:B,2,FALSE)</f>
        <v>Taylor Wilson</v>
      </c>
      <c r="M185" t="str">
        <f>VLOOKUP(J185,dim_portfolio!A:B,2,FALSE)</f>
        <v>Portfolio 8</v>
      </c>
      <c r="N185" t="str">
        <f>VLOOKUP(D185,dim_company!A:C,3,FALSE)</f>
        <v>Apple Inc.</v>
      </c>
      <c r="O185">
        <f>VLOOKUP(K185,dim_calendar!A:C,3,FALSE)</f>
        <v>2025</v>
      </c>
      <c r="P185" s="14">
        <f t="shared" si="6"/>
        <v>114226.16</v>
      </c>
      <c r="Q185" s="29" t="str">
        <f t="shared" si="7"/>
        <v>Mar</v>
      </c>
      <c r="R185">
        <f t="shared" si="8"/>
        <v>114169.05</v>
      </c>
    </row>
    <row r="186" spans="1:18">
      <c r="A186" t="s">
        <v>1396</v>
      </c>
      <c r="B186" t="s">
        <v>513</v>
      </c>
      <c r="C186" t="s">
        <v>1397</v>
      </c>
      <c r="D186" t="s">
        <v>42</v>
      </c>
      <c r="E186" t="s">
        <v>365</v>
      </c>
      <c r="F186">
        <v>812</v>
      </c>
      <c r="G186">
        <v>232.48</v>
      </c>
      <c r="H186">
        <v>94.39</v>
      </c>
      <c r="I186" t="s">
        <v>112</v>
      </c>
      <c r="J186" t="s">
        <v>148</v>
      </c>
      <c r="K186" s="27" t="s">
        <v>222</v>
      </c>
      <c r="L186" t="str">
        <f>VLOOKUP(I186,dim_trader!A:B,2,FALSE)</f>
        <v>Morgan Lee</v>
      </c>
      <c r="M186" t="str">
        <f>VLOOKUP(J186,dim_portfolio!A:B,2,FALSE)</f>
        <v>Portfolio 10</v>
      </c>
      <c r="N186" t="str">
        <f>VLOOKUP(D186,dim_company!A:C,3,FALSE)</f>
        <v>Microsoft Corp.</v>
      </c>
      <c r="O186">
        <f>VLOOKUP(K186,dim_calendar!A:C,3,FALSE)</f>
        <v>2025</v>
      </c>
      <c r="P186" s="14">
        <f t="shared" si="6"/>
        <v>188773.75999999998</v>
      </c>
      <c r="Q186" s="29" t="str">
        <f t="shared" si="7"/>
        <v>Mar</v>
      </c>
      <c r="R186">
        <f t="shared" si="8"/>
        <v>188679.36999999997</v>
      </c>
    </row>
    <row r="187" spans="1:18">
      <c r="A187" t="s">
        <v>1440</v>
      </c>
      <c r="B187" t="s">
        <v>688</v>
      </c>
      <c r="C187" t="s">
        <v>1441</v>
      </c>
      <c r="D187" t="s">
        <v>45</v>
      </c>
      <c r="E187" t="s">
        <v>365</v>
      </c>
      <c r="F187">
        <v>211</v>
      </c>
      <c r="G187">
        <v>568.85</v>
      </c>
      <c r="H187">
        <v>60.01</v>
      </c>
      <c r="I187" t="s">
        <v>102</v>
      </c>
      <c r="J187" t="s">
        <v>133</v>
      </c>
      <c r="K187" s="27" t="s">
        <v>222</v>
      </c>
      <c r="L187" t="str">
        <f>VLOOKUP(I187,dim_trader!A:B,2,FALSE)</f>
        <v>Rowan Harris</v>
      </c>
      <c r="M187" t="str">
        <f>VLOOKUP(J187,dim_portfolio!A:B,2,FALSE)</f>
        <v>Portfolio 5</v>
      </c>
      <c r="N187" t="str">
        <f>VLOOKUP(D187,dim_company!A:C,3,FALSE)</f>
        <v>Amazon.com Inc.</v>
      </c>
      <c r="O187">
        <f>VLOOKUP(K187,dim_calendar!A:C,3,FALSE)</f>
        <v>2025</v>
      </c>
      <c r="P187" s="14">
        <f t="shared" si="6"/>
        <v>120027.35</v>
      </c>
      <c r="Q187" s="29" t="str">
        <f t="shared" si="7"/>
        <v>Mar</v>
      </c>
      <c r="R187">
        <f t="shared" si="8"/>
        <v>119967.34000000001</v>
      </c>
    </row>
    <row r="188" spans="1:18">
      <c r="A188" t="s">
        <v>1508</v>
      </c>
      <c r="B188" t="s">
        <v>637</v>
      </c>
      <c r="C188" t="s">
        <v>1509</v>
      </c>
      <c r="D188" t="s">
        <v>36</v>
      </c>
      <c r="E188" t="s">
        <v>360</v>
      </c>
      <c r="F188">
        <v>430</v>
      </c>
      <c r="G188">
        <v>646.72</v>
      </c>
      <c r="H188">
        <v>139.04</v>
      </c>
      <c r="I188" t="s">
        <v>92</v>
      </c>
      <c r="J188" t="s">
        <v>124</v>
      </c>
      <c r="K188" s="27" t="s">
        <v>222</v>
      </c>
      <c r="L188" t="str">
        <f>VLOOKUP(I188,dim_trader!A:B,2,FALSE)</f>
        <v>Hayden Nguyen</v>
      </c>
      <c r="M188" t="str">
        <f>VLOOKUP(J188,dim_portfolio!A:B,2,FALSE)</f>
        <v>Portfolio 2</v>
      </c>
      <c r="N188" t="str">
        <f>VLOOKUP(D188,dim_company!A:C,3,FALSE)</f>
        <v>Reliance Industries</v>
      </c>
      <c r="O188">
        <f>VLOOKUP(K188,dim_calendar!A:C,3,FALSE)</f>
        <v>2025</v>
      </c>
      <c r="P188" s="14">
        <f t="shared" si="6"/>
        <v>278089.60000000003</v>
      </c>
      <c r="Q188" s="29" t="str">
        <f t="shared" si="7"/>
        <v>Mar</v>
      </c>
      <c r="R188">
        <f t="shared" si="8"/>
        <v>277950.56000000006</v>
      </c>
    </row>
    <row r="189" spans="1:18">
      <c r="A189" t="s">
        <v>1804</v>
      </c>
      <c r="B189" t="s">
        <v>522</v>
      </c>
      <c r="C189" t="s">
        <v>1805</v>
      </c>
      <c r="D189" t="s">
        <v>39</v>
      </c>
      <c r="E189" t="s">
        <v>360</v>
      </c>
      <c r="F189">
        <v>959</v>
      </c>
      <c r="G189">
        <v>234.02</v>
      </c>
      <c r="H189">
        <v>112.21</v>
      </c>
      <c r="I189" t="s">
        <v>98</v>
      </c>
      <c r="J189" t="s">
        <v>133</v>
      </c>
      <c r="K189" s="27" t="s">
        <v>222</v>
      </c>
      <c r="L189" t="str">
        <f>VLOOKUP(I189,dim_trader!A:B,2,FALSE)</f>
        <v>Elliot Lewis</v>
      </c>
      <c r="M189" t="str">
        <f>VLOOKUP(J189,dim_portfolio!A:B,2,FALSE)</f>
        <v>Portfolio 5</v>
      </c>
      <c r="N189" t="str">
        <f>VLOOKUP(D189,dim_company!A:C,3,FALSE)</f>
        <v>Apple Inc.</v>
      </c>
      <c r="O189">
        <f>VLOOKUP(K189,dim_calendar!A:C,3,FALSE)</f>
        <v>2025</v>
      </c>
      <c r="P189" s="14">
        <f t="shared" si="6"/>
        <v>224425.18000000002</v>
      </c>
      <c r="Q189" s="29" t="str">
        <f t="shared" si="7"/>
        <v>Mar</v>
      </c>
      <c r="R189">
        <f t="shared" si="8"/>
        <v>224312.97000000003</v>
      </c>
    </row>
    <row r="190" spans="1:18">
      <c r="A190" t="s">
        <v>1257</v>
      </c>
      <c r="B190" t="s">
        <v>777</v>
      </c>
      <c r="C190" t="s">
        <v>1258</v>
      </c>
      <c r="D190" t="s">
        <v>27</v>
      </c>
      <c r="E190" t="s">
        <v>365</v>
      </c>
      <c r="F190">
        <v>472</v>
      </c>
      <c r="G190">
        <v>821.15</v>
      </c>
      <c r="H190">
        <v>193.79</v>
      </c>
      <c r="I190" t="s">
        <v>106</v>
      </c>
      <c r="J190" t="s">
        <v>121</v>
      </c>
      <c r="K190" s="27" t="s">
        <v>225</v>
      </c>
      <c r="L190" t="str">
        <f>VLOOKUP(I190,dim_trader!A:B,2,FALSE)</f>
        <v>Jordan Harris</v>
      </c>
      <c r="M190" t="str">
        <f>VLOOKUP(J190,dim_portfolio!A:B,2,FALSE)</f>
        <v>Portfolio 1</v>
      </c>
      <c r="N190" t="str">
        <f>VLOOKUP(D190,dim_company!A:C,3,FALSE)</f>
        <v>Tata Consultancy Services</v>
      </c>
      <c r="O190">
        <f>VLOOKUP(K190,dim_calendar!A:C,3,FALSE)</f>
        <v>2025</v>
      </c>
      <c r="P190" s="14">
        <f t="shared" si="6"/>
        <v>387582.8</v>
      </c>
      <c r="Q190" s="29" t="str">
        <f t="shared" si="7"/>
        <v>Mar</v>
      </c>
      <c r="R190">
        <f t="shared" si="8"/>
        <v>387389.01</v>
      </c>
    </row>
    <row r="191" spans="1:18">
      <c r="A191" t="s">
        <v>1412</v>
      </c>
      <c r="B191" t="s">
        <v>447</v>
      </c>
      <c r="C191" t="s">
        <v>1413</v>
      </c>
      <c r="D191" t="s">
        <v>27</v>
      </c>
      <c r="E191" t="s">
        <v>365</v>
      </c>
      <c r="F191">
        <v>735</v>
      </c>
      <c r="G191">
        <v>739.55</v>
      </c>
      <c r="H191">
        <v>271.77999999999997</v>
      </c>
      <c r="I191" t="s">
        <v>68</v>
      </c>
      <c r="J191" t="s">
        <v>133</v>
      </c>
      <c r="K191" s="27" t="s">
        <v>225</v>
      </c>
      <c r="L191" t="str">
        <f>VLOOKUP(I191,dim_trader!A:B,2,FALSE)</f>
        <v>Reese Patel</v>
      </c>
      <c r="M191" t="str">
        <f>VLOOKUP(J191,dim_portfolio!A:B,2,FALSE)</f>
        <v>Portfolio 5</v>
      </c>
      <c r="N191" t="str">
        <f>VLOOKUP(D191,dim_company!A:C,3,FALSE)</f>
        <v>Tata Consultancy Services</v>
      </c>
      <c r="O191">
        <f>VLOOKUP(K191,dim_calendar!A:C,3,FALSE)</f>
        <v>2025</v>
      </c>
      <c r="P191" s="14">
        <f t="shared" si="6"/>
        <v>543569.25</v>
      </c>
      <c r="Q191" s="29" t="str">
        <f t="shared" si="7"/>
        <v>Mar</v>
      </c>
      <c r="R191">
        <f t="shared" si="8"/>
        <v>543297.47</v>
      </c>
    </row>
    <row r="192" spans="1:18">
      <c r="A192" t="s">
        <v>1472</v>
      </c>
      <c r="B192" t="s">
        <v>422</v>
      </c>
      <c r="C192" t="s">
        <v>1473</v>
      </c>
      <c r="D192" t="s">
        <v>42</v>
      </c>
      <c r="E192" t="s">
        <v>360</v>
      </c>
      <c r="F192">
        <v>405</v>
      </c>
      <c r="G192">
        <v>235.81</v>
      </c>
      <c r="H192">
        <v>47.75</v>
      </c>
      <c r="I192" t="s">
        <v>78</v>
      </c>
      <c r="J192" t="s">
        <v>124</v>
      </c>
      <c r="K192" s="27" t="s">
        <v>225</v>
      </c>
      <c r="L192" t="str">
        <f>VLOOKUP(I192,dim_trader!A:B,2,FALSE)</f>
        <v>Morgan Harris</v>
      </c>
      <c r="M192" t="str">
        <f>VLOOKUP(J192,dim_portfolio!A:B,2,FALSE)</f>
        <v>Portfolio 2</v>
      </c>
      <c r="N192" t="str">
        <f>VLOOKUP(D192,dim_company!A:C,3,FALSE)</f>
        <v>Microsoft Corp.</v>
      </c>
      <c r="O192">
        <f>VLOOKUP(K192,dim_calendar!A:C,3,FALSE)</f>
        <v>2025</v>
      </c>
      <c r="P192" s="14">
        <f t="shared" si="6"/>
        <v>95503.05</v>
      </c>
      <c r="Q192" s="29" t="str">
        <f t="shared" si="7"/>
        <v>Mar</v>
      </c>
      <c r="R192">
        <f t="shared" si="8"/>
        <v>95455.3</v>
      </c>
    </row>
    <row r="193" spans="1:18">
      <c r="A193" t="s">
        <v>1615</v>
      </c>
      <c r="B193" t="s">
        <v>767</v>
      </c>
      <c r="C193" t="s">
        <v>1616</v>
      </c>
      <c r="D193" t="s">
        <v>30</v>
      </c>
      <c r="E193" t="s">
        <v>365</v>
      </c>
      <c r="F193">
        <v>726</v>
      </c>
      <c r="G193">
        <v>1196.23</v>
      </c>
      <c r="H193">
        <v>434.23</v>
      </c>
      <c r="I193" t="s">
        <v>94</v>
      </c>
      <c r="J193" t="s">
        <v>145</v>
      </c>
      <c r="K193" s="27" t="s">
        <v>225</v>
      </c>
      <c r="L193" t="str">
        <f>VLOOKUP(I193,dim_trader!A:B,2,FALSE)</f>
        <v>Jordan Wilson</v>
      </c>
      <c r="M193" t="str">
        <f>VLOOKUP(J193,dim_portfolio!A:B,2,FALSE)</f>
        <v>Portfolio 9</v>
      </c>
      <c r="N193" t="str">
        <f>VLOOKUP(D193,dim_company!A:C,3,FALSE)</f>
        <v>Infosys</v>
      </c>
      <c r="O193">
        <f>VLOOKUP(K193,dim_calendar!A:C,3,FALSE)</f>
        <v>2025</v>
      </c>
      <c r="P193" s="14">
        <f t="shared" si="6"/>
        <v>868462.98</v>
      </c>
      <c r="Q193" s="29" t="str">
        <f t="shared" si="7"/>
        <v>Mar</v>
      </c>
      <c r="R193">
        <f t="shared" si="8"/>
        <v>868028.75</v>
      </c>
    </row>
    <row r="194" spans="1:18">
      <c r="A194" t="s">
        <v>1712</v>
      </c>
      <c r="B194" t="s">
        <v>586</v>
      </c>
      <c r="C194" t="s">
        <v>1713</v>
      </c>
      <c r="D194" t="s">
        <v>42</v>
      </c>
      <c r="E194" t="s">
        <v>360</v>
      </c>
      <c r="F194">
        <v>841</v>
      </c>
      <c r="G194">
        <v>237.7</v>
      </c>
      <c r="H194">
        <v>99.95</v>
      </c>
      <c r="I194" t="s">
        <v>60</v>
      </c>
      <c r="J194" t="s">
        <v>142</v>
      </c>
      <c r="K194" s="27" t="s">
        <v>225</v>
      </c>
      <c r="L194" t="str">
        <f>VLOOKUP(I194,dim_trader!A:B,2,FALSE)</f>
        <v>Avery Garcia</v>
      </c>
      <c r="M194" t="str">
        <f>VLOOKUP(J194,dim_portfolio!A:B,2,FALSE)</f>
        <v>Portfolio 8</v>
      </c>
      <c r="N194" t="str">
        <f>VLOOKUP(D194,dim_company!A:C,3,FALSE)</f>
        <v>Microsoft Corp.</v>
      </c>
      <c r="O194">
        <f>VLOOKUP(K194,dim_calendar!A:C,3,FALSE)</f>
        <v>2025</v>
      </c>
      <c r="P194" s="14">
        <f t="shared" ref="P194:P257" si="9">(F194 * G194)</f>
        <v>199905.69999999998</v>
      </c>
      <c r="Q194" s="29" t="str">
        <f t="shared" ref="Q194:Q257" si="10">TEXT(K194,"mmm")</f>
        <v>Mar</v>
      </c>
      <c r="R194">
        <f t="shared" ref="R194:R257" si="11">(F194 * G194) - H194</f>
        <v>199805.74999999997</v>
      </c>
    </row>
    <row r="195" spans="1:18">
      <c r="A195" t="s">
        <v>1092</v>
      </c>
      <c r="B195" t="s">
        <v>780</v>
      </c>
      <c r="C195" t="s">
        <v>1093</v>
      </c>
      <c r="D195" t="s">
        <v>30</v>
      </c>
      <c r="E195" t="s">
        <v>360</v>
      </c>
      <c r="F195">
        <v>838</v>
      </c>
      <c r="G195">
        <v>1310.87</v>
      </c>
      <c r="H195">
        <v>549.25</v>
      </c>
      <c r="I195" t="s">
        <v>68</v>
      </c>
      <c r="J195" t="s">
        <v>139</v>
      </c>
      <c r="K195" s="27" t="s">
        <v>226</v>
      </c>
      <c r="L195" t="str">
        <f>VLOOKUP(I195,dim_trader!A:B,2,FALSE)</f>
        <v>Reese Patel</v>
      </c>
      <c r="M195" t="str">
        <f>VLOOKUP(J195,dim_portfolio!A:B,2,FALSE)</f>
        <v>Portfolio 7</v>
      </c>
      <c r="N195" t="str">
        <f>VLOOKUP(D195,dim_company!A:C,3,FALSE)</f>
        <v>Infosys</v>
      </c>
      <c r="O195">
        <f>VLOOKUP(K195,dim_calendar!A:C,3,FALSE)</f>
        <v>2025</v>
      </c>
      <c r="P195" s="14">
        <f t="shared" si="9"/>
        <v>1098509.0599999998</v>
      </c>
      <c r="Q195" s="29" t="str">
        <f t="shared" si="10"/>
        <v>Mar</v>
      </c>
      <c r="R195">
        <f t="shared" si="11"/>
        <v>1097959.8099999998</v>
      </c>
    </row>
    <row r="196" spans="1:18">
      <c r="A196" t="s">
        <v>1265</v>
      </c>
      <c r="B196" t="s">
        <v>837</v>
      </c>
      <c r="C196" t="s">
        <v>1266</v>
      </c>
      <c r="D196" t="s">
        <v>45</v>
      </c>
      <c r="E196" t="s">
        <v>360</v>
      </c>
      <c r="F196">
        <v>13</v>
      </c>
      <c r="G196">
        <v>582.12</v>
      </c>
      <c r="H196">
        <v>3.78</v>
      </c>
      <c r="I196" t="s">
        <v>57</v>
      </c>
      <c r="J196" t="s">
        <v>121</v>
      </c>
      <c r="K196" s="27" t="s">
        <v>226</v>
      </c>
      <c r="L196" t="str">
        <f>VLOOKUP(I196,dim_trader!A:B,2,FALSE)</f>
        <v>Drew Williams</v>
      </c>
      <c r="M196" t="str">
        <f>VLOOKUP(J196,dim_portfolio!A:B,2,FALSE)</f>
        <v>Portfolio 1</v>
      </c>
      <c r="N196" t="str">
        <f>VLOOKUP(D196,dim_company!A:C,3,FALSE)</f>
        <v>Amazon.com Inc.</v>
      </c>
      <c r="O196">
        <f>VLOOKUP(K196,dim_calendar!A:C,3,FALSE)</f>
        <v>2025</v>
      </c>
      <c r="P196" s="14">
        <f t="shared" si="9"/>
        <v>7567.56</v>
      </c>
      <c r="Q196" s="29" t="str">
        <f t="shared" si="10"/>
        <v>Mar</v>
      </c>
      <c r="R196">
        <f t="shared" si="11"/>
        <v>7563.7800000000007</v>
      </c>
    </row>
    <row r="197" spans="1:18">
      <c r="A197" t="s">
        <v>1384</v>
      </c>
      <c r="B197" t="s">
        <v>571</v>
      </c>
      <c r="C197" t="s">
        <v>1385</v>
      </c>
      <c r="D197" t="s">
        <v>33</v>
      </c>
      <c r="E197" t="s">
        <v>365</v>
      </c>
      <c r="F197">
        <v>974</v>
      </c>
      <c r="G197">
        <v>2132.7600000000002</v>
      </c>
      <c r="H197">
        <v>1038.6500000000001</v>
      </c>
      <c r="I197" t="s">
        <v>66</v>
      </c>
      <c r="J197" t="s">
        <v>139</v>
      </c>
      <c r="K197" s="27" t="s">
        <v>226</v>
      </c>
      <c r="L197" t="str">
        <f>VLOOKUP(I197,dim_trader!A:B,2,FALSE)</f>
        <v>Jordan Clark</v>
      </c>
      <c r="M197" t="str">
        <f>VLOOKUP(J197,dim_portfolio!A:B,2,FALSE)</f>
        <v>Portfolio 7</v>
      </c>
      <c r="N197" t="str">
        <f>VLOOKUP(D197,dim_company!A:C,3,FALSE)</f>
        <v>HDFC Bank</v>
      </c>
      <c r="O197">
        <f>VLOOKUP(K197,dim_calendar!A:C,3,FALSE)</f>
        <v>2025</v>
      </c>
      <c r="P197" s="14">
        <f t="shared" si="9"/>
        <v>2077308.2400000002</v>
      </c>
      <c r="Q197" s="29" t="str">
        <f t="shared" si="10"/>
        <v>Mar</v>
      </c>
      <c r="R197">
        <f t="shared" si="11"/>
        <v>2076269.5900000003</v>
      </c>
    </row>
    <row r="198" spans="1:18">
      <c r="A198" t="s">
        <v>1496</v>
      </c>
      <c r="B198" t="s">
        <v>595</v>
      </c>
      <c r="C198" t="s">
        <v>1497</v>
      </c>
      <c r="D198" t="s">
        <v>48</v>
      </c>
      <c r="E198" t="s">
        <v>365</v>
      </c>
      <c r="F198">
        <v>31</v>
      </c>
      <c r="G198">
        <v>1041.8599999999999</v>
      </c>
      <c r="H198">
        <v>16.149999999999999</v>
      </c>
      <c r="I198" t="s">
        <v>72</v>
      </c>
      <c r="J198" t="s">
        <v>133</v>
      </c>
      <c r="K198" s="27" t="s">
        <v>226</v>
      </c>
      <c r="L198" t="str">
        <f>VLOOKUP(I198,dim_trader!A:B,2,FALSE)</f>
        <v>Morgan Williams</v>
      </c>
      <c r="M198" t="str">
        <f>VLOOKUP(J198,dim_portfolio!A:B,2,FALSE)</f>
        <v>Portfolio 5</v>
      </c>
      <c r="N198" t="str">
        <f>VLOOKUP(D198,dim_company!A:C,3,FALSE)</f>
        <v>Pfizer Inc.</v>
      </c>
      <c r="O198">
        <f>VLOOKUP(K198,dim_calendar!A:C,3,FALSE)</f>
        <v>2025</v>
      </c>
      <c r="P198" s="14">
        <f t="shared" si="9"/>
        <v>32297.659999999996</v>
      </c>
      <c r="Q198" s="29" t="str">
        <f t="shared" si="10"/>
        <v>Mar</v>
      </c>
      <c r="R198">
        <f t="shared" si="11"/>
        <v>32281.509999999995</v>
      </c>
    </row>
    <row r="199" spans="1:18">
      <c r="A199" t="s">
        <v>1571</v>
      </c>
      <c r="B199" t="s">
        <v>770</v>
      </c>
      <c r="C199" t="s">
        <v>1572</v>
      </c>
      <c r="D199" t="s">
        <v>30</v>
      </c>
      <c r="E199" t="s">
        <v>365</v>
      </c>
      <c r="F199">
        <v>913</v>
      </c>
      <c r="G199">
        <v>1254.46</v>
      </c>
      <c r="H199">
        <v>572.66</v>
      </c>
      <c r="I199" t="s">
        <v>72</v>
      </c>
      <c r="J199" t="s">
        <v>142</v>
      </c>
      <c r="K199" s="27" t="s">
        <v>226</v>
      </c>
      <c r="L199" t="str">
        <f>VLOOKUP(I199,dim_trader!A:B,2,FALSE)</f>
        <v>Morgan Williams</v>
      </c>
      <c r="M199" t="str">
        <f>VLOOKUP(J199,dim_portfolio!A:B,2,FALSE)</f>
        <v>Portfolio 8</v>
      </c>
      <c r="N199" t="str">
        <f>VLOOKUP(D199,dim_company!A:C,3,FALSE)</f>
        <v>Infosys</v>
      </c>
      <c r="O199">
        <f>VLOOKUP(K199,dim_calendar!A:C,3,FALSE)</f>
        <v>2025</v>
      </c>
      <c r="P199" s="14">
        <f t="shared" si="9"/>
        <v>1145321.98</v>
      </c>
      <c r="Q199" s="29" t="str">
        <f t="shared" si="10"/>
        <v>Mar</v>
      </c>
      <c r="R199">
        <f t="shared" si="11"/>
        <v>1144749.32</v>
      </c>
    </row>
    <row r="200" spans="1:18">
      <c r="A200" t="s">
        <v>1809</v>
      </c>
      <c r="B200" t="s">
        <v>722</v>
      </c>
      <c r="C200" t="s">
        <v>1810</v>
      </c>
      <c r="D200" t="s">
        <v>45</v>
      </c>
      <c r="E200" t="s">
        <v>365</v>
      </c>
      <c r="F200">
        <v>922</v>
      </c>
      <c r="G200">
        <v>582.94000000000005</v>
      </c>
      <c r="H200">
        <v>268.74</v>
      </c>
      <c r="I200" t="s">
        <v>66</v>
      </c>
      <c r="J200" t="s">
        <v>127</v>
      </c>
      <c r="K200" s="27" t="s">
        <v>226</v>
      </c>
      <c r="L200" t="str">
        <f>VLOOKUP(I200,dim_trader!A:B,2,FALSE)</f>
        <v>Jordan Clark</v>
      </c>
      <c r="M200" t="str">
        <f>VLOOKUP(J200,dim_portfolio!A:B,2,FALSE)</f>
        <v>Portfolio 3</v>
      </c>
      <c r="N200" t="str">
        <f>VLOOKUP(D200,dim_company!A:C,3,FALSE)</f>
        <v>Amazon.com Inc.</v>
      </c>
      <c r="O200">
        <f>VLOOKUP(K200,dim_calendar!A:C,3,FALSE)</f>
        <v>2025</v>
      </c>
      <c r="P200" s="14">
        <f t="shared" si="9"/>
        <v>537470.68000000005</v>
      </c>
      <c r="Q200" s="29" t="str">
        <f t="shared" si="10"/>
        <v>Mar</v>
      </c>
      <c r="R200">
        <f t="shared" si="11"/>
        <v>537201.94000000006</v>
      </c>
    </row>
    <row r="201" spans="1:18">
      <c r="A201" t="s">
        <v>916</v>
      </c>
      <c r="B201" t="s">
        <v>471</v>
      </c>
      <c r="C201" t="s">
        <v>917</v>
      </c>
      <c r="D201" t="s">
        <v>30</v>
      </c>
      <c r="E201" t="s">
        <v>365</v>
      </c>
      <c r="F201">
        <v>575</v>
      </c>
      <c r="G201">
        <v>1284.21</v>
      </c>
      <c r="H201">
        <v>369.21</v>
      </c>
      <c r="I201" t="s">
        <v>96</v>
      </c>
      <c r="J201" t="s">
        <v>139</v>
      </c>
      <c r="K201" s="27" t="s">
        <v>227</v>
      </c>
      <c r="L201" t="str">
        <f>VLOOKUP(I201,dim_trader!A:B,2,FALSE)</f>
        <v>Taylor Miller</v>
      </c>
      <c r="M201" t="str">
        <f>VLOOKUP(J201,dim_portfolio!A:B,2,FALSE)</f>
        <v>Portfolio 7</v>
      </c>
      <c r="N201" t="str">
        <f>VLOOKUP(D201,dim_company!A:C,3,FALSE)</f>
        <v>Infosys</v>
      </c>
      <c r="O201">
        <f>VLOOKUP(K201,dim_calendar!A:C,3,FALSE)</f>
        <v>2025</v>
      </c>
      <c r="P201" s="14">
        <f t="shared" si="9"/>
        <v>738420.75</v>
      </c>
      <c r="Q201" s="29" t="str">
        <f t="shared" si="10"/>
        <v>Mar</v>
      </c>
      <c r="R201">
        <f t="shared" si="11"/>
        <v>738051.54</v>
      </c>
    </row>
    <row r="202" spans="1:18">
      <c r="A202" t="s">
        <v>1080</v>
      </c>
      <c r="B202" t="s">
        <v>630</v>
      </c>
      <c r="C202" t="s">
        <v>1081</v>
      </c>
      <c r="D202" t="s">
        <v>30</v>
      </c>
      <c r="E202" t="s">
        <v>365</v>
      </c>
      <c r="F202">
        <v>949</v>
      </c>
      <c r="G202">
        <v>1302.05</v>
      </c>
      <c r="H202">
        <v>617.82000000000005</v>
      </c>
      <c r="I202" t="s">
        <v>54</v>
      </c>
      <c r="J202" t="s">
        <v>127</v>
      </c>
      <c r="K202" s="27" t="s">
        <v>227</v>
      </c>
      <c r="L202" t="str">
        <f>VLOOKUP(I202,dim_trader!A:B,2,FALSE)</f>
        <v>Taylor Shah</v>
      </c>
      <c r="M202" t="str">
        <f>VLOOKUP(J202,dim_portfolio!A:B,2,FALSE)</f>
        <v>Portfolio 3</v>
      </c>
      <c r="N202" t="str">
        <f>VLOOKUP(D202,dim_company!A:C,3,FALSE)</f>
        <v>Infosys</v>
      </c>
      <c r="O202">
        <f>VLOOKUP(K202,dim_calendar!A:C,3,FALSE)</f>
        <v>2025</v>
      </c>
      <c r="P202" s="14">
        <f t="shared" si="9"/>
        <v>1235645.45</v>
      </c>
      <c r="Q202" s="29" t="str">
        <f t="shared" si="10"/>
        <v>Mar</v>
      </c>
      <c r="R202">
        <f t="shared" si="11"/>
        <v>1235027.6299999999</v>
      </c>
    </row>
    <row r="203" spans="1:18">
      <c r="A203" t="s">
        <v>1365</v>
      </c>
      <c r="B203" t="s">
        <v>391</v>
      </c>
      <c r="C203" t="s">
        <v>1366</v>
      </c>
      <c r="D203" t="s">
        <v>48</v>
      </c>
      <c r="E203" t="s">
        <v>360</v>
      </c>
      <c r="F203">
        <v>213</v>
      </c>
      <c r="G203">
        <v>1358.28</v>
      </c>
      <c r="H203">
        <v>144.66</v>
      </c>
      <c r="I203" t="s">
        <v>80</v>
      </c>
      <c r="J203" t="s">
        <v>127</v>
      </c>
      <c r="K203" s="27" t="s">
        <v>227</v>
      </c>
      <c r="L203" t="str">
        <f>VLOOKUP(I203,dim_trader!A:B,2,FALSE)</f>
        <v>Reese Williams</v>
      </c>
      <c r="M203" t="str">
        <f>VLOOKUP(J203,dim_portfolio!A:B,2,FALSE)</f>
        <v>Portfolio 3</v>
      </c>
      <c r="N203" t="str">
        <f>VLOOKUP(D203,dim_company!A:C,3,FALSE)</f>
        <v>Pfizer Inc.</v>
      </c>
      <c r="O203">
        <f>VLOOKUP(K203,dim_calendar!A:C,3,FALSE)</f>
        <v>2025</v>
      </c>
      <c r="P203" s="14">
        <f t="shared" si="9"/>
        <v>289313.64</v>
      </c>
      <c r="Q203" s="29" t="str">
        <f t="shared" si="10"/>
        <v>Mar</v>
      </c>
      <c r="R203">
        <f t="shared" si="11"/>
        <v>289168.98000000004</v>
      </c>
    </row>
    <row r="204" spans="1:18">
      <c r="A204" t="s">
        <v>1382</v>
      </c>
      <c r="B204" t="s">
        <v>771</v>
      </c>
      <c r="C204" t="s">
        <v>1383</v>
      </c>
      <c r="D204" t="s">
        <v>42</v>
      </c>
      <c r="E204" t="s">
        <v>360</v>
      </c>
      <c r="F204">
        <v>376</v>
      </c>
      <c r="G204">
        <v>231.88</v>
      </c>
      <c r="H204">
        <v>43.59</v>
      </c>
      <c r="I204" t="s">
        <v>72</v>
      </c>
      <c r="J204" t="s">
        <v>133</v>
      </c>
      <c r="K204" s="27" t="s">
        <v>227</v>
      </c>
      <c r="L204" t="str">
        <f>VLOOKUP(I204,dim_trader!A:B,2,FALSE)</f>
        <v>Morgan Williams</v>
      </c>
      <c r="M204" t="str">
        <f>VLOOKUP(J204,dim_portfolio!A:B,2,FALSE)</f>
        <v>Portfolio 5</v>
      </c>
      <c r="N204" t="str">
        <f>VLOOKUP(D204,dim_company!A:C,3,FALSE)</f>
        <v>Microsoft Corp.</v>
      </c>
      <c r="O204">
        <f>VLOOKUP(K204,dim_calendar!A:C,3,FALSE)</f>
        <v>2025</v>
      </c>
      <c r="P204" s="14">
        <f t="shared" si="9"/>
        <v>87186.880000000005</v>
      </c>
      <c r="Q204" s="29" t="str">
        <f t="shared" si="10"/>
        <v>Mar</v>
      </c>
      <c r="R204">
        <f t="shared" si="11"/>
        <v>87143.290000000008</v>
      </c>
    </row>
    <row r="205" spans="1:18">
      <c r="A205" t="s">
        <v>1591</v>
      </c>
      <c r="B205" t="s">
        <v>626</v>
      </c>
      <c r="C205" t="s">
        <v>1592</v>
      </c>
      <c r="D205" t="s">
        <v>39</v>
      </c>
      <c r="E205" t="s">
        <v>365</v>
      </c>
      <c r="F205">
        <v>165</v>
      </c>
      <c r="G205">
        <v>233.9</v>
      </c>
      <c r="H205">
        <v>19.3</v>
      </c>
      <c r="I205" t="s">
        <v>86</v>
      </c>
      <c r="J205" t="s">
        <v>124</v>
      </c>
      <c r="K205" s="27" t="s">
        <v>227</v>
      </c>
      <c r="L205" t="str">
        <f>VLOOKUP(I205,dim_trader!A:B,2,FALSE)</f>
        <v>Jamie Anderson</v>
      </c>
      <c r="M205" t="str">
        <f>VLOOKUP(J205,dim_portfolio!A:B,2,FALSE)</f>
        <v>Portfolio 2</v>
      </c>
      <c r="N205" t="str">
        <f>VLOOKUP(D205,dim_company!A:C,3,FALSE)</f>
        <v>Apple Inc.</v>
      </c>
      <c r="O205">
        <f>VLOOKUP(K205,dim_calendar!A:C,3,FALSE)</f>
        <v>2025</v>
      </c>
      <c r="P205" s="14">
        <f t="shared" si="9"/>
        <v>38593.5</v>
      </c>
      <c r="Q205" s="29" t="str">
        <f t="shared" si="10"/>
        <v>Mar</v>
      </c>
      <c r="R205">
        <f t="shared" si="11"/>
        <v>38574.199999999997</v>
      </c>
    </row>
    <row r="206" spans="1:18">
      <c r="A206" t="s">
        <v>1637</v>
      </c>
      <c r="B206" t="s">
        <v>602</v>
      </c>
      <c r="C206" t="s">
        <v>1638</v>
      </c>
      <c r="D206" t="s">
        <v>48</v>
      </c>
      <c r="E206" t="s">
        <v>365</v>
      </c>
      <c r="F206">
        <v>171</v>
      </c>
      <c r="G206">
        <v>1366.97</v>
      </c>
      <c r="H206">
        <v>116.88</v>
      </c>
      <c r="I206" t="s">
        <v>108</v>
      </c>
      <c r="J206" t="s">
        <v>142</v>
      </c>
      <c r="K206" s="27" t="s">
        <v>227</v>
      </c>
      <c r="L206" t="str">
        <f>VLOOKUP(I206,dim_trader!A:B,2,FALSE)</f>
        <v>Riley Lewis</v>
      </c>
      <c r="M206" t="str">
        <f>VLOOKUP(J206,dim_portfolio!A:B,2,FALSE)</f>
        <v>Portfolio 8</v>
      </c>
      <c r="N206" t="str">
        <f>VLOOKUP(D206,dim_company!A:C,3,FALSE)</f>
        <v>Pfizer Inc.</v>
      </c>
      <c r="O206">
        <f>VLOOKUP(K206,dim_calendar!A:C,3,FALSE)</f>
        <v>2025</v>
      </c>
      <c r="P206" s="14">
        <f t="shared" si="9"/>
        <v>233751.87</v>
      </c>
      <c r="Q206" s="29" t="str">
        <f t="shared" si="10"/>
        <v>Mar</v>
      </c>
      <c r="R206">
        <f t="shared" si="11"/>
        <v>233634.99</v>
      </c>
    </row>
    <row r="207" spans="1:18">
      <c r="A207" t="s">
        <v>1685</v>
      </c>
      <c r="B207" t="s">
        <v>641</v>
      </c>
      <c r="C207" t="s">
        <v>1686</v>
      </c>
      <c r="D207" t="s">
        <v>30</v>
      </c>
      <c r="E207" t="s">
        <v>365</v>
      </c>
      <c r="F207">
        <v>82</v>
      </c>
      <c r="G207">
        <v>1285.5</v>
      </c>
      <c r="H207">
        <v>52.71</v>
      </c>
      <c r="I207" t="s">
        <v>102</v>
      </c>
      <c r="J207" t="s">
        <v>133</v>
      </c>
      <c r="K207" s="27" t="s">
        <v>227</v>
      </c>
      <c r="L207" t="str">
        <f>VLOOKUP(I207,dim_trader!A:B,2,FALSE)</f>
        <v>Rowan Harris</v>
      </c>
      <c r="M207" t="str">
        <f>VLOOKUP(J207,dim_portfolio!A:B,2,FALSE)</f>
        <v>Portfolio 5</v>
      </c>
      <c r="N207" t="str">
        <f>VLOOKUP(D207,dim_company!A:C,3,FALSE)</f>
        <v>Infosys</v>
      </c>
      <c r="O207">
        <f>VLOOKUP(K207,dim_calendar!A:C,3,FALSE)</f>
        <v>2025</v>
      </c>
      <c r="P207" s="14">
        <f t="shared" si="9"/>
        <v>105411</v>
      </c>
      <c r="Q207" s="29" t="str">
        <f t="shared" si="10"/>
        <v>Mar</v>
      </c>
      <c r="R207">
        <f t="shared" si="11"/>
        <v>105358.29</v>
      </c>
    </row>
    <row r="208" spans="1:18">
      <c r="A208" t="s">
        <v>1846</v>
      </c>
      <c r="B208" t="s">
        <v>569</v>
      </c>
      <c r="C208" t="s">
        <v>1590</v>
      </c>
      <c r="D208" t="s">
        <v>33</v>
      </c>
      <c r="E208" t="s">
        <v>365</v>
      </c>
      <c r="F208">
        <v>206</v>
      </c>
      <c r="G208">
        <v>2139.5</v>
      </c>
      <c r="H208">
        <v>220.37</v>
      </c>
      <c r="I208" t="s">
        <v>54</v>
      </c>
      <c r="J208" t="s">
        <v>139</v>
      </c>
      <c r="K208" s="27" t="s">
        <v>227</v>
      </c>
      <c r="L208" t="str">
        <f>VLOOKUP(I208,dim_trader!A:B,2,FALSE)</f>
        <v>Taylor Shah</v>
      </c>
      <c r="M208" t="str">
        <f>VLOOKUP(J208,dim_portfolio!A:B,2,FALSE)</f>
        <v>Portfolio 7</v>
      </c>
      <c r="N208" t="str">
        <f>VLOOKUP(D208,dim_company!A:C,3,FALSE)</f>
        <v>HDFC Bank</v>
      </c>
      <c r="O208">
        <f>VLOOKUP(K208,dim_calendar!A:C,3,FALSE)</f>
        <v>2025</v>
      </c>
      <c r="P208" s="14">
        <f t="shared" si="9"/>
        <v>440737</v>
      </c>
      <c r="Q208" s="29" t="str">
        <f t="shared" si="10"/>
        <v>Mar</v>
      </c>
      <c r="R208">
        <f t="shared" si="11"/>
        <v>440516.63</v>
      </c>
    </row>
    <row r="209" spans="1:18">
      <c r="A209" t="s">
        <v>1023</v>
      </c>
      <c r="B209" t="s">
        <v>789</v>
      </c>
      <c r="C209" t="s">
        <v>1024</v>
      </c>
      <c r="D209" t="s">
        <v>27</v>
      </c>
      <c r="E209" t="s">
        <v>360</v>
      </c>
      <c r="F209">
        <v>988</v>
      </c>
      <c r="G209">
        <v>814.07</v>
      </c>
      <c r="H209">
        <v>402.15</v>
      </c>
      <c r="I209" t="s">
        <v>72</v>
      </c>
      <c r="J209" t="s">
        <v>136</v>
      </c>
      <c r="K209" s="27" t="s">
        <v>228</v>
      </c>
      <c r="L209" t="str">
        <f>VLOOKUP(I209,dim_trader!A:B,2,FALSE)</f>
        <v>Morgan Williams</v>
      </c>
      <c r="M209" t="str">
        <f>VLOOKUP(J209,dim_portfolio!A:B,2,FALSE)</f>
        <v>Portfolio 6</v>
      </c>
      <c r="N209" t="str">
        <f>VLOOKUP(D209,dim_company!A:C,3,FALSE)</f>
        <v>Tata Consultancy Services</v>
      </c>
      <c r="O209">
        <f>VLOOKUP(K209,dim_calendar!A:C,3,FALSE)</f>
        <v>2025</v>
      </c>
      <c r="P209" s="14">
        <f t="shared" si="9"/>
        <v>804301.16</v>
      </c>
      <c r="Q209" s="29" t="str">
        <f t="shared" si="10"/>
        <v>Mar</v>
      </c>
      <c r="R209">
        <f t="shared" si="11"/>
        <v>803899.01</v>
      </c>
    </row>
    <row r="210" spans="1:18">
      <c r="A210" t="s">
        <v>1744</v>
      </c>
      <c r="B210" t="s">
        <v>608</v>
      </c>
      <c r="C210" t="s">
        <v>1745</v>
      </c>
      <c r="D210" t="s">
        <v>27</v>
      </c>
      <c r="E210" t="s">
        <v>360</v>
      </c>
      <c r="F210">
        <v>287</v>
      </c>
      <c r="G210">
        <v>732.76</v>
      </c>
      <c r="H210">
        <v>105.15</v>
      </c>
      <c r="I210" t="s">
        <v>96</v>
      </c>
      <c r="J210" t="s">
        <v>124</v>
      </c>
      <c r="K210" s="27" t="s">
        <v>228</v>
      </c>
      <c r="L210" t="str">
        <f>VLOOKUP(I210,dim_trader!A:B,2,FALSE)</f>
        <v>Taylor Miller</v>
      </c>
      <c r="M210" t="str">
        <f>VLOOKUP(J210,dim_portfolio!A:B,2,FALSE)</f>
        <v>Portfolio 2</v>
      </c>
      <c r="N210" t="str">
        <f>VLOOKUP(D210,dim_company!A:C,3,FALSE)</f>
        <v>Tata Consultancy Services</v>
      </c>
      <c r="O210">
        <f>VLOOKUP(K210,dim_calendar!A:C,3,FALSE)</f>
        <v>2025</v>
      </c>
      <c r="P210" s="14">
        <f t="shared" si="9"/>
        <v>210302.12</v>
      </c>
      <c r="Q210" s="29" t="str">
        <f t="shared" si="10"/>
        <v>Mar</v>
      </c>
      <c r="R210">
        <f t="shared" si="11"/>
        <v>210196.97</v>
      </c>
    </row>
    <row r="211" spans="1:18">
      <c r="A211" t="s">
        <v>1279</v>
      </c>
      <c r="B211" t="s">
        <v>653</v>
      </c>
      <c r="C211" t="s">
        <v>1280</v>
      </c>
      <c r="D211" t="s">
        <v>48</v>
      </c>
      <c r="E211" t="s">
        <v>365</v>
      </c>
      <c r="F211">
        <v>596</v>
      </c>
      <c r="G211">
        <v>1004.33</v>
      </c>
      <c r="H211">
        <v>299.29000000000002</v>
      </c>
      <c r="I211" t="s">
        <v>76</v>
      </c>
      <c r="J211" t="s">
        <v>148</v>
      </c>
      <c r="K211" s="27" t="s">
        <v>229</v>
      </c>
      <c r="L211" t="str">
        <f>VLOOKUP(I211,dim_trader!A:B,2,FALSE)</f>
        <v>Alex Harris</v>
      </c>
      <c r="M211" t="str">
        <f>VLOOKUP(J211,dim_portfolio!A:B,2,FALSE)</f>
        <v>Portfolio 10</v>
      </c>
      <c r="N211" t="str">
        <f>VLOOKUP(D211,dim_company!A:C,3,FALSE)</f>
        <v>Pfizer Inc.</v>
      </c>
      <c r="O211">
        <f>VLOOKUP(K211,dim_calendar!A:C,3,FALSE)</f>
        <v>2025</v>
      </c>
      <c r="P211" s="14">
        <f t="shared" si="9"/>
        <v>598580.68000000005</v>
      </c>
      <c r="Q211" s="29" t="str">
        <f t="shared" si="10"/>
        <v>Mar</v>
      </c>
      <c r="R211">
        <f t="shared" si="11"/>
        <v>598281.39</v>
      </c>
    </row>
    <row r="212" spans="1:18">
      <c r="A212" t="s">
        <v>1609</v>
      </c>
      <c r="B212" t="s">
        <v>727</v>
      </c>
      <c r="C212" t="s">
        <v>1610</v>
      </c>
      <c r="D212" t="s">
        <v>42</v>
      </c>
      <c r="E212" t="s">
        <v>365</v>
      </c>
      <c r="F212">
        <v>819</v>
      </c>
      <c r="G212">
        <v>225.61</v>
      </c>
      <c r="H212">
        <v>92.39</v>
      </c>
      <c r="I212" t="s">
        <v>92</v>
      </c>
      <c r="J212" t="s">
        <v>121</v>
      </c>
      <c r="K212" s="27" t="s">
        <v>229</v>
      </c>
      <c r="L212" t="str">
        <f>VLOOKUP(I212,dim_trader!A:B,2,FALSE)</f>
        <v>Hayden Nguyen</v>
      </c>
      <c r="M212" t="str">
        <f>VLOOKUP(J212,dim_portfolio!A:B,2,FALSE)</f>
        <v>Portfolio 1</v>
      </c>
      <c r="N212" t="str">
        <f>VLOOKUP(D212,dim_company!A:C,3,FALSE)</f>
        <v>Microsoft Corp.</v>
      </c>
      <c r="O212">
        <f>VLOOKUP(K212,dim_calendar!A:C,3,FALSE)</f>
        <v>2025</v>
      </c>
      <c r="P212" s="14">
        <f t="shared" si="9"/>
        <v>184774.59000000003</v>
      </c>
      <c r="Q212" s="29" t="str">
        <f t="shared" si="10"/>
        <v>Mar</v>
      </c>
      <c r="R212">
        <f t="shared" si="11"/>
        <v>184682.2</v>
      </c>
    </row>
    <row r="213" spans="1:18">
      <c r="A213" t="s">
        <v>1657</v>
      </c>
      <c r="B213" t="s">
        <v>702</v>
      </c>
      <c r="C213" t="s">
        <v>1658</v>
      </c>
      <c r="D213" t="s">
        <v>27</v>
      </c>
      <c r="E213" t="s">
        <v>365</v>
      </c>
      <c r="F213">
        <v>766</v>
      </c>
      <c r="G213">
        <v>798.76</v>
      </c>
      <c r="H213">
        <v>305.93</v>
      </c>
      <c r="I213" t="s">
        <v>92</v>
      </c>
      <c r="J213" t="s">
        <v>139</v>
      </c>
      <c r="K213" s="27" t="s">
        <v>229</v>
      </c>
      <c r="L213" t="str">
        <f>VLOOKUP(I213,dim_trader!A:B,2,FALSE)</f>
        <v>Hayden Nguyen</v>
      </c>
      <c r="M213" t="str">
        <f>VLOOKUP(J213,dim_portfolio!A:B,2,FALSE)</f>
        <v>Portfolio 7</v>
      </c>
      <c r="N213" t="str">
        <f>VLOOKUP(D213,dim_company!A:C,3,FALSE)</f>
        <v>Tata Consultancy Services</v>
      </c>
      <c r="O213">
        <f>VLOOKUP(K213,dim_calendar!A:C,3,FALSE)</f>
        <v>2025</v>
      </c>
      <c r="P213" s="14">
        <f t="shared" si="9"/>
        <v>611850.16</v>
      </c>
      <c r="Q213" s="29" t="str">
        <f t="shared" si="10"/>
        <v>Mar</v>
      </c>
      <c r="R213">
        <f t="shared" si="11"/>
        <v>611544.23</v>
      </c>
    </row>
    <row r="214" spans="1:18">
      <c r="A214" t="s">
        <v>1386</v>
      </c>
      <c r="B214" t="s">
        <v>435</v>
      </c>
      <c r="C214" t="s">
        <v>1387</v>
      </c>
      <c r="D214" t="s">
        <v>30</v>
      </c>
      <c r="E214" t="s">
        <v>360</v>
      </c>
      <c r="F214">
        <v>763</v>
      </c>
      <c r="G214">
        <v>1244.49</v>
      </c>
      <c r="H214">
        <v>474.77</v>
      </c>
      <c r="I214" t="s">
        <v>54</v>
      </c>
      <c r="J214" t="s">
        <v>124</v>
      </c>
      <c r="K214" s="27" t="s">
        <v>232</v>
      </c>
      <c r="L214" t="str">
        <f>VLOOKUP(I214,dim_trader!A:B,2,FALSE)</f>
        <v>Taylor Shah</v>
      </c>
      <c r="M214" t="str">
        <f>VLOOKUP(J214,dim_portfolio!A:B,2,FALSE)</f>
        <v>Portfolio 2</v>
      </c>
      <c r="N214" t="str">
        <f>VLOOKUP(D214,dim_company!A:C,3,FALSE)</f>
        <v>Infosys</v>
      </c>
      <c r="O214">
        <f>VLOOKUP(K214,dim_calendar!A:C,3,FALSE)</f>
        <v>2025</v>
      </c>
      <c r="P214" s="14">
        <f t="shared" si="9"/>
        <v>949545.87</v>
      </c>
      <c r="Q214" s="29" t="str">
        <f t="shared" si="10"/>
        <v>Mar</v>
      </c>
      <c r="R214">
        <f t="shared" si="11"/>
        <v>949071.1</v>
      </c>
    </row>
    <row r="215" spans="1:18">
      <c r="A215" t="s">
        <v>1466</v>
      </c>
      <c r="B215" t="s">
        <v>464</v>
      </c>
      <c r="C215" t="s">
        <v>1467</v>
      </c>
      <c r="D215" t="s">
        <v>42</v>
      </c>
      <c r="E215" t="s">
        <v>360</v>
      </c>
      <c r="F215">
        <v>220</v>
      </c>
      <c r="G215">
        <v>242.98</v>
      </c>
      <c r="H215">
        <v>26.73</v>
      </c>
      <c r="I215" t="s">
        <v>116</v>
      </c>
      <c r="J215" t="s">
        <v>133</v>
      </c>
      <c r="K215" s="27" t="s">
        <v>232</v>
      </c>
      <c r="L215" t="str">
        <f>VLOOKUP(I215,dim_trader!A:B,2,FALSE)</f>
        <v>Riley Lee</v>
      </c>
      <c r="M215" t="str">
        <f>VLOOKUP(J215,dim_portfolio!A:B,2,FALSE)</f>
        <v>Portfolio 5</v>
      </c>
      <c r="N215" t="str">
        <f>VLOOKUP(D215,dim_company!A:C,3,FALSE)</f>
        <v>Microsoft Corp.</v>
      </c>
      <c r="O215">
        <f>VLOOKUP(K215,dim_calendar!A:C,3,FALSE)</f>
        <v>2025</v>
      </c>
      <c r="P215" s="14">
        <f t="shared" si="9"/>
        <v>53455.6</v>
      </c>
      <c r="Q215" s="29" t="str">
        <f t="shared" si="10"/>
        <v>Mar</v>
      </c>
      <c r="R215">
        <f t="shared" si="11"/>
        <v>53428.869999999995</v>
      </c>
    </row>
    <row r="216" spans="1:18">
      <c r="A216" t="s">
        <v>1504</v>
      </c>
      <c r="B216" t="s">
        <v>751</v>
      </c>
      <c r="C216" t="s">
        <v>1505</v>
      </c>
      <c r="D216" t="s">
        <v>33</v>
      </c>
      <c r="E216" t="s">
        <v>360</v>
      </c>
      <c r="F216">
        <v>96</v>
      </c>
      <c r="G216">
        <v>2154.6</v>
      </c>
      <c r="H216">
        <v>103.42</v>
      </c>
      <c r="I216" t="s">
        <v>108</v>
      </c>
      <c r="J216" t="s">
        <v>127</v>
      </c>
      <c r="K216" s="27" t="s">
        <v>232</v>
      </c>
      <c r="L216" t="str">
        <f>VLOOKUP(I216,dim_trader!A:B,2,FALSE)</f>
        <v>Riley Lewis</v>
      </c>
      <c r="M216" t="str">
        <f>VLOOKUP(J216,dim_portfolio!A:B,2,FALSE)</f>
        <v>Portfolio 3</v>
      </c>
      <c r="N216" t="str">
        <f>VLOOKUP(D216,dim_company!A:C,3,FALSE)</f>
        <v>HDFC Bank</v>
      </c>
      <c r="O216">
        <f>VLOOKUP(K216,dim_calendar!A:C,3,FALSE)</f>
        <v>2025</v>
      </c>
      <c r="P216" s="14">
        <f t="shared" si="9"/>
        <v>206841.59999999998</v>
      </c>
      <c r="Q216" s="29" t="str">
        <f t="shared" si="10"/>
        <v>Mar</v>
      </c>
      <c r="R216">
        <f t="shared" si="11"/>
        <v>206738.17999999996</v>
      </c>
    </row>
    <row r="217" spans="1:18">
      <c r="A217" t="s">
        <v>1561</v>
      </c>
      <c r="B217" t="s">
        <v>778</v>
      </c>
      <c r="C217" t="s">
        <v>1562</v>
      </c>
      <c r="D217" t="s">
        <v>45</v>
      </c>
      <c r="E217" t="s">
        <v>365</v>
      </c>
      <c r="F217">
        <v>887</v>
      </c>
      <c r="G217">
        <v>570.15</v>
      </c>
      <c r="H217">
        <v>252.86</v>
      </c>
      <c r="I217" t="s">
        <v>102</v>
      </c>
      <c r="J217" t="s">
        <v>133</v>
      </c>
      <c r="K217" s="27" t="s">
        <v>232</v>
      </c>
      <c r="L217" t="str">
        <f>VLOOKUP(I217,dim_trader!A:B,2,FALSE)</f>
        <v>Rowan Harris</v>
      </c>
      <c r="M217" t="str">
        <f>VLOOKUP(J217,dim_portfolio!A:B,2,FALSE)</f>
        <v>Portfolio 5</v>
      </c>
      <c r="N217" t="str">
        <f>VLOOKUP(D217,dim_company!A:C,3,FALSE)</f>
        <v>Amazon.com Inc.</v>
      </c>
      <c r="O217">
        <f>VLOOKUP(K217,dim_calendar!A:C,3,FALSE)</f>
        <v>2025</v>
      </c>
      <c r="P217" s="14">
        <f t="shared" si="9"/>
        <v>505723.05</v>
      </c>
      <c r="Q217" s="29" t="str">
        <f t="shared" si="10"/>
        <v>Mar</v>
      </c>
      <c r="R217">
        <f t="shared" si="11"/>
        <v>505470.19</v>
      </c>
    </row>
    <row r="218" spans="1:18">
      <c r="A218" t="s">
        <v>1625</v>
      </c>
      <c r="B218" t="s">
        <v>368</v>
      </c>
      <c r="C218" t="s">
        <v>1626</v>
      </c>
      <c r="D218" t="s">
        <v>30</v>
      </c>
      <c r="E218" t="s">
        <v>360</v>
      </c>
      <c r="F218">
        <v>308</v>
      </c>
      <c r="G218">
        <v>1264.21</v>
      </c>
      <c r="H218">
        <v>194.69</v>
      </c>
      <c r="I218" t="s">
        <v>94</v>
      </c>
      <c r="J218" t="s">
        <v>133</v>
      </c>
      <c r="K218" s="27" t="s">
        <v>232</v>
      </c>
      <c r="L218" t="str">
        <f>VLOOKUP(I218,dim_trader!A:B,2,FALSE)</f>
        <v>Jordan Wilson</v>
      </c>
      <c r="M218" t="str">
        <f>VLOOKUP(J218,dim_portfolio!A:B,2,FALSE)</f>
        <v>Portfolio 5</v>
      </c>
      <c r="N218" t="str">
        <f>VLOOKUP(D218,dim_company!A:C,3,FALSE)</f>
        <v>Infosys</v>
      </c>
      <c r="O218">
        <f>VLOOKUP(K218,dim_calendar!A:C,3,FALSE)</f>
        <v>2025</v>
      </c>
      <c r="P218" s="14">
        <f t="shared" si="9"/>
        <v>389376.68</v>
      </c>
      <c r="Q218" s="29" t="str">
        <f t="shared" si="10"/>
        <v>Mar</v>
      </c>
      <c r="R218">
        <f t="shared" si="11"/>
        <v>389181.99</v>
      </c>
    </row>
    <row r="219" spans="1:18">
      <c r="A219" t="s">
        <v>1627</v>
      </c>
      <c r="B219" t="s">
        <v>618</v>
      </c>
      <c r="C219" t="s">
        <v>1628</v>
      </c>
      <c r="D219" t="s">
        <v>39</v>
      </c>
      <c r="E219" t="s">
        <v>360</v>
      </c>
      <c r="F219">
        <v>473</v>
      </c>
      <c r="G219">
        <v>227.37</v>
      </c>
      <c r="H219">
        <v>53.77</v>
      </c>
      <c r="I219" t="s">
        <v>114</v>
      </c>
      <c r="J219" t="s">
        <v>121</v>
      </c>
      <c r="K219" s="27" t="s">
        <v>232</v>
      </c>
      <c r="L219" t="str">
        <f>VLOOKUP(I219,dim_trader!A:B,2,FALSE)</f>
        <v>Sam Williams</v>
      </c>
      <c r="M219" t="str">
        <f>VLOOKUP(J219,dim_portfolio!A:B,2,FALSE)</f>
        <v>Portfolio 1</v>
      </c>
      <c r="N219" t="str">
        <f>VLOOKUP(D219,dim_company!A:C,3,FALSE)</f>
        <v>Apple Inc.</v>
      </c>
      <c r="O219">
        <f>VLOOKUP(K219,dim_calendar!A:C,3,FALSE)</f>
        <v>2025</v>
      </c>
      <c r="P219" s="14">
        <f t="shared" si="9"/>
        <v>107546.01000000001</v>
      </c>
      <c r="Q219" s="29" t="str">
        <f t="shared" si="10"/>
        <v>Mar</v>
      </c>
      <c r="R219">
        <f t="shared" si="11"/>
        <v>107492.24</v>
      </c>
    </row>
    <row r="220" spans="1:18">
      <c r="A220" t="s">
        <v>888</v>
      </c>
      <c r="B220" t="s">
        <v>739</v>
      </c>
      <c r="C220" t="s">
        <v>889</v>
      </c>
      <c r="D220" t="s">
        <v>45</v>
      </c>
      <c r="E220" t="s">
        <v>360</v>
      </c>
      <c r="F220">
        <v>764</v>
      </c>
      <c r="G220">
        <v>608.33000000000004</v>
      </c>
      <c r="H220">
        <v>232.38</v>
      </c>
      <c r="I220" t="s">
        <v>57</v>
      </c>
      <c r="J220" t="s">
        <v>139</v>
      </c>
      <c r="K220" s="27" t="s">
        <v>233</v>
      </c>
      <c r="L220" t="str">
        <f>VLOOKUP(I220,dim_trader!A:B,2,FALSE)</f>
        <v>Drew Williams</v>
      </c>
      <c r="M220" t="str">
        <f>VLOOKUP(J220,dim_portfolio!A:B,2,FALSE)</f>
        <v>Portfolio 7</v>
      </c>
      <c r="N220" t="str">
        <f>VLOOKUP(D220,dim_company!A:C,3,FALSE)</f>
        <v>Amazon.com Inc.</v>
      </c>
      <c r="O220">
        <f>VLOOKUP(K220,dim_calendar!A:C,3,FALSE)</f>
        <v>2025</v>
      </c>
      <c r="P220" s="14">
        <f t="shared" si="9"/>
        <v>464764.12000000005</v>
      </c>
      <c r="Q220" s="29" t="str">
        <f t="shared" si="10"/>
        <v>Mar</v>
      </c>
      <c r="R220">
        <f t="shared" si="11"/>
        <v>464531.74000000005</v>
      </c>
    </row>
    <row r="221" spans="1:18">
      <c r="A221" t="s">
        <v>902</v>
      </c>
      <c r="B221" t="s">
        <v>412</v>
      </c>
      <c r="C221" t="s">
        <v>903</v>
      </c>
      <c r="D221" t="s">
        <v>33</v>
      </c>
      <c r="E221" t="s">
        <v>365</v>
      </c>
      <c r="F221">
        <v>213</v>
      </c>
      <c r="G221">
        <v>2239.9899999999998</v>
      </c>
      <c r="H221">
        <v>238.56</v>
      </c>
      <c r="I221" t="s">
        <v>112</v>
      </c>
      <c r="J221" t="s">
        <v>121</v>
      </c>
      <c r="K221" s="27" t="s">
        <v>233</v>
      </c>
      <c r="L221" t="str">
        <f>VLOOKUP(I221,dim_trader!A:B,2,FALSE)</f>
        <v>Morgan Lee</v>
      </c>
      <c r="M221" t="str">
        <f>VLOOKUP(J221,dim_portfolio!A:B,2,FALSE)</f>
        <v>Portfolio 1</v>
      </c>
      <c r="N221" t="str">
        <f>VLOOKUP(D221,dim_company!A:C,3,FALSE)</f>
        <v>HDFC Bank</v>
      </c>
      <c r="O221">
        <f>VLOOKUP(K221,dim_calendar!A:C,3,FALSE)</f>
        <v>2025</v>
      </c>
      <c r="P221" s="14">
        <f t="shared" si="9"/>
        <v>477117.86999999994</v>
      </c>
      <c r="Q221" s="29" t="str">
        <f t="shared" si="10"/>
        <v>Mar</v>
      </c>
      <c r="R221">
        <f t="shared" si="11"/>
        <v>476879.30999999994</v>
      </c>
    </row>
    <row r="222" spans="1:18">
      <c r="A222" t="s">
        <v>944</v>
      </c>
      <c r="B222" t="s">
        <v>509</v>
      </c>
      <c r="C222" t="s">
        <v>945</v>
      </c>
      <c r="D222" t="s">
        <v>36</v>
      </c>
      <c r="E222" t="s">
        <v>360</v>
      </c>
      <c r="F222">
        <v>768</v>
      </c>
      <c r="G222">
        <v>640.69000000000005</v>
      </c>
      <c r="H222">
        <v>246.02</v>
      </c>
      <c r="I222" t="s">
        <v>72</v>
      </c>
      <c r="J222" t="s">
        <v>127</v>
      </c>
      <c r="K222" s="27" t="s">
        <v>233</v>
      </c>
      <c r="L222" t="str">
        <f>VLOOKUP(I222,dim_trader!A:B,2,FALSE)</f>
        <v>Morgan Williams</v>
      </c>
      <c r="M222" t="str">
        <f>VLOOKUP(J222,dim_portfolio!A:B,2,FALSE)</f>
        <v>Portfolio 3</v>
      </c>
      <c r="N222" t="str">
        <f>VLOOKUP(D222,dim_company!A:C,3,FALSE)</f>
        <v>Reliance Industries</v>
      </c>
      <c r="O222">
        <f>VLOOKUP(K222,dim_calendar!A:C,3,FALSE)</f>
        <v>2025</v>
      </c>
      <c r="P222" s="14">
        <f t="shared" si="9"/>
        <v>492049.92000000004</v>
      </c>
      <c r="Q222" s="29" t="str">
        <f t="shared" si="10"/>
        <v>Mar</v>
      </c>
      <c r="R222">
        <f t="shared" si="11"/>
        <v>491803.9</v>
      </c>
    </row>
    <row r="223" spans="1:18">
      <c r="A223" t="s">
        <v>1182</v>
      </c>
      <c r="B223" t="s">
        <v>815</v>
      </c>
      <c r="C223" t="s">
        <v>1183</v>
      </c>
      <c r="D223" t="s">
        <v>48</v>
      </c>
      <c r="E223" t="s">
        <v>360</v>
      </c>
      <c r="F223">
        <v>153</v>
      </c>
      <c r="G223">
        <v>1427.43</v>
      </c>
      <c r="H223">
        <v>109.2</v>
      </c>
      <c r="I223" t="s">
        <v>106</v>
      </c>
      <c r="J223" t="s">
        <v>121</v>
      </c>
      <c r="K223" s="27" t="s">
        <v>233</v>
      </c>
      <c r="L223" t="str">
        <f>VLOOKUP(I223,dim_trader!A:B,2,FALSE)</f>
        <v>Jordan Harris</v>
      </c>
      <c r="M223" t="str">
        <f>VLOOKUP(J223,dim_portfolio!A:B,2,FALSE)</f>
        <v>Portfolio 1</v>
      </c>
      <c r="N223" t="str">
        <f>VLOOKUP(D223,dim_company!A:C,3,FALSE)</f>
        <v>Pfizer Inc.</v>
      </c>
      <c r="O223">
        <f>VLOOKUP(K223,dim_calendar!A:C,3,FALSE)</f>
        <v>2025</v>
      </c>
      <c r="P223" s="14">
        <f t="shared" si="9"/>
        <v>218396.79</v>
      </c>
      <c r="Q223" s="29" t="str">
        <f t="shared" si="10"/>
        <v>Mar</v>
      </c>
      <c r="R223">
        <f t="shared" si="11"/>
        <v>218287.59</v>
      </c>
    </row>
    <row r="224" spans="1:18">
      <c r="A224" t="s">
        <v>1246</v>
      </c>
      <c r="B224" t="s">
        <v>455</v>
      </c>
      <c r="C224" t="s">
        <v>1247</v>
      </c>
      <c r="D224" t="s">
        <v>36</v>
      </c>
      <c r="E224" t="s">
        <v>360</v>
      </c>
      <c r="F224">
        <v>105</v>
      </c>
      <c r="G224">
        <v>628.9</v>
      </c>
      <c r="H224">
        <v>33.020000000000003</v>
      </c>
      <c r="I224" t="s">
        <v>96</v>
      </c>
      <c r="J224" t="s">
        <v>136</v>
      </c>
      <c r="K224" s="27" t="s">
        <v>233</v>
      </c>
      <c r="L224" t="str">
        <f>VLOOKUP(I224,dim_trader!A:B,2,FALSE)</f>
        <v>Taylor Miller</v>
      </c>
      <c r="M224" t="str">
        <f>VLOOKUP(J224,dim_portfolio!A:B,2,FALSE)</f>
        <v>Portfolio 6</v>
      </c>
      <c r="N224" t="str">
        <f>VLOOKUP(D224,dim_company!A:C,3,FALSE)</f>
        <v>Reliance Industries</v>
      </c>
      <c r="O224">
        <f>VLOOKUP(K224,dim_calendar!A:C,3,FALSE)</f>
        <v>2025</v>
      </c>
      <c r="P224" s="14">
        <f t="shared" si="9"/>
        <v>66034.5</v>
      </c>
      <c r="Q224" s="29" t="str">
        <f t="shared" si="10"/>
        <v>Mar</v>
      </c>
      <c r="R224">
        <f t="shared" si="11"/>
        <v>66001.48</v>
      </c>
    </row>
    <row r="225" spans="1:18">
      <c r="A225" t="s">
        <v>1724</v>
      </c>
      <c r="B225" t="s">
        <v>685</v>
      </c>
      <c r="C225" t="s">
        <v>1725</v>
      </c>
      <c r="D225" t="s">
        <v>36</v>
      </c>
      <c r="E225" t="s">
        <v>360</v>
      </c>
      <c r="F225">
        <v>443</v>
      </c>
      <c r="G225">
        <v>646.51</v>
      </c>
      <c r="H225">
        <v>143.19999999999999</v>
      </c>
      <c r="I225" t="s">
        <v>96</v>
      </c>
      <c r="J225" t="s">
        <v>136</v>
      </c>
      <c r="K225" s="27" t="s">
        <v>233</v>
      </c>
      <c r="L225" t="str">
        <f>VLOOKUP(I225,dim_trader!A:B,2,FALSE)</f>
        <v>Taylor Miller</v>
      </c>
      <c r="M225" t="str">
        <f>VLOOKUP(J225,dim_portfolio!A:B,2,FALSE)</f>
        <v>Portfolio 6</v>
      </c>
      <c r="N225" t="str">
        <f>VLOOKUP(D225,dim_company!A:C,3,FALSE)</f>
        <v>Reliance Industries</v>
      </c>
      <c r="O225">
        <f>VLOOKUP(K225,dim_calendar!A:C,3,FALSE)</f>
        <v>2025</v>
      </c>
      <c r="P225" s="14">
        <f t="shared" si="9"/>
        <v>286403.93</v>
      </c>
      <c r="Q225" s="29" t="str">
        <f t="shared" si="10"/>
        <v>Mar</v>
      </c>
      <c r="R225">
        <f t="shared" si="11"/>
        <v>286260.73</v>
      </c>
    </row>
    <row r="226" spans="1:18">
      <c r="A226" t="s">
        <v>1738</v>
      </c>
      <c r="B226" t="s">
        <v>497</v>
      </c>
      <c r="C226" t="s">
        <v>1739</v>
      </c>
      <c r="D226" t="s">
        <v>27</v>
      </c>
      <c r="E226" t="s">
        <v>365</v>
      </c>
      <c r="F226">
        <v>344</v>
      </c>
      <c r="G226">
        <v>761.06</v>
      </c>
      <c r="H226">
        <v>130.9</v>
      </c>
      <c r="I226" t="s">
        <v>72</v>
      </c>
      <c r="J226" t="s">
        <v>127</v>
      </c>
      <c r="K226" s="27" t="s">
        <v>233</v>
      </c>
      <c r="L226" t="str">
        <f>VLOOKUP(I226,dim_trader!A:B,2,FALSE)</f>
        <v>Morgan Williams</v>
      </c>
      <c r="M226" t="str">
        <f>VLOOKUP(J226,dim_portfolio!A:B,2,FALSE)</f>
        <v>Portfolio 3</v>
      </c>
      <c r="N226" t="str">
        <f>VLOOKUP(D226,dim_company!A:C,3,FALSE)</f>
        <v>Tata Consultancy Services</v>
      </c>
      <c r="O226">
        <f>VLOOKUP(K226,dim_calendar!A:C,3,FALSE)</f>
        <v>2025</v>
      </c>
      <c r="P226" s="14">
        <f t="shared" si="9"/>
        <v>261804.63999999998</v>
      </c>
      <c r="Q226" s="29" t="str">
        <f t="shared" si="10"/>
        <v>Mar</v>
      </c>
      <c r="R226">
        <f t="shared" si="11"/>
        <v>261673.74</v>
      </c>
    </row>
    <row r="227" spans="1:18">
      <c r="A227" t="s">
        <v>912</v>
      </c>
      <c r="B227" t="s">
        <v>389</v>
      </c>
      <c r="C227" t="s">
        <v>913</v>
      </c>
      <c r="D227" t="s">
        <v>45</v>
      </c>
      <c r="E227" t="s">
        <v>360</v>
      </c>
      <c r="F227">
        <v>452</v>
      </c>
      <c r="G227">
        <v>579.98</v>
      </c>
      <c r="H227">
        <v>131.08000000000001</v>
      </c>
      <c r="I227" t="s">
        <v>108</v>
      </c>
      <c r="J227" t="s">
        <v>148</v>
      </c>
      <c r="K227" s="27" t="s">
        <v>234</v>
      </c>
      <c r="L227" t="str">
        <f>VLOOKUP(I227,dim_trader!A:B,2,FALSE)</f>
        <v>Riley Lewis</v>
      </c>
      <c r="M227" t="str">
        <f>VLOOKUP(J227,dim_portfolio!A:B,2,FALSE)</f>
        <v>Portfolio 10</v>
      </c>
      <c r="N227" t="str">
        <f>VLOOKUP(D227,dim_company!A:C,3,FALSE)</f>
        <v>Amazon.com Inc.</v>
      </c>
      <c r="O227">
        <f>VLOOKUP(K227,dim_calendar!A:C,3,FALSE)</f>
        <v>2025</v>
      </c>
      <c r="P227" s="14">
        <f t="shared" si="9"/>
        <v>262150.96000000002</v>
      </c>
      <c r="Q227" s="29" t="str">
        <f t="shared" si="10"/>
        <v>Mar</v>
      </c>
      <c r="R227">
        <f t="shared" si="11"/>
        <v>262019.88000000003</v>
      </c>
    </row>
    <row r="228" spans="1:18">
      <c r="A228" t="s">
        <v>1679</v>
      </c>
      <c r="B228" t="s">
        <v>676</v>
      </c>
      <c r="C228" t="s">
        <v>1680</v>
      </c>
      <c r="D228" t="s">
        <v>30</v>
      </c>
      <c r="E228" t="s">
        <v>360</v>
      </c>
      <c r="F228">
        <v>474</v>
      </c>
      <c r="G228">
        <v>1223.29</v>
      </c>
      <c r="H228">
        <v>289.92</v>
      </c>
      <c r="I228" t="s">
        <v>104</v>
      </c>
      <c r="J228" t="s">
        <v>136</v>
      </c>
      <c r="K228" s="27" t="s">
        <v>234</v>
      </c>
      <c r="L228" t="str">
        <f>VLOOKUP(I228,dim_trader!A:B,2,FALSE)</f>
        <v>Taylor Wilson</v>
      </c>
      <c r="M228" t="str">
        <f>VLOOKUP(J228,dim_portfolio!A:B,2,FALSE)</f>
        <v>Portfolio 6</v>
      </c>
      <c r="N228" t="str">
        <f>VLOOKUP(D228,dim_company!A:C,3,FALSE)</f>
        <v>Infosys</v>
      </c>
      <c r="O228">
        <f>VLOOKUP(K228,dim_calendar!A:C,3,FALSE)</f>
        <v>2025</v>
      </c>
      <c r="P228" s="14">
        <f t="shared" si="9"/>
        <v>579839.46</v>
      </c>
      <c r="Q228" s="29" t="str">
        <f t="shared" si="10"/>
        <v>Mar</v>
      </c>
      <c r="R228">
        <f t="shared" si="11"/>
        <v>579549.53999999992</v>
      </c>
    </row>
    <row r="229" spans="1:18">
      <c r="A229" t="s">
        <v>1033</v>
      </c>
      <c r="B229" t="s">
        <v>771</v>
      </c>
      <c r="C229" t="s">
        <v>1034</v>
      </c>
      <c r="D229" t="s">
        <v>36</v>
      </c>
      <c r="E229" t="s">
        <v>365</v>
      </c>
      <c r="F229">
        <v>491</v>
      </c>
      <c r="G229">
        <v>673.55</v>
      </c>
      <c r="H229">
        <v>165.36</v>
      </c>
      <c r="I229" t="s">
        <v>110</v>
      </c>
      <c r="J229" t="s">
        <v>127</v>
      </c>
      <c r="K229" s="27" t="s">
        <v>235</v>
      </c>
      <c r="L229" t="str">
        <f>VLOOKUP(I229,dim_trader!A:B,2,FALSE)</f>
        <v>Elliot Clark</v>
      </c>
      <c r="M229" t="str">
        <f>VLOOKUP(J229,dim_portfolio!A:B,2,FALSE)</f>
        <v>Portfolio 3</v>
      </c>
      <c r="N229" t="str">
        <f>VLOOKUP(D229,dim_company!A:C,3,FALSE)</f>
        <v>Reliance Industries</v>
      </c>
      <c r="O229">
        <f>VLOOKUP(K229,dim_calendar!A:C,3,FALSE)</f>
        <v>2025</v>
      </c>
      <c r="P229" s="14">
        <f t="shared" si="9"/>
        <v>330713.05</v>
      </c>
      <c r="Q229" s="29" t="str">
        <f t="shared" si="10"/>
        <v>Mar</v>
      </c>
      <c r="R229">
        <f t="shared" si="11"/>
        <v>330547.69</v>
      </c>
    </row>
    <row r="230" spans="1:18">
      <c r="A230" t="s">
        <v>1154</v>
      </c>
      <c r="B230" t="s">
        <v>464</v>
      </c>
      <c r="C230" t="s">
        <v>1155</v>
      </c>
      <c r="D230" t="s">
        <v>45</v>
      </c>
      <c r="E230" t="s">
        <v>365</v>
      </c>
      <c r="F230">
        <v>384</v>
      </c>
      <c r="G230">
        <v>568.88</v>
      </c>
      <c r="H230">
        <v>109.22</v>
      </c>
      <c r="I230" t="s">
        <v>106</v>
      </c>
      <c r="J230" t="s">
        <v>127</v>
      </c>
      <c r="K230" s="27" t="s">
        <v>235</v>
      </c>
      <c r="L230" t="str">
        <f>VLOOKUP(I230,dim_trader!A:B,2,FALSE)</f>
        <v>Jordan Harris</v>
      </c>
      <c r="M230" t="str">
        <f>VLOOKUP(J230,dim_portfolio!A:B,2,FALSE)</f>
        <v>Portfolio 3</v>
      </c>
      <c r="N230" t="str">
        <f>VLOOKUP(D230,dim_company!A:C,3,FALSE)</f>
        <v>Amazon.com Inc.</v>
      </c>
      <c r="O230">
        <f>VLOOKUP(K230,dim_calendar!A:C,3,FALSE)</f>
        <v>2025</v>
      </c>
      <c r="P230" s="14">
        <f t="shared" si="9"/>
        <v>218449.91999999998</v>
      </c>
      <c r="Q230" s="29" t="str">
        <f t="shared" si="10"/>
        <v>Mar</v>
      </c>
      <c r="R230">
        <f t="shared" si="11"/>
        <v>218340.69999999998</v>
      </c>
    </row>
    <row r="231" spans="1:18">
      <c r="A231" t="s">
        <v>1242</v>
      </c>
      <c r="B231" t="s">
        <v>736</v>
      </c>
      <c r="C231" t="s">
        <v>1243</v>
      </c>
      <c r="D231" t="s">
        <v>36</v>
      </c>
      <c r="E231" t="s">
        <v>360</v>
      </c>
      <c r="F231">
        <v>353</v>
      </c>
      <c r="G231">
        <v>617.36</v>
      </c>
      <c r="H231">
        <v>108.96</v>
      </c>
      <c r="I231" t="s">
        <v>60</v>
      </c>
      <c r="J231" t="s">
        <v>136</v>
      </c>
      <c r="K231" s="27" t="s">
        <v>235</v>
      </c>
      <c r="L231" t="str">
        <f>VLOOKUP(I231,dim_trader!A:B,2,FALSE)</f>
        <v>Avery Garcia</v>
      </c>
      <c r="M231" t="str">
        <f>VLOOKUP(J231,dim_portfolio!A:B,2,FALSE)</f>
        <v>Portfolio 6</v>
      </c>
      <c r="N231" t="str">
        <f>VLOOKUP(D231,dim_company!A:C,3,FALSE)</f>
        <v>Reliance Industries</v>
      </c>
      <c r="O231">
        <f>VLOOKUP(K231,dim_calendar!A:C,3,FALSE)</f>
        <v>2025</v>
      </c>
      <c r="P231" s="14">
        <f t="shared" si="9"/>
        <v>217928.08000000002</v>
      </c>
      <c r="Q231" s="29" t="str">
        <f t="shared" si="10"/>
        <v>Mar</v>
      </c>
      <c r="R231">
        <f t="shared" si="11"/>
        <v>217819.12000000002</v>
      </c>
    </row>
    <row r="232" spans="1:18">
      <c r="A232" t="s">
        <v>1557</v>
      </c>
      <c r="B232" t="s">
        <v>377</v>
      </c>
      <c r="C232" t="s">
        <v>1558</v>
      </c>
      <c r="D232" t="s">
        <v>42</v>
      </c>
      <c r="E232" t="s">
        <v>365</v>
      </c>
      <c r="F232">
        <v>796</v>
      </c>
      <c r="G232">
        <v>233.49</v>
      </c>
      <c r="H232">
        <v>92.93</v>
      </c>
      <c r="I232" t="s">
        <v>108</v>
      </c>
      <c r="J232" t="s">
        <v>124</v>
      </c>
      <c r="K232" s="27" t="s">
        <v>235</v>
      </c>
      <c r="L232" t="str">
        <f>VLOOKUP(I232,dim_trader!A:B,2,FALSE)</f>
        <v>Riley Lewis</v>
      </c>
      <c r="M232" t="str">
        <f>VLOOKUP(J232,dim_portfolio!A:B,2,FALSE)</f>
        <v>Portfolio 2</v>
      </c>
      <c r="N232" t="str">
        <f>VLOOKUP(D232,dim_company!A:C,3,FALSE)</f>
        <v>Microsoft Corp.</v>
      </c>
      <c r="O232">
        <f>VLOOKUP(K232,dim_calendar!A:C,3,FALSE)</f>
        <v>2025</v>
      </c>
      <c r="P232" s="14">
        <f t="shared" si="9"/>
        <v>185858.04</v>
      </c>
      <c r="Q232" s="29" t="str">
        <f t="shared" si="10"/>
        <v>Mar</v>
      </c>
      <c r="R232">
        <f t="shared" si="11"/>
        <v>185765.11000000002</v>
      </c>
    </row>
    <row r="233" spans="1:18">
      <c r="A233" t="s">
        <v>1732</v>
      </c>
      <c r="B233" t="s">
        <v>614</v>
      </c>
      <c r="C233" t="s">
        <v>1733</v>
      </c>
      <c r="D233" t="s">
        <v>39</v>
      </c>
      <c r="E233" t="s">
        <v>365</v>
      </c>
      <c r="F233">
        <v>728</v>
      </c>
      <c r="G233">
        <v>256.85000000000002</v>
      </c>
      <c r="H233">
        <v>93.49</v>
      </c>
      <c r="I233" t="s">
        <v>74</v>
      </c>
      <c r="J233" t="s">
        <v>142</v>
      </c>
      <c r="K233" s="27" t="s">
        <v>235</v>
      </c>
      <c r="L233" t="str">
        <f>VLOOKUP(I233,dim_trader!A:B,2,FALSE)</f>
        <v>Robin Lewis</v>
      </c>
      <c r="M233" t="str">
        <f>VLOOKUP(J233,dim_portfolio!A:B,2,FALSE)</f>
        <v>Portfolio 8</v>
      </c>
      <c r="N233" t="str">
        <f>VLOOKUP(D233,dim_company!A:C,3,FALSE)</f>
        <v>Apple Inc.</v>
      </c>
      <c r="O233">
        <f>VLOOKUP(K233,dim_calendar!A:C,3,FALSE)</f>
        <v>2025</v>
      </c>
      <c r="P233" s="14">
        <f t="shared" si="9"/>
        <v>186986.80000000002</v>
      </c>
      <c r="Q233" s="29" t="str">
        <f t="shared" si="10"/>
        <v>Mar</v>
      </c>
      <c r="R233">
        <f t="shared" si="11"/>
        <v>186893.31000000003</v>
      </c>
    </row>
    <row r="234" spans="1:18">
      <c r="A234" t="s">
        <v>1283</v>
      </c>
      <c r="B234" t="s">
        <v>502</v>
      </c>
      <c r="C234" t="s">
        <v>1284</v>
      </c>
      <c r="D234" t="s">
        <v>27</v>
      </c>
      <c r="E234" t="s">
        <v>360</v>
      </c>
      <c r="F234">
        <v>175</v>
      </c>
      <c r="G234">
        <v>812.93</v>
      </c>
      <c r="H234">
        <v>71.13</v>
      </c>
      <c r="I234" t="s">
        <v>66</v>
      </c>
      <c r="J234" t="s">
        <v>142</v>
      </c>
      <c r="K234" s="27" t="s">
        <v>236</v>
      </c>
      <c r="L234" t="str">
        <f>VLOOKUP(I234,dim_trader!A:B,2,FALSE)</f>
        <v>Jordan Clark</v>
      </c>
      <c r="M234" t="str">
        <f>VLOOKUP(J234,dim_portfolio!A:B,2,FALSE)</f>
        <v>Portfolio 8</v>
      </c>
      <c r="N234" t="str">
        <f>VLOOKUP(D234,dim_company!A:C,3,FALSE)</f>
        <v>Tata Consultancy Services</v>
      </c>
      <c r="O234">
        <f>VLOOKUP(K234,dim_calendar!A:C,3,FALSE)</f>
        <v>2025</v>
      </c>
      <c r="P234" s="14">
        <f t="shared" si="9"/>
        <v>142262.75</v>
      </c>
      <c r="Q234" s="29" t="str">
        <f t="shared" si="10"/>
        <v>Mar</v>
      </c>
      <c r="R234">
        <f t="shared" si="11"/>
        <v>142191.62</v>
      </c>
    </row>
    <row r="235" spans="1:18">
      <c r="A235" t="s">
        <v>1263</v>
      </c>
      <c r="B235" t="s">
        <v>810</v>
      </c>
      <c r="C235" t="s">
        <v>1264</v>
      </c>
      <c r="D235" t="s">
        <v>48</v>
      </c>
      <c r="E235" t="s">
        <v>365</v>
      </c>
      <c r="F235">
        <v>223</v>
      </c>
      <c r="G235">
        <v>991.56</v>
      </c>
      <c r="H235">
        <v>110.56</v>
      </c>
      <c r="I235" t="s">
        <v>70</v>
      </c>
      <c r="J235" t="s">
        <v>145</v>
      </c>
      <c r="K235" s="27" t="s">
        <v>239</v>
      </c>
      <c r="L235" t="str">
        <f>VLOOKUP(I235,dim_trader!A:B,2,FALSE)</f>
        <v>Alex Lee</v>
      </c>
      <c r="M235" t="str">
        <f>VLOOKUP(J235,dim_portfolio!A:B,2,FALSE)</f>
        <v>Portfolio 9</v>
      </c>
      <c r="N235" t="str">
        <f>VLOOKUP(D235,dim_company!A:C,3,FALSE)</f>
        <v>Pfizer Inc.</v>
      </c>
      <c r="O235">
        <f>VLOOKUP(K235,dim_calendar!A:C,3,FALSE)</f>
        <v>2025</v>
      </c>
      <c r="P235" s="14">
        <f t="shared" si="9"/>
        <v>221117.87999999998</v>
      </c>
      <c r="Q235" s="29" t="str">
        <f t="shared" si="10"/>
        <v>Mar</v>
      </c>
      <c r="R235">
        <f t="shared" si="11"/>
        <v>221007.31999999998</v>
      </c>
    </row>
    <row r="236" spans="1:18">
      <c r="A236" t="s">
        <v>1426</v>
      </c>
      <c r="B236" t="s">
        <v>527</v>
      </c>
      <c r="C236" t="s">
        <v>1427</v>
      </c>
      <c r="D236" t="s">
        <v>27</v>
      </c>
      <c r="E236" t="s">
        <v>365</v>
      </c>
      <c r="F236">
        <v>726</v>
      </c>
      <c r="G236">
        <v>800.67</v>
      </c>
      <c r="H236">
        <v>290.64</v>
      </c>
      <c r="I236" t="s">
        <v>108</v>
      </c>
      <c r="J236" t="s">
        <v>133</v>
      </c>
      <c r="K236" s="27" t="s">
        <v>239</v>
      </c>
      <c r="L236" t="str">
        <f>VLOOKUP(I236,dim_trader!A:B,2,FALSE)</f>
        <v>Riley Lewis</v>
      </c>
      <c r="M236" t="str">
        <f>VLOOKUP(J236,dim_portfolio!A:B,2,FALSE)</f>
        <v>Portfolio 5</v>
      </c>
      <c r="N236" t="str">
        <f>VLOOKUP(D236,dim_company!A:C,3,FALSE)</f>
        <v>Tata Consultancy Services</v>
      </c>
      <c r="O236">
        <f>VLOOKUP(K236,dim_calendar!A:C,3,FALSE)</f>
        <v>2025</v>
      </c>
      <c r="P236" s="14">
        <f t="shared" si="9"/>
        <v>581286.41999999993</v>
      </c>
      <c r="Q236" s="29" t="str">
        <f t="shared" si="10"/>
        <v>Mar</v>
      </c>
      <c r="R236">
        <f t="shared" si="11"/>
        <v>580995.77999999991</v>
      </c>
    </row>
    <row r="237" spans="1:18">
      <c r="A237" t="s">
        <v>1649</v>
      </c>
      <c r="B237" t="s">
        <v>756</v>
      </c>
      <c r="C237" t="s">
        <v>1650</v>
      </c>
      <c r="D237" t="s">
        <v>42</v>
      </c>
      <c r="E237" t="s">
        <v>365</v>
      </c>
      <c r="F237">
        <v>819</v>
      </c>
      <c r="G237">
        <v>235.23</v>
      </c>
      <c r="H237">
        <v>96.33</v>
      </c>
      <c r="I237" t="s">
        <v>94</v>
      </c>
      <c r="J237" t="s">
        <v>124</v>
      </c>
      <c r="K237" s="27" t="s">
        <v>239</v>
      </c>
      <c r="L237" t="str">
        <f>VLOOKUP(I237,dim_trader!A:B,2,FALSE)</f>
        <v>Jordan Wilson</v>
      </c>
      <c r="M237" t="str">
        <f>VLOOKUP(J237,dim_portfolio!A:B,2,FALSE)</f>
        <v>Portfolio 2</v>
      </c>
      <c r="N237" t="str">
        <f>VLOOKUP(D237,dim_company!A:C,3,FALSE)</f>
        <v>Microsoft Corp.</v>
      </c>
      <c r="O237">
        <f>VLOOKUP(K237,dim_calendar!A:C,3,FALSE)</f>
        <v>2025</v>
      </c>
      <c r="P237" s="14">
        <f t="shared" si="9"/>
        <v>192653.37</v>
      </c>
      <c r="Q237" s="29" t="str">
        <f t="shared" si="10"/>
        <v>Mar</v>
      </c>
      <c r="R237">
        <f t="shared" si="11"/>
        <v>192557.04</v>
      </c>
    </row>
    <row r="238" spans="1:18">
      <c r="A238" t="s">
        <v>1482</v>
      </c>
      <c r="B238" t="s">
        <v>728</v>
      </c>
      <c r="C238" t="s">
        <v>1483</v>
      </c>
      <c r="D238" t="s">
        <v>48</v>
      </c>
      <c r="E238" t="s">
        <v>365</v>
      </c>
      <c r="F238">
        <v>270</v>
      </c>
      <c r="G238">
        <v>1435.97</v>
      </c>
      <c r="H238">
        <v>193.86</v>
      </c>
      <c r="I238" t="s">
        <v>68</v>
      </c>
      <c r="J238" t="s">
        <v>127</v>
      </c>
      <c r="K238" s="27" t="s">
        <v>240</v>
      </c>
      <c r="L238" t="str">
        <f>VLOOKUP(I238,dim_trader!A:B,2,FALSE)</f>
        <v>Reese Patel</v>
      </c>
      <c r="M238" t="str">
        <f>VLOOKUP(J238,dim_portfolio!A:B,2,FALSE)</f>
        <v>Portfolio 3</v>
      </c>
      <c r="N238" t="str">
        <f>VLOOKUP(D238,dim_company!A:C,3,FALSE)</f>
        <v>Pfizer Inc.</v>
      </c>
      <c r="O238">
        <f>VLOOKUP(K238,dim_calendar!A:C,3,FALSE)</f>
        <v>2025</v>
      </c>
      <c r="P238" s="14">
        <f t="shared" si="9"/>
        <v>387711.9</v>
      </c>
      <c r="Q238" s="29" t="str">
        <f t="shared" si="10"/>
        <v>Mar</v>
      </c>
      <c r="R238">
        <f t="shared" si="11"/>
        <v>387518.04000000004</v>
      </c>
    </row>
    <row r="239" spans="1:18">
      <c r="A239" t="s">
        <v>1701</v>
      </c>
      <c r="B239" t="s">
        <v>575</v>
      </c>
      <c r="C239" t="s">
        <v>1702</v>
      </c>
      <c r="D239" t="s">
        <v>39</v>
      </c>
      <c r="E239" t="s">
        <v>360</v>
      </c>
      <c r="F239">
        <v>671</v>
      </c>
      <c r="G239">
        <v>246.87</v>
      </c>
      <c r="H239">
        <v>82.82</v>
      </c>
      <c r="I239" t="s">
        <v>86</v>
      </c>
      <c r="J239" t="s">
        <v>133</v>
      </c>
      <c r="K239" s="27" t="s">
        <v>240</v>
      </c>
      <c r="L239" t="str">
        <f>VLOOKUP(I239,dim_trader!A:B,2,FALSE)</f>
        <v>Jamie Anderson</v>
      </c>
      <c r="M239" t="str">
        <f>VLOOKUP(J239,dim_portfolio!A:B,2,FALSE)</f>
        <v>Portfolio 5</v>
      </c>
      <c r="N239" t="str">
        <f>VLOOKUP(D239,dim_company!A:C,3,FALSE)</f>
        <v>Apple Inc.</v>
      </c>
      <c r="O239">
        <f>VLOOKUP(K239,dim_calendar!A:C,3,FALSE)</f>
        <v>2025</v>
      </c>
      <c r="P239" s="14">
        <f t="shared" si="9"/>
        <v>165649.76999999999</v>
      </c>
      <c r="Q239" s="29" t="str">
        <f t="shared" si="10"/>
        <v>Mar</v>
      </c>
      <c r="R239">
        <f t="shared" si="11"/>
        <v>165566.94999999998</v>
      </c>
    </row>
    <row r="240" spans="1:18">
      <c r="A240" t="s">
        <v>1842</v>
      </c>
      <c r="B240" t="s">
        <v>374</v>
      </c>
      <c r="C240" t="s">
        <v>1843</v>
      </c>
      <c r="D240" t="s">
        <v>48</v>
      </c>
      <c r="E240" t="s">
        <v>360</v>
      </c>
      <c r="F240">
        <v>630</v>
      </c>
      <c r="G240">
        <v>1384.02</v>
      </c>
      <c r="H240">
        <v>435.97</v>
      </c>
      <c r="I240" t="s">
        <v>80</v>
      </c>
      <c r="J240" t="s">
        <v>133</v>
      </c>
      <c r="K240" s="27" t="s">
        <v>240</v>
      </c>
      <c r="L240" t="str">
        <f>VLOOKUP(I240,dim_trader!A:B,2,FALSE)</f>
        <v>Reese Williams</v>
      </c>
      <c r="M240" t="str">
        <f>VLOOKUP(J240,dim_portfolio!A:B,2,FALSE)</f>
        <v>Portfolio 5</v>
      </c>
      <c r="N240" t="str">
        <f>VLOOKUP(D240,dim_company!A:C,3,FALSE)</f>
        <v>Pfizer Inc.</v>
      </c>
      <c r="O240">
        <f>VLOOKUP(K240,dim_calendar!A:C,3,FALSE)</f>
        <v>2025</v>
      </c>
      <c r="P240" s="14">
        <f t="shared" si="9"/>
        <v>871932.6</v>
      </c>
      <c r="Q240" s="29" t="str">
        <f t="shared" si="10"/>
        <v>Mar</v>
      </c>
      <c r="R240">
        <f t="shared" si="11"/>
        <v>871496.63</v>
      </c>
    </row>
    <row r="241" spans="1:18">
      <c r="A241" t="s">
        <v>1140</v>
      </c>
      <c r="B241" t="s">
        <v>492</v>
      </c>
      <c r="C241" t="s">
        <v>1141</v>
      </c>
      <c r="D241" t="s">
        <v>30</v>
      </c>
      <c r="E241" t="s">
        <v>360</v>
      </c>
      <c r="F241">
        <v>163</v>
      </c>
      <c r="G241">
        <v>1263.03</v>
      </c>
      <c r="H241">
        <v>102.94</v>
      </c>
      <c r="I241" t="s">
        <v>54</v>
      </c>
      <c r="J241" t="s">
        <v>148</v>
      </c>
      <c r="K241" s="27" t="s">
        <v>241</v>
      </c>
      <c r="L241" t="str">
        <f>VLOOKUP(I241,dim_trader!A:B,2,FALSE)</f>
        <v>Taylor Shah</v>
      </c>
      <c r="M241" t="str">
        <f>VLOOKUP(J241,dim_portfolio!A:B,2,FALSE)</f>
        <v>Portfolio 10</v>
      </c>
      <c r="N241" t="str">
        <f>VLOOKUP(D241,dim_company!A:C,3,FALSE)</f>
        <v>Infosys</v>
      </c>
      <c r="O241">
        <f>VLOOKUP(K241,dim_calendar!A:C,3,FALSE)</f>
        <v>2025</v>
      </c>
      <c r="P241" s="14">
        <f t="shared" si="9"/>
        <v>205873.88999999998</v>
      </c>
      <c r="Q241" s="29" t="str">
        <f t="shared" si="10"/>
        <v>Mar</v>
      </c>
      <c r="R241">
        <f t="shared" si="11"/>
        <v>205770.94999999998</v>
      </c>
    </row>
    <row r="242" spans="1:18">
      <c r="A242" t="s">
        <v>1524</v>
      </c>
      <c r="B242" t="s">
        <v>539</v>
      </c>
      <c r="C242" t="s">
        <v>1525</v>
      </c>
      <c r="D242" t="s">
        <v>39</v>
      </c>
      <c r="E242" t="s">
        <v>365</v>
      </c>
      <c r="F242">
        <v>301</v>
      </c>
      <c r="G242">
        <v>258.60000000000002</v>
      </c>
      <c r="H242">
        <v>38.92</v>
      </c>
      <c r="I242" t="s">
        <v>74</v>
      </c>
      <c r="J242" t="s">
        <v>136</v>
      </c>
      <c r="K242" s="27" t="s">
        <v>241</v>
      </c>
      <c r="L242" t="str">
        <f>VLOOKUP(I242,dim_trader!A:B,2,FALSE)</f>
        <v>Robin Lewis</v>
      </c>
      <c r="M242" t="str">
        <f>VLOOKUP(J242,dim_portfolio!A:B,2,FALSE)</f>
        <v>Portfolio 6</v>
      </c>
      <c r="N242" t="str">
        <f>VLOOKUP(D242,dim_company!A:C,3,FALSE)</f>
        <v>Apple Inc.</v>
      </c>
      <c r="O242">
        <f>VLOOKUP(K242,dim_calendar!A:C,3,FALSE)</f>
        <v>2025</v>
      </c>
      <c r="P242" s="14">
        <f t="shared" si="9"/>
        <v>77838.600000000006</v>
      </c>
      <c r="Q242" s="29" t="str">
        <f t="shared" si="10"/>
        <v>Mar</v>
      </c>
      <c r="R242">
        <f t="shared" si="11"/>
        <v>77799.680000000008</v>
      </c>
    </row>
    <row r="243" spans="1:18">
      <c r="A243" t="s">
        <v>1589</v>
      </c>
      <c r="B243" t="s">
        <v>543</v>
      </c>
      <c r="C243" t="s">
        <v>1590</v>
      </c>
      <c r="D243" t="s">
        <v>45</v>
      </c>
      <c r="E243" t="s">
        <v>360</v>
      </c>
      <c r="F243">
        <v>393</v>
      </c>
      <c r="G243">
        <v>620.23</v>
      </c>
      <c r="H243">
        <v>121.88</v>
      </c>
      <c r="I243" t="s">
        <v>106</v>
      </c>
      <c r="J243" t="s">
        <v>133</v>
      </c>
      <c r="K243" s="27" t="s">
        <v>241</v>
      </c>
      <c r="L243" t="str">
        <f>VLOOKUP(I243,dim_trader!A:B,2,FALSE)</f>
        <v>Jordan Harris</v>
      </c>
      <c r="M243" t="str">
        <f>VLOOKUP(J243,dim_portfolio!A:B,2,FALSE)</f>
        <v>Portfolio 5</v>
      </c>
      <c r="N243" t="str">
        <f>VLOOKUP(D243,dim_company!A:C,3,FALSE)</f>
        <v>Amazon.com Inc.</v>
      </c>
      <c r="O243">
        <f>VLOOKUP(K243,dim_calendar!A:C,3,FALSE)</f>
        <v>2025</v>
      </c>
      <c r="P243" s="14">
        <f t="shared" si="9"/>
        <v>243750.39</v>
      </c>
      <c r="Q243" s="29" t="str">
        <f t="shared" si="10"/>
        <v>Mar</v>
      </c>
      <c r="R243">
        <f t="shared" si="11"/>
        <v>243628.51</v>
      </c>
    </row>
    <row r="244" spans="1:18">
      <c r="A244" t="s">
        <v>972</v>
      </c>
      <c r="B244" t="s">
        <v>359</v>
      </c>
      <c r="C244" t="s">
        <v>973</v>
      </c>
      <c r="D244" t="s">
        <v>33</v>
      </c>
      <c r="E244" t="s">
        <v>365</v>
      </c>
      <c r="F244">
        <v>931</v>
      </c>
      <c r="G244">
        <v>2226.41</v>
      </c>
      <c r="H244">
        <v>1036.3900000000001</v>
      </c>
      <c r="I244" t="s">
        <v>63</v>
      </c>
      <c r="J244" t="s">
        <v>142</v>
      </c>
      <c r="K244" s="27" t="s">
        <v>242</v>
      </c>
      <c r="L244" t="str">
        <f>VLOOKUP(I244,dim_trader!A:B,2,FALSE)</f>
        <v>Taylor Harris</v>
      </c>
      <c r="M244" t="str">
        <f>VLOOKUP(J244,dim_portfolio!A:B,2,FALSE)</f>
        <v>Portfolio 8</v>
      </c>
      <c r="N244" t="str">
        <f>VLOOKUP(D244,dim_company!A:C,3,FALSE)</f>
        <v>HDFC Bank</v>
      </c>
      <c r="O244">
        <f>VLOOKUP(K244,dim_calendar!A:C,3,FALSE)</f>
        <v>2025</v>
      </c>
      <c r="P244" s="14">
        <f t="shared" si="9"/>
        <v>2072787.71</v>
      </c>
      <c r="Q244" s="29" t="str">
        <f t="shared" si="10"/>
        <v>Mar</v>
      </c>
      <c r="R244">
        <f t="shared" si="11"/>
        <v>2071751.32</v>
      </c>
    </row>
    <row r="245" spans="1:18">
      <c r="A245" t="s">
        <v>1834</v>
      </c>
      <c r="B245" t="s">
        <v>689</v>
      </c>
      <c r="C245" t="s">
        <v>1835</v>
      </c>
      <c r="D245" t="s">
        <v>48</v>
      </c>
      <c r="E245" t="s">
        <v>365</v>
      </c>
      <c r="F245">
        <v>460</v>
      </c>
      <c r="G245">
        <v>1285.6500000000001</v>
      </c>
      <c r="H245">
        <v>295.7</v>
      </c>
      <c r="I245" t="s">
        <v>86</v>
      </c>
      <c r="J245" t="s">
        <v>127</v>
      </c>
      <c r="K245" s="27" t="s">
        <v>242</v>
      </c>
      <c r="L245" t="str">
        <f>VLOOKUP(I245,dim_trader!A:B,2,FALSE)</f>
        <v>Jamie Anderson</v>
      </c>
      <c r="M245" t="str">
        <f>VLOOKUP(J245,dim_portfolio!A:B,2,FALSE)</f>
        <v>Portfolio 3</v>
      </c>
      <c r="N245" t="str">
        <f>VLOOKUP(D245,dim_company!A:C,3,FALSE)</f>
        <v>Pfizer Inc.</v>
      </c>
      <c r="O245">
        <f>VLOOKUP(K245,dim_calendar!A:C,3,FALSE)</f>
        <v>2025</v>
      </c>
      <c r="P245" s="14">
        <f t="shared" si="9"/>
        <v>591399</v>
      </c>
      <c r="Q245" s="29" t="str">
        <f t="shared" si="10"/>
        <v>Mar</v>
      </c>
      <c r="R245">
        <f t="shared" si="11"/>
        <v>591103.30000000005</v>
      </c>
    </row>
    <row r="246" spans="1:18">
      <c r="A246" t="s">
        <v>1037</v>
      </c>
      <c r="B246" t="s">
        <v>818</v>
      </c>
      <c r="C246" t="s">
        <v>1038</v>
      </c>
      <c r="D246" t="s">
        <v>30</v>
      </c>
      <c r="E246" t="s">
        <v>360</v>
      </c>
      <c r="F246">
        <v>717</v>
      </c>
      <c r="G246">
        <v>1310.5</v>
      </c>
      <c r="H246">
        <v>469.81</v>
      </c>
      <c r="I246" t="s">
        <v>88</v>
      </c>
      <c r="J246" t="s">
        <v>145</v>
      </c>
      <c r="K246" s="27" t="s">
        <v>243</v>
      </c>
      <c r="L246" t="str">
        <f>VLOOKUP(I246,dim_trader!A:B,2,FALSE)</f>
        <v>Hayden Brown</v>
      </c>
      <c r="M246" t="str">
        <f>VLOOKUP(J246,dim_portfolio!A:B,2,FALSE)</f>
        <v>Portfolio 9</v>
      </c>
      <c r="N246" t="str">
        <f>VLOOKUP(D246,dim_company!A:C,3,FALSE)</f>
        <v>Infosys</v>
      </c>
      <c r="O246">
        <f>VLOOKUP(K246,dim_calendar!A:C,3,FALSE)</f>
        <v>2025</v>
      </c>
      <c r="P246" s="14">
        <f t="shared" si="9"/>
        <v>939628.5</v>
      </c>
      <c r="Q246" s="29" t="str">
        <f t="shared" si="10"/>
        <v>Mar</v>
      </c>
      <c r="R246">
        <f t="shared" si="11"/>
        <v>939158.69</v>
      </c>
    </row>
    <row r="247" spans="1:18">
      <c r="A247" t="s">
        <v>1158</v>
      </c>
      <c r="B247" t="s">
        <v>705</v>
      </c>
      <c r="C247" t="s">
        <v>1159</v>
      </c>
      <c r="D247" t="s">
        <v>45</v>
      </c>
      <c r="E247" t="s">
        <v>365</v>
      </c>
      <c r="F247">
        <v>765</v>
      </c>
      <c r="G247">
        <v>588.69000000000005</v>
      </c>
      <c r="H247">
        <v>225.17</v>
      </c>
      <c r="I247" t="s">
        <v>82</v>
      </c>
      <c r="J247" t="s">
        <v>139</v>
      </c>
      <c r="K247" s="27" t="s">
        <v>243</v>
      </c>
      <c r="L247" t="str">
        <f>VLOOKUP(I247,dim_trader!A:B,2,FALSE)</f>
        <v>Rowan Clark</v>
      </c>
      <c r="M247" t="str">
        <f>VLOOKUP(J247,dim_portfolio!A:B,2,FALSE)</f>
        <v>Portfolio 7</v>
      </c>
      <c r="N247" t="str">
        <f>VLOOKUP(D247,dim_company!A:C,3,FALSE)</f>
        <v>Amazon.com Inc.</v>
      </c>
      <c r="O247">
        <f>VLOOKUP(K247,dim_calendar!A:C,3,FALSE)</f>
        <v>2025</v>
      </c>
      <c r="P247" s="14">
        <f t="shared" si="9"/>
        <v>450347.85000000003</v>
      </c>
      <c r="Q247" s="29" t="str">
        <f t="shared" si="10"/>
        <v>Mar</v>
      </c>
      <c r="R247">
        <f t="shared" si="11"/>
        <v>450122.68000000005</v>
      </c>
    </row>
    <row r="248" spans="1:18">
      <c r="A248" t="s">
        <v>1532</v>
      </c>
      <c r="B248" t="s">
        <v>793</v>
      </c>
      <c r="C248" t="s">
        <v>1533</v>
      </c>
      <c r="D248" t="s">
        <v>36</v>
      </c>
      <c r="E248" t="s">
        <v>360</v>
      </c>
      <c r="F248">
        <v>128</v>
      </c>
      <c r="G248">
        <v>627.71</v>
      </c>
      <c r="H248">
        <v>40.17</v>
      </c>
      <c r="I248" t="s">
        <v>98</v>
      </c>
      <c r="J248" t="s">
        <v>148</v>
      </c>
      <c r="K248" s="27" t="s">
        <v>243</v>
      </c>
      <c r="L248" t="str">
        <f>VLOOKUP(I248,dim_trader!A:B,2,FALSE)</f>
        <v>Elliot Lewis</v>
      </c>
      <c r="M248" t="str">
        <f>VLOOKUP(J248,dim_portfolio!A:B,2,FALSE)</f>
        <v>Portfolio 10</v>
      </c>
      <c r="N248" t="str">
        <f>VLOOKUP(D248,dim_company!A:C,3,FALSE)</f>
        <v>Reliance Industries</v>
      </c>
      <c r="O248">
        <f>VLOOKUP(K248,dim_calendar!A:C,3,FALSE)</f>
        <v>2025</v>
      </c>
      <c r="P248" s="14">
        <f t="shared" si="9"/>
        <v>80346.880000000005</v>
      </c>
      <c r="Q248" s="29" t="str">
        <f t="shared" si="10"/>
        <v>Mar</v>
      </c>
      <c r="R248">
        <f t="shared" si="11"/>
        <v>80306.710000000006</v>
      </c>
    </row>
    <row r="249" spans="1:18">
      <c r="A249" t="s">
        <v>938</v>
      </c>
      <c r="B249" t="s">
        <v>478</v>
      </c>
      <c r="C249" t="s">
        <v>939</v>
      </c>
      <c r="D249" t="s">
        <v>39</v>
      </c>
      <c r="E249" t="s">
        <v>365</v>
      </c>
      <c r="F249">
        <v>212</v>
      </c>
      <c r="G249">
        <v>233.74</v>
      </c>
      <c r="H249">
        <v>24.78</v>
      </c>
      <c r="I249" t="s">
        <v>82</v>
      </c>
      <c r="J249" t="s">
        <v>139</v>
      </c>
      <c r="K249" s="27" t="s">
        <v>246</v>
      </c>
      <c r="L249" t="str">
        <f>VLOOKUP(I249,dim_trader!A:B,2,FALSE)</f>
        <v>Rowan Clark</v>
      </c>
      <c r="M249" t="str">
        <f>VLOOKUP(J249,dim_portfolio!A:B,2,FALSE)</f>
        <v>Portfolio 7</v>
      </c>
      <c r="N249" t="str">
        <f>VLOOKUP(D249,dim_company!A:C,3,FALSE)</f>
        <v>Apple Inc.</v>
      </c>
      <c r="O249">
        <f>VLOOKUP(K249,dim_calendar!A:C,3,FALSE)</f>
        <v>2025</v>
      </c>
      <c r="P249" s="14">
        <f t="shared" si="9"/>
        <v>49552.880000000005</v>
      </c>
      <c r="Q249" s="29" t="str">
        <f t="shared" si="10"/>
        <v>Mar</v>
      </c>
      <c r="R249">
        <f t="shared" si="11"/>
        <v>49528.100000000006</v>
      </c>
    </row>
    <row r="250" spans="1:18">
      <c r="A250" t="s">
        <v>1394</v>
      </c>
      <c r="B250" t="s">
        <v>659</v>
      </c>
      <c r="C250" t="s">
        <v>1395</v>
      </c>
      <c r="D250" t="s">
        <v>33</v>
      </c>
      <c r="E250" t="s">
        <v>365</v>
      </c>
      <c r="F250">
        <v>88</v>
      </c>
      <c r="G250">
        <v>1994.02</v>
      </c>
      <c r="H250">
        <v>87.74</v>
      </c>
      <c r="I250" t="s">
        <v>110</v>
      </c>
      <c r="J250" t="s">
        <v>142</v>
      </c>
      <c r="K250" s="27" t="s">
        <v>246</v>
      </c>
      <c r="L250" t="str">
        <f>VLOOKUP(I250,dim_trader!A:B,2,FALSE)</f>
        <v>Elliot Clark</v>
      </c>
      <c r="M250" t="str">
        <f>VLOOKUP(J250,dim_portfolio!A:B,2,FALSE)</f>
        <v>Portfolio 8</v>
      </c>
      <c r="N250" t="str">
        <f>VLOOKUP(D250,dim_company!A:C,3,FALSE)</f>
        <v>HDFC Bank</v>
      </c>
      <c r="O250">
        <f>VLOOKUP(K250,dim_calendar!A:C,3,FALSE)</f>
        <v>2025</v>
      </c>
      <c r="P250" s="14">
        <f t="shared" si="9"/>
        <v>175473.76</v>
      </c>
      <c r="Q250" s="29" t="str">
        <f t="shared" si="10"/>
        <v>Mar</v>
      </c>
      <c r="R250">
        <f t="shared" si="11"/>
        <v>175386.02000000002</v>
      </c>
    </row>
    <row r="251" spans="1:18">
      <c r="A251" t="s">
        <v>1577</v>
      </c>
      <c r="B251" t="s">
        <v>569</v>
      </c>
      <c r="C251" t="s">
        <v>1578</v>
      </c>
      <c r="D251" t="s">
        <v>30</v>
      </c>
      <c r="E251" t="s">
        <v>365</v>
      </c>
      <c r="F251">
        <v>783</v>
      </c>
      <c r="G251">
        <v>1215.01</v>
      </c>
      <c r="H251">
        <v>475.68</v>
      </c>
      <c r="I251" t="s">
        <v>84</v>
      </c>
      <c r="J251" t="s">
        <v>121</v>
      </c>
      <c r="K251" s="27" t="s">
        <v>246</v>
      </c>
      <c r="L251" t="str">
        <f>VLOOKUP(I251,dim_trader!A:B,2,FALSE)</f>
        <v>Drew Shah</v>
      </c>
      <c r="M251" t="str">
        <f>VLOOKUP(J251,dim_portfolio!A:B,2,FALSE)</f>
        <v>Portfolio 1</v>
      </c>
      <c r="N251" t="str">
        <f>VLOOKUP(D251,dim_company!A:C,3,FALSE)</f>
        <v>Infosys</v>
      </c>
      <c r="O251">
        <f>VLOOKUP(K251,dim_calendar!A:C,3,FALSE)</f>
        <v>2025</v>
      </c>
      <c r="P251" s="14">
        <f t="shared" si="9"/>
        <v>951352.83</v>
      </c>
      <c r="Q251" s="29" t="str">
        <f t="shared" si="10"/>
        <v>Mar</v>
      </c>
      <c r="R251">
        <f t="shared" si="11"/>
        <v>950877.14999999991</v>
      </c>
    </row>
    <row r="252" spans="1:18">
      <c r="A252" t="s">
        <v>1605</v>
      </c>
      <c r="B252" t="s">
        <v>383</v>
      </c>
      <c r="C252" t="s">
        <v>1606</v>
      </c>
      <c r="D252" t="s">
        <v>27</v>
      </c>
      <c r="E252" t="s">
        <v>360</v>
      </c>
      <c r="F252">
        <v>65</v>
      </c>
      <c r="G252">
        <v>828.99</v>
      </c>
      <c r="H252">
        <v>26.94</v>
      </c>
      <c r="I252" t="s">
        <v>88</v>
      </c>
      <c r="J252" t="s">
        <v>139</v>
      </c>
      <c r="K252" s="27" t="s">
        <v>246</v>
      </c>
      <c r="L252" t="str">
        <f>VLOOKUP(I252,dim_trader!A:B,2,FALSE)</f>
        <v>Hayden Brown</v>
      </c>
      <c r="M252" t="str">
        <f>VLOOKUP(J252,dim_portfolio!A:B,2,FALSE)</f>
        <v>Portfolio 7</v>
      </c>
      <c r="N252" t="str">
        <f>VLOOKUP(D252,dim_company!A:C,3,FALSE)</f>
        <v>Tata Consultancy Services</v>
      </c>
      <c r="O252">
        <f>VLOOKUP(K252,dim_calendar!A:C,3,FALSE)</f>
        <v>2025</v>
      </c>
      <c r="P252" s="14">
        <f t="shared" si="9"/>
        <v>53884.35</v>
      </c>
      <c r="Q252" s="29" t="str">
        <f t="shared" si="10"/>
        <v>Mar</v>
      </c>
      <c r="R252">
        <f t="shared" si="11"/>
        <v>53857.409999999996</v>
      </c>
    </row>
    <row r="253" spans="1:18">
      <c r="A253" t="s">
        <v>1758</v>
      </c>
      <c r="B253" t="s">
        <v>542</v>
      </c>
      <c r="C253" t="s">
        <v>1759</v>
      </c>
      <c r="D253" t="s">
        <v>48</v>
      </c>
      <c r="E253" t="s">
        <v>360</v>
      </c>
      <c r="F253">
        <v>91</v>
      </c>
      <c r="G253">
        <v>1372.73</v>
      </c>
      <c r="H253">
        <v>62.46</v>
      </c>
      <c r="I253" t="s">
        <v>104</v>
      </c>
      <c r="J253" t="s">
        <v>127</v>
      </c>
      <c r="K253" s="27" t="s">
        <v>246</v>
      </c>
      <c r="L253" t="str">
        <f>VLOOKUP(I253,dim_trader!A:B,2,FALSE)</f>
        <v>Taylor Wilson</v>
      </c>
      <c r="M253" t="str">
        <f>VLOOKUP(J253,dim_portfolio!A:B,2,FALSE)</f>
        <v>Portfolio 3</v>
      </c>
      <c r="N253" t="str">
        <f>VLOOKUP(D253,dim_company!A:C,3,FALSE)</f>
        <v>Pfizer Inc.</v>
      </c>
      <c r="O253">
        <f>VLOOKUP(K253,dim_calendar!A:C,3,FALSE)</f>
        <v>2025</v>
      </c>
      <c r="P253" s="14">
        <f t="shared" si="9"/>
        <v>124918.43000000001</v>
      </c>
      <c r="Q253" s="29" t="str">
        <f t="shared" si="10"/>
        <v>Mar</v>
      </c>
      <c r="R253">
        <f t="shared" si="11"/>
        <v>124855.97</v>
      </c>
    </row>
    <row r="254" spans="1:18">
      <c r="A254" t="s">
        <v>1112</v>
      </c>
      <c r="B254" t="s">
        <v>673</v>
      </c>
      <c r="C254" t="s">
        <v>1113</v>
      </c>
      <c r="D254" t="s">
        <v>45</v>
      </c>
      <c r="E254" t="s">
        <v>365</v>
      </c>
      <c r="F254">
        <v>442</v>
      </c>
      <c r="G254">
        <v>486.92</v>
      </c>
      <c r="H254">
        <v>107.61</v>
      </c>
      <c r="I254" t="s">
        <v>86</v>
      </c>
      <c r="J254" t="s">
        <v>139</v>
      </c>
      <c r="K254" s="27" t="s">
        <v>247</v>
      </c>
      <c r="L254" t="str">
        <f>VLOOKUP(I254,dim_trader!A:B,2,FALSE)</f>
        <v>Jamie Anderson</v>
      </c>
      <c r="M254" t="str">
        <f>VLOOKUP(J254,dim_portfolio!A:B,2,FALSE)</f>
        <v>Portfolio 7</v>
      </c>
      <c r="N254" t="str">
        <f>VLOOKUP(D254,dim_company!A:C,3,FALSE)</f>
        <v>Amazon.com Inc.</v>
      </c>
      <c r="O254">
        <f>VLOOKUP(K254,dim_calendar!A:C,3,FALSE)</f>
        <v>2025</v>
      </c>
      <c r="P254" s="14">
        <f t="shared" si="9"/>
        <v>215218.64</v>
      </c>
      <c r="Q254" s="29" t="str">
        <f t="shared" si="10"/>
        <v>Apr</v>
      </c>
      <c r="R254">
        <f t="shared" si="11"/>
        <v>215111.03000000003</v>
      </c>
    </row>
    <row r="255" spans="1:18">
      <c r="A255" t="s">
        <v>1359</v>
      </c>
      <c r="B255" t="s">
        <v>602</v>
      </c>
      <c r="C255" t="s">
        <v>1298</v>
      </c>
      <c r="D255" t="s">
        <v>39</v>
      </c>
      <c r="E255" t="s">
        <v>365</v>
      </c>
      <c r="F255">
        <v>91</v>
      </c>
      <c r="G255">
        <v>232.36</v>
      </c>
      <c r="H255">
        <v>10.57</v>
      </c>
      <c r="I255" t="s">
        <v>116</v>
      </c>
      <c r="J255" t="s">
        <v>145</v>
      </c>
      <c r="K255" s="27" t="s">
        <v>247</v>
      </c>
      <c r="L255" t="str">
        <f>VLOOKUP(I255,dim_trader!A:B,2,FALSE)</f>
        <v>Riley Lee</v>
      </c>
      <c r="M255" t="str">
        <f>VLOOKUP(J255,dim_portfolio!A:B,2,FALSE)</f>
        <v>Portfolio 9</v>
      </c>
      <c r="N255" t="str">
        <f>VLOOKUP(D255,dim_company!A:C,3,FALSE)</f>
        <v>Apple Inc.</v>
      </c>
      <c r="O255">
        <f>VLOOKUP(K255,dim_calendar!A:C,3,FALSE)</f>
        <v>2025</v>
      </c>
      <c r="P255" s="14">
        <f t="shared" si="9"/>
        <v>21144.760000000002</v>
      </c>
      <c r="Q255" s="29" t="str">
        <f t="shared" si="10"/>
        <v>Apr</v>
      </c>
      <c r="R255">
        <f t="shared" si="11"/>
        <v>21134.190000000002</v>
      </c>
    </row>
    <row r="256" spans="1:18">
      <c r="A256" t="s">
        <v>1599</v>
      </c>
      <c r="B256" t="s">
        <v>533</v>
      </c>
      <c r="C256" t="s">
        <v>1600</v>
      </c>
      <c r="D256" t="s">
        <v>45</v>
      </c>
      <c r="E256" t="s">
        <v>360</v>
      </c>
      <c r="F256">
        <v>202</v>
      </c>
      <c r="G256">
        <v>614.87</v>
      </c>
      <c r="H256">
        <v>62.1</v>
      </c>
      <c r="I256" t="s">
        <v>102</v>
      </c>
      <c r="J256" t="s">
        <v>139</v>
      </c>
      <c r="K256" s="27" t="s">
        <v>247</v>
      </c>
      <c r="L256" t="str">
        <f>VLOOKUP(I256,dim_trader!A:B,2,FALSE)</f>
        <v>Rowan Harris</v>
      </c>
      <c r="M256" t="str">
        <f>VLOOKUP(J256,dim_portfolio!A:B,2,FALSE)</f>
        <v>Portfolio 7</v>
      </c>
      <c r="N256" t="str">
        <f>VLOOKUP(D256,dim_company!A:C,3,FALSE)</f>
        <v>Amazon.com Inc.</v>
      </c>
      <c r="O256">
        <f>VLOOKUP(K256,dim_calendar!A:C,3,FALSE)</f>
        <v>2025</v>
      </c>
      <c r="P256" s="14">
        <f t="shared" si="9"/>
        <v>124203.74</v>
      </c>
      <c r="Q256" s="29" t="str">
        <f t="shared" si="10"/>
        <v>Apr</v>
      </c>
      <c r="R256">
        <f t="shared" si="11"/>
        <v>124141.64</v>
      </c>
    </row>
    <row r="257" spans="1:18">
      <c r="A257" t="s">
        <v>1090</v>
      </c>
      <c r="B257" t="s">
        <v>651</v>
      </c>
      <c r="C257" t="s">
        <v>1091</v>
      </c>
      <c r="D257" t="s">
        <v>48</v>
      </c>
      <c r="E257" t="s">
        <v>365</v>
      </c>
      <c r="F257">
        <v>803</v>
      </c>
      <c r="G257">
        <v>1038.8</v>
      </c>
      <c r="H257">
        <v>417.08</v>
      </c>
      <c r="I257" t="s">
        <v>86</v>
      </c>
      <c r="J257" t="s">
        <v>136</v>
      </c>
      <c r="K257" s="27" t="s">
        <v>248</v>
      </c>
      <c r="L257" t="str">
        <f>VLOOKUP(I257,dim_trader!A:B,2,FALSE)</f>
        <v>Jamie Anderson</v>
      </c>
      <c r="M257" t="str">
        <f>VLOOKUP(J257,dim_portfolio!A:B,2,FALSE)</f>
        <v>Portfolio 6</v>
      </c>
      <c r="N257" t="str">
        <f>VLOOKUP(D257,dim_company!A:C,3,FALSE)</f>
        <v>Pfizer Inc.</v>
      </c>
      <c r="O257">
        <f>VLOOKUP(K257,dim_calendar!A:C,3,FALSE)</f>
        <v>2025</v>
      </c>
      <c r="P257" s="14">
        <f t="shared" si="9"/>
        <v>834156.39999999991</v>
      </c>
      <c r="Q257" s="29" t="str">
        <f t="shared" si="10"/>
        <v>Apr</v>
      </c>
      <c r="R257">
        <f t="shared" si="11"/>
        <v>833739.32</v>
      </c>
    </row>
    <row r="258" spans="1:18">
      <c r="A258" t="s">
        <v>1200</v>
      </c>
      <c r="B258" t="s">
        <v>606</v>
      </c>
      <c r="C258" t="s">
        <v>1201</v>
      </c>
      <c r="D258" t="s">
        <v>42</v>
      </c>
      <c r="E258" t="s">
        <v>365</v>
      </c>
      <c r="F258">
        <v>570</v>
      </c>
      <c r="G258">
        <v>227.17</v>
      </c>
      <c r="H258">
        <v>64.739999999999995</v>
      </c>
      <c r="I258" t="s">
        <v>60</v>
      </c>
      <c r="J258" t="s">
        <v>124</v>
      </c>
      <c r="K258" s="27" t="s">
        <v>248</v>
      </c>
      <c r="L258" t="str">
        <f>VLOOKUP(I258,dim_trader!A:B,2,FALSE)</f>
        <v>Avery Garcia</v>
      </c>
      <c r="M258" t="str">
        <f>VLOOKUP(J258,dim_portfolio!A:B,2,FALSE)</f>
        <v>Portfolio 2</v>
      </c>
      <c r="N258" t="str">
        <f>VLOOKUP(D258,dim_company!A:C,3,FALSE)</f>
        <v>Microsoft Corp.</v>
      </c>
      <c r="O258">
        <f>VLOOKUP(K258,dim_calendar!A:C,3,FALSE)</f>
        <v>2025</v>
      </c>
      <c r="P258" s="14">
        <f t="shared" ref="P258:P321" si="12">(F258 * G258)</f>
        <v>129486.9</v>
      </c>
      <c r="Q258" s="29" t="str">
        <f t="shared" ref="Q258:Q321" si="13">TEXT(K258,"mmm")</f>
        <v>Apr</v>
      </c>
      <c r="R258">
        <f t="shared" ref="R258:R321" si="14">(F258 * G258) - H258</f>
        <v>129422.15999999999</v>
      </c>
    </row>
    <row r="259" spans="1:18">
      <c r="A259" t="s">
        <v>1446</v>
      </c>
      <c r="B259" t="s">
        <v>827</v>
      </c>
      <c r="C259" t="s">
        <v>1447</v>
      </c>
      <c r="D259" t="s">
        <v>42</v>
      </c>
      <c r="E259" t="s">
        <v>360</v>
      </c>
      <c r="F259">
        <v>989</v>
      </c>
      <c r="G259">
        <v>241.25</v>
      </c>
      <c r="H259">
        <v>119.3</v>
      </c>
      <c r="I259" t="s">
        <v>80</v>
      </c>
      <c r="J259" t="s">
        <v>127</v>
      </c>
      <c r="K259" s="27" t="s">
        <v>248</v>
      </c>
      <c r="L259" t="str">
        <f>VLOOKUP(I259,dim_trader!A:B,2,FALSE)</f>
        <v>Reese Williams</v>
      </c>
      <c r="M259" t="str">
        <f>VLOOKUP(J259,dim_portfolio!A:B,2,FALSE)</f>
        <v>Portfolio 3</v>
      </c>
      <c r="N259" t="str">
        <f>VLOOKUP(D259,dim_company!A:C,3,FALSE)</f>
        <v>Microsoft Corp.</v>
      </c>
      <c r="O259">
        <f>VLOOKUP(K259,dim_calendar!A:C,3,FALSE)</f>
        <v>2025</v>
      </c>
      <c r="P259" s="14">
        <f t="shared" si="12"/>
        <v>238596.25</v>
      </c>
      <c r="Q259" s="29" t="str">
        <f t="shared" si="13"/>
        <v>Apr</v>
      </c>
      <c r="R259">
        <f t="shared" si="14"/>
        <v>238476.95</v>
      </c>
    </row>
    <row r="260" spans="1:18">
      <c r="A260" t="s">
        <v>1802</v>
      </c>
      <c r="B260" t="s">
        <v>598</v>
      </c>
      <c r="C260" t="s">
        <v>1803</v>
      </c>
      <c r="D260" t="s">
        <v>42</v>
      </c>
      <c r="E260" t="s">
        <v>365</v>
      </c>
      <c r="F260">
        <v>656</v>
      </c>
      <c r="G260">
        <v>246.17</v>
      </c>
      <c r="H260">
        <v>80.739999999999995</v>
      </c>
      <c r="I260" t="s">
        <v>106</v>
      </c>
      <c r="J260" t="s">
        <v>130</v>
      </c>
      <c r="K260" s="27" t="s">
        <v>249</v>
      </c>
      <c r="L260" t="str">
        <f>VLOOKUP(I260,dim_trader!A:B,2,FALSE)</f>
        <v>Jordan Harris</v>
      </c>
      <c r="M260" t="str">
        <f>VLOOKUP(J260,dim_portfolio!A:B,2,FALSE)</f>
        <v>Portfolio 4</v>
      </c>
      <c r="N260" t="str">
        <f>VLOOKUP(D260,dim_company!A:C,3,FALSE)</f>
        <v>Microsoft Corp.</v>
      </c>
      <c r="O260">
        <f>VLOOKUP(K260,dim_calendar!A:C,3,FALSE)</f>
        <v>2025</v>
      </c>
      <c r="P260" s="14">
        <f t="shared" si="12"/>
        <v>161487.51999999999</v>
      </c>
      <c r="Q260" s="29" t="str">
        <f t="shared" si="13"/>
        <v>Apr</v>
      </c>
      <c r="R260">
        <f t="shared" si="14"/>
        <v>161406.78</v>
      </c>
    </row>
    <row r="261" spans="1:18">
      <c r="A261" t="s">
        <v>970</v>
      </c>
      <c r="B261" t="s">
        <v>589</v>
      </c>
      <c r="C261" t="s">
        <v>971</v>
      </c>
      <c r="D261" t="s">
        <v>39</v>
      </c>
      <c r="E261" t="s">
        <v>365</v>
      </c>
      <c r="F261">
        <v>164</v>
      </c>
      <c r="G261">
        <v>245.53</v>
      </c>
      <c r="H261">
        <v>20.13</v>
      </c>
      <c r="I261" t="s">
        <v>74</v>
      </c>
      <c r="J261" t="s">
        <v>133</v>
      </c>
      <c r="K261" s="27" t="s">
        <v>250</v>
      </c>
      <c r="L261" t="str">
        <f>VLOOKUP(I261,dim_trader!A:B,2,FALSE)</f>
        <v>Robin Lewis</v>
      </c>
      <c r="M261" t="str">
        <f>VLOOKUP(J261,dim_portfolio!A:B,2,FALSE)</f>
        <v>Portfolio 5</v>
      </c>
      <c r="N261" t="str">
        <f>VLOOKUP(D261,dim_company!A:C,3,FALSE)</f>
        <v>Apple Inc.</v>
      </c>
      <c r="O261">
        <f>VLOOKUP(K261,dim_calendar!A:C,3,FALSE)</f>
        <v>2025</v>
      </c>
      <c r="P261" s="14">
        <f t="shared" si="12"/>
        <v>40266.92</v>
      </c>
      <c r="Q261" s="29" t="str">
        <f t="shared" si="13"/>
        <v>Apr</v>
      </c>
      <c r="R261">
        <f t="shared" si="14"/>
        <v>40246.79</v>
      </c>
    </row>
    <row r="262" spans="1:18">
      <c r="A262" t="s">
        <v>1226</v>
      </c>
      <c r="B262" t="s">
        <v>556</v>
      </c>
      <c r="C262" t="s">
        <v>1227</v>
      </c>
      <c r="D262" t="s">
        <v>33</v>
      </c>
      <c r="E262" t="s">
        <v>365</v>
      </c>
      <c r="F262">
        <v>641</v>
      </c>
      <c r="G262">
        <v>1989.4</v>
      </c>
      <c r="H262">
        <v>637.6</v>
      </c>
      <c r="I262" t="s">
        <v>108</v>
      </c>
      <c r="J262" t="s">
        <v>148</v>
      </c>
      <c r="K262" s="27" t="s">
        <v>250</v>
      </c>
      <c r="L262" t="str">
        <f>VLOOKUP(I262,dim_trader!A:B,2,FALSE)</f>
        <v>Riley Lewis</v>
      </c>
      <c r="M262" t="str">
        <f>VLOOKUP(J262,dim_portfolio!A:B,2,FALSE)</f>
        <v>Portfolio 10</v>
      </c>
      <c r="N262" t="str">
        <f>VLOOKUP(D262,dim_company!A:C,3,FALSE)</f>
        <v>HDFC Bank</v>
      </c>
      <c r="O262">
        <f>VLOOKUP(K262,dim_calendar!A:C,3,FALSE)</f>
        <v>2025</v>
      </c>
      <c r="P262" s="14">
        <f t="shared" si="12"/>
        <v>1275205.4000000001</v>
      </c>
      <c r="Q262" s="29" t="str">
        <f t="shared" si="13"/>
        <v>Apr</v>
      </c>
      <c r="R262">
        <f t="shared" si="14"/>
        <v>1274567.8</v>
      </c>
    </row>
    <row r="263" spans="1:18">
      <c r="A263" t="s">
        <v>1327</v>
      </c>
      <c r="B263" t="s">
        <v>754</v>
      </c>
      <c r="C263" t="s">
        <v>1328</v>
      </c>
      <c r="D263" t="s">
        <v>27</v>
      </c>
      <c r="E263" t="s">
        <v>360</v>
      </c>
      <c r="F263">
        <v>608</v>
      </c>
      <c r="G263">
        <v>810.6</v>
      </c>
      <c r="H263">
        <v>246.42</v>
      </c>
      <c r="I263" t="s">
        <v>108</v>
      </c>
      <c r="J263" t="s">
        <v>142</v>
      </c>
      <c r="K263" s="27" t="s">
        <v>250</v>
      </c>
      <c r="L263" t="str">
        <f>VLOOKUP(I263,dim_trader!A:B,2,FALSE)</f>
        <v>Riley Lewis</v>
      </c>
      <c r="M263" t="str">
        <f>VLOOKUP(J263,dim_portfolio!A:B,2,FALSE)</f>
        <v>Portfolio 8</v>
      </c>
      <c r="N263" t="str">
        <f>VLOOKUP(D263,dim_company!A:C,3,FALSE)</f>
        <v>Tata Consultancy Services</v>
      </c>
      <c r="O263">
        <f>VLOOKUP(K263,dim_calendar!A:C,3,FALSE)</f>
        <v>2025</v>
      </c>
      <c r="P263" s="14">
        <f t="shared" si="12"/>
        <v>492844.79999999999</v>
      </c>
      <c r="Q263" s="29" t="str">
        <f t="shared" si="13"/>
        <v>Apr</v>
      </c>
      <c r="R263">
        <f t="shared" si="14"/>
        <v>492598.38</v>
      </c>
    </row>
    <row r="264" spans="1:18">
      <c r="A264" t="s">
        <v>1542</v>
      </c>
      <c r="B264" t="s">
        <v>584</v>
      </c>
      <c r="C264" t="s">
        <v>1543</v>
      </c>
      <c r="D264" t="s">
        <v>27</v>
      </c>
      <c r="E264" t="s">
        <v>360</v>
      </c>
      <c r="F264">
        <v>974</v>
      </c>
      <c r="G264">
        <v>756.7</v>
      </c>
      <c r="H264">
        <v>368.51</v>
      </c>
      <c r="I264" t="s">
        <v>84</v>
      </c>
      <c r="J264" t="s">
        <v>148</v>
      </c>
      <c r="K264" s="27" t="s">
        <v>250</v>
      </c>
      <c r="L264" t="str">
        <f>VLOOKUP(I264,dim_trader!A:B,2,FALSE)</f>
        <v>Drew Shah</v>
      </c>
      <c r="M264" t="str">
        <f>VLOOKUP(J264,dim_portfolio!A:B,2,FALSE)</f>
        <v>Portfolio 10</v>
      </c>
      <c r="N264" t="str">
        <f>VLOOKUP(D264,dim_company!A:C,3,FALSE)</f>
        <v>Tata Consultancy Services</v>
      </c>
      <c r="O264">
        <f>VLOOKUP(K264,dim_calendar!A:C,3,FALSE)</f>
        <v>2025</v>
      </c>
      <c r="P264" s="14">
        <f t="shared" si="12"/>
        <v>737025.8</v>
      </c>
      <c r="Q264" s="29" t="str">
        <f t="shared" si="13"/>
        <v>Apr</v>
      </c>
      <c r="R264">
        <f t="shared" si="14"/>
        <v>736657.29</v>
      </c>
    </row>
    <row r="265" spans="1:18">
      <c r="A265" t="s">
        <v>1683</v>
      </c>
      <c r="B265" t="s">
        <v>623</v>
      </c>
      <c r="C265" t="s">
        <v>1684</v>
      </c>
      <c r="D265" t="s">
        <v>42</v>
      </c>
      <c r="E265" t="s">
        <v>360</v>
      </c>
      <c r="F265">
        <v>949</v>
      </c>
      <c r="G265">
        <v>225.31</v>
      </c>
      <c r="H265">
        <v>106.91</v>
      </c>
      <c r="I265" t="s">
        <v>102</v>
      </c>
      <c r="J265" t="s">
        <v>136</v>
      </c>
      <c r="K265" s="27" t="s">
        <v>250</v>
      </c>
      <c r="L265" t="str">
        <f>VLOOKUP(I265,dim_trader!A:B,2,FALSE)</f>
        <v>Rowan Harris</v>
      </c>
      <c r="M265" t="str">
        <f>VLOOKUP(J265,dim_portfolio!A:B,2,FALSE)</f>
        <v>Portfolio 6</v>
      </c>
      <c r="N265" t="str">
        <f>VLOOKUP(D265,dim_company!A:C,3,FALSE)</f>
        <v>Microsoft Corp.</v>
      </c>
      <c r="O265">
        <f>VLOOKUP(K265,dim_calendar!A:C,3,FALSE)</f>
        <v>2025</v>
      </c>
      <c r="P265" s="14">
        <f t="shared" si="12"/>
        <v>213819.19</v>
      </c>
      <c r="Q265" s="29" t="str">
        <f t="shared" si="13"/>
        <v>Apr</v>
      </c>
      <c r="R265">
        <f t="shared" si="14"/>
        <v>213712.28</v>
      </c>
    </row>
    <row r="266" spans="1:18">
      <c r="A266" t="s">
        <v>1716</v>
      </c>
      <c r="B266" t="s">
        <v>662</v>
      </c>
      <c r="C266" t="s">
        <v>1717</v>
      </c>
      <c r="D266" t="s">
        <v>39</v>
      </c>
      <c r="E266" t="s">
        <v>360</v>
      </c>
      <c r="F266">
        <v>157</v>
      </c>
      <c r="G266">
        <v>250.05</v>
      </c>
      <c r="H266">
        <v>19.63</v>
      </c>
      <c r="I266" t="s">
        <v>102</v>
      </c>
      <c r="J266" t="s">
        <v>145</v>
      </c>
      <c r="K266" s="27" t="s">
        <v>250</v>
      </c>
      <c r="L266" t="str">
        <f>VLOOKUP(I266,dim_trader!A:B,2,FALSE)</f>
        <v>Rowan Harris</v>
      </c>
      <c r="M266" t="str">
        <f>VLOOKUP(J266,dim_portfolio!A:B,2,FALSE)</f>
        <v>Portfolio 9</v>
      </c>
      <c r="N266" t="str">
        <f>VLOOKUP(D266,dim_company!A:C,3,FALSE)</f>
        <v>Apple Inc.</v>
      </c>
      <c r="O266">
        <f>VLOOKUP(K266,dim_calendar!A:C,3,FALSE)</f>
        <v>2025</v>
      </c>
      <c r="P266" s="14">
        <f t="shared" si="12"/>
        <v>39257.85</v>
      </c>
      <c r="Q266" s="29" t="str">
        <f t="shared" si="13"/>
        <v>Apr</v>
      </c>
      <c r="R266">
        <f t="shared" si="14"/>
        <v>39238.22</v>
      </c>
    </row>
    <row r="267" spans="1:18">
      <c r="A267" t="s">
        <v>934</v>
      </c>
      <c r="B267" t="s">
        <v>653</v>
      </c>
      <c r="C267" t="s">
        <v>935</v>
      </c>
      <c r="D267" t="s">
        <v>39</v>
      </c>
      <c r="E267" t="s">
        <v>365</v>
      </c>
      <c r="F267">
        <v>553</v>
      </c>
      <c r="G267">
        <v>232</v>
      </c>
      <c r="H267">
        <v>64.150000000000006</v>
      </c>
      <c r="I267" t="s">
        <v>84</v>
      </c>
      <c r="J267" t="s">
        <v>130</v>
      </c>
      <c r="K267" s="27" t="s">
        <v>253</v>
      </c>
      <c r="L267" t="str">
        <f>VLOOKUP(I267,dim_trader!A:B,2,FALSE)</f>
        <v>Drew Shah</v>
      </c>
      <c r="M267" t="str">
        <f>VLOOKUP(J267,dim_portfolio!A:B,2,FALSE)</f>
        <v>Portfolio 4</v>
      </c>
      <c r="N267" t="str">
        <f>VLOOKUP(D267,dim_company!A:C,3,FALSE)</f>
        <v>Apple Inc.</v>
      </c>
      <c r="O267">
        <f>VLOOKUP(K267,dim_calendar!A:C,3,FALSE)</f>
        <v>2025</v>
      </c>
      <c r="P267" s="14">
        <f t="shared" si="12"/>
        <v>128296</v>
      </c>
      <c r="Q267" s="29" t="str">
        <f t="shared" si="13"/>
        <v>Apr</v>
      </c>
      <c r="R267">
        <f t="shared" si="14"/>
        <v>128231.85</v>
      </c>
    </row>
    <row r="268" spans="1:18">
      <c r="A268" t="s">
        <v>1238</v>
      </c>
      <c r="B268" t="s">
        <v>498</v>
      </c>
      <c r="C268" t="s">
        <v>1239</v>
      </c>
      <c r="D268" t="s">
        <v>48</v>
      </c>
      <c r="E268" t="s">
        <v>365</v>
      </c>
      <c r="F268">
        <v>433</v>
      </c>
      <c r="G268">
        <v>1047.57</v>
      </c>
      <c r="H268">
        <v>226.8</v>
      </c>
      <c r="I268" t="s">
        <v>72</v>
      </c>
      <c r="J268" t="s">
        <v>127</v>
      </c>
      <c r="K268" s="27" t="s">
        <v>254</v>
      </c>
      <c r="L268" t="str">
        <f>VLOOKUP(I268,dim_trader!A:B,2,FALSE)</f>
        <v>Morgan Williams</v>
      </c>
      <c r="M268" t="str">
        <f>VLOOKUP(J268,dim_portfolio!A:B,2,FALSE)</f>
        <v>Portfolio 3</v>
      </c>
      <c r="N268" t="str">
        <f>VLOOKUP(D268,dim_company!A:C,3,FALSE)</f>
        <v>Pfizer Inc.</v>
      </c>
      <c r="O268">
        <f>VLOOKUP(K268,dim_calendar!A:C,3,FALSE)</f>
        <v>2025</v>
      </c>
      <c r="P268" s="14">
        <f t="shared" si="12"/>
        <v>453597.81</v>
      </c>
      <c r="Q268" s="29" t="str">
        <f t="shared" si="13"/>
        <v>Apr</v>
      </c>
      <c r="R268">
        <f t="shared" si="14"/>
        <v>453371.01</v>
      </c>
    </row>
    <row r="269" spans="1:18">
      <c r="A269" t="s">
        <v>1363</v>
      </c>
      <c r="B269" t="s">
        <v>614</v>
      </c>
      <c r="C269" t="s">
        <v>1364</v>
      </c>
      <c r="D269" t="s">
        <v>33</v>
      </c>
      <c r="E269" t="s">
        <v>365</v>
      </c>
      <c r="F269">
        <v>936</v>
      </c>
      <c r="G269">
        <v>2196.27</v>
      </c>
      <c r="H269">
        <v>1027.8499999999999</v>
      </c>
      <c r="I269" t="s">
        <v>72</v>
      </c>
      <c r="J269" t="s">
        <v>124</v>
      </c>
      <c r="K269" s="27" t="s">
        <v>254</v>
      </c>
      <c r="L269" t="str">
        <f>VLOOKUP(I269,dim_trader!A:B,2,FALSE)</f>
        <v>Morgan Williams</v>
      </c>
      <c r="M269" t="str">
        <f>VLOOKUP(J269,dim_portfolio!A:B,2,FALSE)</f>
        <v>Portfolio 2</v>
      </c>
      <c r="N269" t="str">
        <f>VLOOKUP(D269,dim_company!A:C,3,FALSE)</f>
        <v>HDFC Bank</v>
      </c>
      <c r="O269">
        <f>VLOOKUP(K269,dim_calendar!A:C,3,FALSE)</f>
        <v>2025</v>
      </c>
      <c r="P269" s="14">
        <f t="shared" si="12"/>
        <v>2055708.72</v>
      </c>
      <c r="Q269" s="29" t="str">
        <f t="shared" si="13"/>
        <v>Apr</v>
      </c>
      <c r="R269">
        <f t="shared" si="14"/>
        <v>2054680.8699999999</v>
      </c>
    </row>
    <row r="270" spans="1:18">
      <c r="A270" t="s">
        <v>1629</v>
      </c>
      <c r="B270" t="s">
        <v>677</v>
      </c>
      <c r="C270" t="s">
        <v>1630</v>
      </c>
      <c r="D270" t="s">
        <v>42</v>
      </c>
      <c r="E270" t="s">
        <v>365</v>
      </c>
      <c r="F270">
        <v>337</v>
      </c>
      <c r="G270">
        <v>234.32</v>
      </c>
      <c r="H270">
        <v>39.479999999999997</v>
      </c>
      <c r="I270" t="s">
        <v>72</v>
      </c>
      <c r="J270" t="s">
        <v>130</v>
      </c>
      <c r="K270" s="27" t="s">
        <v>254</v>
      </c>
      <c r="L270" t="str">
        <f>VLOOKUP(I270,dim_trader!A:B,2,FALSE)</f>
        <v>Morgan Williams</v>
      </c>
      <c r="M270" t="str">
        <f>VLOOKUP(J270,dim_portfolio!A:B,2,FALSE)</f>
        <v>Portfolio 4</v>
      </c>
      <c r="N270" t="str">
        <f>VLOOKUP(D270,dim_company!A:C,3,FALSE)</f>
        <v>Microsoft Corp.</v>
      </c>
      <c r="O270">
        <f>VLOOKUP(K270,dim_calendar!A:C,3,FALSE)</f>
        <v>2025</v>
      </c>
      <c r="P270" s="14">
        <f t="shared" si="12"/>
        <v>78965.84</v>
      </c>
      <c r="Q270" s="29" t="str">
        <f t="shared" si="13"/>
        <v>Apr</v>
      </c>
      <c r="R270">
        <f t="shared" si="14"/>
        <v>78926.36</v>
      </c>
    </row>
    <row r="271" spans="1:18">
      <c r="A271" t="s">
        <v>1120</v>
      </c>
      <c r="B271" t="s">
        <v>496</v>
      </c>
      <c r="C271" t="s">
        <v>1121</v>
      </c>
      <c r="D271" t="s">
        <v>39</v>
      </c>
      <c r="E271" t="s">
        <v>365</v>
      </c>
      <c r="F271">
        <v>55</v>
      </c>
      <c r="G271">
        <v>227.33</v>
      </c>
      <c r="H271">
        <v>6.25</v>
      </c>
      <c r="I271" t="s">
        <v>112</v>
      </c>
      <c r="J271" t="s">
        <v>139</v>
      </c>
      <c r="K271" s="27" t="s">
        <v>255</v>
      </c>
      <c r="L271" t="str">
        <f>VLOOKUP(I271,dim_trader!A:B,2,FALSE)</f>
        <v>Morgan Lee</v>
      </c>
      <c r="M271" t="str">
        <f>VLOOKUP(J271,dim_portfolio!A:B,2,FALSE)</f>
        <v>Portfolio 7</v>
      </c>
      <c r="N271" t="str">
        <f>VLOOKUP(D271,dim_company!A:C,3,FALSE)</f>
        <v>Apple Inc.</v>
      </c>
      <c r="O271">
        <f>VLOOKUP(K271,dim_calendar!A:C,3,FALSE)</f>
        <v>2025</v>
      </c>
      <c r="P271" s="14">
        <f t="shared" si="12"/>
        <v>12503.150000000001</v>
      </c>
      <c r="Q271" s="29" t="str">
        <f t="shared" si="13"/>
        <v>Apr</v>
      </c>
      <c r="R271">
        <f t="shared" si="14"/>
        <v>12496.900000000001</v>
      </c>
    </row>
    <row r="272" spans="1:18">
      <c r="A272" t="s">
        <v>1355</v>
      </c>
      <c r="B272" t="s">
        <v>733</v>
      </c>
      <c r="C272" t="s">
        <v>1356</v>
      </c>
      <c r="D272" t="s">
        <v>39</v>
      </c>
      <c r="E272" t="s">
        <v>365</v>
      </c>
      <c r="F272">
        <v>41</v>
      </c>
      <c r="G272">
        <v>253.53</v>
      </c>
      <c r="H272">
        <v>5.2</v>
      </c>
      <c r="I272" t="s">
        <v>94</v>
      </c>
      <c r="J272" t="s">
        <v>136</v>
      </c>
      <c r="K272" s="27" t="s">
        <v>255</v>
      </c>
      <c r="L272" t="str">
        <f>VLOOKUP(I272,dim_trader!A:B,2,FALSE)</f>
        <v>Jordan Wilson</v>
      </c>
      <c r="M272" t="str">
        <f>VLOOKUP(J272,dim_portfolio!A:B,2,FALSE)</f>
        <v>Portfolio 6</v>
      </c>
      <c r="N272" t="str">
        <f>VLOOKUP(D272,dim_company!A:C,3,FALSE)</f>
        <v>Apple Inc.</v>
      </c>
      <c r="O272">
        <f>VLOOKUP(K272,dim_calendar!A:C,3,FALSE)</f>
        <v>2025</v>
      </c>
      <c r="P272" s="14">
        <f t="shared" si="12"/>
        <v>10394.73</v>
      </c>
      <c r="Q272" s="29" t="str">
        <f t="shared" si="13"/>
        <v>Apr</v>
      </c>
      <c r="R272">
        <f t="shared" si="14"/>
        <v>10389.529999999999</v>
      </c>
    </row>
    <row r="273" spans="1:18">
      <c r="A273" t="s">
        <v>1677</v>
      </c>
      <c r="B273" t="s">
        <v>738</v>
      </c>
      <c r="C273" t="s">
        <v>1678</v>
      </c>
      <c r="D273" t="s">
        <v>48</v>
      </c>
      <c r="E273" t="s">
        <v>360</v>
      </c>
      <c r="F273">
        <v>40</v>
      </c>
      <c r="G273">
        <v>1172.33</v>
      </c>
      <c r="H273">
        <v>23.45</v>
      </c>
      <c r="I273" t="s">
        <v>110</v>
      </c>
      <c r="J273" t="s">
        <v>130</v>
      </c>
      <c r="K273" s="27" t="s">
        <v>255</v>
      </c>
      <c r="L273" t="str">
        <f>VLOOKUP(I273,dim_trader!A:B,2,FALSE)</f>
        <v>Elliot Clark</v>
      </c>
      <c r="M273" t="str">
        <f>VLOOKUP(J273,dim_portfolio!A:B,2,FALSE)</f>
        <v>Portfolio 4</v>
      </c>
      <c r="N273" t="str">
        <f>VLOOKUP(D273,dim_company!A:C,3,FALSE)</f>
        <v>Pfizer Inc.</v>
      </c>
      <c r="O273">
        <f>VLOOKUP(K273,dim_calendar!A:C,3,FALSE)</f>
        <v>2025</v>
      </c>
      <c r="P273" s="14">
        <f t="shared" si="12"/>
        <v>46893.2</v>
      </c>
      <c r="Q273" s="29" t="str">
        <f t="shared" si="13"/>
        <v>Apr</v>
      </c>
      <c r="R273">
        <f t="shared" si="14"/>
        <v>46869.75</v>
      </c>
    </row>
    <row r="274" spans="1:18">
      <c r="A274" t="s">
        <v>1218</v>
      </c>
      <c r="B274" t="s">
        <v>685</v>
      </c>
      <c r="C274" t="s">
        <v>1219</v>
      </c>
      <c r="D274" t="s">
        <v>30</v>
      </c>
      <c r="E274" t="s">
        <v>360</v>
      </c>
      <c r="F274">
        <v>94</v>
      </c>
      <c r="G274">
        <v>1239.1099999999999</v>
      </c>
      <c r="H274">
        <v>58.24</v>
      </c>
      <c r="I274" t="s">
        <v>80</v>
      </c>
      <c r="J274" t="s">
        <v>124</v>
      </c>
      <c r="K274" s="27" t="s">
        <v>256</v>
      </c>
      <c r="L274" t="str">
        <f>VLOOKUP(I274,dim_trader!A:B,2,FALSE)</f>
        <v>Reese Williams</v>
      </c>
      <c r="M274" t="str">
        <f>VLOOKUP(J274,dim_portfolio!A:B,2,FALSE)</f>
        <v>Portfolio 2</v>
      </c>
      <c r="N274" t="str">
        <f>VLOOKUP(D274,dim_company!A:C,3,FALSE)</f>
        <v>Infosys</v>
      </c>
      <c r="O274">
        <f>VLOOKUP(K274,dim_calendar!A:C,3,FALSE)</f>
        <v>2025</v>
      </c>
      <c r="P274" s="14">
        <f t="shared" si="12"/>
        <v>116476.34</v>
      </c>
      <c r="Q274" s="29" t="str">
        <f t="shared" si="13"/>
        <v>Apr</v>
      </c>
      <c r="R274">
        <f t="shared" si="14"/>
        <v>116418.09999999999</v>
      </c>
    </row>
    <row r="275" spans="1:18">
      <c r="A275" t="s">
        <v>1240</v>
      </c>
      <c r="B275" t="s">
        <v>663</v>
      </c>
      <c r="C275" t="s">
        <v>1241</v>
      </c>
      <c r="D275" t="s">
        <v>45</v>
      </c>
      <c r="E275" t="s">
        <v>360</v>
      </c>
      <c r="F275">
        <v>978</v>
      </c>
      <c r="G275">
        <v>528.88</v>
      </c>
      <c r="H275">
        <v>258.62</v>
      </c>
      <c r="I275" t="s">
        <v>110</v>
      </c>
      <c r="J275" t="s">
        <v>133</v>
      </c>
      <c r="K275" s="27" t="s">
        <v>256</v>
      </c>
      <c r="L275" t="str">
        <f>VLOOKUP(I275,dim_trader!A:B,2,FALSE)</f>
        <v>Elliot Clark</v>
      </c>
      <c r="M275" t="str">
        <f>VLOOKUP(J275,dim_portfolio!A:B,2,FALSE)</f>
        <v>Portfolio 5</v>
      </c>
      <c r="N275" t="str">
        <f>VLOOKUP(D275,dim_company!A:C,3,FALSE)</f>
        <v>Amazon.com Inc.</v>
      </c>
      <c r="O275">
        <f>VLOOKUP(K275,dim_calendar!A:C,3,FALSE)</f>
        <v>2025</v>
      </c>
      <c r="P275" s="14">
        <f t="shared" si="12"/>
        <v>517244.64</v>
      </c>
      <c r="Q275" s="29" t="str">
        <f t="shared" si="13"/>
        <v>Apr</v>
      </c>
      <c r="R275">
        <f t="shared" si="14"/>
        <v>516986.02</v>
      </c>
    </row>
    <row r="276" spans="1:18">
      <c r="A276" t="s">
        <v>1691</v>
      </c>
      <c r="B276" t="s">
        <v>594</v>
      </c>
      <c r="C276" t="s">
        <v>1692</v>
      </c>
      <c r="D276" t="s">
        <v>45</v>
      </c>
      <c r="E276" t="s">
        <v>365</v>
      </c>
      <c r="F276">
        <v>922</v>
      </c>
      <c r="G276">
        <v>540.99</v>
      </c>
      <c r="H276">
        <v>249.4</v>
      </c>
      <c r="I276" t="s">
        <v>88</v>
      </c>
      <c r="J276" t="s">
        <v>127</v>
      </c>
      <c r="K276" s="27" t="s">
        <v>256</v>
      </c>
      <c r="L276" t="str">
        <f>VLOOKUP(I276,dim_trader!A:B,2,FALSE)</f>
        <v>Hayden Brown</v>
      </c>
      <c r="M276" t="str">
        <f>VLOOKUP(J276,dim_portfolio!A:B,2,FALSE)</f>
        <v>Portfolio 3</v>
      </c>
      <c r="N276" t="str">
        <f>VLOOKUP(D276,dim_company!A:C,3,FALSE)</f>
        <v>Amazon.com Inc.</v>
      </c>
      <c r="O276">
        <f>VLOOKUP(K276,dim_calendar!A:C,3,FALSE)</f>
        <v>2025</v>
      </c>
      <c r="P276" s="14">
        <f t="shared" si="12"/>
        <v>498792.78</v>
      </c>
      <c r="Q276" s="29" t="str">
        <f t="shared" si="13"/>
        <v>Apr</v>
      </c>
      <c r="R276">
        <f t="shared" si="14"/>
        <v>498543.38</v>
      </c>
    </row>
    <row r="277" spans="1:18">
      <c r="A277" t="s">
        <v>918</v>
      </c>
      <c r="B277" t="s">
        <v>440</v>
      </c>
      <c r="C277" t="s">
        <v>919</v>
      </c>
      <c r="D277" t="s">
        <v>30</v>
      </c>
      <c r="E277" t="s">
        <v>365</v>
      </c>
      <c r="F277">
        <v>643</v>
      </c>
      <c r="G277">
        <v>1249.6300000000001</v>
      </c>
      <c r="H277">
        <v>401.76</v>
      </c>
      <c r="I277" t="s">
        <v>114</v>
      </c>
      <c r="J277" t="s">
        <v>148</v>
      </c>
      <c r="K277" s="27" t="s">
        <v>257</v>
      </c>
      <c r="L277" t="str">
        <f>VLOOKUP(I277,dim_trader!A:B,2,FALSE)</f>
        <v>Sam Williams</v>
      </c>
      <c r="M277" t="str">
        <f>VLOOKUP(J277,dim_portfolio!A:B,2,FALSE)</f>
        <v>Portfolio 10</v>
      </c>
      <c r="N277" t="str">
        <f>VLOOKUP(D277,dim_company!A:C,3,FALSE)</f>
        <v>Infosys</v>
      </c>
      <c r="O277">
        <f>VLOOKUP(K277,dim_calendar!A:C,3,FALSE)</f>
        <v>2025</v>
      </c>
      <c r="P277" s="14">
        <f t="shared" si="12"/>
        <v>803512.09000000008</v>
      </c>
      <c r="Q277" s="29" t="str">
        <f t="shared" si="13"/>
        <v>Apr</v>
      </c>
      <c r="R277">
        <f t="shared" si="14"/>
        <v>803110.33000000007</v>
      </c>
    </row>
    <row r="278" spans="1:18">
      <c r="A278" t="s">
        <v>964</v>
      </c>
      <c r="B278" t="s">
        <v>556</v>
      </c>
      <c r="C278" t="s">
        <v>965</v>
      </c>
      <c r="D278" t="s">
        <v>33</v>
      </c>
      <c r="E278" t="s">
        <v>360</v>
      </c>
      <c r="F278">
        <v>721</v>
      </c>
      <c r="G278">
        <v>2211.46</v>
      </c>
      <c r="H278">
        <v>797.23</v>
      </c>
      <c r="I278" t="s">
        <v>60</v>
      </c>
      <c r="J278" t="s">
        <v>121</v>
      </c>
      <c r="K278" s="27" t="s">
        <v>257</v>
      </c>
      <c r="L278" t="str">
        <f>VLOOKUP(I278,dim_trader!A:B,2,FALSE)</f>
        <v>Avery Garcia</v>
      </c>
      <c r="M278" t="str">
        <f>VLOOKUP(J278,dim_portfolio!A:B,2,FALSE)</f>
        <v>Portfolio 1</v>
      </c>
      <c r="N278" t="str">
        <f>VLOOKUP(D278,dim_company!A:C,3,FALSE)</f>
        <v>HDFC Bank</v>
      </c>
      <c r="O278">
        <f>VLOOKUP(K278,dim_calendar!A:C,3,FALSE)</f>
        <v>2025</v>
      </c>
      <c r="P278" s="14">
        <f t="shared" si="12"/>
        <v>1594462.66</v>
      </c>
      <c r="Q278" s="29" t="str">
        <f t="shared" si="13"/>
        <v>Apr</v>
      </c>
      <c r="R278">
        <f t="shared" si="14"/>
        <v>1593665.43</v>
      </c>
    </row>
    <row r="279" spans="1:18">
      <c r="A279" t="s">
        <v>1647</v>
      </c>
      <c r="B279" t="s">
        <v>771</v>
      </c>
      <c r="C279" t="s">
        <v>1648</v>
      </c>
      <c r="D279" t="s">
        <v>30</v>
      </c>
      <c r="E279" t="s">
        <v>365</v>
      </c>
      <c r="F279">
        <v>744</v>
      </c>
      <c r="G279">
        <v>1220.47</v>
      </c>
      <c r="H279">
        <v>454.01</v>
      </c>
      <c r="I279" t="s">
        <v>84</v>
      </c>
      <c r="J279" t="s">
        <v>148</v>
      </c>
      <c r="K279" s="27" t="s">
        <v>257</v>
      </c>
      <c r="L279" t="str">
        <f>VLOOKUP(I279,dim_trader!A:B,2,FALSE)</f>
        <v>Drew Shah</v>
      </c>
      <c r="M279" t="str">
        <f>VLOOKUP(J279,dim_portfolio!A:B,2,FALSE)</f>
        <v>Portfolio 10</v>
      </c>
      <c r="N279" t="str">
        <f>VLOOKUP(D279,dim_company!A:C,3,FALSE)</f>
        <v>Infosys</v>
      </c>
      <c r="O279">
        <f>VLOOKUP(K279,dim_calendar!A:C,3,FALSE)</f>
        <v>2025</v>
      </c>
      <c r="P279" s="14">
        <f t="shared" si="12"/>
        <v>908029.68</v>
      </c>
      <c r="Q279" s="29" t="str">
        <f t="shared" si="13"/>
        <v>Apr</v>
      </c>
      <c r="R279">
        <f t="shared" si="14"/>
        <v>907575.67</v>
      </c>
    </row>
    <row r="280" spans="1:18">
      <c r="A280" t="s">
        <v>1014</v>
      </c>
      <c r="B280" t="s">
        <v>714</v>
      </c>
      <c r="C280" t="s">
        <v>1015</v>
      </c>
      <c r="D280" t="s">
        <v>42</v>
      </c>
      <c r="E280" t="s">
        <v>365</v>
      </c>
      <c r="F280">
        <v>999</v>
      </c>
      <c r="G280">
        <v>240.8</v>
      </c>
      <c r="H280">
        <v>120.28</v>
      </c>
      <c r="I280" t="s">
        <v>98</v>
      </c>
      <c r="J280" t="s">
        <v>145</v>
      </c>
      <c r="K280" s="27" t="s">
        <v>260</v>
      </c>
      <c r="L280" t="str">
        <f>VLOOKUP(I280,dim_trader!A:B,2,FALSE)</f>
        <v>Elliot Lewis</v>
      </c>
      <c r="M280" t="str">
        <f>VLOOKUP(J280,dim_portfolio!A:B,2,FALSE)</f>
        <v>Portfolio 9</v>
      </c>
      <c r="N280" t="str">
        <f>VLOOKUP(D280,dim_company!A:C,3,FALSE)</f>
        <v>Microsoft Corp.</v>
      </c>
      <c r="O280">
        <f>VLOOKUP(K280,dim_calendar!A:C,3,FALSE)</f>
        <v>2025</v>
      </c>
      <c r="P280" s="14">
        <f t="shared" si="12"/>
        <v>240559.2</v>
      </c>
      <c r="Q280" s="29" t="str">
        <f t="shared" si="13"/>
        <v>Apr</v>
      </c>
      <c r="R280">
        <f t="shared" si="14"/>
        <v>240438.92</v>
      </c>
    </row>
    <row r="281" spans="1:18">
      <c r="A281" t="s">
        <v>1045</v>
      </c>
      <c r="B281" t="s">
        <v>808</v>
      </c>
      <c r="C281" t="s">
        <v>1046</v>
      </c>
      <c r="D281" t="s">
        <v>42</v>
      </c>
      <c r="E281" t="s">
        <v>365</v>
      </c>
      <c r="F281">
        <v>511</v>
      </c>
      <c r="G281">
        <v>237.47</v>
      </c>
      <c r="H281">
        <v>60.67</v>
      </c>
      <c r="I281" t="s">
        <v>110</v>
      </c>
      <c r="J281" t="s">
        <v>136</v>
      </c>
      <c r="K281" s="27" t="s">
        <v>260</v>
      </c>
      <c r="L281" t="str">
        <f>VLOOKUP(I281,dim_trader!A:B,2,FALSE)</f>
        <v>Elliot Clark</v>
      </c>
      <c r="M281" t="str">
        <f>VLOOKUP(J281,dim_portfolio!A:B,2,FALSE)</f>
        <v>Portfolio 6</v>
      </c>
      <c r="N281" t="str">
        <f>VLOOKUP(D281,dim_company!A:C,3,FALSE)</f>
        <v>Microsoft Corp.</v>
      </c>
      <c r="O281">
        <f>VLOOKUP(K281,dim_calendar!A:C,3,FALSE)</f>
        <v>2025</v>
      </c>
      <c r="P281" s="14">
        <f t="shared" si="12"/>
        <v>121347.17</v>
      </c>
      <c r="Q281" s="29" t="str">
        <f t="shared" si="13"/>
        <v>Apr</v>
      </c>
      <c r="R281">
        <f t="shared" si="14"/>
        <v>121286.5</v>
      </c>
    </row>
    <row r="282" spans="1:18">
      <c r="A282" t="s">
        <v>1132</v>
      </c>
      <c r="B282" t="s">
        <v>645</v>
      </c>
      <c r="C282" t="s">
        <v>1133</v>
      </c>
      <c r="D282" t="s">
        <v>42</v>
      </c>
      <c r="E282" t="s">
        <v>360</v>
      </c>
      <c r="F282">
        <v>817</v>
      </c>
      <c r="G282">
        <v>243.15</v>
      </c>
      <c r="H282">
        <v>99.33</v>
      </c>
      <c r="I282" t="s">
        <v>74</v>
      </c>
      <c r="J282" t="s">
        <v>127</v>
      </c>
      <c r="K282" s="27" t="s">
        <v>260</v>
      </c>
      <c r="L282" t="str">
        <f>VLOOKUP(I282,dim_trader!A:B,2,FALSE)</f>
        <v>Robin Lewis</v>
      </c>
      <c r="M282" t="str">
        <f>VLOOKUP(J282,dim_portfolio!A:B,2,FALSE)</f>
        <v>Portfolio 3</v>
      </c>
      <c r="N282" t="str">
        <f>VLOOKUP(D282,dim_company!A:C,3,FALSE)</f>
        <v>Microsoft Corp.</v>
      </c>
      <c r="O282">
        <f>VLOOKUP(K282,dim_calendar!A:C,3,FALSE)</f>
        <v>2025</v>
      </c>
      <c r="P282" s="14">
        <f t="shared" si="12"/>
        <v>198653.55000000002</v>
      </c>
      <c r="Q282" s="29" t="str">
        <f t="shared" si="13"/>
        <v>Apr</v>
      </c>
      <c r="R282">
        <f t="shared" si="14"/>
        <v>198554.22000000003</v>
      </c>
    </row>
    <row r="283" spans="1:18">
      <c r="A283" t="s">
        <v>880</v>
      </c>
      <c r="B283" t="s">
        <v>752</v>
      </c>
      <c r="C283" t="s">
        <v>881</v>
      </c>
      <c r="D283" t="s">
        <v>39</v>
      </c>
      <c r="E283" t="s">
        <v>360</v>
      </c>
      <c r="F283">
        <v>330</v>
      </c>
      <c r="G283">
        <v>246.17</v>
      </c>
      <c r="H283">
        <v>40.619999999999997</v>
      </c>
      <c r="I283" t="s">
        <v>108</v>
      </c>
      <c r="J283" t="s">
        <v>139</v>
      </c>
      <c r="K283" s="27" t="s">
        <v>261</v>
      </c>
      <c r="L283" t="str">
        <f>VLOOKUP(I283,dim_trader!A:B,2,FALSE)</f>
        <v>Riley Lewis</v>
      </c>
      <c r="M283" t="str">
        <f>VLOOKUP(J283,dim_portfolio!A:B,2,FALSE)</f>
        <v>Portfolio 7</v>
      </c>
      <c r="N283" t="str">
        <f>VLOOKUP(D283,dim_company!A:C,3,FALSE)</f>
        <v>Apple Inc.</v>
      </c>
      <c r="O283">
        <f>VLOOKUP(K283,dim_calendar!A:C,3,FALSE)</f>
        <v>2025</v>
      </c>
      <c r="P283" s="14">
        <f t="shared" si="12"/>
        <v>81236.099999999991</v>
      </c>
      <c r="Q283" s="29" t="str">
        <f t="shared" si="13"/>
        <v>Apr</v>
      </c>
      <c r="R283">
        <f t="shared" si="14"/>
        <v>81195.48</v>
      </c>
    </row>
    <row r="284" spans="1:18">
      <c r="A284" t="s">
        <v>1222</v>
      </c>
      <c r="B284" t="s">
        <v>407</v>
      </c>
      <c r="C284" t="s">
        <v>1223</v>
      </c>
      <c r="D284" t="s">
        <v>39</v>
      </c>
      <c r="E284" t="s">
        <v>365</v>
      </c>
      <c r="F284">
        <v>618</v>
      </c>
      <c r="G284">
        <v>257.04000000000002</v>
      </c>
      <c r="H284">
        <v>79.430000000000007</v>
      </c>
      <c r="I284" t="s">
        <v>116</v>
      </c>
      <c r="J284" t="s">
        <v>139</v>
      </c>
      <c r="K284" s="27" t="s">
        <v>261</v>
      </c>
      <c r="L284" t="str">
        <f>VLOOKUP(I284,dim_trader!A:B,2,FALSE)</f>
        <v>Riley Lee</v>
      </c>
      <c r="M284" t="str">
        <f>VLOOKUP(J284,dim_portfolio!A:B,2,FALSE)</f>
        <v>Portfolio 7</v>
      </c>
      <c r="N284" t="str">
        <f>VLOOKUP(D284,dim_company!A:C,3,FALSE)</f>
        <v>Apple Inc.</v>
      </c>
      <c r="O284">
        <f>VLOOKUP(K284,dim_calendar!A:C,3,FALSE)</f>
        <v>2025</v>
      </c>
      <c r="P284" s="14">
        <f t="shared" si="12"/>
        <v>158850.72</v>
      </c>
      <c r="Q284" s="29" t="str">
        <f t="shared" si="13"/>
        <v>Apr</v>
      </c>
      <c r="R284">
        <f t="shared" si="14"/>
        <v>158771.29</v>
      </c>
    </row>
    <row r="285" spans="1:18">
      <c r="A285" t="s">
        <v>882</v>
      </c>
      <c r="B285" t="s">
        <v>611</v>
      </c>
      <c r="C285" t="s">
        <v>883</v>
      </c>
      <c r="D285" t="s">
        <v>42</v>
      </c>
      <c r="E285" t="s">
        <v>360</v>
      </c>
      <c r="F285">
        <v>203</v>
      </c>
      <c r="G285">
        <v>241.39</v>
      </c>
      <c r="H285">
        <v>24.5</v>
      </c>
      <c r="I285" t="s">
        <v>96</v>
      </c>
      <c r="J285" t="s">
        <v>127</v>
      </c>
      <c r="K285" s="27" t="s">
        <v>262</v>
      </c>
      <c r="L285" t="str">
        <f>VLOOKUP(I285,dim_trader!A:B,2,FALSE)</f>
        <v>Taylor Miller</v>
      </c>
      <c r="M285" t="str">
        <f>VLOOKUP(J285,dim_portfolio!A:B,2,FALSE)</f>
        <v>Portfolio 3</v>
      </c>
      <c r="N285" t="str">
        <f>VLOOKUP(D285,dim_company!A:C,3,FALSE)</f>
        <v>Microsoft Corp.</v>
      </c>
      <c r="O285">
        <f>VLOOKUP(K285,dim_calendar!A:C,3,FALSE)</f>
        <v>2025</v>
      </c>
      <c r="P285" s="14">
        <f t="shared" si="12"/>
        <v>49002.17</v>
      </c>
      <c r="Q285" s="29" t="str">
        <f t="shared" si="13"/>
        <v>Apr</v>
      </c>
      <c r="R285">
        <f t="shared" si="14"/>
        <v>48977.67</v>
      </c>
    </row>
    <row r="286" spans="1:18">
      <c r="A286" t="s">
        <v>1039</v>
      </c>
      <c r="B286" t="s">
        <v>688</v>
      </c>
      <c r="C286" t="s">
        <v>1040</v>
      </c>
      <c r="D286" t="s">
        <v>36</v>
      </c>
      <c r="E286" t="s">
        <v>365</v>
      </c>
      <c r="F286">
        <v>562</v>
      </c>
      <c r="G286">
        <v>667.06</v>
      </c>
      <c r="H286">
        <v>187.44</v>
      </c>
      <c r="I286" t="s">
        <v>96</v>
      </c>
      <c r="J286" t="s">
        <v>145</v>
      </c>
      <c r="K286" s="27" t="s">
        <v>262</v>
      </c>
      <c r="L286" t="str">
        <f>VLOOKUP(I286,dim_trader!A:B,2,FALSE)</f>
        <v>Taylor Miller</v>
      </c>
      <c r="M286" t="str">
        <f>VLOOKUP(J286,dim_portfolio!A:B,2,FALSE)</f>
        <v>Portfolio 9</v>
      </c>
      <c r="N286" t="str">
        <f>VLOOKUP(D286,dim_company!A:C,3,FALSE)</f>
        <v>Reliance Industries</v>
      </c>
      <c r="O286">
        <f>VLOOKUP(K286,dim_calendar!A:C,3,FALSE)</f>
        <v>2025</v>
      </c>
      <c r="P286" s="14">
        <f t="shared" si="12"/>
        <v>374887.72</v>
      </c>
      <c r="Q286" s="29" t="str">
        <f t="shared" si="13"/>
        <v>Apr</v>
      </c>
      <c r="R286">
        <f t="shared" si="14"/>
        <v>374700.27999999997</v>
      </c>
    </row>
    <row r="287" spans="1:18">
      <c r="A287" t="s">
        <v>1418</v>
      </c>
      <c r="B287" t="s">
        <v>448</v>
      </c>
      <c r="C287" t="s">
        <v>1419</v>
      </c>
      <c r="D287" t="s">
        <v>33</v>
      </c>
      <c r="E287" t="s">
        <v>360</v>
      </c>
      <c r="F287">
        <v>937</v>
      </c>
      <c r="G287">
        <v>2139.87</v>
      </c>
      <c r="H287">
        <v>1002.53</v>
      </c>
      <c r="I287" t="s">
        <v>110</v>
      </c>
      <c r="J287" t="s">
        <v>136</v>
      </c>
      <c r="K287" s="27" t="s">
        <v>262</v>
      </c>
      <c r="L287" t="str">
        <f>VLOOKUP(I287,dim_trader!A:B,2,FALSE)</f>
        <v>Elliot Clark</v>
      </c>
      <c r="M287" t="str">
        <f>VLOOKUP(J287,dim_portfolio!A:B,2,FALSE)</f>
        <v>Portfolio 6</v>
      </c>
      <c r="N287" t="str">
        <f>VLOOKUP(D287,dim_company!A:C,3,FALSE)</f>
        <v>HDFC Bank</v>
      </c>
      <c r="O287">
        <f>VLOOKUP(K287,dim_calendar!A:C,3,FALSE)</f>
        <v>2025</v>
      </c>
      <c r="P287" s="14">
        <f t="shared" si="12"/>
        <v>2005058.19</v>
      </c>
      <c r="Q287" s="29" t="str">
        <f t="shared" si="13"/>
        <v>Apr</v>
      </c>
      <c r="R287">
        <f t="shared" si="14"/>
        <v>2004055.66</v>
      </c>
    </row>
    <row r="288" spans="1:18">
      <c r="A288" t="s">
        <v>1789</v>
      </c>
      <c r="B288" t="s">
        <v>424</v>
      </c>
      <c r="C288" t="s">
        <v>1735</v>
      </c>
      <c r="D288" t="s">
        <v>48</v>
      </c>
      <c r="E288" t="s">
        <v>365</v>
      </c>
      <c r="F288">
        <v>167</v>
      </c>
      <c r="G288">
        <v>1061.79</v>
      </c>
      <c r="H288">
        <v>88.66</v>
      </c>
      <c r="I288" t="s">
        <v>108</v>
      </c>
      <c r="J288" t="s">
        <v>139</v>
      </c>
      <c r="K288" s="27" t="s">
        <v>262</v>
      </c>
      <c r="L288" t="str">
        <f>VLOOKUP(I288,dim_trader!A:B,2,FALSE)</f>
        <v>Riley Lewis</v>
      </c>
      <c r="M288" t="str">
        <f>VLOOKUP(J288,dim_portfolio!A:B,2,FALSE)</f>
        <v>Portfolio 7</v>
      </c>
      <c r="N288" t="str">
        <f>VLOOKUP(D288,dim_company!A:C,3,FALSE)</f>
        <v>Pfizer Inc.</v>
      </c>
      <c r="O288">
        <f>VLOOKUP(K288,dim_calendar!A:C,3,FALSE)</f>
        <v>2025</v>
      </c>
      <c r="P288" s="14">
        <f t="shared" si="12"/>
        <v>177318.93</v>
      </c>
      <c r="Q288" s="29" t="str">
        <f t="shared" si="13"/>
        <v>Apr</v>
      </c>
      <c r="R288">
        <f t="shared" si="14"/>
        <v>177230.27</v>
      </c>
    </row>
    <row r="289" spans="1:18">
      <c r="A289" t="s">
        <v>1244</v>
      </c>
      <c r="B289" t="s">
        <v>687</v>
      </c>
      <c r="C289" t="s">
        <v>1245</v>
      </c>
      <c r="D289" t="s">
        <v>30</v>
      </c>
      <c r="E289" t="s">
        <v>360</v>
      </c>
      <c r="F289">
        <v>220</v>
      </c>
      <c r="G289">
        <v>1200.0999999999999</v>
      </c>
      <c r="H289">
        <v>132.01</v>
      </c>
      <c r="I289" t="s">
        <v>104</v>
      </c>
      <c r="J289" t="s">
        <v>136</v>
      </c>
      <c r="K289" s="27" t="s">
        <v>263</v>
      </c>
      <c r="L289" t="str">
        <f>VLOOKUP(I289,dim_trader!A:B,2,FALSE)</f>
        <v>Taylor Wilson</v>
      </c>
      <c r="M289" t="str">
        <f>VLOOKUP(J289,dim_portfolio!A:B,2,FALSE)</f>
        <v>Portfolio 6</v>
      </c>
      <c r="N289" t="str">
        <f>VLOOKUP(D289,dim_company!A:C,3,FALSE)</f>
        <v>Infosys</v>
      </c>
      <c r="O289">
        <f>VLOOKUP(K289,dim_calendar!A:C,3,FALSE)</f>
        <v>2025</v>
      </c>
      <c r="P289" s="14">
        <f t="shared" si="12"/>
        <v>264022</v>
      </c>
      <c r="Q289" s="29" t="str">
        <f t="shared" si="13"/>
        <v>Apr</v>
      </c>
      <c r="R289">
        <f t="shared" si="14"/>
        <v>263889.99</v>
      </c>
    </row>
    <row r="290" spans="1:18">
      <c r="A290" t="s">
        <v>1345</v>
      </c>
      <c r="B290" t="s">
        <v>550</v>
      </c>
      <c r="C290" t="s">
        <v>1346</v>
      </c>
      <c r="D290" t="s">
        <v>36</v>
      </c>
      <c r="E290" t="s">
        <v>360</v>
      </c>
      <c r="F290">
        <v>118</v>
      </c>
      <c r="G290">
        <v>672.47</v>
      </c>
      <c r="H290">
        <v>39.68</v>
      </c>
      <c r="I290" t="s">
        <v>63</v>
      </c>
      <c r="J290" t="s">
        <v>130</v>
      </c>
      <c r="K290" s="27" t="s">
        <v>263</v>
      </c>
      <c r="L290" t="str">
        <f>VLOOKUP(I290,dim_trader!A:B,2,FALSE)</f>
        <v>Taylor Harris</v>
      </c>
      <c r="M290" t="str">
        <f>VLOOKUP(J290,dim_portfolio!A:B,2,FALSE)</f>
        <v>Portfolio 4</v>
      </c>
      <c r="N290" t="str">
        <f>VLOOKUP(D290,dim_company!A:C,3,FALSE)</f>
        <v>Reliance Industries</v>
      </c>
      <c r="O290">
        <f>VLOOKUP(K290,dim_calendar!A:C,3,FALSE)</f>
        <v>2025</v>
      </c>
      <c r="P290" s="14">
        <f t="shared" si="12"/>
        <v>79351.460000000006</v>
      </c>
      <c r="Q290" s="29" t="str">
        <f t="shared" si="13"/>
        <v>Apr</v>
      </c>
      <c r="R290">
        <f t="shared" si="14"/>
        <v>79311.780000000013</v>
      </c>
    </row>
    <row r="291" spans="1:18">
      <c r="A291" t="s">
        <v>1526</v>
      </c>
      <c r="B291" t="s">
        <v>493</v>
      </c>
      <c r="C291" t="s">
        <v>1527</v>
      </c>
      <c r="D291" t="s">
        <v>27</v>
      </c>
      <c r="E291" t="s">
        <v>360</v>
      </c>
      <c r="F291">
        <v>285</v>
      </c>
      <c r="G291">
        <v>732.48</v>
      </c>
      <c r="H291">
        <v>104.38</v>
      </c>
      <c r="I291" t="s">
        <v>68</v>
      </c>
      <c r="J291" t="s">
        <v>136</v>
      </c>
      <c r="K291" s="27" t="s">
        <v>263</v>
      </c>
      <c r="L291" t="str">
        <f>VLOOKUP(I291,dim_trader!A:B,2,FALSE)</f>
        <v>Reese Patel</v>
      </c>
      <c r="M291" t="str">
        <f>VLOOKUP(J291,dim_portfolio!A:B,2,FALSE)</f>
        <v>Portfolio 6</v>
      </c>
      <c r="N291" t="str">
        <f>VLOOKUP(D291,dim_company!A:C,3,FALSE)</f>
        <v>Tata Consultancy Services</v>
      </c>
      <c r="O291">
        <f>VLOOKUP(K291,dim_calendar!A:C,3,FALSE)</f>
        <v>2025</v>
      </c>
      <c r="P291" s="14">
        <f t="shared" si="12"/>
        <v>208756.80000000002</v>
      </c>
      <c r="Q291" s="29" t="str">
        <f t="shared" si="13"/>
        <v>Apr</v>
      </c>
      <c r="R291">
        <f t="shared" si="14"/>
        <v>208652.42</v>
      </c>
    </row>
    <row r="292" spans="1:18">
      <c r="A292" t="s">
        <v>1720</v>
      </c>
      <c r="B292" t="s">
        <v>570</v>
      </c>
      <c r="C292" t="s">
        <v>1721</v>
      </c>
      <c r="D292" t="s">
        <v>45</v>
      </c>
      <c r="E292" t="s">
        <v>360</v>
      </c>
      <c r="F292">
        <v>711</v>
      </c>
      <c r="G292">
        <v>561.36</v>
      </c>
      <c r="H292">
        <v>199.56</v>
      </c>
      <c r="I292" t="s">
        <v>57</v>
      </c>
      <c r="J292" t="s">
        <v>124</v>
      </c>
      <c r="K292" s="27" t="s">
        <v>263</v>
      </c>
      <c r="L292" t="str">
        <f>VLOOKUP(I292,dim_trader!A:B,2,FALSE)</f>
        <v>Drew Williams</v>
      </c>
      <c r="M292" t="str">
        <f>VLOOKUP(J292,dim_portfolio!A:B,2,FALSE)</f>
        <v>Portfolio 2</v>
      </c>
      <c r="N292" t="str">
        <f>VLOOKUP(D292,dim_company!A:C,3,FALSE)</f>
        <v>Amazon.com Inc.</v>
      </c>
      <c r="O292">
        <f>VLOOKUP(K292,dim_calendar!A:C,3,FALSE)</f>
        <v>2025</v>
      </c>
      <c r="P292" s="14">
        <f t="shared" si="12"/>
        <v>399126.96</v>
      </c>
      <c r="Q292" s="29" t="str">
        <f t="shared" si="13"/>
        <v>Apr</v>
      </c>
      <c r="R292">
        <f t="shared" si="14"/>
        <v>398927.4</v>
      </c>
    </row>
    <row r="293" spans="1:18">
      <c r="A293" t="s">
        <v>892</v>
      </c>
      <c r="B293" t="s">
        <v>731</v>
      </c>
      <c r="C293" t="s">
        <v>893</v>
      </c>
      <c r="D293" t="s">
        <v>27</v>
      </c>
      <c r="E293" t="s">
        <v>360</v>
      </c>
      <c r="F293">
        <v>52</v>
      </c>
      <c r="G293">
        <v>798.26</v>
      </c>
      <c r="H293">
        <v>20.75</v>
      </c>
      <c r="I293" t="s">
        <v>60</v>
      </c>
      <c r="J293" t="s">
        <v>127</v>
      </c>
      <c r="K293" s="27" t="s">
        <v>264</v>
      </c>
      <c r="L293" t="str">
        <f>VLOOKUP(I293,dim_trader!A:B,2,FALSE)</f>
        <v>Avery Garcia</v>
      </c>
      <c r="M293" t="str">
        <f>VLOOKUP(J293,dim_portfolio!A:B,2,FALSE)</f>
        <v>Portfolio 3</v>
      </c>
      <c r="N293" t="str">
        <f>VLOOKUP(D293,dim_company!A:C,3,FALSE)</f>
        <v>Tata Consultancy Services</v>
      </c>
      <c r="O293">
        <f>VLOOKUP(K293,dim_calendar!A:C,3,FALSE)</f>
        <v>2025</v>
      </c>
      <c r="P293" s="14">
        <f t="shared" si="12"/>
        <v>41509.519999999997</v>
      </c>
      <c r="Q293" s="29" t="str">
        <f t="shared" si="13"/>
        <v>Apr</v>
      </c>
      <c r="R293">
        <f t="shared" si="14"/>
        <v>41488.769999999997</v>
      </c>
    </row>
    <row r="294" spans="1:18">
      <c r="A294" t="s">
        <v>1017</v>
      </c>
      <c r="B294" t="s">
        <v>635</v>
      </c>
      <c r="C294" t="s">
        <v>1018</v>
      </c>
      <c r="D294" t="s">
        <v>42</v>
      </c>
      <c r="E294" t="s">
        <v>360</v>
      </c>
      <c r="F294">
        <v>841</v>
      </c>
      <c r="G294">
        <v>233.99</v>
      </c>
      <c r="H294">
        <v>98.39</v>
      </c>
      <c r="I294" t="s">
        <v>114</v>
      </c>
      <c r="J294" t="s">
        <v>130</v>
      </c>
      <c r="K294" s="27" t="s">
        <v>264</v>
      </c>
      <c r="L294" t="str">
        <f>VLOOKUP(I294,dim_trader!A:B,2,FALSE)</f>
        <v>Sam Williams</v>
      </c>
      <c r="M294" t="str">
        <f>VLOOKUP(J294,dim_portfolio!A:B,2,FALSE)</f>
        <v>Portfolio 4</v>
      </c>
      <c r="N294" t="str">
        <f>VLOOKUP(D294,dim_company!A:C,3,FALSE)</f>
        <v>Microsoft Corp.</v>
      </c>
      <c r="O294">
        <f>VLOOKUP(K294,dim_calendar!A:C,3,FALSE)</f>
        <v>2025</v>
      </c>
      <c r="P294" s="14">
        <f t="shared" si="12"/>
        <v>196785.59</v>
      </c>
      <c r="Q294" s="29" t="str">
        <f t="shared" si="13"/>
        <v>Apr</v>
      </c>
      <c r="R294">
        <f t="shared" si="14"/>
        <v>196687.19999999998</v>
      </c>
    </row>
    <row r="295" spans="1:18">
      <c r="A295" t="s">
        <v>1339</v>
      </c>
      <c r="B295" t="s">
        <v>833</v>
      </c>
      <c r="C295" t="s">
        <v>1340</v>
      </c>
      <c r="D295" t="s">
        <v>36</v>
      </c>
      <c r="E295" t="s">
        <v>360</v>
      </c>
      <c r="F295">
        <v>48</v>
      </c>
      <c r="G295">
        <v>628.62</v>
      </c>
      <c r="H295">
        <v>15.09</v>
      </c>
      <c r="I295" t="s">
        <v>63</v>
      </c>
      <c r="J295" t="s">
        <v>127</v>
      </c>
      <c r="K295" s="27" t="s">
        <v>264</v>
      </c>
      <c r="L295" t="str">
        <f>VLOOKUP(I295,dim_trader!A:B,2,FALSE)</f>
        <v>Taylor Harris</v>
      </c>
      <c r="M295" t="str">
        <f>VLOOKUP(J295,dim_portfolio!A:B,2,FALSE)</f>
        <v>Portfolio 3</v>
      </c>
      <c r="N295" t="str">
        <f>VLOOKUP(D295,dim_company!A:C,3,FALSE)</f>
        <v>Reliance Industries</v>
      </c>
      <c r="O295">
        <f>VLOOKUP(K295,dim_calendar!A:C,3,FALSE)</f>
        <v>2025</v>
      </c>
      <c r="P295" s="14">
        <f t="shared" si="12"/>
        <v>30173.760000000002</v>
      </c>
      <c r="Q295" s="29" t="str">
        <f t="shared" si="13"/>
        <v>Apr</v>
      </c>
      <c r="R295">
        <f t="shared" si="14"/>
        <v>30158.670000000002</v>
      </c>
    </row>
    <row r="296" spans="1:18">
      <c r="A296" t="s">
        <v>1422</v>
      </c>
      <c r="B296" t="s">
        <v>633</v>
      </c>
      <c r="C296" t="s">
        <v>1423</v>
      </c>
      <c r="D296" t="s">
        <v>39</v>
      </c>
      <c r="E296" t="s">
        <v>365</v>
      </c>
      <c r="F296">
        <v>880</v>
      </c>
      <c r="G296">
        <v>234.26</v>
      </c>
      <c r="H296">
        <v>103.07</v>
      </c>
      <c r="I296" t="s">
        <v>104</v>
      </c>
      <c r="J296" t="s">
        <v>145</v>
      </c>
      <c r="K296" s="27" t="s">
        <v>264</v>
      </c>
      <c r="L296" t="str">
        <f>VLOOKUP(I296,dim_trader!A:B,2,FALSE)</f>
        <v>Taylor Wilson</v>
      </c>
      <c r="M296" t="str">
        <f>VLOOKUP(J296,dim_portfolio!A:B,2,FALSE)</f>
        <v>Portfolio 9</v>
      </c>
      <c r="N296" t="str">
        <f>VLOOKUP(D296,dim_company!A:C,3,FALSE)</f>
        <v>Apple Inc.</v>
      </c>
      <c r="O296">
        <f>VLOOKUP(K296,dim_calendar!A:C,3,FALSE)</f>
        <v>2025</v>
      </c>
      <c r="P296" s="14">
        <f t="shared" si="12"/>
        <v>206148.8</v>
      </c>
      <c r="Q296" s="29" t="str">
        <f t="shared" si="13"/>
        <v>Apr</v>
      </c>
      <c r="R296">
        <f t="shared" si="14"/>
        <v>206045.72999999998</v>
      </c>
    </row>
    <row r="297" spans="1:18">
      <c r="A297" t="s">
        <v>1450</v>
      </c>
      <c r="B297" t="s">
        <v>649</v>
      </c>
      <c r="C297" t="s">
        <v>1451</v>
      </c>
      <c r="D297" t="s">
        <v>36</v>
      </c>
      <c r="E297" t="s">
        <v>360</v>
      </c>
      <c r="F297">
        <v>919</v>
      </c>
      <c r="G297">
        <v>600.16999999999996</v>
      </c>
      <c r="H297">
        <v>275.77999999999997</v>
      </c>
      <c r="I297" t="s">
        <v>106</v>
      </c>
      <c r="J297" t="s">
        <v>130</v>
      </c>
      <c r="K297" s="27" t="s">
        <v>264</v>
      </c>
      <c r="L297" t="str">
        <f>VLOOKUP(I297,dim_trader!A:B,2,FALSE)</f>
        <v>Jordan Harris</v>
      </c>
      <c r="M297" t="str">
        <f>VLOOKUP(J297,dim_portfolio!A:B,2,FALSE)</f>
        <v>Portfolio 4</v>
      </c>
      <c r="N297" t="str">
        <f>VLOOKUP(D297,dim_company!A:C,3,FALSE)</f>
        <v>Reliance Industries</v>
      </c>
      <c r="O297">
        <f>VLOOKUP(K297,dim_calendar!A:C,3,FALSE)</f>
        <v>2025</v>
      </c>
      <c r="P297" s="14">
        <f t="shared" si="12"/>
        <v>551556.23</v>
      </c>
      <c r="Q297" s="29" t="str">
        <f t="shared" si="13"/>
        <v>Apr</v>
      </c>
      <c r="R297">
        <f t="shared" si="14"/>
        <v>551280.44999999995</v>
      </c>
    </row>
    <row r="298" spans="1:18">
      <c r="A298" t="s">
        <v>1601</v>
      </c>
      <c r="B298" t="s">
        <v>580</v>
      </c>
      <c r="C298" t="s">
        <v>1602</v>
      </c>
      <c r="D298" t="s">
        <v>45</v>
      </c>
      <c r="E298" t="s">
        <v>365</v>
      </c>
      <c r="F298">
        <v>573</v>
      </c>
      <c r="G298">
        <v>544.72</v>
      </c>
      <c r="H298">
        <v>156.06</v>
      </c>
      <c r="I298" t="s">
        <v>102</v>
      </c>
      <c r="J298" t="s">
        <v>139</v>
      </c>
      <c r="K298" s="27" t="s">
        <v>264</v>
      </c>
      <c r="L298" t="str">
        <f>VLOOKUP(I298,dim_trader!A:B,2,FALSE)</f>
        <v>Rowan Harris</v>
      </c>
      <c r="M298" t="str">
        <f>VLOOKUP(J298,dim_portfolio!A:B,2,FALSE)</f>
        <v>Portfolio 7</v>
      </c>
      <c r="N298" t="str">
        <f>VLOOKUP(D298,dim_company!A:C,3,FALSE)</f>
        <v>Amazon.com Inc.</v>
      </c>
      <c r="O298">
        <f>VLOOKUP(K298,dim_calendar!A:C,3,FALSE)</f>
        <v>2025</v>
      </c>
      <c r="P298" s="14">
        <f t="shared" si="12"/>
        <v>312124.56</v>
      </c>
      <c r="Q298" s="29" t="str">
        <f t="shared" si="13"/>
        <v>Apr</v>
      </c>
      <c r="R298">
        <f t="shared" si="14"/>
        <v>311968.5</v>
      </c>
    </row>
    <row r="299" spans="1:18">
      <c r="A299" t="s">
        <v>1053</v>
      </c>
      <c r="B299" t="s">
        <v>397</v>
      </c>
      <c r="C299" t="s">
        <v>1054</v>
      </c>
      <c r="D299" t="s">
        <v>33</v>
      </c>
      <c r="E299" t="s">
        <v>360</v>
      </c>
      <c r="F299">
        <v>606</v>
      </c>
      <c r="G299">
        <v>2103.54</v>
      </c>
      <c r="H299">
        <v>637.37</v>
      </c>
      <c r="I299" t="s">
        <v>98</v>
      </c>
      <c r="J299" t="s">
        <v>148</v>
      </c>
      <c r="K299" s="27" t="s">
        <v>268</v>
      </c>
      <c r="L299" t="str">
        <f>VLOOKUP(I299,dim_trader!A:B,2,FALSE)</f>
        <v>Elliot Lewis</v>
      </c>
      <c r="M299" t="str">
        <f>VLOOKUP(J299,dim_portfolio!A:B,2,FALSE)</f>
        <v>Portfolio 10</v>
      </c>
      <c r="N299" t="str">
        <f>VLOOKUP(D299,dim_company!A:C,3,FALSE)</f>
        <v>HDFC Bank</v>
      </c>
      <c r="O299">
        <f>VLOOKUP(K299,dim_calendar!A:C,3,FALSE)</f>
        <v>2025</v>
      </c>
      <c r="P299" s="14">
        <f t="shared" si="12"/>
        <v>1274745.24</v>
      </c>
      <c r="Q299" s="29" t="str">
        <f t="shared" si="13"/>
        <v>Apr</v>
      </c>
      <c r="R299">
        <f t="shared" si="14"/>
        <v>1274107.8699999999</v>
      </c>
    </row>
    <row r="300" spans="1:18">
      <c r="A300" t="s">
        <v>1400</v>
      </c>
      <c r="B300" t="s">
        <v>796</v>
      </c>
      <c r="C300" t="s">
        <v>1401</v>
      </c>
      <c r="D300" t="s">
        <v>45</v>
      </c>
      <c r="E300" t="s">
        <v>365</v>
      </c>
      <c r="F300">
        <v>100</v>
      </c>
      <c r="G300">
        <v>583.85</v>
      </c>
      <c r="H300">
        <v>29.19</v>
      </c>
      <c r="I300" t="s">
        <v>72</v>
      </c>
      <c r="J300" t="s">
        <v>145</v>
      </c>
      <c r="K300" s="27" t="s">
        <v>268</v>
      </c>
      <c r="L300" t="str">
        <f>VLOOKUP(I300,dim_trader!A:B,2,FALSE)</f>
        <v>Morgan Williams</v>
      </c>
      <c r="M300" t="str">
        <f>VLOOKUP(J300,dim_portfolio!A:B,2,FALSE)</f>
        <v>Portfolio 9</v>
      </c>
      <c r="N300" t="str">
        <f>VLOOKUP(D300,dim_company!A:C,3,FALSE)</f>
        <v>Amazon.com Inc.</v>
      </c>
      <c r="O300">
        <f>VLOOKUP(K300,dim_calendar!A:C,3,FALSE)</f>
        <v>2025</v>
      </c>
      <c r="P300" s="14">
        <f t="shared" si="12"/>
        <v>58385</v>
      </c>
      <c r="Q300" s="29" t="str">
        <f t="shared" si="13"/>
        <v>Apr</v>
      </c>
      <c r="R300">
        <f t="shared" si="14"/>
        <v>58355.81</v>
      </c>
    </row>
    <row r="301" spans="1:18">
      <c r="A301" t="s">
        <v>1693</v>
      </c>
      <c r="B301" t="s">
        <v>772</v>
      </c>
      <c r="C301" t="s">
        <v>1694</v>
      </c>
      <c r="D301" t="s">
        <v>36</v>
      </c>
      <c r="E301" t="s">
        <v>360</v>
      </c>
      <c r="F301">
        <v>665</v>
      </c>
      <c r="G301">
        <v>662.23</v>
      </c>
      <c r="H301">
        <v>220.19</v>
      </c>
      <c r="I301" t="s">
        <v>78</v>
      </c>
      <c r="J301" t="s">
        <v>139</v>
      </c>
      <c r="K301" s="27" t="s">
        <v>268</v>
      </c>
      <c r="L301" t="str">
        <f>VLOOKUP(I301,dim_trader!A:B,2,FALSE)</f>
        <v>Morgan Harris</v>
      </c>
      <c r="M301" t="str">
        <f>VLOOKUP(J301,dim_portfolio!A:B,2,FALSE)</f>
        <v>Portfolio 7</v>
      </c>
      <c r="N301" t="str">
        <f>VLOOKUP(D301,dim_company!A:C,3,FALSE)</f>
        <v>Reliance Industries</v>
      </c>
      <c r="O301">
        <f>VLOOKUP(K301,dim_calendar!A:C,3,FALSE)</f>
        <v>2025</v>
      </c>
      <c r="P301" s="14">
        <f t="shared" si="12"/>
        <v>440382.95</v>
      </c>
      <c r="Q301" s="29" t="str">
        <f t="shared" si="13"/>
        <v>Apr</v>
      </c>
      <c r="R301">
        <f t="shared" si="14"/>
        <v>440162.76</v>
      </c>
    </row>
    <row r="302" spans="1:18">
      <c r="A302" t="s">
        <v>1828</v>
      </c>
      <c r="B302" t="s">
        <v>496</v>
      </c>
      <c r="C302" t="s">
        <v>1829</v>
      </c>
      <c r="D302" t="s">
        <v>42</v>
      </c>
      <c r="E302" t="s">
        <v>365</v>
      </c>
      <c r="F302">
        <v>814</v>
      </c>
      <c r="G302">
        <v>235.57</v>
      </c>
      <c r="H302">
        <v>95.88</v>
      </c>
      <c r="I302" t="s">
        <v>96</v>
      </c>
      <c r="J302" t="s">
        <v>145</v>
      </c>
      <c r="K302" s="27" t="s">
        <v>268</v>
      </c>
      <c r="L302" t="str">
        <f>VLOOKUP(I302,dim_trader!A:B,2,FALSE)</f>
        <v>Taylor Miller</v>
      </c>
      <c r="M302" t="str">
        <f>VLOOKUP(J302,dim_portfolio!A:B,2,FALSE)</f>
        <v>Portfolio 9</v>
      </c>
      <c r="N302" t="str">
        <f>VLOOKUP(D302,dim_company!A:C,3,FALSE)</f>
        <v>Microsoft Corp.</v>
      </c>
      <c r="O302">
        <f>VLOOKUP(K302,dim_calendar!A:C,3,FALSE)</f>
        <v>2025</v>
      </c>
      <c r="P302" s="14">
        <f t="shared" si="12"/>
        <v>191753.97999999998</v>
      </c>
      <c r="Q302" s="29" t="str">
        <f t="shared" si="13"/>
        <v>Apr</v>
      </c>
      <c r="R302">
        <f t="shared" si="14"/>
        <v>191658.09999999998</v>
      </c>
    </row>
    <row r="303" spans="1:18">
      <c r="A303" t="s">
        <v>1840</v>
      </c>
      <c r="B303" t="s">
        <v>699</v>
      </c>
      <c r="C303" t="s">
        <v>1841</v>
      </c>
      <c r="D303" t="s">
        <v>36</v>
      </c>
      <c r="E303" t="s">
        <v>365</v>
      </c>
      <c r="F303">
        <v>562</v>
      </c>
      <c r="G303">
        <v>621.70000000000005</v>
      </c>
      <c r="H303">
        <v>174.7</v>
      </c>
      <c r="I303" t="s">
        <v>114</v>
      </c>
      <c r="J303" t="s">
        <v>142</v>
      </c>
      <c r="K303" s="27" t="s">
        <v>268</v>
      </c>
      <c r="L303" t="str">
        <f>VLOOKUP(I303,dim_trader!A:B,2,FALSE)</f>
        <v>Sam Williams</v>
      </c>
      <c r="M303" t="str">
        <f>VLOOKUP(J303,dim_portfolio!A:B,2,FALSE)</f>
        <v>Portfolio 8</v>
      </c>
      <c r="N303" t="str">
        <f>VLOOKUP(D303,dim_company!A:C,3,FALSE)</f>
        <v>Reliance Industries</v>
      </c>
      <c r="O303">
        <f>VLOOKUP(K303,dim_calendar!A:C,3,FALSE)</f>
        <v>2025</v>
      </c>
      <c r="P303" s="14">
        <f t="shared" si="12"/>
        <v>349395.4</v>
      </c>
      <c r="Q303" s="29" t="str">
        <f t="shared" si="13"/>
        <v>Apr</v>
      </c>
      <c r="R303">
        <f t="shared" si="14"/>
        <v>349220.7</v>
      </c>
    </row>
    <row r="304" spans="1:18">
      <c r="A304" t="s">
        <v>952</v>
      </c>
      <c r="B304" t="s">
        <v>496</v>
      </c>
      <c r="C304" t="s">
        <v>953</v>
      </c>
      <c r="D304" t="s">
        <v>45</v>
      </c>
      <c r="E304" t="s">
        <v>365</v>
      </c>
      <c r="F304">
        <v>919</v>
      </c>
      <c r="G304">
        <v>604.14</v>
      </c>
      <c r="H304">
        <v>277.60000000000002</v>
      </c>
      <c r="I304" t="s">
        <v>100</v>
      </c>
      <c r="J304" t="s">
        <v>148</v>
      </c>
      <c r="K304" s="27" t="s">
        <v>269</v>
      </c>
      <c r="L304" t="str">
        <f>VLOOKUP(I304,dim_trader!A:B,2,FALSE)</f>
        <v>Drew Patel</v>
      </c>
      <c r="M304" t="str">
        <f>VLOOKUP(J304,dim_portfolio!A:B,2,FALSE)</f>
        <v>Portfolio 10</v>
      </c>
      <c r="N304" t="str">
        <f>VLOOKUP(D304,dim_company!A:C,3,FALSE)</f>
        <v>Amazon.com Inc.</v>
      </c>
      <c r="O304">
        <f>VLOOKUP(K304,dim_calendar!A:C,3,FALSE)</f>
        <v>2025</v>
      </c>
      <c r="P304" s="14">
        <f t="shared" si="12"/>
        <v>555204.66</v>
      </c>
      <c r="Q304" s="29" t="str">
        <f t="shared" si="13"/>
        <v>Apr</v>
      </c>
      <c r="R304">
        <f t="shared" si="14"/>
        <v>554927.06000000006</v>
      </c>
    </row>
    <row r="305" spans="1:18">
      <c r="A305" t="s">
        <v>1301</v>
      </c>
      <c r="B305" t="s">
        <v>629</v>
      </c>
      <c r="C305" t="s">
        <v>1302</v>
      </c>
      <c r="D305" t="s">
        <v>42</v>
      </c>
      <c r="E305" t="s">
        <v>365</v>
      </c>
      <c r="F305">
        <v>972</v>
      </c>
      <c r="G305">
        <v>244.94</v>
      </c>
      <c r="H305">
        <v>119.04</v>
      </c>
      <c r="I305" t="s">
        <v>72</v>
      </c>
      <c r="J305" t="s">
        <v>145</v>
      </c>
      <c r="K305" s="27" t="s">
        <v>269</v>
      </c>
      <c r="L305" t="str">
        <f>VLOOKUP(I305,dim_trader!A:B,2,FALSE)</f>
        <v>Morgan Williams</v>
      </c>
      <c r="M305" t="str">
        <f>VLOOKUP(J305,dim_portfolio!A:B,2,FALSE)</f>
        <v>Portfolio 9</v>
      </c>
      <c r="N305" t="str">
        <f>VLOOKUP(D305,dim_company!A:C,3,FALSE)</f>
        <v>Microsoft Corp.</v>
      </c>
      <c r="O305">
        <f>VLOOKUP(K305,dim_calendar!A:C,3,FALSE)</f>
        <v>2025</v>
      </c>
      <c r="P305" s="14">
        <f t="shared" si="12"/>
        <v>238081.68</v>
      </c>
      <c r="Q305" s="29" t="str">
        <f t="shared" si="13"/>
        <v>Apr</v>
      </c>
      <c r="R305">
        <f t="shared" si="14"/>
        <v>237962.63999999998</v>
      </c>
    </row>
    <row r="306" spans="1:18">
      <c r="A306" t="s">
        <v>1073</v>
      </c>
      <c r="B306" t="s">
        <v>664</v>
      </c>
      <c r="C306" t="s">
        <v>945</v>
      </c>
      <c r="D306" t="s">
        <v>36</v>
      </c>
      <c r="E306" t="s">
        <v>365</v>
      </c>
      <c r="F306">
        <v>307</v>
      </c>
      <c r="G306">
        <v>639.54</v>
      </c>
      <c r="H306">
        <v>98.17</v>
      </c>
      <c r="I306" t="s">
        <v>70</v>
      </c>
      <c r="J306" t="s">
        <v>121</v>
      </c>
      <c r="K306" s="27" t="s">
        <v>270</v>
      </c>
      <c r="L306" t="str">
        <f>VLOOKUP(I306,dim_trader!A:B,2,FALSE)</f>
        <v>Alex Lee</v>
      </c>
      <c r="M306" t="str">
        <f>VLOOKUP(J306,dim_portfolio!A:B,2,FALSE)</f>
        <v>Portfolio 1</v>
      </c>
      <c r="N306" t="str">
        <f>VLOOKUP(D306,dim_company!A:C,3,FALSE)</f>
        <v>Reliance Industries</v>
      </c>
      <c r="O306">
        <f>VLOOKUP(K306,dim_calendar!A:C,3,FALSE)</f>
        <v>2025</v>
      </c>
      <c r="P306" s="14">
        <f t="shared" si="12"/>
        <v>196338.78</v>
      </c>
      <c r="Q306" s="29" t="str">
        <f t="shared" si="13"/>
        <v>Apr</v>
      </c>
      <c r="R306">
        <f t="shared" si="14"/>
        <v>196240.61</v>
      </c>
    </row>
    <row r="307" spans="1:18">
      <c r="A307" t="s">
        <v>1144</v>
      </c>
      <c r="B307" t="s">
        <v>690</v>
      </c>
      <c r="C307" t="s">
        <v>1145</v>
      </c>
      <c r="D307" t="s">
        <v>45</v>
      </c>
      <c r="E307" t="s">
        <v>360</v>
      </c>
      <c r="F307">
        <v>778</v>
      </c>
      <c r="G307">
        <v>615.16999999999996</v>
      </c>
      <c r="H307">
        <v>239.3</v>
      </c>
      <c r="I307" t="s">
        <v>72</v>
      </c>
      <c r="J307" t="s">
        <v>136</v>
      </c>
      <c r="K307" s="27" t="s">
        <v>270</v>
      </c>
      <c r="L307" t="str">
        <f>VLOOKUP(I307,dim_trader!A:B,2,FALSE)</f>
        <v>Morgan Williams</v>
      </c>
      <c r="M307" t="str">
        <f>VLOOKUP(J307,dim_portfolio!A:B,2,FALSE)</f>
        <v>Portfolio 6</v>
      </c>
      <c r="N307" t="str">
        <f>VLOOKUP(D307,dim_company!A:C,3,FALSE)</f>
        <v>Amazon.com Inc.</v>
      </c>
      <c r="O307">
        <f>VLOOKUP(K307,dim_calendar!A:C,3,FALSE)</f>
        <v>2025</v>
      </c>
      <c r="P307" s="14">
        <f t="shared" si="12"/>
        <v>478602.25999999995</v>
      </c>
      <c r="Q307" s="29" t="str">
        <f t="shared" si="13"/>
        <v>Apr</v>
      </c>
      <c r="R307">
        <f t="shared" si="14"/>
        <v>478362.95999999996</v>
      </c>
    </row>
    <row r="308" spans="1:18">
      <c r="A308" t="s">
        <v>1287</v>
      </c>
      <c r="B308" t="s">
        <v>522</v>
      </c>
      <c r="C308" t="s">
        <v>1288</v>
      </c>
      <c r="D308" t="s">
        <v>33</v>
      </c>
      <c r="E308" t="s">
        <v>360</v>
      </c>
      <c r="F308">
        <v>487</v>
      </c>
      <c r="G308">
        <v>2143.14</v>
      </c>
      <c r="H308">
        <v>521.85</v>
      </c>
      <c r="I308" t="s">
        <v>110</v>
      </c>
      <c r="J308" t="s">
        <v>127</v>
      </c>
      <c r="K308" s="27" t="s">
        <v>270</v>
      </c>
      <c r="L308" t="str">
        <f>VLOOKUP(I308,dim_trader!A:B,2,FALSE)</f>
        <v>Elliot Clark</v>
      </c>
      <c r="M308" t="str">
        <f>VLOOKUP(J308,dim_portfolio!A:B,2,FALSE)</f>
        <v>Portfolio 3</v>
      </c>
      <c r="N308" t="str">
        <f>VLOOKUP(D308,dim_company!A:C,3,FALSE)</f>
        <v>HDFC Bank</v>
      </c>
      <c r="O308">
        <f>VLOOKUP(K308,dim_calendar!A:C,3,FALSE)</f>
        <v>2025</v>
      </c>
      <c r="P308" s="14">
        <f t="shared" si="12"/>
        <v>1043709.1799999999</v>
      </c>
      <c r="Q308" s="29" t="str">
        <f t="shared" si="13"/>
        <v>Apr</v>
      </c>
      <c r="R308">
        <f t="shared" si="14"/>
        <v>1043187.33</v>
      </c>
    </row>
    <row r="309" spans="1:18">
      <c r="A309" t="s">
        <v>922</v>
      </c>
      <c r="B309" t="s">
        <v>761</v>
      </c>
      <c r="C309" t="s">
        <v>923</v>
      </c>
      <c r="D309" t="s">
        <v>45</v>
      </c>
      <c r="E309" t="s">
        <v>360</v>
      </c>
      <c r="F309">
        <v>807</v>
      </c>
      <c r="G309">
        <v>544.14</v>
      </c>
      <c r="H309">
        <v>219.56</v>
      </c>
      <c r="I309" t="s">
        <v>86</v>
      </c>
      <c r="J309" t="s">
        <v>124</v>
      </c>
      <c r="K309" s="27" t="s">
        <v>271</v>
      </c>
      <c r="L309" t="str">
        <f>VLOOKUP(I309,dim_trader!A:B,2,FALSE)</f>
        <v>Jamie Anderson</v>
      </c>
      <c r="M309" t="str">
        <f>VLOOKUP(J309,dim_portfolio!A:B,2,FALSE)</f>
        <v>Portfolio 2</v>
      </c>
      <c r="N309" t="str">
        <f>VLOOKUP(D309,dim_company!A:C,3,FALSE)</f>
        <v>Amazon.com Inc.</v>
      </c>
      <c r="O309">
        <f>VLOOKUP(K309,dim_calendar!A:C,3,FALSE)</f>
        <v>2025</v>
      </c>
      <c r="P309" s="14">
        <f t="shared" si="12"/>
        <v>439120.98</v>
      </c>
      <c r="Q309" s="29" t="str">
        <f t="shared" si="13"/>
        <v>Apr</v>
      </c>
      <c r="R309">
        <f t="shared" si="14"/>
        <v>438901.42</v>
      </c>
    </row>
    <row r="310" spans="1:18">
      <c r="A310" t="s">
        <v>1162</v>
      </c>
      <c r="B310" t="s">
        <v>743</v>
      </c>
      <c r="C310" t="s">
        <v>1163</v>
      </c>
      <c r="D310" t="s">
        <v>45</v>
      </c>
      <c r="E310" t="s">
        <v>365</v>
      </c>
      <c r="F310">
        <v>222</v>
      </c>
      <c r="G310">
        <v>540.85</v>
      </c>
      <c r="H310">
        <v>60.03</v>
      </c>
      <c r="I310" t="s">
        <v>84</v>
      </c>
      <c r="J310" t="s">
        <v>148</v>
      </c>
      <c r="K310" s="27" t="s">
        <v>271</v>
      </c>
      <c r="L310" t="str">
        <f>VLOOKUP(I310,dim_trader!A:B,2,FALSE)</f>
        <v>Drew Shah</v>
      </c>
      <c r="M310" t="str">
        <f>VLOOKUP(J310,dim_portfolio!A:B,2,FALSE)</f>
        <v>Portfolio 10</v>
      </c>
      <c r="N310" t="str">
        <f>VLOOKUP(D310,dim_company!A:C,3,FALSE)</f>
        <v>Amazon.com Inc.</v>
      </c>
      <c r="O310">
        <f>VLOOKUP(K310,dim_calendar!A:C,3,FALSE)</f>
        <v>2025</v>
      </c>
      <c r="P310" s="14">
        <f t="shared" si="12"/>
        <v>120068.70000000001</v>
      </c>
      <c r="Q310" s="29" t="str">
        <f t="shared" si="13"/>
        <v>Apr</v>
      </c>
      <c r="R310">
        <f t="shared" si="14"/>
        <v>120008.67000000001</v>
      </c>
    </row>
    <row r="311" spans="1:18">
      <c r="A311" t="s">
        <v>1663</v>
      </c>
      <c r="B311" t="s">
        <v>544</v>
      </c>
      <c r="C311" t="s">
        <v>1664</v>
      </c>
      <c r="D311" t="s">
        <v>27</v>
      </c>
      <c r="E311" t="s">
        <v>365</v>
      </c>
      <c r="F311">
        <v>154</v>
      </c>
      <c r="G311">
        <v>804.74</v>
      </c>
      <c r="H311">
        <v>61.96</v>
      </c>
      <c r="I311" t="s">
        <v>104</v>
      </c>
      <c r="J311" t="s">
        <v>133</v>
      </c>
      <c r="K311" s="27" t="s">
        <v>271</v>
      </c>
      <c r="L311" t="str">
        <f>VLOOKUP(I311,dim_trader!A:B,2,FALSE)</f>
        <v>Taylor Wilson</v>
      </c>
      <c r="M311" t="str">
        <f>VLOOKUP(J311,dim_portfolio!A:B,2,FALSE)</f>
        <v>Portfolio 5</v>
      </c>
      <c r="N311" t="str">
        <f>VLOOKUP(D311,dim_company!A:C,3,FALSE)</f>
        <v>Tata Consultancy Services</v>
      </c>
      <c r="O311">
        <f>VLOOKUP(K311,dim_calendar!A:C,3,FALSE)</f>
        <v>2025</v>
      </c>
      <c r="P311" s="14">
        <f t="shared" si="12"/>
        <v>123929.96</v>
      </c>
      <c r="Q311" s="29" t="str">
        <f t="shared" si="13"/>
        <v>Apr</v>
      </c>
      <c r="R311">
        <f t="shared" si="14"/>
        <v>123868</v>
      </c>
    </row>
    <row r="312" spans="1:18">
      <c r="A312" t="s">
        <v>1697</v>
      </c>
      <c r="B312" t="s">
        <v>782</v>
      </c>
      <c r="C312" t="s">
        <v>1698</v>
      </c>
      <c r="D312" t="s">
        <v>36</v>
      </c>
      <c r="E312" t="s">
        <v>365</v>
      </c>
      <c r="F312">
        <v>964</v>
      </c>
      <c r="G312">
        <v>617.91</v>
      </c>
      <c r="H312">
        <v>297.83</v>
      </c>
      <c r="I312" t="s">
        <v>110</v>
      </c>
      <c r="J312" t="s">
        <v>145</v>
      </c>
      <c r="K312" s="27" t="s">
        <v>271</v>
      </c>
      <c r="L312" t="str">
        <f>VLOOKUP(I312,dim_trader!A:B,2,FALSE)</f>
        <v>Elliot Clark</v>
      </c>
      <c r="M312" t="str">
        <f>VLOOKUP(J312,dim_portfolio!A:B,2,FALSE)</f>
        <v>Portfolio 9</v>
      </c>
      <c r="N312" t="str">
        <f>VLOOKUP(D312,dim_company!A:C,3,FALSE)</f>
        <v>Reliance Industries</v>
      </c>
      <c r="O312">
        <f>VLOOKUP(K312,dim_calendar!A:C,3,FALSE)</f>
        <v>2025</v>
      </c>
      <c r="P312" s="14">
        <f t="shared" si="12"/>
        <v>595665.24</v>
      </c>
      <c r="Q312" s="29" t="str">
        <f t="shared" si="13"/>
        <v>Apr</v>
      </c>
      <c r="R312">
        <f t="shared" si="14"/>
        <v>595367.41</v>
      </c>
    </row>
    <row r="313" spans="1:18">
      <c r="A313" t="s">
        <v>1773</v>
      </c>
      <c r="B313" t="s">
        <v>772</v>
      </c>
      <c r="C313" t="s">
        <v>1774</v>
      </c>
      <c r="D313" t="s">
        <v>33</v>
      </c>
      <c r="E313" t="s">
        <v>365</v>
      </c>
      <c r="F313">
        <v>624</v>
      </c>
      <c r="G313">
        <v>2227.75</v>
      </c>
      <c r="H313">
        <v>695.06</v>
      </c>
      <c r="I313" t="s">
        <v>76</v>
      </c>
      <c r="J313" t="s">
        <v>124</v>
      </c>
      <c r="K313" s="27" t="s">
        <v>271</v>
      </c>
      <c r="L313" t="str">
        <f>VLOOKUP(I313,dim_trader!A:B,2,FALSE)</f>
        <v>Alex Harris</v>
      </c>
      <c r="M313" t="str">
        <f>VLOOKUP(J313,dim_portfolio!A:B,2,FALSE)</f>
        <v>Portfolio 2</v>
      </c>
      <c r="N313" t="str">
        <f>VLOOKUP(D313,dim_company!A:C,3,FALSE)</f>
        <v>HDFC Bank</v>
      </c>
      <c r="O313">
        <f>VLOOKUP(K313,dim_calendar!A:C,3,FALSE)</f>
        <v>2025</v>
      </c>
      <c r="P313" s="14">
        <f t="shared" si="12"/>
        <v>1390116</v>
      </c>
      <c r="Q313" s="29" t="str">
        <f t="shared" si="13"/>
        <v>Apr</v>
      </c>
      <c r="R313">
        <f t="shared" si="14"/>
        <v>1389420.94</v>
      </c>
    </row>
    <row r="314" spans="1:18">
      <c r="A314" t="s">
        <v>1494</v>
      </c>
      <c r="B314" t="s">
        <v>764</v>
      </c>
      <c r="C314" t="s">
        <v>1495</v>
      </c>
      <c r="D314" t="s">
        <v>42</v>
      </c>
      <c r="E314" t="s">
        <v>365</v>
      </c>
      <c r="F314">
        <v>222</v>
      </c>
      <c r="G314">
        <v>235.05</v>
      </c>
      <c r="H314">
        <v>26.09</v>
      </c>
      <c r="I314" t="s">
        <v>74</v>
      </c>
      <c r="J314" t="s">
        <v>145</v>
      </c>
      <c r="K314" s="27" t="s">
        <v>274</v>
      </c>
      <c r="L314" t="str">
        <f>VLOOKUP(I314,dim_trader!A:B,2,FALSE)</f>
        <v>Robin Lewis</v>
      </c>
      <c r="M314" t="str">
        <f>VLOOKUP(J314,dim_portfolio!A:B,2,FALSE)</f>
        <v>Portfolio 9</v>
      </c>
      <c r="N314" t="str">
        <f>VLOOKUP(D314,dim_company!A:C,3,FALSE)</f>
        <v>Microsoft Corp.</v>
      </c>
      <c r="O314">
        <f>VLOOKUP(K314,dim_calendar!A:C,3,FALSE)</f>
        <v>2025</v>
      </c>
      <c r="P314" s="14">
        <f t="shared" si="12"/>
        <v>52181.100000000006</v>
      </c>
      <c r="Q314" s="29" t="str">
        <f t="shared" si="13"/>
        <v>Apr</v>
      </c>
      <c r="R314">
        <f t="shared" si="14"/>
        <v>52155.010000000009</v>
      </c>
    </row>
    <row r="315" spans="1:18">
      <c r="A315" t="s">
        <v>1706</v>
      </c>
      <c r="B315" t="s">
        <v>725</v>
      </c>
      <c r="C315" t="s">
        <v>1707</v>
      </c>
      <c r="D315" t="s">
        <v>39</v>
      </c>
      <c r="E315" t="s">
        <v>360</v>
      </c>
      <c r="F315">
        <v>740</v>
      </c>
      <c r="G315">
        <v>246.36</v>
      </c>
      <c r="H315">
        <v>91.15</v>
      </c>
      <c r="I315" t="s">
        <v>60</v>
      </c>
      <c r="J315" t="s">
        <v>124</v>
      </c>
      <c r="K315" s="27" t="s">
        <v>274</v>
      </c>
      <c r="L315" t="str">
        <f>VLOOKUP(I315,dim_trader!A:B,2,FALSE)</f>
        <v>Avery Garcia</v>
      </c>
      <c r="M315" t="str">
        <f>VLOOKUP(J315,dim_portfolio!A:B,2,FALSE)</f>
        <v>Portfolio 2</v>
      </c>
      <c r="N315" t="str">
        <f>VLOOKUP(D315,dim_company!A:C,3,FALSE)</f>
        <v>Apple Inc.</v>
      </c>
      <c r="O315">
        <f>VLOOKUP(K315,dim_calendar!A:C,3,FALSE)</f>
        <v>2025</v>
      </c>
      <c r="P315" s="14">
        <f t="shared" si="12"/>
        <v>182306.40000000002</v>
      </c>
      <c r="Q315" s="29" t="str">
        <f t="shared" si="13"/>
        <v>Apr</v>
      </c>
      <c r="R315">
        <f t="shared" si="14"/>
        <v>182215.25000000003</v>
      </c>
    </row>
    <row r="316" spans="1:18">
      <c r="A316" t="s">
        <v>1430</v>
      </c>
      <c r="B316" t="s">
        <v>670</v>
      </c>
      <c r="C316" t="s">
        <v>1431</v>
      </c>
      <c r="D316" t="s">
        <v>42</v>
      </c>
      <c r="E316" t="s">
        <v>365</v>
      </c>
      <c r="F316">
        <v>289</v>
      </c>
      <c r="G316">
        <v>246.71</v>
      </c>
      <c r="H316">
        <v>35.65</v>
      </c>
      <c r="I316" t="s">
        <v>90</v>
      </c>
      <c r="J316" t="s">
        <v>121</v>
      </c>
      <c r="K316" s="27" t="s">
        <v>275</v>
      </c>
      <c r="L316" t="str">
        <f>VLOOKUP(I316,dim_trader!A:B,2,FALSE)</f>
        <v>Casey Khan</v>
      </c>
      <c r="M316" t="str">
        <f>VLOOKUP(J316,dim_portfolio!A:B,2,FALSE)</f>
        <v>Portfolio 1</v>
      </c>
      <c r="N316" t="str">
        <f>VLOOKUP(D316,dim_company!A:C,3,FALSE)</f>
        <v>Microsoft Corp.</v>
      </c>
      <c r="O316">
        <f>VLOOKUP(K316,dim_calendar!A:C,3,FALSE)</f>
        <v>2025</v>
      </c>
      <c r="P316" s="14">
        <f t="shared" si="12"/>
        <v>71299.19</v>
      </c>
      <c r="Q316" s="29" t="str">
        <f t="shared" si="13"/>
        <v>Apr</v>
      </c>
      <c r="R316">
        <f t="shared" si="14"/>
        <v>71263.540000000008</v>
      </c>
    </row>
    <row r="317" spans="1:18">
      <c r="A317" t="s">
        <v>1049</v>
      </c>
      <c r="B317" t="s">
        <v>804</v>
      </c>
      <c r="C317" t="s">
        <v>1050</v>
      </c>
      <c r="D317" t="s">
        <v>33</v>
      </c>
      <c r="E317" t="s">
        <v>360</v>
      </c>
      <c r="F317">
        <v>245</v>
      </c>
      <c r="G317">
        <v>2150.21</v>
      </c>
      <c r="H317">
        <v>263.39999999999998</v>
      </c>
      <c r="I317" t="s">
        <v>54</v>
      </c>
      <c r="J317" t="s">
        <v>136</v>
      </c>
      <c r="K317" s="27" t="s">
        <v>276</v>
      </c>
      <c r="L317" t="str">
        <f>VLOOKUP(I317,dim_trader!A:B,2,FALSE)</f>
        <v>Taylor Shah</v>
      </c>
      <c r="M317" t="str">
        <f>VLOOKUP(J317,dim_portfolio!A:B,2,FALSE)</f>
        <v>Portfolio 6</v>
      </c>
      <c r="N317" t="str">
        <f>VLOOKUP(D317,dim_company!A:C,3,FALSE)</f>
        <v>HDFC Bank</v>
      </c>
      <c r="O317">
        <f>VLOOKUP(K317,dim_calendar!A:C,3,FALSE)</f>
        <v>2025</v>
      </c>
      <c r="P317" s="14">
        <f t="shared" si="12"/>
        <v>526801.44999999995</v>
      </c>
      <c r="Q317" s="29" t="str">
        <f t="shared" si="13"/>
        <v>Apr</v>
      </c>
      <c r="R317">
        <f t="shared" si="14"/>
        <v>526538.04999999993</v>
      </c>
    </row>
    <row r="318" spans="1:18">
      <c r="A318" t="s">
        <v>988</v>
      </c>
      <c r="B318" t="s">
        <v>618</v>
      </c>
      <c r="C318" t="s">
        <v>989</v>
      </c>
      <c r="D318" t="s">
        <v>36</v>
      </c>
      <c r="E318" t="s">
        <v>360</v>
      </c>
      <c r="F318">
        <v>472</v>
      </c>
      <c r="G318">
        <v>667.16</v>
      </c>
      <c r="H318">
        <v>157.44999999999999</v>
      </c>
      <c r="I318" t="s">
        <v>98</v>
      </c>
      <c r="J318" t="s">
        <v>121</v>
      </c>
      <c r="K318" s="27" t="s">
        <v>277</v>
      </c>
      <c r="L318" t="str">
        <f>VLOOKUP(I318,dim_trader!A:B,2,FALSE)</f>
        <v>Elliot Lewis</v>
      </c>
      <c r="M318" t="str">
        <f>VLOOKUP(J318,dim_portfolio!A:B,2,FALSE)</f>
        <v>Portfolio 1</v>
      </c>
      <c r="N318" t="str">
        <f>VLOOKUP(D318,dim_company!A:C,3,FALSE)</f>
        <v>Reliance Industries</v>
      </c>
      <c r="O318">
        <f>VLOOKUP(K318,dim_calendar!A:C,3,FALSE)</f>
        <v>2025</v>
      </c>
      <c r="P318" s="14">
        <f t="shared" si="12"/>
        <v>314899.51999999996</v>
      </c>
      <c r="Q318" s="29" t="str">
        <f t="shared" si="13"/>
        <v>May</v>
      </c>
      <c r="R318">
        <f t="shared" si="14"/>
        <v>314742.06999999995</v>
      </c>
    </row>
    <row r="319" spans="1:18">
      <c r="A319" t="s">
        <v>1699</v>
      </c>
      <c r="B319" t="s">
        <v>711</v>
      </c>
      <c r="C319" t="s">
        <v>1700</v>
      </c>
      <c r="D319" t="s">
        <v>45</v>
      </c>
      <c r="E319" t="s">
        <v>365</v>
      </c>
      <c r="F319">
        <v>166</v>
      </c>
      <c r="G319">
        <v>567.42999999999995</v>
      </c>
      <c r="H319">
        <v>47.1</v>
      </c>
      <c r="I319" t="s">
        <v>68</v>
      </c>
      <c r="J319" t="s">
        <v>124</v>
      </c>
      <c r="K319" s="27" t="s">
        <v>277</v>
      </c>
      <c r="L319" t="str">
        <f>VLOOKUP(I319,dim_trader!A:B,2,FALSE)</f>
        <v>Reese Patel</v>
      </c>
      <c r="M319" t="str">
        <f>VLOOKUP(J319,dim_portfolio!A:B,2,FALSE)</f>
        <v>Portfolio 2</v>
      </c>
      <c r="N319" t="str">
        <f>VLOOKUP(D319,dim_company!A:C,3,FALSE)</f>
        <v>Amazon.com Inc.</v>
      </c>
      <c r="O319">
        <f>VLOOKUP(K319,dim_calendar!A:C,3,FALSE)</f>
        <v>2025</v>
      </c>
      <c r="P319" s="14">
        <f t="shared" si="12"/>
        <v>94193.37999999999</v>
      </c>
      <c r="Q319" s="29" t="str">
        <f t="shared" si="13"/>
        <v>May</v>
      </c>
      <c r="R319">
        <f t="shared" si="14"/>
        <v>94146.279999999984</v>
      </c>
    </row>
    <row r="320" spans="1:18">
      <c r="A320" t="s">
        <v>994</v>
      </c>
      <c r="B320" t="s">
        <v>827</v>
      </c>
      <c r="C320" t="s">
        <v>995</v>
      </c>
      <c r="D320" t="s">
        <v>36</v>
      </c>
      <c r="E320" t="s">
        <v>360</v>
      </c>
      <c r="F320">
        <v>767</v>
      </c>
      <c r="G320">
        <v>658.14</v>
      </c>
      <c r="H320">
        <v>252.4</v>
      </c>
      <c r="I320" t="s">
        <v>76</v>
      </c>
      <c r="J320" t="s">
        <v>148</v>
      </c>
      <c r="K320" s="27" t="s">
        <v>278</v>
      </c>
      <c r="L320" t="str">
        <f>VLOOKUP(I320,dim_trader!A:B,2,FALSE)</f>
        <v>Alex Harris</v>
      </c>
      <c r="M320" t="str">
        <f>VLOOKUP(J320,dim_portfolio!A:B,2,FALSE)</f>
        <v>Portfolio 10</v>
      </c>
      <c r="N320" t="str">
        <f>VLOOKUP(D320,dim_company!A:C,3,FALSE)</f>
        <v>Reliance Industries</v>
      </c>
      <c r="O320">
        <f>VLOOKUP(K320,dim_calendar!A:C,3,FALSE)</f>
        <v>2025</v>
      </c>
      <c r="P320" s="14">
        <f t="shared" si="12"/>
        <v>504793.38</v>
      </c>
      <c r="Q320" s="29" t="str">
        <f t="shared" si="13"/>
        <v>May</v>
      </c>
      <c r="R320">
        <f t="shared" si="14"/>
        <v>504540.98</v>
      </c>
    </row>
    <row r="321" spans="1:18">
      <c r="A321" t="s">
        <v>1186</v>
      </c>
      <c r="B321" t="s">
        <v>431</v>
      </c>
      <c r="C321" t="s">
        <v>1187</v>
      </c>
      <c r="D321" t="s">
        <v>45</v>
      </c>
      <c r="E321" t="s">
        <v>360</v>
      </c>
      <c r="F321">
        <v>624</v>
      </c>
      <c r="G321">
        <v>580</v>
      </c>
      <c r="H321">
        <v>180.96</v>
      </c>
      <c r="I321" t="s">
        <v>78</v>
      </c>
      <c r="J321" t="s">
        <v>142</v>
      </c>
      <c r="K321" s="27" t="s">
        <v>278</v>
      </c>
      <c r="L321" t="str">
        <f>VLOOKUP(I321,dim_trader!A:B,2,FALSE)</f>
        <v>Morgan Harris</v>
      </c>
      <c r="M321" t="str">
        <f>VLOOKUP(J321,dim_portfolio!A:B,2,FALSE)</f>
        <v>Portfolio 8</v>
      </c>
      <c r="N321" t="str">
        <f>VLOOKUP(D321,dim_company!A:C,3,FALSE)</f>
        <v>Amazon.com Inc.</v>
      </c>
      <c r="O321">
        <f>VLOOKUP(K321,dim_calendar!A:C,3,FALSE)</f>
        <v>2025</v>
      </c>
      <c r="P321" s="14">
        <f t="shared" si="12"/>
        <v>361920</v>
      </c>
      <c r="Q321" s="29" t="str">
        <f t="shared" si="13"/>
        <v>May</v>
      </c>
      <c r="R321">
        <f t="shared" si="14"/>
        <v>361739.04</v>
      </c>
    </row>
    <row r="322" spans="1:18">
      <c r="A322" t="s">
        <v>1373</v>
      </c>
      <c r="B322" t="s">
        <v>727</v>
      </c>
      <c r="C322" t="s">
        <v>1374</v>
      </c>
      <c r="D322" t="s">
        <v>45</v>
      </c>
      <c r="E322" t="s">
        <v>360</v>
      </c>
      <c r="F322">
        <v>576</v>
      </c>
      <c r="G322">
        <v>612.74</v>
      </c>
      <c r="H322">
        <v>176.47</v>
      </c>
      <c r="I322" t="s">
        <v>94</v>
      </c>
      <c r="J322" t="s">
        <v>136</v>
      </c>
      <c r="K322" s="27" t="s">
        <v>278</v>
      </c>
      <c r="L322" t="str">
        <f>VLOOKUP(I322,dim_trader!A:B,2,FALSE)</f>
        <v>Jordan Wilson</v>
      </c>
      <c r="M322" t="str">
        <f>VLOOKUP(J322,dim_portfolio!A:B,2,FALSE)</f>
        <v>Portfolio 6</v>
      </c>
      <c r="N322" t="str">
        <f>VLOOKUP(D322,dim_company!A:C,3,FALSE)</f>
        <v>Amazon.com Inc.</v>
      </c>
      <c r="O322">
        <f>VLOOKUP(K322,dim_calendar!A:C,3,FALSE)</f>
        <v>2025</v>
      </c>
      <c r="P322" s="14">
        <f t="shared" ref="P322:P385" si="15">(F322 * G322)</f>
        <v>352938.23999999999</v>
      </c>
      <c r="Q322" s="29" t="str">
        <f t="shared" ref="Q322:Q385" si="16">TEXT(K322,"mmm")</f>
        <v>May</v>
      </c>
      <c r="R322">
        <f t="shared" ref="R322:R385" si="17">(F322 * G322) - H322</f>
        <v>352761.77</v>
      </c>
    </row>
    <row r="323" spans="1:18">
      <c r="A323" t="s">
        <v>1583</v>
      </c>
      <c r="B323" t="s">
        <v>495</v>
      </c>
      <c r="C323" t="s">
        <v>1584</v>
      </c>
      <c r="D323" t="s">
        <v>36</v>
      </c>
      <c r="E323" t="s">
        <v>365</v>
      </c>
      <c r="F323">
        <v>685</v>
      </c>
      <c r="G323">
        <v>605.70000000000005</v>
      </c>
      <c r="H323">
        <v>207.45</v>
      </c>
      <c r="I323" t="s">
        <v>112</v>
      </c>
      <c r="J323" t="s">
        <v>139</v>
      </c>
      <c r="K323" s="27" t="s">
        <v>278</v>
      </c>
      <c r="L323" t="str">
        <f>VLOOKUP(I323,dim_trader!A:B,2,FALSE)</f>
        <v>Morgan Lee</v>
      </c>
      <c r="M323" t="str">
        <f>VLOOKUP(J323,dim_portfolio!A:B,2,FALSE)</f>
        <v>Portfolio 7</v>
      </c>
      <c r="N323" t="str">
        <f>VLOOKUP(D323,dim_company!A:C,3,FALSE)</f>
        <v>Reliance Industries</v>
      </c>
      <c r="O323">
        <f>VLOOKUP(K323,dim_calendar!A:C,3,FALSE)</f>
        <v>2025</v>
      </c>
      <c r="P323" s="14">
        <f t="shared" si="15"/>
        <v>414904.50000000006</v>
      </c>
      <c r="Q323" s="29" t="str">
        <f t="shared" si="16"/>
        <v>May</v>
      </c>
      <c r="R323">
        <f t="shared" si="17"/>
        <v>414697.05000000005</v>
      </c>
    </row>
    <row r="324" spans="1:18">
      <c r="A324" t="s">
        <v>1769</v>
      </c>
      <c r="B324" t="s">
        <v>468</v>
      </c>
      <c r="C324" t="s">
        <v>1770</v>
      </c>
      <c r="D324" t="s">
        <v>30</v>
      </c>
      <c r="E324" t="s">
        <v>360</v>
      </c>
      <c r="F324">
        <v>834</v>
      </c>
      <c r="G324">
        <v>1312.35</v>
      </c>
      <c r="H324">
        <v>547.25</v>
      </c>
      <c r="I324" t="s">
        <v>66</v>
      </c>
      <c r="J324" t="s">
        <v>130</v>
      </c>
      <c r="K324" s="27" t="s">
        <v>278</v>
      </c>
      <c r="L324" t="str">
        <f>VLOOKUP(I324,dim_trader!A:B,2,FALSE)</f>
        <v>Jordan Clark</v>
      </c>
      <c r="M324" t="str">
        <f>VLOOKUP(J324,dim_portfolio!A:B,2,FALSE)</f>
        <v>Portfolio 4</v>
      </c>
      <c r="N324" t="str">
        <f>VLOOKUP(D324,dim_company!A:C,3,FALSE)</f>
        <v>Infosys</v>
      </c>
      <c r="O324">
        <f>VLOOKUP(K324,dim_calendar!A:C,3,FALSE)</f>
        <v>2025</v>
      </c>
      <c r="P324" s="14">
        <f t="shared" si="15"/>
        <v>1094499.8999999999</v>
      </c>
      <c r="Q324" s="29" t="str">
        <f t="shared" si="16"/>
        <v>May</v>
      </c>
      <c r="R324">
        <f t="shared" si="17"/>
        <v>1093952.6499999999</v>
      </c>
    </row>
    <row r="325" spans="1:18">
      <c r="A325" t="s">
        <v>1851</v>
      </c>
      <c r="B325" t="s">
        <v>825</v>
      </c>
      <c r="C325" t="s">
        <v>1852</v>
      </c>
      <c r="D325" t="s">
        <v>39</v>
      </c>
      <c r="E325" t="s">
        <v>360</v>
      </c>
      <c r="F325">
        <v>902</v>
      </c>
      <c r="G325">
        <v>256.23</v>
      </c>
      <c r="H325">
        <v>115.56</v>
      </c>
      <c r="I325" t="s">
        <v>106</v>
      </c>
      <c r="J325" t="s">
        <v>136</v>
      </c>
      <c r="K325" s="27" t="s">
        <v>278</v>
      </c>
      <c r="L325" t="str">
        <f>VLOOKUP(I325,dim_trader!A:B,2,FALSE)</f>
        <v>Jordan Harris</v>
      </c>
      <c r="M325" t="str">
        <f>VLOOKUP(J325,dim_portfolio!A:B,2,FALSE)</f>
        <v>Portfolio 6</v>
      </c>
      <c r="N325" t="str">
        <f>VLOOKUP(D325,dim_company!A:C,3,FALSE)</f>
        <v>Apple Inc.</v>
      </c>
      <c r="O325">
        <f>VLOOKUP(K325,dim_calendar!A:C,3,FALSE)</f>
        <v>2025</v>
      </c>
      <c r="P325" s="14">
        <f t="shared" si="15"/>
        <v>231119.46000000002</v>
      </c>
      <c r="Q325" s="29" t="str">
        <f t="shared" si="16"/>
        <v>May</v>
      </c>
      <c r="R325">
        <f t="shared" si="17"/>
        <v>231003.90000000002</v>
      </c>
    </row>
    <row r="326" spans="1:18">
      <c r="A326" t="s">
        <v>982</v>
      </c>
      <c r="B326" t="s">
        <v>816</v>
      </c>
      <c r="C326" t="s">
        <v>983</v>
      </c>
      <c r="D326" t="s">
        <v>39</v>
      </c>
      <c r="E326" t="s">
        <v>365</v>
      </c>
      <c r="F326">
        <v>419</v>
      </c>
      <c r="G326">
        <v>238.96</v>
      </c>
      <c r="H326">
        <v>50.06</v>
      </c>
      <c r="I326" t="s">
        <v>72</v>
      </c>
      <c r="J326" t="s">
        <v>127</v>
      </c>
      <c r="K326" s="27" t="s">
        <v>281</v>
      </c>
      <c r="L326" t="str">
        <f>VLOOKUP(I326,dim_trader!A:B,2,FALSE)</f>
        <v>Morgan Williams</v>
      </c>
      <c r="M326" t="str">
        <f>VLOOKUP(J326,dim_portfolio!A:B,2,FALSE)</f>
        <v>Portfolio 3</v>
      </c>
      <c r="N326" t="str">
        <f>VLOOKUP(D326,dim_company!A:C,3,FALSE)</f>
        <v>Apple Inc.</v>
      </c>
      <c r="O326">
        <f>VLOOKUP(K326,dim_calendar!A:C,3,FALSE)</f>
        <v>2025</v>
      </c>
      <c r="P326" s="14">
        <f t="shared" si="15"/>
        <v>100124.24</v>
      </c>
      <c r="Q326" s="29" t="str">
        <f t="shared" si="16"/>
        <v>May</v>
      </c>
      <c r="R326">
        <f t="shared" si="17"/>
        <v>100074.18000000001</v>
      </c>
    </row>
    <row r="327" spans="1:18">
      <c r="A327" t="s">
        <v>1016</v>
      </c>
      <c r="B327" t="s">
        <v>677</v>
      </c>
      <c r="C327" t="s">
        <v>983</v>
      </c>
      <c r="D327" t="s">
        <v>33</v>
      </c>
      <c r="E327" t="s">
        <v>365</v>
      </c>
      <c r="F327">
        <v>83</v>
      </c>
      <c r="G327">
        <v>2148.98</v>
      </c>
      <c r="H327">
        <v>89.18</v>
      </c>
      <c r="I327" t="s">
        <v>78</v>
      </c>
      <c r="J327" t="s">
        <v>145</v>
      </c>
      <c r="K327" s="27" t="s">
        <v>281</v>
      </c>
      <c r="L327" t="str">
        <f>VLOOKUP(I327,dim_trader!A:B,2,FALSE)</f>
        <v>Morgan Harris</v>
      </c>
      <c r="M327" t="str">
        <f>VLOOKUP(J327,dim_portfolio!A:B,2,FALSE)</f>
        <v>Portfolio 9</v>
      </c>
      <c r="N327" t="str">
        <f>VLOOKUP(D327,dim_company!A:C,3,FALSE)</f>
        <v>HDFC Bank</v>
      </c>
      <c r="O327">
        <f>VLOOKUP(K327,dim_calendar!A:C,3,FALSE)</f>
        <v>2025</v>
      </c>
      <c r="P327" s="14">
        <f t="shared" si="15"/>
        <v>178365.34</v>
      </c>
      <c r="Q327" s="29" t="str">
        <f t="shared" si="16"/>
        <v>May</v>
      </c>
      <c r="R327">
        <f t="shared" si="17"/>
        <v>178276.16</v>
      </c>
    </row>
    <row r="328" spans="1:18">
      <c r="A328" t="s">
        <v>1194</v>
      </c>
      <c r="B328" t="s">
        <v>672</v>
      </c>
      <c r="C328" t="s">
        <v>1195</v>
      </c>
      <c r="D328" t="s">
        <v>42</v>
      </c>
      <c r="E328" t="s">
        <v>360</v>
      </c>
      <c r="F328">
        <v>318</v>
      </c>
      <c r="G328">
        <v>231.34</v>
      </c>
      <c r="H328">
        <v>36.78</v>
      </c>
      <c r="I328" t="s">
        <v>84</v>
      </c>
      <c r="J328" t="s">
        <v>148</v>
      </c>
      <c r="K328" s="27" t="s">
        <v>281</v>
      </c>
      <c r="L328" t="str">
        <f>VLOOKUP(I328,dim_trader!A:B,2,FALSE)</f>
        <v>Drew Shah</v>
      </c>
      <c r="M328" t="str">
        <f>VLOOKUP(J328,dim_portfolio!A:B,2,FALSE)</f>
        <v>Portfolio 10</v>
      </c>
      <c r="N328" t="str">
        <f>VLOOKUP(D328,dim_company!A:C,3,FALSE)</f>
        <v>Microsoft Corp.</v>
      </c>
      <c r="O328">
        <f>VLOOKUP(K328,dim_calendar!A:C,3,FALSE)</f>
        <v>2025</v>
      </c>
      <c r="P328" s="14">
        <f t="shared" si="15"/>
        <v>73566.12</v>
      </c>
      <c r="Q328" s="29" t="str">
        <f t="shared" si="16"/>
        <v>May</v>
      </c>
      <c r="R328">
        <f t="shared" si="17"/>
        <v>73529.34</v>
      </c>
    </row>
    <row r="329" spans="1:18">
      <c r="A329" t="s">
        <v>1371</v>
      </c>
      <c r="B329" t="s">
        <v>736</v>
      </c>
      <c r="C329" t="s">
        <v>1372</v>
      </c>
      <c r="D329" t="s">
        <v>27</v>
      </c>
      <c r="E329" t="s">
        <v>365</v>
      </c>
      <c r="F329">
        <v>777</v>
      </c>
      <c r="G329">
        <v>821.42</v>
      </c>
      <c r="H329">
        <v>319.12</v>
      </c>
      <c r="I329" t="s">
        <v>57</v>
      </c>
      <c r="J329" t="s">
        <v>148</v>
      </c>
      <c r="K329" s="27" t="s">
        <v>281</v>
      </c>
      <c r="L329" t="str">
        <f>VLOOKUP(I329,dim_trader!A:B,2,FALSE)</f>
        <v>Drew Williams</v>
      </c>
      <c r="M329" t="str">
        <f>VLOOKUP(J329,dim_portfolio!A:B,2,FALSE)</f>
        <v>Portfolio 10</v>
      </c>
      <c r="N329" t="str">
        <f>VLOOKUP(D329,dim_company!A:C,3,FALSE)</f>
        <v>Tata Consultancy Services</v>
      </c>
      <c r="O329">
        <f>VLOOKUP(K329,dim_calendar!A:C,3,FALSE)</f>
        <v>2025</v>
      </c>
      <c r="P329" s="14">
        <f t="shared" si="15"/>
        <v>638243.34</v>
      </c>
      <c r="Q329" s="29" t="str">
        <f t="shared" si="16"/>
        <v>May</v>
      </c>
      <c r="R329">
        <f t="shared" si="17"/>
        <v>637924.22</v>
      </c>
    </row>
    <row r="330" spans="1:18">
      <c r="A330" t="s">
        <v>1593</v>
      </c>
      <c r="B330" t="s">
        <v>858</v>
      </c>
      <c r="C330" t="s">
        <v>1594</v>
      </c>
      <c r="D330" t="s">
        <v>30</v>
      </c>
      <c r="E330" t="s">
        <v>360</v>
      </c>
      <c r="F330">
        <v>747</v>
      </c>
      <c r="G330">
        <v>1292.8399999999999</v>
      </c>
      <c r="H330">
        <v>482.88</v>
      </c>
      <c r="I330" t="s">
        <v>114</v>
      </c>
      <c r="J330" t="s">
        <v>142</v>
      </c>
      <c r="K330" s="27" t="s">
        <v>281</v>
      </c>
      <c r="L330" t="str">
        <f>VLOOKUP(I330,dim_trader!A:B,2,FALSE)</f>
        <v>Sam Williams</v>
      </c>
      <c r="M330" t="str">
        <f>VLOOKUP(J330,dim_portfolio!A:B,2,FALSE)</f>
        <v>Portfolio 8</v>
      </c>
      <c r="N330" t="str">
        <f>VLOOKUP(D330,dim_company!A:C,3,FALSE)</f>
        <v>Infosys</v>
      </c>
      <c r="O330">
        <f>VLOOKUP(K330,dim_calendar!A:C,3,FALSE)</f>
        <v>2025</v>
      </c>
      <c r="P330" s="14">
        <f t="shared" si="15"/>
        <v>965751.48</v>
      </c>
      <c r="Q330" s="29" t="str">
        <f t="shared" si="16"/>
        <v>May</v>
      </c>
      <c r="R330">
        <f t="shared" si="17"/>
        <v>965268.6</v>
      </c>
    </row>
    <row r="331" spans="1:18">
      <c r="A331" t="s">
        <v>1794</v>
      </c>
      <c r="B331" t="s">
        <v>481</v>
      </c>
      <c r="C331" t="s">
        <v>1795</v>
      </c>
      <c r="D331" t="s">
        <v>45</v>
      </c>
      <c r="E331" t="s">
        <v>365</v>
      </c>
      <c r="F331">
        <v>55</v>
      </c>
      <c r="G331">
        <v>551.13</v>
      </c>
      <c r="H331">
        <v>15.16</v>
      </c>
      <c r="I331" t="s">
        <v>60</v>
      </c>
      <c r="J331" t="s">
        <v>136</v>
      </c>
      <c r="K331" s="27" t="s">
        <v>281</v>
      </c>
      <c r="L331" t="str">
        <f>VLOOKUP(I331,dim_trader!A:B,2,FALSE)</f>
        <v>Avery Garcia</v>
      </c>
      <c r="M331" t="str">
        <f>VLOOKUP(J331,dim_portfolio!A:B,2,FALSE)</f>
        <v>Portfolio 6</v>
      </c>
      <c r="N331" t="str">
        <f>VLOOKUP(D331,dim_company!A:C,3,FALSE)</f>
        <v>Amazon.com Inc.</v>
      </c>
      <c r="O331">
        <f>VLOOKUP(K331,dim_calendar!A:C,3,FALSE)</f>
        <v>2025</v>
      </c>
      <c r="P331" s="14">
        <f t="shared" si="15"/>
        <v>30312.15</v>
      </c>
      <c r="Q331" s="29" t="str">
        <f t="shared" si="16"/>
        <v>May</v>
      </c>
      <c r="R331">
        <f t="shared" si="17"/>
        <v>30296.99</v>
      </c>
    </row>
    <row r="332" spans="1:18">
      <c r="A332" t="s">
        <v>962</v>
      </c>
      <c r="B332" t="s">
        <v>468</v>
      </c>
      <c r="C332" t="s">
        <v>963</v>
      </c>
      <c r="D332" t="s">
        <v>48</v>
      </c>
      <c r="E332" t="s">
        <v>365</v>
      </c>
      <c r="F332">
        <v>24</v>
      </c>
      <c r="G332">
        <v>1251.5899999999999</v>
      </c>
      <c r="H332">
        <v>15.02</v>
      </c>
      <c r="I332" t="s">
        <v>54</v>
      </c>
      <c r="J332" t="s">
        <v>139</v>
      </c>
      <c r="K332" s="27" t="s">
        <v>282</v>
      </c>
      <c r="L332" t="str">
        <f>VLOOKUP(I332,dim_trader!A:B,2,FALSE)</f>
        <v>Taylor Shah</v>
      </c>
      <c r="M332" t="str">
        <f>VLOOKUP(J332,dim_portfolio!A:B,2,FALSE)</f>
        <v>Portfolio 7</v>
      </c>
      <c r="N332" t="str">
        <f>VLOOKUP(D332,dim_company!A:C,3,FALSE)</f>
        <v>Pfizer Inc.</v>
      </c>
      <c r="O332">
        <f>VLOOKUP(K332,dim_calendar!A:C,3,FALSE)</f>
        <v>2025</v>
      </c>
      <c r="P332" s="14">
        <f t="shared" si="15"/>
        <v>30038.159999999996</v>
      </c>
      <c r="Q332" s="29" t="str">
        <f t="shared" si="16"/>
        <v>May</v>
      </c>
      <c r="R332">
        <f t="shared" si="17"/>
        <v>30023.139999999996</v>
      </c>
    </row>
    <row r="333" spans="1:18">
      <c r="A333" t="s">
        <v>1084</v>
      </c>
      <c r="B333" t="s">
        <v>541</v>
      </c>
      <c r="C333" t="s">
        <v>1085</v>
      </c>
      <c r="D333" t="s">
        <v>48</v>
      </c>
      <c r="E333" t="s">
        <v>365</v>
      </c>
      <c r="F333">
        <v>117</v>
      </c>
      <c r="G333">
        <v>1248.3900000000001</v>
      </c>
      <c r="H333">
        <v>73.03</v>
      </c>
      <c r="I333" t="s">
        <v>82</v>
      </c>
      <c r="J333" t="s">
        <v>127</v>
      </c>
      <c r="K333" s="27" t="s">
        <v>282</v>
      </c>
      <c r="L333" t="str">
        <f>VLOOKUP(I333,dim_trader!A:B,2,FALSE)</f>
        <v>Rowan Clark</v>
      </c>
      <c r="M333" t="str">
        <f>VLOOKUP(J333,dim_portfolio!A:B,2,FALSE)</f>
        <v>Portfolio 3</v>
      </c>
      <c r="N333" t="str">
        <f>VLOOKUP(D333,dim_company!A:C,3,FALSE)</f>
        <v>Pfizer Inc.</v>
      </c>
      <c r="O333">
        <f>VLOOKUP(K333,dim_calendar!A:C,3,FALSE)</f>
        <v>2025</v>
      </c>
      <c r="P333" s="14">
        <f t="shared" si="15"/>
        <v>146061.63</v>
      </c>
      <c r="Q333" s="29" t="str">
        <f t="shared" si="16"/>
        <v>May</v>
      </c>
      <c r="R333">
        <f t="shared" si="17"/>
        <v>145988.6</v>
      </c>
    </row>
    <row r="334" spans="1:18">
      <c r="A334" t="s">
        <v>1750</v>
      </c>
      <c r="B334" t="s">
        <v>656</v>
      </c>
      <c r="C334" t="s">
        <v>1751</v>
      </c>
      <c r="D334" t="s">
        <v>33</v>
      </c>
      <c r="E334" t="s">
        <v>365</v>
      </c>
      <c r="F334">
        <v>234</v>
      </c>
      <c r="G334">
        <v>2123.2399999999998</v>
      </c>
      <c r="H334">
        <v>248.42</v>
      </c>
      <c r="I334" t="s">
        <v>80</v>
      </c>
      <c r="J334" t="s">
        <v>124</v>
      </c>
      <c r="K334" s="27" t="s">
        <v>282</v>
      </c>
      <c r="L334" t="str">
        <f>VLOOKUP(I334,dim_trader!A:B,2,FALSE)</f>
        <v>Reese Williams</v>
      </c>
      <c r="M334" t="str">
        <f>VLOOKUP(J334,dim_portfolio!A:B,2,FALSE)</f>
        <v>Portfolio 2</v>
      </c>
      <c r="N334" t="str">
        <f>VLOOKUP(D334,dim_company!A:C,3,FALSE)</f>
        <v>HDFC Bank</v>
      </c>
      <c r="O334">
        <f>VLOOKUP(K334,dim_calendar!A:C,3,FALSE)</f>
        <v>2025</v>
      </c>
      <c r="P334" s="14">
        <f t="shared" si="15"/>
        <v>496838.16</v>
      </c>
      <c r="Q334" s="29" t="str">
        <f t="shared" si="16"/>
        <v>May</v>
      </c>
      <c r="R334">
        <f t="shared" si="17"/>
        <v>496589.74</v>
      </c>
    </row>
    <row r="335" spans="1:18">
      <c r="A335" t="s">
        <v>1754</v>
      </c>
      <c r="B335" t="s">
        <v>854</v>
      </c>
      <c r="C335" t="s">
        <v>1755</v>
      </c>
      <c r="D335" t="s">
        <v>48</v>
      </c>
      <c r="E335" t="s">
        <v>360</v>
      </c>
      <c r="F335">
        <v>644</v>
      </c>
      <c r="G335">
        <v>1284.57</v>
      </c>
      <c r="H335">
        <v>413.63</v>
      </c>
      <c r="I335" t="s">
        <v>106</v>
      </c>
      <c r="J335" t="s">
        <v>121</v>
      </c>
      <c r="K335" s="27" t="s">
        <v>282</v>
      </c>
      <c r="L335" t="str">
        <f>VLOOKUP(I335,dim_trader!A:B,2,FALSE)</f>
        <v>Jordan Harris</v>
      </c>
      <c r="M335" t="str">
        <f>VLOOKUP(J335,dim_portfolio!A:B,2,FALSE)</f>
        <v>Portfolio 1</v>
      </c>
      <c r="N335" t="str">
        <f>VLOOKUP(D335,dim_company!A:C,3,FALSE)</f>
        <v>Pfizer Inc.</v>
      </c>
      <c r="O335">
        <f>VLOOKUP(K335,dim_calendar!A:C,3,FALSE)</f>
        <v>2025</v>
      </c>
      <c r="P335" s="14">
        <f t="shared" si="15"/>
        <v>827263.08</v>
      </c>
      <c r="Q335" s="29" t="str">
        <f t="shared" si="16"/>
        <v>May</v>
      </c>
      <c r="R335">
        <f t="shared" si="17"/>
        <v>826849.45</v>
      </c>
    </row>
    <row r="336" spans="1:18">
      <c r="A336" t="s">
        <v>900</v>
      </c>
      <c r="B336" t="s">
        <v>533</v>
      </c>
      <c r="C336" t="s">
        <v>901</v>
      </c>
      <c r="D336" t="s">
        <v>42</v>
      </c>
      <c r="E336" t="s">
        <v>360</v>
      </c>
      <c r="F336">
        <v>138</v>
      </c>
      <c r="G336">
        <v>245.54</v>
      </c>
      <c r="H336">
        <v>16.940000000000001</v>
      </c>
      <c r="I336" t="s">
        <v>112</v>
      </c>
      <c r="J336" t="s">
        <v>142</v>
      </c>
      <c r="K336" s="27" t="s">
        <v>283</v>
      </c>
      <c r="L336" t="str">
        <f>VLOOKUP(I336,dim_trader!A:B,2,FALSE)</f>
        <v>Morgan Lee</v>
      </c>
      <c r="M336" t="str">
        <f>VLOOKUP(J336,dim_portfolio!A:B,2,FALSE)</f>
        <v>Portfolio 8</v>
      </c>
      <c r="N336" t="str">
        <f>VLOOKUP(D336,dim_company!A:C,3,FALSE)</f>
        <v>Microsoft Corp.</v>
      </c>
      <c r="O336">
        <f>VLOOKUP(K336,dim_calendar!A:C,3,FALSE)</f>
        <v>2025</v>
      </c>
      <c r="P336" s="14">
        <f t="shared" si="15"/>
        <v>33884.519999999997</v>
      </c>
      <c r="Q336" s="29" t="str">
        <f t="shared" si="16"/>
        <v>May</v>
      </c>
      <c r="R336">
        <f t="shared" si="17"/>
        <v>33867.579999999994</v>
      </c>
    </row>
    <row r="337" spans="1:18">
      <c r="A337" t="s">
        <v>930</v>
      </c>
      <c r="B337" t="s">
        <v>596</v>
      </c>
      <c r="C337" t="s">
        <v>931</v>
      </c>
      <c r="D337" t="s">
        <v>45</v>
      </c>
      <c r="E337" t="s">
        <v>365</v>
      </c>
      <c r="F337">
        <v>922</v>
      </c>
      <c r="G337">
        <v>452.75</v>
      </c>
      <c r="H337">
        <v>208.72</v>
      </c>
      <c r="I337" t="s">
        <v>86</v>
      </c>
      <c r="J337" t="s">
        <v>130</v>
      </c>
      <c r="K337" s="27" t="s">
        <v>283</v>
      </c>
      <c r="L337" t="str">
        <f>VLOOKUP(I337,dim_trader!A:B,2,FALSE)</f>
        <v>Jamie Anderson</v>
      </c>
      <c r="M337" t="str">
        <f>VLOOKUP(J337,dim_portfolio!A:B,2,FALSE)</f>
        <v>Portfolio 4</v>
      </c>
      <c r="N337" t="str">
        <f>VLOOKUP(D337,dim_company!A:C,3,FALSE)</f>
        <v>Amazon.com Inc.</v>
      </c>
      <c r="O337">
        <f>VLOOKUP(K337,dim_calendar!A:C,3,FALSE)</f>
        <v>2025</v>
      </c>
      <c r="P337" s="14">
        <f t="shared" si="15"/>
        <v>417435.5</v>
      </c>
      <c r="Q337" s="29" t="str">
        <f t="shared" si="16"/>
        <v>May</v>
      </c>
      <c r="R337">
        <f t="shared" si="17"/>
        <v>417226.78</v>
      </c>
    </row>
    <row r="338" spans="1:18">
      <c r="A338" t="s">
        <v>992</v>
      </c>
      <c r="B338" t="s">
        <v>693</v>
      </c>
      <c r="C338" t="s">
        <v>993</v>
      </c>
      <c r="D338" t="s">
        <v>48</v>
      </c>
      <c r="E338" t="s">
        <v>360</v>
      </c>
      <c r="F338">
        <v>808</v>
      </c>
      <c r="G338">
        <v>1238.5999999999999</v>
      </c>
      <c r="H338">
        <v>500.39</v>
      </c>
      <c r="I338" t="s">
        <v>108</v>
      </c>
      <c r="J338" t="s">
        <v>139</v>
      </c>
      <c r="K338" s="27" t="s">
        <v>283</v>
      </c>
      <c r="L338" t="str">
        <f>VLOOKUP(I338,dim_trader!A:B,2,FALSE)</f>
        <v>Riley Lewis</v>
      </c>
      <c r="M338" t="str">
        <f>VLOOKUP(J338,dim_portfolio!A:B,2,FALSE)</f>
        <v>Portfolio 7</v>
      </c>
      <c r="N338" t="str">
        <f>VLOOKUP(D338,dim_company!A:C,3,FALSE)</f>
        <v>Pfizer Inc.</v>
      </c>
      <c r="O338">
        <f>VLOOKUP(K338,dim_calendar!A:C,3,FALSE)</f>
        <v>2025</v>
      </c>
      <c r="P338" s="14">
        <f t="shared" si="15"/>
        <v>1000788.7999999999</v>
      </c>
      <c r="Q338" s="29" t="str">
        <f t="shared" si="16"/>
        <v>May</v>
      </c>
      <c r="R338">
        <f t="shared" si="17"/>
        <v>1000288.4099999999</v>
      </c>
    </row>
    <row r="339" spans="1:18">
      <c r="A339" t="s">
        <v>1104</v>
      </c>
      <c r="B339" t="s">
        <v>481</v>
      </c>
      <c r="C339" t="s">
        <v>1105</v>
      </c>
      <c r="D339" t="s">
        <v>42</v>
      </c>
      <c r="E339" t="s">
        <v>360</v>
      </c>
      <c r="F339">
        <v>546</v>
      </c>
      <c r="G339">
        <v>246.61</v>
      </c>
      <c r="H339">
        <v>67.319999999999993</v>
      </c>
      <c r="I339" t="s">
        <v>106</v>
      </c>
      <c r="J339" t="s">
        <v>130</v>
      </c>
      <c r="K339" s="27" t="s">
        <v>283</v>
      </c>
      <c r="L339" t="str">
        <f>VLOOKUP(I339,dim_trader!A:B,2,FALSE)</f>
        <v>Jordan Harris</v>
      </c>
      <c r="M339" t="str">
        <f>VLOOKUP(J339,dim_portfolio!A:B,2,FALSE)</f>
        <v>Portfolio 4</v>
      </c>
      <c r="N339" t="str">
        <f>VLOOKUP(D339,dim_company!A:C,3,FALSE)</f>
        <v>Microsoft Corp.</v>
      </c>
      <c r="O339">
        <f>VLOOKUP(K339,dim_calendar!A:C,3,FALSE)</f>
        <v>2025</v>
      </c>
      <c r="P339" s="14">
        <f t="shared" si="15"/>
        <v>134649.06</v>
      </c>
      <c r="Q339" s="29" t="str">
        <f t="shared" si="16"/>
        <v>May</v>
      </c>
      <c r="R339">
        <f t="shared" si="17"/>
        <v>134581.74</v>
      </c>
    </row>
    <row r="340" spans="1:18">
      <c r="A340" t="s">
        <v>1172</v>
      </c>
      <c r="B340" t="s">
        <v>826</v>
      </c>
      <c r="C340" t="s">
        <v>1173</v>
      </c>
      <c r="D340" t="s">
        <v>48</v>
      </c>
      <c r="E340" t="s">
        <v>365</v>
      </c>
      <c r="F340">
        <v>625</v>
      </c>
      <c r="G340">
        <v>1361.27</v>
      </c>
      <c r="H340">
        <v>425.4</v>
      </c>
      <c r="I340" t="s">
        <v>70</v>
      </c>
      <c r="J340" t="s">
        <v>145</v>
      </c>
      <c r="K340" s="27" t="s">
        <v>283</v>
      </c>
      <c r="L340" t="str">
        <f>VLOOKUP(I340,dim_trader!A:B,2,FALSE)</f>
        <v>Alex Lee</v>
      </c>
      <c r="M340" t="str">
        <f>VLOOKUP(J340,dim_portfolio!A:B,2,FALSE)</f>
        <v>Portfolio 9</v>
      </c>
      <c r="N340" t="str">
        <f>VLOOKUP(D340,dim_company!A:C,3,FALSE)</f>
        <v>Pfizer Inc.</v>
      </c>
      <c r="O340">
        <f>VLOOKUP(K340,dim_calendar!A:C,3,FALSE)</f>
        <v>2025</v>
      </c>
      <c r="P340" s="14">
        <f t="shared" si="15"/>
        <v>850793.75</v>
      </c>
      <c r="Q340" s="29" t="str">
        <f t="shared" si="16"/>
        <v>May</v>
      </c>
      <c r="R340">
        <f t="shared" si="17"/>
        <v>850368.35</v>
      </c>
    </row>
    <row r="341" spans="1:18">
      <c r="A341" t="s">
        <v>1228</v>
      </c>
      <c r="B341" t="s">
        <v>716</v>
      </c>
      <c r="C341" t="s">
        <v>1229</v>
      </c>
      <c r="D341" t="s">
        <v>36</v>
      </c>
      <c r="E341" t="s">
        <v>365</v>
      </c>
      <c r="F341">
        <v>202</v>
      </c>
      <c r="G341">
        <v>651.92999999999995</v>
      </c>
      <c r="H341">
        <v>65.84</v>
      </c>
      <c r="I341" t="s">
        <v>68</v>
      </c>
      <c r="J341" t="s">
        <v>133</v>
      </c>
      <c r="K341" s="27" t="s">
        <v>283</v>
      </c>
      <c r="L341" t="str">
        <f>VLOOKUP(I341,dim_trader!A:B,2,FALSE)</f>
        <v>Reese Patel</v>
      </c>
      <c r="M341" t="str">
        <f>VLOOKUP(J341,dim_portfolio!A:B,2,FALSE)</f>
        <v>Portfolio 5</v>
      </c>
      <c r="N341" t="str">
        <f>VLOOKUP(D341,dim_company!A:C,3,FALSE)</f>
        <v>Reliance Industries</v>
      </c>
      <c r="O341">
        <f>VLOOKUP(K341,dim_calendar!A:C,3,FALSE)</f>
        <v>2025</v>
      </c>
      <c r="P341" s="14">
        <f t="shared" si="15"/>
        <v>131689.85999999999</v>
      </c>
      <c r="Q341" s="29" t="str">
        <f t="shared" si="16"/>
        <v>May</v>
      </c>
      <c r="R341">
        <f t="shared" si="17"/>
        <v>131624.01999999999</v>
      </c>
    </row>
    <row r="342" spans="1:18">
      <c r="A342" t="s">
        <v>1269</v>
      </c>
      <c r="B342" t="s">
        <v>808</v>
      </c>
      <c r="C342" t="s">
        <v>1270</v>
      </c>
      <c r="D342" t="s">
        <v>45</v>
      </c>
      <c r="E342" t="s">
        <v>360</v>
      </c>
      <c r="F342">
        <v>855</v>
      </c>
      <c r="G342">
        <v>570.41999999999996</v>
      </c>
      <c r="H342">
        <v>243.85</v>
      </c>
      <c r="I342" t="s">
        <v>86</v>
      </c>
      <c r="J342" t="s">
        <v>121</v>
      </c>
      <c r="K342" s="27" t="s">
        <v>283</v>
      </c>
      <c r="L342" t="str">
        <f>VLOOKUP(I342,dim_trader!A:B,2,FALSE)</f>
        <v>Jamie Anderson</v>
      </c>
      <c r="M342" t="str">
        <f>VLOOKUP(J342,dim_portfolio!A:B,2,FALSE)</f>
        <v>Portfolio 1</v>
      </c>
      <c r="N342" t="str">
        <f>VLOOKUP(D342,dim_company!A:C,3,FALSE)</f>
        <v>Amazon.com Inc.</v>
      </c>
      <c r="O342">
        <f>VLOOKUP(K342,dim_calendar!A:C,3,FALSE)</f>
        <v>2025</v>
      </c>
      <c r="P342" s="14">
        <f t="shared" si="15"/>
        <v>487709.1</v>
      </c>
      <c r="Q342" s="29" t="str">
        <f t="shared" si="16"/>
        <v>May</v>
      </c>
      <c r="R342">
        <f t="shared" si="17"/>
        <v>487465.25</v>
      </c>
    </row>
    <row r="343" spans="1:18">
      <c r="A343" t="s">
        <v>966</v>
      </c>
      <c r="B343" t="s">
        <v>623</v>
      </c>
      <c r="C343" t="s">
        <v>967</v>
      </c>
      <c r="D343" t="s">
        <v>39</v>
      </c>
      <c r="E343" t="s">
        <v>360</v>
      </c>
      <c r="F343">
        <v>855</v>
      </c>
      <c r="G343">
        <v>255.35</v>
      </c>
      <c r="H343">
        <v>109.16</v>
      </c>
      <c r="I343" t="s">
        <v>82</v>
      </c>
      <c r="J343" t="s">
        <v>148</v>
      </c>
      <c r="K343" s="27" t="s">
        <v>284</v>
      </c>
      <c r="L343" t="str">
        <f>VLOOKUP(I343,dim_trader!A:B,2,FALSE)</f>
        <v>Rowan Clark</v>
      </c>
      <c r="M343" t="str">
        <f>VLOOKUP(J343,dim_portfolio!A:B,2,FALSE)</f>
        <v>Portfolio 10</v>
      </c>
      <c r="N343" t="str">
        <f>VLOOKUP(D343,dim_company!A:C,3,FALSE)</f>
        <v>Apple Inc.</v>
      </c>
      <c r="O343">
        <f>VLOOKUP(K343,dim_calendar!A:C,3,FALSE)</f>
        <v>2025</v>
      </c>
      <c r="P343" s="14">
        <f t="shared" si="15"/>
        <v>218324.25</v>
      </c>
      <c r="Q343" s="29" t="str">
        <f t="shared" si="16"/>
        <v>May</v>
      </c>
      <c r="R343">
        <f t="shared" si="17"/>
        <v>218215.09</v>
      </c>
    </row>
    <row r="344" spans="1:18">
      <c r="A344" t="s">
        <v>870</v>
      </c>
      <c r="B344" t="s">
        <v>406</v>
      </c>
      <c r="C344" t="s">
        <v>871</v>
      </c>
      <c r="D344" t="s">
        <v>39</v>
      </c>
      <c r="E344" t="s">
        <v>360</v>
      </c>
      <c r="F344">
        <v>827</v>
      </c>
      <c r="G344">
        <v>231.66</v>
      </c>
      <c r="H344">
        <v>95.79</v>
      </c>
      <c r="I344" t="s">
        <v>112</v>
      </c>
      <c r="J344" t="s">
        <v>145</v>
      </c>
      <c r="K344" s="27" t="s">
        <v>285</v>
      </c>
      <c r="L344" t="str">
        <f>VLOOKUP(I344,dim_trader!A:B,2,FALSE)</f>
        <v>Morgan Lee</v>
      </c>
      <c r="M344" t="str">
        <f>VLOOKUP(J344,dim_portfolio!A:B,2,FALSE)</f>
        <v>Portfolio 9</v>
      </c>
      <c r="N344" t="str">
        <f>VLOOKUP(D344,dim_company!A:C,3,FALSE)</f>
        <v>Apple Inc.</v>
      </c>
      <c r="O344">
        <f>VLOOKUP(K344,dim_calendar!A:C,3,FALSE)</f>
        <v>2025</v>
      </c>
      <c r="P344" s="14">
        <f t="shared" si="15"/>
        <v>191582.82</v>
      </c>
      <c r="Q344" s="29" t="str">
        <f t="shared" si="16"/>
        <v>May</v>
      </c>
      <c r="R344">
        <f t="shared" si="17"/>
        <v>191487.03</v>
      </c>
    </row>
    <row r="345" spans="1:18">
      <c r="A345" t="s">
        <v>1611</v>
      </c>
      <c r="B345" t="s">
        <v>367</v>
      </c>
      <c r="C345" t="s">
        <v>1612</v>
      </c>
      <c r="D345" t="s">
        <v>48</v>
      </c>
      <c r="E345" t="s">
        <v>360</v>
      </c>
      <c r="F345">
        <v>480</v>
      </c>
      <c r="G345">
        <v>1276.74</v>
      </c>
      <c r="H345">
        <v>306.42</v>
      </c>
      <c r="I345" t="s">
        <v>80</v>
      </c>
      <c r="J345" t="s">
        <v>148</v>
      </c>
      <c r="K345" s="27" t="s">
        <v>285</v>
      </c>
      <c r="L345" t="str">
        <f>VLOOKUP(I345,dim_trader!A:B,2,FALSE)</f>
        <v>Reese Williams</v>
      </c>
      <c r="M345" t="str">
        <f>VLOOKUP(J345,dim_portfolio!A:B,2,FALSE)</f>
        <v>Portfolio 10</v>
      </c>
      <c r="N345" t="str">
        <f>VLOOKUP(D345,dim_company!A:C,3,FALSE)</f>
        <v>Pfizer Inc.</v>
      </c>
      <c r="O345">
        <f>VLOOKUP(K345,dim_calendar!A:C,3,FALSE)</f>
        <v>2025</v>
      </c>
      <c r="P345" s="14">
        <f t="shared" si="15"/>
        <v>612835.19999999995</v>
      </c>
      <c r="Q345" s="29" t="str">
        <f t="shared" si="16"/>
        <v>May</v>
      </c>
      <c r="R345">
        <f t="shared" si="17"/>
        <v>612528.77999999991</v>
      </c>
    </row>
    <row r="346" spans="1:18">
      <c r="A346" t="s">
        <v>1783</v>
      </c>
      <c r="B346" t="s">
        <v>595</v>
      </c>
      <c r="C346" t="s">
        <v>1784</v>
      </c>
      <c r="D346" t="s">
        <v>48</v>
      </c>
      <c r="E346" t="s">
        <v>365</v>
      </c>
      <c r="F346">
        <v>696</v>
      </c>
      <c r="G346">
        <v>1058.01</v>
      </c>
      <c r="H346">
        <v>368.19</v>
      </c>
      <c r="I346" t="s">
        <v>94</v>
      </c>
      <c r="J346" t="s">
        <v>136</v>
      </c>
      <c r="K346" s="27" t="s">
        <v>285</v>
      </c>
      <c r="L346" t="str">
        <f>VLOOKUP(I346,dim_trader!A:B,2,FALSE)</f>
        <v>Jordan Wilson</v>
      </c>
      <c r="M346" t="str">
        <f>VLOOKUP(J346,dim_portfolio!A:B,2,FALSE)</f>
        <v>Portfolio 6</v>
      </c>
      <c r="N346" t="str">
        <f>VLOOKUP(D346,dim_company!A:C,3,FALSE)</f>
        <v>Pfizer Inc.</v>
      </c>
      <c r="O346">
        <f>VLOOKUP(K346,dim_calendar!A:C,3,FALSE)</f>
        <v>2025</v>
      </c>
      <c r="P346" s="14">
        <f t="shared" si="15"/>
        <v>736374.96</v>
      </c>
      <c r="Q346" s="29" t="str">
        <f t="shared" si="16"/>
        <v>May</v>
      </c>
      <c r="R346">
        <f t="shared" si="17"/>
        <v>736006.77</v>
      </c>
    </row>
    <row r="347" spans="1:18">
      <c r="A347" t="s">
        <v>1138</v>
      </c>
      <c r="B347" t="s">
        <v>662</v>
      </c>
      <c r="C347" t="s">
        <v>1139</v>
      </c>
      <c r="D347" t="s">
        <v>27</v>
      </c>
      <c r="E347" t="s">
        <v>360</v>
      </c>
      <c r="F347">
        <v>590</v>
      </c>
      <c r="G347">
        <v>756.99</v>
      </c>
      <c r="H347">
        <v>223.31</v>
      </c>
      <c r="I347" t="s">
        <v>112</v>
      </c>
      <c r="J347" t="s">
        <v>139</v>
      </c>
      <c r="K347" s="27" t="s">
        <v>288</v>
      </c>
      <c r="L347" t="str">
        <f>VLOOKUP(I347,dim_trader!A:B,2,FALSE)</f>
        <v>Morgan Lee</v>
      </c>
      <c r="M347" t="str">
        <f>VLOOKUP(J347,dim_portfolio!A:B,2,FALSE)</f>
        <v>Portfolio 7</v>
      </c>
      <c r="N347" t="str">
        <f>VLOOKUP(D347,dim_company!A:C,3,FALSE)</f>
        <v>Tata Consultancy Services</v>
      </c>
      <c r="O347">
        <f>VLOOKUP(K347,dim_calendar!A:C,3,FALSE)</f>
        <v>2025</v>
      </c>
      <c r="P347" s="14">
        <f t="shared" si="15"/>
        <v>446624.1</v>
      </c>
      <c r="Q347" s="29" t="str">
        <f t="shared" si="16"/>
        <v>May</v>
      </c>
      <c r="R347">
        <f t="shared" si="17"/>
        <v>446400.79</v>
      </c>
    </row>
    <row r="348" spans="1:18">
      <c r="A348" t="s">
        <v>1176</v>
      </c>
      <c r="B348" t="s">
        <v>497</v>
      </c>
      <c r="C348" t="s">
        <v>1177</v>
      </c>
      <c r="D348" t="s">
        <v>27</v>
      </c>
      <c r="E348" t="s">
        <v>360</v>
      </c>
      <c r="F348">
        <v>553</v>
      </c>
      <c r="G348">
        <v>819.23</v>
      </c>
      <c r="H348">
        <v>226.52</v>
      </c>
      <c r="I348" t="s">
        <v>110</v>
      </c>
      <c r="J348" t="s">
        <v>127</v>
      </c>
      <c r="K348" s="27" t="s">
        <v>288</v>
      </c>
      <c r="L348" t="str">
        <f>VLOOKUP(I348,dim_trader!A:B,2,FALSE)</f>
        <v>Elliot Clark</v>
      </c>
      <c r="M348" t="str">
        <f>VLOOKUP(J348,dim_portfolio!A:B,2,FALSE)</f>
        <v>Portfolio 3</v>
      </c>
      <c r="N348" t="str">
        <f>VLOOKUP(D348,dim_company!A:C,3,FALSE)</f>
        <v>Tata Consultancy Services</v>
      </c>
      <c r="O348">
        <f>VLOOKUP(K348,dim_calendar!A:C,3,FALSE)</f>
        <v>2025</v>
      </c>
      <c r="P348" s="14">
        <f t="shared" si="15"/>
        <v>453034.19</v>
      </c>
      <c r="Q348" s="29" t="str">
        <f t="shared" si="16"/>
        <v>May</v>
      </c>
      <c r="R348">
        <f t="shared" si="17"/>
        <v>452807.67</v>
      </c>
    </row>
    <row r="349" spans="1:18">
      <c r="A349" t="s">
        <v>1635</v>
      </c>
      <c r="B349" t="s">
        <v>727</v>
      </c>
      <c r="C349" t="s">
        <v>1636</v>
      </c>
      <c r="D349" t="s">
        <v>42</v>
      </c>
      <c r="E349" t="s">
        <v>365</v>
      </c>
      <c r="F349">
        <v>403</v>
      </c>
      <c r="G349">
        <v>214.2</v>
      </c>
      <c r="H349">
        <v>43.16</v>
      </c>
      <c r="I349" t="s">
        <v>88</v>
      </c>
      <c r="J349" t="s">
        <v>142</v>
      </c>
      <c r="K349" s="27" t="s">
        <v>288</v>
      </c>
      <c r="L349" t="str">
        <f>VLOOKUP(I349,dim_trader!A:B,2,FALSE)</f>
        <v>Hayden Brown</v>
      </c>
      <c r="M349" t="str">
        <f>VLOOKUP(J349,dim_portfolio!A:B,2,FALSE)</f>
        <v>Portfolio 8</v>
      </c>
      <c r="N349" t="str">
        <f>VLOOKUP(D349,dim_company!A:C,3,FALSE)</f>
        <v>Microsoft Corp.</v>
      </c>
      <c r="O349">
        <f>VLOOKUP(K349,dim_calendar!A:C,3,FALSE)</f>
        <v>2025</v>
      </c>
      <c r="P349" s="14">
        <f t="shared" si="15"/>
        <v>86322.599999999991</v>
      </c>
      <c r="Q349" s="29" t="str">
        <f t="shared" si="16"/>
        <v>May</v>
      </c>
      <c r="R349">
        <f t="shared" si="17"/>
        <v>86279.439999999988</v>
      </c>
    </row>
    <row r="350" spans="1:18">
      <c r="A350" t="s">
        <v>1734</v>
      </c>
      <c r="B350" t="s">
        <v>476</v>
      </c>
      <c r="C350" t="s">
        <v>1735</v>
      </c>
      <c r="D350" t="s">
        <v>27</v>
      </c>
      <c r="E350" t="s">
        <v>365</v>
      </c>
      <c r="F350">
        <v>420</v>
      </c>
      <c r="G350">
        <v>775.37</v>
      </c>
      <c r="H350">
        <v>162.83000000000001</v>
      </c>
      <c r="I350" t="s">
        <v>60</v>
      </c>
      <c r="J350" t="s">
        <v>133</v>
      </c>
      <c r="K350" s="27" t="s">
        <v>288</v>
      </c>
      <c r="L350" t="str">
        <f>VLOOKUP(I350,dim_trader!A:B,2,FALSE)</f>
        <v>Avery Garcia</v>
      </c>
      <c r="M350" t="str">
        <f>VLOOKUP(J350,dim_portfolio!A:B,2,FALSE)</f>
        <v>Portfolio 5</v>
      </c>
      <c r="N350" t="str">
        <f>VLOOKUP(D350,dim_company!A:C,3,FALSE)</f>
        <v>Tata Consultancy Services</v>
      </c>
      <c r="O350">
        <f>VLOOKUP(K350,dim_calendar!A:C,3,FALSE)</f>
        <v>2025</v>
      </c>
      <c r="P350" s="14">
        <f t="shared" si="15"/>
        <v>325655.40000000002</v>
      </c>
      <c r="Q350" s="29" t="str">
        <f t="shared" si="16"/>
        <v>May</v>
      </c>
      <c r="R350">
        <f t="shared" si="17"/>
        <v>325492.57</v>
      </c>
    </row>
    <row r="351" spans="1:18">
      <c r="A351" t="s">
        <v>998</v>
      </c>
      <c r="B351" t="s">
        <v>538</v>
      </c>
      <c r="C351" t="s">
        <v>999</v>
      </c>
      <c r="D351" t="s">
        <v>27</v>
      </c>
      <c r="E351" t="s">
        <v>365</v>
      </c>
      <c r="F351">
        <v>512</v>
      </c>
      <c r="G351">
        <v>806.08</v>
      </c>
      <c r="H351">
        <v>206.36</v>
      </c>
      <c r="I351" t="s">
        <v>66</v>
      </c>
      <c r="J351" t="s">
        <v>139</v>
      </c>
      <c r="K351" s="27" t="s">
        <v>289</v>
      </c>
      <c r="L351" t="str">
        <f>VLOOKUP(I351,dim_trader!A:B,2,FALSE)</f>
        <v>Jordan Clark</v>
      </c>
      <c r="M351" t="str">
        <f>VLOOKUP(J351,dim_portfolio!A:B,2,FALSE)</f>
        <v>Portfolio 7</v>
      </c>
      <c r="N351" t="str">
        <f>VLOOKUP(D351,dim_company!A:C,3,FALSE)</f>
        <v>Tata Consultancy Services</v>
      </c>
      <c r="O351">
        <f>VLOOKUP(K351,dim_calendar!A:C,3,FALSE)</f>
        <v>2025</v>
      </c>
      <c r="P351" s="14">
        <f t="shared" si="15"/>
        <v>412712.96000000002</v>
      </c>
      <c r="Q351" s="29" t="str">
        <f t="shared" si="16"/>
        <v>May</v>
      </c>
      <c r="R351">
        <f t="shared" si="17"/>
        <v>412506.60000000003</v>
      </c>
    </row>
    <row r="352" spans="1:18">
      <c r="A352" t="s">
        <v>1152</v>
      </c>
      <c r="B352" t="s">
        <v>786</v>
      </c>
      <c r="C352" t="s">
        <v>1153</v>
      </c>
      <c r="D352" t="s">
        <v>33</v>
      </c>
      <c r="E352" t="s">
        <v>360</v>
      </c>
      <c r="F352">
        <v>670</v>
      </c>
      <c r="G352">
        <v>2088.73</v>
      </c>
      <c r="H352">
        <v>699.72</v>
      </c>
      <c r="I352" t="s">
        <v>90</v>
      </c>
      <c r="J352" t="s">
        <v>148</v>
      </c>
      <c r="K352" s="27" t="s">
        <v>289</v>
      </c>
      <c r="L352" t="str">
        <f>VLOOKUP(I352,dim_trader!A:B,2,FALSE)</f>
        <v>Casey Khan</v>
      </c>
      <c r="M352" t="str">
        <f>VLOOKUP(J352,dim_portfolio!A:B,2,FALSE)</f>
        <v>Portfolio 10</v>
      </c>
      <c r="N352" t="str">
        <f>VLOOKUP(D352,dim_company!A:C,3,FALSE)</f>
        <v>HDFC Bank</v>
      </c>
      <c r="O352">
        <f>VLOOKUP(K352,dim_calendar!A:C,3,FALSE)</f>
        <v>2025</v>
      </c>
      <c r="P352" s="14">
        <f t="shared" si="15"/>
        <v>1399449.1</v>
      </c>
      <c r="Q352" s="29" t="str">
        <f t="shared" si="16"/>
        <v>May</v>
      </c>
      <c r="R352">
        <f t="shared" si="17"/>
        <v>1398749.3800000001</v>
      </c>
    </row>
    <row r="353" spans="1:18">
      <c r="A353" t="s">
        <v>1623</v>
      </c>
      <c r="B353" t="s">
        <v>482</v>
      </c>
      <c r="C353" t="s">
        <v>1624</v>
      </c>
      <c r="D353" t="s">
        <v>42</v>
      </c>
      <c r="E353" t="s">
        <v>365</v>
      </c>
      <c r="F353">
        <v>570</v>
      </c>
      <c r="G353">
        <v>244.75</v>
      </c>
      <c r="H353">
        <v>69.75</v>
      </c>
      <c r="I353" t="s">
        <v>54</v>
      </c>
      <c r="J353" t="s">
        <v>121</v>
      </c>
      <c r="K353" s="27" t="s">
        <v>289</v>
      </c>
      <c r="L353" t="str">
        <f>VLOOKUP(I353,dim_trader!A:B,2,FALSE)</f>
        <v>Taylor Shah</v>
      </c>
      <c r="M353" t="str">
        <f>VLOOKUP(J353,dim_portfolio!A:B,2,FALSE)</f>
        <v>Portfolio 1</v>
      </c>
      <c r="N353" t="str">
        <f>VLOOKUP(D353,dim_company!A:C,3,FALSE)</f>
        <v>Microsoft Corp.</v>
      </c>
      <c r="O353">
        <f>VLOOKUP(K353,dim_calendar!A:C,3,FALSE)</f>
        <v>2025</v>
      </c>
      <c r="P353" s="14">
        <f t="shared" si="15"/>
        <v>139507.5</v>
      </c>
      <c r="Q353" s="29" t="str">
        <f t="shared" si="16"/>
        <v>May</v>
      </c>
      <c r="R353">
        <f t="shared" si="17"/>
        <v>139437.75</v>
      </c>
    </row>
    <row r="354" spans="1:18">
      <c r="A354" t="s">
        <v>1661</v>
      </c>
      <c r="B354" t="s">
        <v>820</v>
      </c>
      <c r="C354" t="s">
        <v>1662</v>
      </c>
      <c r="D354" t="s">
        <v>45</v>
      </c>
      <c r="E354" t="s">
        <v>360</v>
      </c>
      <c r="F354">
        <v>363</v>
      </c>
      <c r="G354">
        <v>570.26</v>
      </c>
      <c r="H354">
        <v>103.5</v>
      </c>
      <c r="I354" t="s">
        <v>100</v>
      </c>
      <c r="J354" t="s">
        <v>127</v>
      </c>
      <c r="K354" s="27" t="s">
        <v>289</v>
      </c>
      <c r="L354" t="str">
        <f>VLOOKUP(I354,dim_trader!A:B,2,FALSE)</f>
        <v>Drew Patel</v>
      </c>
      <c r="M354" t="str">
        <f>VLOOKUP(J354,dim_portfolio!A:B,2,FALSE)</f>
        <v>Portfolio 3</v>
      </c>
      <c r="N354" t="str">
        <f>VLOOKUP(D354,dim_company!A:C,3,FALSE)</f>
        <v>Amazon.com Inc.</v>
      </c>
      <c r="O354">
        <f>VLOOKUP(K354,dim_calendar!A:C,3,FALSE)</f>
        <v>2025</v>
      </c>
      <c r="P354" s="14">
        <f t="shared" si="15"/>
        <v>207004.38</v>
      </c>
      <c r="Q354" s="29" t="str">
        <f t="shared" si="16"/>
        <v>May</v>
      </c>
      <c r="R354">
        <f t="shared" si="17"/>
        <v>206900.88</v>
      </c>
    </row>
    <row r="355" spans="1:18">
      <c r="A355" t="s">
        <v>1035</v>
      </c>
      <c r="B355" t="s">
        <v>797</v>
      </c>
      <c r="C355" t="s">
        <v>1036</v>
      </c>
      <c r="D355" t="s">
        <v>27</v>
      </c>
      <c r="E355" t="s">
        <v>360</v>
      </c>
      <c r="F355">
        <v>745</v>
      </c>
      <c r="G355">
        <v>761.02</v>
      </c>
      <c r="H355">
        <v>283.48</v>
      </c>
      <c r="I355" t="s">
        <v>74</v>
      </c>
      <c r="J355" t="s">
        <v>130</v>
      </c>
      <c r="K355" s="27" t="s">
        <v>290</v>
      </c>
      <c r="L355" t="str">
        <f>VLOOKUP(I355,dim_trader!A:B,2,FALSE)</f>
        <v>Robin Lewis</v>
      </c>
      <c r="M355" t="str">
        <f>VLOOKUP(J355,dim_portfolio!A:B,2,FALSE)</f>
        <v>Portfolio 4</v>
      </c>
      <c r="N355" t="str">
        <f>VLOOKUP(D355,dim_company!A:C,3,FALSE)</f>
        <v>Tata Consultancy Services</v>
      </c>
      <c r="O355">
        <f>VLOOKUP(K355,dim_calendar!A:C,3,FALSE)</f>
        <v>2025</v>
      </c>
      <c r="P355" s="14">
        <f t="shared" si="15"/>
        <v>566959.9</v>
      </c>
      <c r="Q355" s="29" t="str">
        <f t="shared" si="16"/>
        <v>May</v>
      </c>
      <c r="R355">
        <f t="shared" si="17"/>
        <v>566676.42000000004</v>
      </c>
    </row>
    <row r="356" spans="1:18">
      <c r="A356" t="s">
        <v>1210</v>
      </c>
      <c r="B356" t="s">
        <v>686</v>
      </c>
      <c r="C356" t="s">
        <v>1211</v>
      </c>
      <c r="D356" t="s">
        <v>27</v>
      </c>
      <c r="E356" t="s">
        <v>365</v>
      </c>
      <c r="F356">
        <v>174</v>
      </c>
      <c r="G356">
        <v>732.03</v>
      </c>
      <c r="H356">
        <v>63.69</v>
      </c>
      <c r="I356" t="s">
        <v>76</v>
      </c>
      <c r="J356" t="s">
        <v>130</v>
      </c>
      <c r="K356" s="27" t="s">
        <v>290</v>
      </c>
      <c r="L356" t="str">
        <f>VLOOKUP(I356,dim_trader!A:B,2,FALSE)</f>
        <v>Alex Harris</v>
      </c>
      <c r="M356" t="str">
        <f>VLOOKUP(J356,dim_portfolio!A:B,2,FALSE)</f>
        <v>Portfolio 4</v>
      </c>
      <c r="N356" t="str">
        <f>VLOOKUP(D356,dim_company!A:C,3,FALSE)</f>
        <v>Tata Consultancy Services</v>
      </c>
      <c r="O356">
        <f>VLOOKUP(K356,dim_calendar!A:C,3,FALSE)</f>
        <v>2025</v>
      </c>
      <c r="P356" s="14">
        <f t="shared" si="15"/>
        <v>127373.22</v>
      </c>
      <c r="Q356" s="29" t="str">
        <f t="shared" si="16"/>
        <v>May</v>
      </c>
      <c r="R356">
        <f t="shared" si="17"/>
        <v>127309.53</v>
      </c>
    </row>
    <row r="357" spans="1:18">
      <c r="A357" t="s">
        <v>1388</v>
      </c>
      <c r="B357" t="s">
        <v>830</v>
      </c>
      <c r="C357" t="s">
        <v>1389</v>
      </c>
      <c r="D357" t="s">
        <v>36</v>
      </c>
      <c r="E357" t="s">
        <v>365</v>
      </c>
      <c r="F357">
        <v>655</v>
      </c>
      <c r="G357">
        <v>664.52</v>
      </c>
      <c r="H357">
        <v>217.63</v>
      </c>
      <c r="I357" t="s">
        <v>68</v>
      </c>
      <c r="J357" t="s">
        <v>142</v>
      </c>
      <c r="K357" s="27" t="s">
        <v>290</v>
      </c>
      <c r="L357" t="str">
        <f>VLOOKUP(I357,dim_trader!A:B,2,FALSE)</f>
        <v>Reese Patel</v>
      </c>
      <c r="M357" t="str">
        <f>VLOOKUP(J357,dim_portfolio!A:B,2,FALSE)</f>
        <v>Portfolio 8</v>
      </c>
      <c r="N357" t="str">
        <f>VLOOKUP(D357,dim_company!A:C,3,FALSE)</f>
        <v>Reliance Industries</v>
      </c>
      <c r="O357">
        <f>VLOOKUP(K357,dim_calendar!A:C,3,FALSE)</f>
        <v>2025</v>
      </c>
      <c r="P357" s="14">
        <f t="shared" si="15"/>
        <v>435260.6</v>
      </c>
      <c r="Q357" s="29" t="str">
        <f t="shared" si="16"/>
        <v>May</v>
      </c>
      <c r="R357">
        <f t="shared" si="17"/>
        <v>435042.97</v>
      </c>
    </row>
    <row r="358" spans="1:18">
      <c r="A358" t="s">
        <v>1806</v>
      </c>
      <c r="B358" t="s">
        <v>699</v>
      </c>
      <c r="C358" t="s">
        <v>1215</v>
      </c>
      <c r="D358" t="s">
        <v>36</v>
      </c>
      <c r="E358" t="s">
        <v>365</v>
      </c>
      <c r="F358">
        <v>564</v>
      </c>
      <c r="G358">
        <v>684.35</v>
      </c>
      <c r="H358">
        <v>192.99</v>
      </c>
      <c r="I358" t="s">
        <v>84</v>
      </c>
      <c r="J358" t="s">
        <v>127</v>
      </c>
      <c r="K358" s="27" t="s">
        <v>290</v>
      </c>
      <c r="L358" t="str">
        <f>VLOOKUP(I358,dim_trader!A:B,2,FALSE)</f>
        <v>Drew Shah</v>
      </c>
      <c r="M358" t="str">
        <f>VLOOKUP(J358,dim_portfolio!A:B,2,FALSE)</f>
        <v>Portfolio 3</v>
      </c>
      <c r="N358" t="str">
        <f>VLOOKUP(D358,dim_company!A:C,3,FALSE)</f>
        <v>Reliance Industries</v>
      </c>
      <c r="O358">
        <f>VLOOKUP(K358,dim_calendar!A:C,3,FALSE)</f>
        <v>2025</v>
      </c>
      <c r="P358" s="14">
        <f t="shared" si="15"/>
        <v>385973.4</v>
      </c>
      <c r="Q358" s="29" t="str">
        <f t="shared" si="16"/>
        <v>May</v>
      </c>
      <c r="R358">
        <f t="shared" si="17"/>
        <v>385780.41000000003</v>
      </c>
    </row>
    <row r="359" spans="1:18">
      <c r="A359" t="s">
        <v>1849</v>
      </c>
      <c r="B359" t="s">
        <v>420</v>
      </c>
      <c r="C359" t="s">
        <v>1850</v>
      </c>
      <c r="D359" t="s">
        <v>27</v>
      </c>
      <c r="E359" t="s">
        <v>365</v>
      </c>
      <c r="F359">
        <v>21</v>
      </c>
      <c r="G359">
        <v>771.17</v>
      </c>
      <c r="H359">
        <v>8.1</v>
      </c>
      <c r="I359" t="s">
        <v>63</v>
      </c>
      <c r="J359" t="s">
        <v>130</v>
      </c>
      <c r="K359" s="27" t="s">
        <v>290</v>
      </c>
      <c r="L359" t="str">
        <f>VLOOKUP(I359,dim_trader!A:B,2,FALSE)</f>
        <v>Taylor Harris</v>
      </c>
      <c r="M359" t="str">
        <f>VLOOKUP(J359,dim_portfolio!A:B,2,FALSE)</f>
        <v>Portfolio 4</v>
      </c>
      <c r="N359" t="str">
        <f>VLOOKUP(D359,dim_company!A:C,3,FALSE)</f>
        <v>Tata Consultancy Services</v>
      </c>
      <c r="O359">
        <f>VLOOKUP(K359,dim_calendar!A:C,3,FALSE)</f>
        <v>2025</v>
      </c>
      <c r="P359" s="14">
        <f t="shared" si="15"/>
        <v>16194.57</v>
      </c>
      <c r="Q359" s="29" t="str">
        <f t="shared" si="16"/>
        <v>May</v>
      </c>
      <c r="R359">
        <f t="shared" si="17"/>
        <v>16186.47</v>
      </c>
    </row>
    <row r="360" spans="1:18">
      <c r="A360" t="s">
        <v>1124</v>
      </c>
      <c r="B360" t="s">
        <v>652</v>
      </c>
      <c r="C360" t="s">
        <v>1125</v>
      </c>
      <c r="D360" t="s">
        <v>42</v>
      </c>
      <c r="E360" t="s">
        <v>360</v>
      </c>
      <c r="F360">
        <v>820</v>
      </c>
      <c r="G360">
        <v>241.42</v>
      </c>
      <c r="H360">
        <v>98.98</v>
      </c>
      <c r="I360" t="s">
        <v>104</v>
      </c>
      <c r="J360" t="s">
        <v>139</v>
      </c>
      <c r="K360" s="27" t="s">
        <v>291</v>
      </c>
      <c r="L360" t="str">
        <f>VLOOKUP(I360,dim_trader!A:B,2,FALSE)</f>
        <v>Taylor Wilson</v>
      </c>
      <c r="M360" t="str">
        <f>VLOOKUP(J360,dim_portfolio!A:B,2,FALSE)</f>
        <v>Portfolio 7</v>
      </c>
      <c r="N360" t="str">
        <f>VLOOKUP(D360,dim_company!A:C,3,FALSE)</f>
        <v>Microsoft Corp.</v>
      </c>
      <c r="O360">
        <f>VLOOKUP(K360,dim_calendar!A:C,3,FALSE)</f>
        <v>2025</v>
      </c>
      <c r="P360" s="14">
        <f t="shared" si="15"/>
        <v>197964.4</v>
      </c>
      <c r="Q360" s="29" t="str">
        <f t="shared" si="16"/>
        <v>May</v>
      </c>
      <c r="R360">
        <f t="shared" si="17"/>
        <v>197865.41999999998</v>
      </c>
    </row>
    <row r="361" spans="1:18">
      <c r="A361" t="s">
        <v>1252</v>
      </c>
      <c r="B361" t="s">
        <v>707</v>
      </c>
      <c r="C361" t="s">
        <v>1253</v>
      </c>
      <c r="D361" t="s">
        <v>36</v>
      </c>
      <c r="E361" t="s">
        <v>365</v>
      </c>
      <c r="F361">
        <v>603</v>
      </c>
      <c r="G361">
        <v>642.07000000000005</v>
      </c>
      <c r="H361">
        <v>193.58</v>
      </c>
      <c r="I361" t="s">
        <v>100</v>
      </c>
      <c r="J361" t="s">
        <v>124</v>
      </c>
      <c r="K361" s="27" t="s">
        <v>291</v>
      </c>
      <c r="L361" t="str">
        <f>VLOOKUP(I361,dim_trader!A:B,2,FALSE)</f>
        <v>Drew Patel</v>
      </c>
      <c r="M361" t="str">
        <f>VLOOKUP(J361,dim_portfolio!A:B,2,FALSE)</f>
        <v>Portfolio 2</v>
      </c>
      <c r="N361" t="str">
        <f>VLOOKUP(D361,dim_company!A:C,3,FALSE)</f>
        <v>Reliance Industries</v>
      </c>
      <c r="O361">
        <f>VLOOKUP(K361,dim_calendar!A:C,3,FALSE)</f>
        <v>2025</v>
      </c>
      <c r="P361" s="14">
        <f t="shared" si="15"/>
        <v>387168.21</v>
      </c>
      <c r="Q361" s="29" t="str">
        <f t="shared" si="16"/>
        <v>May</v>
      </c>
      <c r="R361">
        <f t="shared" si="17"/>
        <v>386974.63</v>
      </c>
    </row>
    <row r="362" spans="1:18">
      <c r="A362" t="s">
        <v>1536</v>
      </c>
      <c r="B362" t="s">
        <v>476</v>
      </c>
      <c r="C362" t="s">
        <v>1537</v>
      </c>
      <c r="D362" t="s">
        <v>45</v>
      </c>
      <c r="E362" t="s">
        <v>365</v>
      </c>
      <c r="F362">
        <v>263</v>
      </c>
      <c r="G362">
        <v>603.33000000000004</v>
      </c>
      <c r="H362">
        <v>79.34</v>
      </c>
      <c r="I362" t="s">
        <v>84</v>
      </c>
      <c r="J362" t="s">
        <v>142</v>
      </c>
      <c r="K362" s="27" t="s">
        <v>291</v>
      </c>
      <c r="L362" t="str">
        <f>VLOOKUP(I362,dim_trader!A:B,2,FALSE)</f>
        <v>Drew Shah</v>
      </c>
      <c r="M362" t="str">
        <f>VLOOKUP(J362,dim_portfolio!A:B,2,FALSE)</f>
        <v>Portfolio 8</v>
      </c>
      <c r="N362" t="str">
        <f>VLOOKUP(D362,dim_company!A:C,3,FALSE)</f>
        <v>Amazon.com Inc.</v>
      </c>
      <c r="O362">
        <f>VLOOKUP(K362,dim_calendar!A:C,3,FALSE)</f>
        <v>2025</v>
      </c>
      <c r="P362" s="14">
        <f t="shared" si="15"/>
        <v>158675.79</v>
      </c>
      <c r="Q362" s="29" t="str">
        <f t="shared" si="16"/>
        <v>May</v>
      </c>
      <c r="R362">
        <f t="shared" si="17"/>
        <v>158596.45000000001</v>
      </c>
    </row>
    <row r="363" spans="1:18">
      <c r="A363" t="s">
        <v>1553</v>
      </c>
      <c r="B363" t="s">
        <v>773</v>
      </c>
      <c r="C363" t="s">
        <v>1554</v>
      </c>
      <c r="D363" t="s">
        <v>42</v>
      </c>
      <c r="E363" t="s">
        <v>360</v>
      </c>
      <c r="F363">
        <v>228</v>
      </c>
      <c r="G363">
        <v>247.07</v>
      </c>
      <c r="H363">
        <v>28.17</v>
      </c>
      <c r="I363" t="s">
        <v>86</v>
      </c>
      <c r="J363" t="s">
        <v>148</v>
      </c>
      <c r="K363" s="27" t="s">
        <v>291</v>
      </c>
      <c r="L363" t="str">
        <f>VLOOKUP(I363,dim_trader!A:B,2,FALSE)</f>
        <v>Jamie Anderson</v>
      </c>
      <c r="M363" t="str">
        <f>VLOOKUP(J363,dim_portfolio!A:B,2,FALSE)</f>
        <v>Portfolio 10</v>
      </c>
      <c r="N363" t="str">
        <f>VLOOKUP(D363,dim_company!A:C,3,FALSE)</f>
        <v>Microsoft Corp.</v>
      </c>
      <c r="O363">
        <f>VLOOKUP(K363,dim_calendar!A:C,3,FALSE)</f>
        <v>2025</v>
      </c>
      <c r="P363" s="14">
        <f t="shared" si="15"/>
        <v>56331.96</v>
      </c>
      <c r="Q363" s="29" t="str">
        <f t="shared" si="16"/>
        <v>May</v>
      </c>
      <c r="R363">
        <f t="shared" si="17"/>
        <v>56303.79</v>
      </c>
    </row>
    <row r="364" spans="1:18">
      <c r="A364" t="s">
        <v>1785</v>
      </c>
      <c r="B364" t="s">
        <v>835</v>
      </c>
      <c r="C364" t="s">
        <v>1786</v>
      </c>
      <c r="D364" t="s">
        <v>42</v>
      </c>
      <c r="E364" t="s">
        <v>365</v>
      </c>
      <c r="F364">
        <v>235</v>
      </c>
      <c r="G364">
        <v>231.88</v>
      </c>
      <c r="H364">
        <v>27.25</v>
      </c>
      <c r="I364" t="s">
        <v>112</v>
      </c>
      <c r="J364" t="s">
        <v>142</v>
      </c>
      <c r="K364" s="27" t="s">
        <v>291</v>
      </c>
      <c r="L364" t="str">
        <f>VLOOKUP(I364,dim_trader!A:B,2,FALSE)</f>
        <v>Morgan Lee</v>
      </c>
      <c r="M364" t="str">
        <f>VLOOKUP(J364,dim_portfolio!A:B,2,FALSE)</f>
        <v>Portfolio 8</v>
      </c>
      <c r="N364" t="str">
        <f>VLOOKUP(D364,dim_company!A:C,3,FALSE)</f>
        <v>Microsoft Corp.</v>
      </c>
      <c r="O364">
        <f>VLOOKUP(K364,dim_calendar!A:C,3,FALSE)</f>
        <v>2025</v>
      </c>
      <c r="P364" s="14">
        <f t="shared" si="15"/>
        <v>54491.799999999996</v>
      </c>
      <c r="Q364" s="29" t="str">
        <f t="shared" si="16"/>
        <v>May</v>
      </c>
      <c r="R364">
        <f t="shared" si="17"/>
        <v>54464.549999999996</v>
      </c>
    </row>
    <row r="365" spans="1:18">
      <c r="A365" t="s">
        <v>1821</v>
      </c>
      <c r="B365" t="s">
        <v>553</v>
      </c>
      <c r="C365" t="s">
        <v>1822</v>
      </c>
      <c r="D365" t="s">
        <v>27</v>
      </c>
      <c r="E365" t="s">
        <v>365</v>
      </c>
      <c r="F365">
        <v>666</v>
      </c>
      <c r="G365">
        <v>766.69</v>
      </c>
      <c r="H365">
        <v>255.31</v>
      </c>
      <c r="I365" t="s">
        <v>114</v>
      </c>
      <c r="J365" t="s">
        <v>148</v>
      </c>
      <c r="K365" s="27" t="s">
        <v>291</v>
      </c>
      <c r="L365" t="str">
        <f>VLOOKUP(I365,dim_trader!A:B,2,FALSE)</f>
        <v>Sam Williams</v>
      </c>
      <c r="M365" t="str">
        <f>VLOOKUP(J365,dim_portfolio!A:B,2,FALSE)</f>
        <v>Portfolio 10</v>
      </c>
      <c r="N365" t="str">
        <f>VLOOKUP(D365,dim_company!A:C,3,FALSE)</f>
        <v>Tata Consultancy Services</v>
      </c>
      <c r="O365">
        <f>VLOOKUP(K365,dim_calendar!A:C,3,FALSE)</f>
        <v>2025</v>
      </c>
      <c r="P365" s="14">
        <f t="shared" si="15"/>
        <v>510615.54000000004</v>
      </c>
      <c r="Q365" s="29" t="str">
        <f t="shared" si="16"/>
        <v>May</v>
      </c>
      <c r="R365">
        <f t="shared" si="17"/>
        <v>510360.23000000004</v>
      </c>
    </row>
    <row r="366" spans="1:18">
      <c r="A366" t="s">
        <v>1025</v>
      </c>
      <c r="B366" t="s">
        <v>742</v>
      </c>
      <c r="C366" t="s">
        <v>1026</v>
      </c>
      <c r="D366" t="s">
        <v>27</v>
      </c>
      <c r="E366" t="s">
        <v>365</v>
      </c>
      <c r="F366">
        <v>225</v>
      </c>
      <c r="G366">
        <v>783.17</v>
      </c>
      <c r="H366">
        <v>88.11</v>
      </c>
      <c r="I366" t="s">
        <v>70</v>
      </c>
      <c r="J366" t="s">
        <v>124</v>
      </c>
      <c r="K366" s="27" t="s">
        <v>292</v>
      </c>
      <c r="L366" t="str">
        <f>VLOOKUP(I366,dim_trader!A:B,2,FALSE)</f>
        <v>Alex Lee</v>
      </c>
      <c r="M366" t="str">
        <f>VLOOKUP(J366,dim_portfolio!A:B,2,FALSE)</f>
        <v>Portfolio 2</v>
      </c>
      <c r="N366" t="str">
        <f>VLOOKUP(D366,dim_company!A:C,3,FALSE)</f>
        <v>Tata Consultancy Services</v>
      </c>
      <c r="O366">
        <f>VLOOKUP(K366,dim_calendar!A:C,3,FALSE)</f>
        <v>2025</v>
      </c>
      <c r="P366" s="14">
        <f t="shared" si="15"/>
        <v>176213.25</v>
      </c>
      <c r="Q366" s="29" t="str">
        <f t="shared" si="16"/>
        <v>May</v>
      </c>
      <c r="R366">
        <f t="shared" si="17"/>
        <v>176125.14</v>
      </c>
    </row>
    <row r="367" spans="1:18">
      <c r="A367" t="s">
        <v>1478</v>
      </c>
      <c r="B367" t="s">
        <v>770</v>
      </c>
      <c r="C367" t="s">
        <v>1479</v>
      </c>
      <c r="D367" t="s">
        <v>39</v>
      </c>
      <c r="E367" t="s">
        <v>360</v>
      </c>
      <c r="F367">
        <v>720</v>
      </c>
      <c r="G367">
        <v>263.35000000000002</v>
      </c>
      <c r="H367">
        <v>94.81</v>
      </c>
      <c r="I367" t="s">
        <v>66</v>
      </c>
      <c r="J367" t="s">
        <v>139</v>
      </c>
      <c r="K367" s="27" t="s">
        <v>292</v>
      </c>
      <c r="L367" t="str">
        <f>VLOOKUP(I367,dim_trader!A:B,2,FALSE)</f>
        <v>Jordan Clark</v>
      </c>
      <c r="M367" t="str">
        <f>VLOOKUP(J367,dim_portfolio!A:B,2,FALSE)</f>
        <v>Portfolio 7</v>
      </c>
      <c r="N367" t="str">
        <f>VLOOKUP(D367,dim_company!A:C,3,FALSE)</f>
        <v>Apple Inc.</v>
      </c>
      <c r="O367">
        <f>VLOOKUP(K367,dim_calendar!A:C,3,FALSE)</f>
        <v>2025</v>
      </c>
      <c r="P367" s="14">
        <f t="shared" si="15"/>
        <v>189612.00000000003</v>
      </c>
      <c r="Q367" s="29" t="str">
        <f t="shared" si="16"/>
        <v>May</v>
      </c>
      <c r="R367">
        <f t="shared" si="17"/>
        <v>189517.19000000003</v>
      </c>
    </row>
    <row r="368" spans="1:18">
      <c r="A368" t="s">
        <v>1538</v>
      </c>
      <c r="B368" t="s">
        <v>543</v>
      </c>
      <c r="C368" t="s">
        <v>1539</v>
      </c>
      <c r="D368" t="s">
        <v>45</v>
      </c>
      <c r="E368" t="s">
        <v>365</v>
      </c>
      <c r="F368">
        <v>936</v>
      </c>
      <c r="G368">
        <v>601.14</v>
      </c>
      <c r="H368">
        <v>281.33</v>
      </c>
      <c r="I368" t="s">
        <v>112</v>
      </c>
      <c r="J368" t="s">
        <v>136</v>
      </c>
      <c r="K368" s="27" t="s">
        <v>292</v>
      </c>
      <c r="L368" t="str">
        <f>VLOOKUP(I368,dim_trader!A:B,2,FALSE)</f>
        <v>Morgan Lee</v>
      </c>
      <c r="M368" t="str">
        <f>VLOOKUP(J368,dim_portfolio!A:B,2,FALSE)</f>
        <v>Portfolio 6</v>
      </c>
      <c r="N368" t="str">
        <f>VLOOKUP(D368,dim_company!A:C,3,FALSE)</f>
        <v>Amazon.com Inc.</v>
      </c>
      <c r="O368">
        <f>VLOOKUP(K368,dim_calendar!A:C,3,FALSE)</f>
        <v>2025</v>
      </c>
      <c r="P368" s="14">
        <f t="shared" si="15"/>
        <v>562667.04</v>
      </c>
      <c r="Q368" s="29" t="str">
        <f t="shared" si="16"/>
        <v>May</v>
      </c>
      <c r="R368">
        <f t="shared" si="17"/>
        <v>562385.71000000008</v>
      </c>
    </row>
    <row r="369" spans="1:18">
      <c r="A369" t="s">
        <v>1790</v>
      </c>
      <c r="B369" t="s">
        <v>846</v>
      </c>
      <c r="C369" t="s">
        <v>1791</v>
      </c>
      <c r="D369" t="s">
        <v>30</v>
      </c>
      <c r="E369" t="s">
        <v>360</v>
      </c>
      <c r="F369">
        <v>668</v>
      </c>
      <c r="G369">
        <v>1290.5899999999999</v>
      </c>
      <c r="H369">
        <v>431.06</v>
      </c>
      <c r="I369" t="s">
        <v>108</v>
      </c>
      <c r="J369" t="s">
        <v>127</v>
      </c>
      <c r="K369" s="27" t="s">
        <v>292</v>
      </c>
      <c r="L369" t="str">
        <f>VLOOKUP(I369,dim_trader!A:B,2,FALSE)</f>
        <v>Riley Lewis</v>
      </c>
      <c r="M369" t="str">
        <f>VLOOKUP(J369,dim_portfolio!A:B,2,FALSE)</f>
        <v>Portfolio 3</v>
      </c>
      <c r="N369" t="str">
        <f>VLOOKUP(D369,dim_company!A:C,3,FALSE)</f>
        <v>Infosys</v>
      </c>
      <c r="O369">
        <f>VLOOKUP(K369,dim_calendar!A:C,3,FALSE)</f>
        <v>2025</v>
      </c>
      <c r="P369" s="14">
        <f t="shared" si="15"/>
        <v>862114.12</v>
      </c>
      <c r="Q369" s="29" t="str">
        <f t="shared" si="16"/>
        <v>May</v>
      </c>
      <c r="R369">
        <f t="shared" si="17"/>
        <v>861683.05999999994</v>
      </c>
    </row>
    <row r="370" spans="1:18">
      <c r="A370" t="s">
        <v>1027</v>
      </c>
      <c r="B370" t="s">
        <v>569</v>
      </c>
      <c r="C370" t="s">
        <v>1028</v>
      </c>
      <c r="D370" t="s">
        <v>39</v>
      </c>
      <c r="E370" t="s">
        <v>365</v>
      </c>
      <c r="F370">
        <v>551</v>
      </c>
      <c r="G370">
        <v>226.98</v>
      </c>
      <c r="H370">
        <v>62.53</v>
      </c>
      <c r="I370" t="s">
        <v>54</v>
      </c>
      <c r="J370" t="s">
        <v>121</v>
      </c>
      <c r="K370" s="27" t="s">
        <v>295</v>
      </c>
      <c r="L370" t="str">
        <f>VLOOKUP(I370,dim_trader!A:B,2,FALSE)</f>
        <v>Taylor Shah</v>
      </c>
      <c r="M370" t="str">
        <f>VLOOKUP(J370,dim_portfolio!A:B,2,FALSE)</f>
        <v>Portfolio 1</v>
      </c>
      <c r="N370" t="str">
        <f>VLOOKUP(D370,dim_company!A:C,3,FALSE)</f>
        <v>Apple Inc.</v>
      </c>
      <c r="O370">
        <f>VLOOKUP(K370,dim_calendar!A:C,3,FALSE)</f>
        <v>2025</v>
      </c>
      <c r="P370" s="14">
        <f t="shared" si="15"/>
        <v>125065.98</v>
      </c>
      <c r="Q370" s="29" t="str">
        <f t="shared" si="16"/>
        <v>May</v>
      </c>
      <c r="R370">
        <f t="shared" si="17"/>
        <v>125003.45</v>
      </c>
    </row>
    <row r="371" spans="1:18">
      <c r="A371" t="s">
        <v>1408</v>
      </c>
      <c r="B371" t="s">
        <v>769</v>
      </c>
      <c r="C371" t="s">
        <v>1409</v>
      </c>
      <c r="D371" t="s">
        <v>45</v>
      </c>
      <c r="E371" t="s">
        <v>360</v>
      </c>
      <c r="F371">
        <v>608</v>
      </c>
      <c r="G371">
        <v>544.01</v>
      </c>
      <c r="H371">
        <v>165.38</v>
      </c>
      <c r="I371" t="s">
        <v>84</v>
      </c>
      <c r="J371" t="s">
        <v>142</v>
      </c>
      <c r="K371" s="27" t="s">
        <v>295</v>
      </c>
      <c r="L371" t="str">
        <f>VLOOKUP(I371,dim_trader!A:B,2,FALSE)</f>
        <v>Drew Shah</v>
      </c>
      <c r="M371" t="str">
        <f>VLOOKUP(J371,dim_portfolio!A:B,2,FALSE)</f>
        <v>Portfolio 8</v>
      </c>
      <c r="N371" t="str">
        <f>VLOOKUP(D371,dim_company!A:C,3,FALSE)</f>
        <v>Amazon.com Inc.</v>
      </c>
      <c r="O371">
        <f>VLOOKUP(K371,dim_calendar!A:C,3,FALSE)</f>
        <v>2025</v>
      </c>
      <c r="P371" s="14">
        <f t="shared" si="15"/>
        <v>330758.08</v>
      </c>
      <c r="Q371" s="29" t="str">
        <f t="shared" si="16"/>
        <v>May</v>
      </c>
      <c r="R371">
        <f t="shared" si="17"/>
        <v>330592.7</v>
      </c>
    </row>
    <row r="372" spans="1:18">
      <c r="A372" t="s">
        <v>1708</v>
      </c>
      <c r="B372" t="s">
        <v>565</v>
      </c>
      <c r="C372" t="s">
        <v>1709</v>
      </c>
      <c r="D372" t="s">
        <v>30</v>
      </c>
      <c r="E372" t="s">
        <v>365</v>
      </c>
      <c r="F372">
        <v>385</v>
      </c>
      <c r="G372">
        <v>1298.26</v>
      </c>
      <c r="H372">
        <v>249.92</v>
      </c>
      <c r="I372" t="s">
        <v>100</v>
      </c>
      <c r="J372" t="s">
        <v>136</v>
      </c>
      <c r="K372" s="27" t="s">
        <v>295</v>
      </c>
      <c r="L372" t="str">
        <f>VLOOKUP(I372,dim_trader!A:B,2,FALSE)</f>
        <v>Drew Patel</v>
      </c>
      <c r="M372" t="str">
        <f>VLOOKUP(J372,dim_portfolio!A:B,2,FALSE)</f>
        <v>Portfolio 6</v>
      </c>
      <c r="N372" t="str">
        <f>VLOOKUP(D372,dim_company!A:C,3,FALSE)</f>
        <v>Infosys</v>
      </c>
      <c r="O372">
        <f>VLOOKUP(K372,dim_calendar!A:C,3,FALSE)</f>
        <v>2025</v>
      </c>
      <c r="P372" s="14">
        <f t="shared" si="15"/>
        <v>499830.1</v>
      </c>
      <c r="Q372" s="29" t="str">
        <f t="shared" si="16"/>
        <v>May</v>
      </c>
      <c r="R372">
        <f t="shared" si="17"/>
        <v>499580.18</v>
      </c>
    </row>
    <row r="373" spans="1:18">
      <c r="A373" t="s">
        <v>990</v>
      </c>
      <c r="B373" t="s">
        <v>415</v>
      </c>
      <c r="C373" t="s">
        <v>991</v>
      </c>
      <c r="D373" t="s">
        <v>36</v>
      </c>
      <c r="E373" t="s">
        <v>360</v>
      </c>
      <c r="F373">
        <v>312</v>
      </c>
      <c r="G373">
        <v>675.62</v>
      </c>
      <c r="H373">
        <v>105.4</v>
      </c>
      <c r="I373" t="s">
        <v>86</v>
      </c>
      <c r="J373" t="s">
        <v>139</v>
      </c>
      <c r="K373" s="27" t="s">
        <v>296</v>
      </c>
      <c r="L373" t="str">
        <f>VLOOKUP(I373,dim_trader!A:B,2,FALSE)</f>
        <v>Jamie Anderson</v>
      </c>
      <c r="M373" t="str">
        <f>VLOOKUP(J373,dim_portfolio!A:B,2,FALSE)</f>
        <v>Portfolio 7</v>
      </c>
      <c r="N373" t="str">
        <f>VLOOKUP(D373,dim_company!A:C,3,FALSE)</f>
        <v>Reliance Industries</v>
      </c>
      <c r="O373">
        <f>VLOOKUP(K373,dim_calendar!A:C,3,FALSE)</f>
        <v>2025</v>
      </c>
      <c r="P373" s="14">
        <f t="shared" si="15"/>
        <v>210793.44</v>
      </c>
      <c r="Q373" s="29" t="str">
        <f t="shared" si="16"/>
        <v>May</v>
      </c>
      <c r="R373">
        <f t="shared" si="17"/>
        <v>210688.04</v>
      </c>
    </row>
    <row r="374" spans="1:18">
      <c r="A374" t="s">
        <v>1071</v>
      </c>
      <c r="B374" t="s">
        <v>380</v>
      </c>
      <c r="C374" t="s">
        <v>1072</v>
      </c>
      <c r="D374" t="s">
        <v>33</v>
      </c>
      <c r="E374" t="s">
        <v>365</v>
      </c>
      <c r="F374">
        <v>891</v>
      </c>
      <c r="G374">
        <v>2172.1799999999998</v>
      </c>
      <c r="H374">
        <v>967.71</v>
      </c>
      <c r="I374" t="s">
        <v>102</v>
      </c>
      <c r="J374" t="s">
        <v>130</v>
      </c>
      <c r="K374" s="27" t="s">
        <v>296</v>
      </c>
      <c r="L374" t="str">
        <f>VLOOKUP(I374,dim_trader!A:B,2,FALSE)</f>
        <v>Rowan Harris</v>
      </c>
      <c r="M374" t="str">
        <f>VLOOKUP(J374,dim_portfolio!A:B,2,FALSE)</f>
        <v>Portfolio 4</v>
      </c>
      <c r="N374" t="str">
        <f>VLOOKUP(D374,dim_company!A:C,3,FALSE)</f>
        <v>HDFC Bank</v>
      </c>
      <c r="O374">
        <f>VLOOKUP(K374,dim_calendar!A:C,3,FALSE)</f>
        <v>2025</v>
      </c>
      <c r="P374" s="14">
        <f t="shared" si="15"/>
        <v>1935412.38</v>
      </c>
      <c r="Q374" s="29" t="str">
        <f t="shared" si="16"/>
        <v>May</v>
      </c>
      <c r="R374">
        <f t="shared" si="17"/>
        <v>1934444.67</v>
      </c>
    </row>
    <row r="375" spans="1:18">
      <c r="A375" t="s">
        <v>1122</v>
      </c>
      <c r="B375" t="s">
        <v>465</v>
      </c>
      <c r="C375" t="s">
        <v>1123</v>
      </c>
      <c r="D375" t="s">
        <v>33</v>
      </c>
      <c r="E375" t="s">
        <v>365</v>
      </c>
      <c r="F375">
        <v>473</v>
      </c>
      <c r="G375">
        <v>2159.0500000000002</v>
      </c>
      <c r="H375">
        <v>510.62</v>
      </c>
      <c r="I375" t="s">
        <v>86</v>
      </c>
      <c r="J375" t="s">
        <v>124</v>
      </c>
      <c r="K375" s="27" t="s">
        <v>296</v>
      </c>
      <c r="L375" t="str">
        <f>VLOOKUP(I375,dim_trader!A:B,2,FALSE)</f>
        <v>Jamie Anderson</v>
      </c>
      <c r="M375" t="str">
        <f>VLOOKUP(J375,dim_portfolio!A:B,2,FALSE)</f>
        <v>Portfolio 2</v>
      </c>
      <c r="N375" t="str">
        <f>VLOOKUP(D375,dim_company!A:C,3,FALSE)</f>
        <v>HDFC Bank</v>
      </c>
      <c r="O375">
        <f>VLOOKUP(K375,dim_calendar!A:C,3,FALSE)</f>
        <v>2025</v>
      </c>
      <c r="P375" s="14">
        <f t="shared" si="15"/>
        <v>1021230.6500000001</v>
      </c>
      <c r="Q375" s="29" t="str">
        <f t="shared" si="16"/>
        <v>May</v>
      </c>
      <c r="R375">
        <f t="shared" si="17"/>
        <v>1020720.0300000001</v>
      </c>
    </row>
    <row r="376" spans="1:18">
      <c r="A376" t="s">
        <v>1168</v>
      </c>
      <c r="B376" t="s">
        <v>665</v>
      </c>
      <c r="C376" t="s">
        <v>1169</v>
      </c>
      <c r="D376" t="s">
        <v>39</v>
      </c>
      <c r="E376" t="s">
        <v>360</v>
      </c>
      <c r="F376">
        <v>963</v>
      </c>
      <c r="G376">
        <v>234.75</v>
      </c>
      <c r="H376">
        <v>113.03</v>
      </c>
      <c r="I376" t="s">
        <v>63</v>
      </c>
      <c r="J376" t="s">
        <v>148</v>
      </c>
      <c r="K376" s="27" t="s">
        <v>296</v>
      </c>
      <c r="L376" t="str">
        <f>VLOOKUP(I376,dim_trader!A:B,2,FALSE)</f>
        <v>Taylor Harris</v>
      </c>
      <c r="M376" t="str">
        <f>VLOOKUP(J376,dim_portfolio!A:B,2,FALSE)</f>
        <v>Portfolio 10</v>
      </c>
      <c r="N376" t="str">
        <f>VLOOKUP(D376,dim_company!A:C,3,FALSE)</f>
        <v>Apple Inc.</v>
      </c>
      <c r="O376">
        <f>VLOOKUP(K376,dim_calendar!A:C,3,FALSE)</f>
        <v>2025</v>
      </c>
      <c r="P376" s="14">
        <f t="shared" si="15"/>
        <v>226064.25</v>
      </c>
      <c r="Q376" s="29" t="str">
        <f t="shared" si="16"/>
        <v>May</v>
      </c>
      <c r="R376">
        <f t="shared" si="17"/>
        <v>225951.22</v>
      </c>
    </row>
    <row r="377" spans="1:18">
      <c r="A377" t="s">
        <v>1267</v>
      </c>
      <c r="B377" t="s">
        <v>446</v>
      </c>
      <c r="C377" t="s">
        <v>1268</v>
      </c>
      <c r="D377" t="s">
        <v>39</v>
      </c>
      <c r="E377" t="s">
        <v>360</v>
      </c>
      <c r="F377">
        <v>545</v>
      </c>
      <c r="G377">
        <v>235.89</v>
      </c>
      <c r="H377">
        <v>64.28</v>
      </c>
      <c r="I377" t="s">
        <v>94</v>
      </c>
      <c r="J377" t="s">
        <v>145</v>
      </c>
      <c r="K377" s="27" t="s">
        <v>296</v>
      </c>
      <c r="L377" t="str">
        <f>VLOOKUP(I377,dim_trader!A:B,2,FALSE)</f>
        <v>Jordan Wilson</v>
      </c>
      <c r="M377" t="str">
        <f>VLOOKUP(J377,dim_portfolio!A:B,2,FALSE)</f>
        <v>Portfolio 9</v>
      </c>
      <c r="N377" t="str">
        <f>VLOOKUP(D377,dim_company!A:C,3,FALSE)</f>
        <v>Apple Inc.</v>
      </c>
      <c r="O377">
        <f>VLOOKUP(K377,dim_calendar!A:C,3,FALSE)</f>
        <v>2025</v>
      </c>
      <c r="P377" s="14">
        <f t="shared" si="15"/>
        <v>128560.04999999999</v>
      </c>
      <c r="Q377" s="29" t="str">
        <f t="shared" si="16"/>
        <v>May</v>
      </c>
      <c r="R377">
        <f t="shared" si="17"/>
        <v>128495.76999999999</v>
      </c>
    </row>
    <row r="378" spans="1:18">
      <c r="A378" t="s">
        <v>1402</v>
      </c>
      <c r="B378" t="s">
        <v>501</v>
      </c>
      <c r="C378" t="s">
        <v>1403</v>
      </c>
      <c r="D378" t="s">
        <v>27</v>
      </c>
      <c r="E378" t="s">
        <v>365</v>
      </c>
      <c r="F378">
        <v>940</v>
      </c>
      <c r="G378">
        <v>742.82</v>
      </c>
      <c r="H378">
        <v>349.13</v>
      </c>
      <c r="I378" t="s">
        <v>54</v>
      </c>
      <c r="J378" t="s">
        <v>127</v>
      </c>
      <c r="K378" s="27" t="s">
        <v>296</v>
      </c>
      <c r="L378" t="str">
        <f>VLOOKUP(I378,dim_trader!A:B,2,FALSE)</f>
        <v>Taylor Shah</v>
      </c>
      <c r="M378" t="str">
        <f>VLOOKUP(J378,dim_portfolio!A:B,2,FALSE)</f>
        <v>Portfolio 3</v>
      </c>
      <c r="N378" t="str">
        <f>VLOOKUP(D378,dim_company!A:C,3,FALSE)</f>
        <v>Tata Consultancy Services</v>
      </c>
      <c r="O378">
        <f>VLOOKUP(K378,dim_calendar!A:C,3,FALSE)</f>
        <v>2025</v>
      </c>
      <c r="P378" s="14">
        <f t="shared" si="15"/>
        <v>698250.8</v>
      </c>
      <c r="Q378" s="29" t="str">
        <f t="shared" si="16"/>
        <v>May</v>
      </c>
      <c r="R378">
        <f t="shared" si="17"/>
        <v>697901.67</v>
      </c>
    </row>
    <row r="379" spans="1:18">
      <c r="A379" t="s">
        <v>956</v>
      </c>
      <c r="B379" t="s">
        <v>642</v>
      </c>
      <c r="C379" t="s">
        <v>957</v>
      </c>
      <c r="D379" t="s">
        <v>48</v>
      </c>
      <c r="E379" t="s">
        <v>360</v>
      </c>
      <c r="F379">
        <v>357</v>
      </c>
      <c r="G379">
        <v>996.18</v>
      </c>
      <c r="H379">
        <v>177.82</v>
      </c>
      <c r="I379" t="s">
        <v>90</v>
      </c>
      <c r="J379" t="s">
        <v>136</v>
      </c>
      <c r="K379" s="27" t="s">
        <v>297</v>
      </c>
      <c r="L379" t="str">
        <f>VLOOKUP(I379,dim_trader!A:B,2,FALSE)</f>
        <v>Casey Khan</v>
      </c>
      <c r="M379" t="str">
        <f>VLOOKUP(J379,dim_portfolio!A:B,2,FALSE)</f>
        <v>Portfolio 6</v>
      </c>
      <c r="N379" t="str">
        <f>VLOOKUP(D379,dim_company!A:C,3,FALSE)</f>
        <v>Pfizer Inc.</v>
      </c>
      <c r="O379">
        <f>VLOOKUP(K379,dim_calendar!A:C,3,FALSE)</f>
        <v>2025</v>
      </c>
      <c r="P379" s="14">
        <f t="shared" si="15"/>
        <v>355636.26</v>
      </c>
      <c r="Q379" s="29" t="str">
        <f t="shared" si="16"/>
        <v>May</v>
      </c>
      <c r="R379">
        <f t="shared" si="17"/>
        <v>355458.44</v>
      </c>
    </row>
    <row r="380" spans="1:18">
      <c r="A380" t="s">
        <v>958</v>
      </c>
      <c r="B380" t="s">
        <v>720</v>
      </c>
      <c r="C380" t="s">
        <v>959</v>
      </c>
      <c r="D380" t="s">
        <v>48</v>
      </c>
      <c r="E380" t="s">
        <v>360</v>
      </c>
      <c r="F380">
        <v>156</v>
      </c>
      <c r="G380">
        <v>1330.8</v>
      </c>
      <c r="H380">
        <v>103.8</v>
      </c>
      <c r="I380" t="s">
        <v>84</v>
      </c>
      <c r="J380" t="s">
        <v>142</v>
      </c>
      <c r="K380" s="27" t="s">
        <v>297</v>
      </c>
      <c r="L380" t="str">
        <f>VLOOKUP(I380,dim_trader!A:B,2,FALSE)</f>
        <v>Drew Shah</v>
      </c>
      <c r="M380" t="str">
        <f>VLOOKUP(J380,dim_portfolio!A:B,2,FALSE)</f>
        <v>Portfolio 8</v>
      </c>
      <c r="N380" t="str">
        <f>VLOOKUP(D380,dim_company!A:C,3,FALSE)</f>
        <v>Pfizer Inc.</v>
      </c>
      <c r="O380">
        <f>VLOOKUP(K380,dim_calendar!A:C,3,FALSE)</f>
        <v>2025</v>
      </c>
      <c r="P380" s="14">
        <f t="shared" si="15"/>
        <v>207604.8</v>
      </c>
      <c r="Q380" s="29" t="str">
        <f t="shared" si="16"/>
        <v>May</v>
      </c>
      <c r="R380">
        <f t="shared" si="17"/>
        <v>207501</v>
      </c>
    </row>
    <row r="381" spans="1:18">
      <c r="A381" t="s">
        <v>1065</v>
      </c>
      <c r="B381" t="s">
        <v>766</v>
      </c>
      <c r="C381" t="s">
        <v>1066</v>
      </c>
      <c r="D381" t="s">
        <v>42</v>
      </c>
      <c r="E381" t="s">
        <v>360</v>
      </c>
      <c r="F381">
        <v>608</v>
      </c>
      <c r="G381">
        <v>232.69</v>
      </c>
      <c r="H381">
        <v>70.739999999999995</v>
      </c>
      <c r="I381" t="s">
        <v>114</v>
      </c>
      <c r="J381" t="s">
        <v>148</v>
      </c>
      <c r="K381" s="27" t="s">
        <v>297</v>
      </c>
      <c r="L381" t="str">
        <f>VLOOKUP(I381,dim_trader!A:B,2,FALSE)</f>
        <v>Sam Williams</v>
      </c>
      <c r="M381" t="str">
        <f>VLOOKUP(J381,dim_portfolio!A:B,2,FALSE)</f>
        <v>Portfolio 10</v>
      </c>
      <c r="N381" t="str">
        <f>VLOOKUP(D381,dim_company!A:C,3,FALSE)</f>
        <v>Microsoft Corp.</v>
      </c>
      <c r="O381">
        <f>VLOOKUP(K381,dim_calendar!A:C,3,FALSE)</f>
        <v>2025</v>
      </c>
      <c r="P381" s="14">
        <f t="shared" si="15"/>
        <v>141475.51999999999</v>
      </c>
      <c r="Q381" s="29" t="str">
        <f t="shared" si="16"/>
        <v>May</v>
      </c>
      <c r="R381">
        <f t="shared" si="17"/>
        <v>141404.78</v>
      </c>
    </row>
    <row r="382" spans="1:18">
      <c r="A382" t="s">
        <v>1234</v>
      </c>
      <c r="B382" t="s">
        <v>376</v>
      </c>
      <c r="C382" t="s">
        <v>1235</v>
      </c>
      <c r="D382" t="s">
        <v>48</v>
      </c>
      <c r="E382" t="s">
        <v>360</v>
      </c>
      <c r="F382">
        <v>51</v>
      </c>
      <c r="G382">
        <v>1030.5899999999999</v>
      </c>
      <c r="H382">
        <v>26.28</v>
      </c>
      <c r="I382" t="s">
        <v>114</v>
      </c>
      <c r="J382" t="s">
        <v>121</v>
      </c>
      <c r="K382" s="27" t="s">
        <v>297</v>
      </c>
      <c r="L382" t="str">
        <f>VLOOKUP(I382,dim_trader!A:B,2,FALSE)</f>
        <v>Sam Williams</v>
      </c>
      <c r="M382" t="str">
        <f>VLOOKUP(J382,dim_portfolio!A:B,2,FALSE)</f>
        <v>Portfolio 1</v>
      </c>
      <c r="N382" t="str">
        <f>VLOOKUP(D382,dim_company!A:C,3,FALSE)</f>
        <v>Pfizer Inc.</v>
      </c>
      <c r="O382">
        <f>VLOOKUP(K382,dim_calendar!A:C,3,FALSE)</f>
        <v>2025</v>
      </c>
      <c r="P382" s="14">
        <f t="shared" si="15"/>
        <v>52560.09</v>
      </c>
      <c r="Q382" s="29" t="str">
        <f t="shared" si="16"/>
        <v>May</v>
      </c>
      <c r="R382">
        <f t="shared" si="17"/>
        <v>52533.81</v>
      </c>
    </row>
    <row r="383" spans="1:18">
      <c r="A383" t="s">
        <v>1357</v>
      </c>
      <c r="B383" t="s">
        <v>641</v>
      </c>
      <c r="C383" t="s">
        <v>1358</v>
      </c>
      <c r="D383" t="s">
        <v>33</v>
      </c>
      <c r="E383" t="s">
        <v>360</v>
      </c>
      <c r="F383">
        <v>902</v>
      </c>
      <c r="G383">
        <v>2247.54</v>
      </c>
      <c r="H383">
        <v>1013.64</v>
      </c>
      <c r="I383" t="s">
        <v>84</v>
      </c>
      <c r="J383" t="s">
        <v>133</v>
      </c>
      <c r="K383" s="27" t="s">
        <v>297</v>
      </c>
      <c r="L383" t="str">
        <f>VLOOKUP(I383,dim_trader!A:B,2,FALSE)</f>
        <v>Drew Shah</v>
      </c>
      <c r="M383" t="str">
        <f>VLOOKUP(J383,dim_portfolio!A:B,2,FALSE)</f>
        <v>Portfolio 5</v>
      </c>
      <c r="N383" t="str">
        <f>VLOOKUP(D383,dim_company!A:C,3,FALSE)</f>
        <v>HDFC Bank</v>
      </c>
      <c r="O383">
        <f>VLOOKUP(K383,dim_calendar!A:C,3,FALSE)</f>
        <v>2025</v>
      </c>
      <c r="P383" s="14">
        <f t="shared" si="15"/>
        <v>2027281.08</v>
      </c>
      <c r="Q383" s="29" t="str">
        <f t="shared" si="16"/>
        <v>May</v>
      </c>
      <c r="R383">
        <f t="shared" si="17"/>
        <v>2026267.4400000002</v>
      </c>
    </row>
    <row r="384" spans="1:18">
      <c r="A384" t="s">
        <v>1434</v>
      </c>
      <c r="B384" t="s">
        <v>744</v>
      </c>
      <c r="C384" t="s">
        <v>1435</v>
      </c>
      <c r="D384" t="s">
        <v>30</v>
      </c>
      <c r="E384" t="s">
        <v>365</v>
      </c>
      <c r="F384">
        <v>66</v>
      </c>
      <c r="G384">
        <v>1187.55</v>
      </c>
      <c r="H384">
        <v>39.19</v>
      </c>
      <c r="I384" t="s">
        <v>108</v>
      </c>
      <c r="J384" t="s">
        <v>133</v>
      </c>
      <c r="K384" s="27" t="s">
        <v>297</v>
      </c>
      <c r="L384" t="str">
        <f>VLOOKUP(I384,dim_trader!A:B,2,FALSE)</f>
        <v>Riley Lewis</v>
      </c>
      <c r="M384" t="str">
        <f>VLOOKUP(J384,dim_portfolio!A:B,2,FALSE)</f>
        <v>Portfolio 5</v>
      </c>
      <c r="N384" t="str">
        <f>VLOOKUP(D384,dim_company!A:C,3,FALSE)</f>
        <v>Infosys</v>
      </c>
      <c r="O384">
        <f>VLOOKUP(K384,dim_calendar!A:C,3,FALSE)</f>
        <v>2025</v>
      </c>
      <c r="P384" s="14">
        <f t="shared" si="15"/>
        <v>78378.3</v>
      </c>
      <c r="Q384" s="29" t="str">
        <f t="shared" si="16"/>
        <v>May</v>
      </c>
      <c r="R384">
        <f t="shared" si="17"/>
        <v>78339.11</v>
      </c>
    </row>
    <row r="385" spans="1:18">
      <c r="A385" t="s">
        <v>1546</v>
      </c>
      <c r="B385" t="s">
        <v>457</v>
      </c>
      <c r="C385" t="s">
        <v>1270</v>
      </c>
      <c r="D385" t="s">
        <v>48</v>
      </c>
      <c r="E385" t="s">
        <v>360</v>
      </c>
      <c r="F385">
        <v>799</v>
      </c>
      <c r="G385">
        <v>1063.53</v>
      </c>
      <c r="H385">
        <v>424.88</v>
      </c>
      <c r="I385" t="s">
        <v>68</v>
      </c>
      <c r="J385" t="s">
        <v>133</v>
      </c>
      <c r="K385" s="27" t="s">
        <v>297</v>
      </c>
      <c r="L385" t="str">
        <f>VLOOKUP(I385,dim_trader!A:B,2,FALSE)</f>
        <v>Reese Patel</v>
      </c>
      <c r="M385" t="str">
        <f>VLOOKUP(J385,dim_portfolio!A:B,2,FALSE)</f>
        <v>Portfolio 5</v>
      </c>
      <c r="N385" t="str">
        <f>VLOOKUP(D385,dim_company!A:C,3,FALSE)</f>
        <v>Pfizer Inc.</v>
      </c>
      <c r="O385">
        <f>VLOOKUP(K385,dim_calendar!A:C,3,FALSE)</f>
        <v>2025</v>
      </c>
      <c r="P385" s="14">
        <f t="shared" si="15"/>
        <v>849760.47</v>
      </c>
      <c r="Q385" s="29" t="str">
        <f t="shared" si="16"/>
        <v>May</v>
      </c>
      <c r="R385">
        <f t="shared" si="17"/>
        <v>849335.59</v>
      </c>
    </row>
    <row r="386" spans="1:18">
      <c r="A386" t="s">
        <v>1559</v>
      </c>
      <c r="B386" t="s">
        <v>460</v>
      </c>
      <c r="C386" t="s">
        <v>1560</v>
      </c>
      <c r="D386" t="s">
        <v>45</v>
      </c>
      <c r="E386" t="s">
        <v>365</v>
      </c>
      <c r="F386">
        <v>793</v>
      </c>
      <c r="G386">
        <v>468.06</v>
      </c>
      <c r="H386">
        <v>185.59</v>
      </c>
      <c r="I386" t="s">
        <v>90</v>
      </c>
      <c r="J386" t="s">
        <v>124</v>
      </c>
      <c r="K386" s="27" t="s">
        <v>297</v>
      </c>
      <c r="L386" t="str">
        <f>VLOOKUP(I386,dim_trader!A:B,2,FALSE)</f>
        <v>Casey Khan</v>
      </c>
      <c r="M386" t="str">
        <f>VLOOKUP(J386,dim_portfolio!A:B,2,FALSE)</f>
        <v>Portfolio 2</v>
      </c>
      <c r="N386" t="str">
        <f>VLOOKUP(D386,dim_company!A:C,3,FALSE)</f>
        <v>Amazon.com Inc.</v>
      </c>
      <c r="O386">
        <f>VLOOKUP(K386,dim_calendar!A:C,3,FALSE)</f>
        <v>2025</v>
      </c>
      <c r="P386" s="14">
        <f t="shared" ref="P386:P449" si="18">(F386 * G386)</f>
        <v>371171.58</v>
      </c>
      <c r="Q386" s="29" t="str">
        <f t="shared" ref="Q386:Q449" si="19">TEXT(K386,"mmm")</f>
        <v>May</v>
      </c>
      <c r="R386">
        <f t="shared" ref="R386:R449" si="20">(F386 * G386) - H386</f>
        <v>370985.99</v>
      </c>
    </row>
    <row r="387" spans="1:18">
      <c r="A387" t="s">
        <v>1160</v>
      </c>
      <c r="B387" t="s">
        <v>781</v>
      </c>
      <c r="C387" t="s">
        <v>1161</v>
      </c>
      <c r="D387" t="s">
        <v>39</v>
      </c>
      <c r="E387" t="s">
        <v>365</v>
      </c>
      <c r="F387">
        <v>755</v>
      </c>
      <c r="G387">
        <v>232.66</v>
      </c>
      <c r="H387">
        <v>87.83</v>
      </c>
      <c r="I387" t="s">
        <v>108</v>
      </c>
      <c r="J387" t="s">
        <v>133</v>
      </c>
      <c r="K387" s="27" t="s">
        <v>298</v>
      </c>
      <c r="L387" t="str">
        <f>VLOOKUP(I387,dim_trader!A:B,2,FALSE)</f>
        <v>Riley Lewis</v>
      </c>
      <c r="M387" t="str">
        <f>VLOOKUP(J387,dim_portfolio!A:B,2,FALSE)</f>
        <v>Portfolio 5</v>
      </c>
      <c r="N387" t="str">
        <f>VLOOKUP(D387,dim_company!A:C,3,FALSE)</f>
        <v>Apple Inc.</v>
      </c>
      <c r="O387">
        <f>VLOOKUP(K387,dim_calendar!A:C,3,FALSE)</f>
        <v>2025</v>
      </c>
      <c r="P387" s="14">
        <f t="shared" si="18"/>
        <v>175658.3</v>
      </c>
      <c r="Q387" s="29" t="str">
        <f t="shared" si="19"/>
        <v>May</v>
      </c>
      <c r="R387">
        <f t="shared" si="20"/>
        <v>175570.47</v>
      </c>
    </row>
    <row r="388" spans="1:18">
      <c r="A388" t="s">
        <v>1651</v>
      </c>
      <c r="B388" t="s">
        <v>474</v>
      </c>
      <c r="C388" t="s">
        <v>1652</v>
      </c>
      <c r="D388" t="s">
        <v>36</v>
      </c>
      <c r="E388" t="s">
        <v>365</v>
      </c>
      <c r="F388">
        <v>955</v>
      </c>
      <c r="G388">
        <v>630.6</v>
      </c>
      <c r="H388">
        <v>301.11</v>
      </c>
      <c r="I388" t="s">
        <v>54</v>
      </c>
      <c r="J388" t="s">
        <v>121</v>
      </c>
      <c r="K388" s="27" t="s">
        <v>298</v>
      </c>
      <c r="L388" t="str">
        <f>VLOOKUP(I388,dim_trader!A:B,2,FALSE)</f>
        <v>Taylor Shah</v>
      </c>
      <c r="M388" t="str">
        <f>VLOOKUP(J388,dim_portfolio!A:B,2,FALSE)</f>
        <v>Portfolio 1</v>
      </c>
      <c r="N388" t="str">
        <f>VLOOKUP(D388,dim_company!A:C,3,FALSE)</f>
        <v>Reliance Industries</v>
      </c>
      <c r="O388">
        <f>VLOOKUP(K388,dim_calendar!A:C,3,FALSE)</f>
        <v>2025</v>
      </c>
      <c r="P388" s="14">
        <f t="shared" si="18"/>
        <v>602223</v>
      </c>
      <c r="Q388" s="29" t="str">
        <f t="shared" si="19"/>
        <v>May</v>
      </c>
      <c r="R388">
        <f t="shared" si="20"/>
        <v>601921.89</v>
      </c>
    </row>
    <row r="389" spans="1:18">
      <c r="A389" t="s">
        <v>1767</v>
      </c>
      <c r="B389" t="s">
        <v>595</v>
      </c>
      <c r="C389" t="s">
        <v>1768</v>
      </c>
      <c r="D389" t="s">
        <v>27</v>
      </c>
      <c r="E389" t="s">
        <v>360</v>
      </c>
      <c r="F389">
        <v>569</v>
      </c>
      <c r="G389">
        <v>751.4</v>
      </c>
      <c r="H389">
        <v>213.77</v>
      </c>
      <c r="I389" t="s">
        <v>106</v>
      </c>
      <c r="J389" t="s">
        <v>121</v>
      </c>
      <c r="K389" s="27" t="s">
        <v>298</v>
      </c>
      <c r="L389" t="str">
        <f>VLOOKUP(I389,dim_trader!A:B,2,FALSE)</f>
        <v>Jordan Harris</v>
      </c>
      <c r="M389" t="str">
        <f>VLOOKUP(J389,dim_portfolio!A:B,2,FALSE)</f>
        <v>Portfolio 1</v>
      </c>
      <c r="N389" t="str">
        <f>VLOOKUP(D389,dim_company!A:C,3,FALSE)</f>
        <v>Tata Consultancy Services</v>
      </c>
      <c r="O389">
        <f>VLOOKUP(K389,dim_calendar!A:C,3,FALSE)</f>
        <v>2025</v>
      </c>
      <c r="P389" s="14">
        <f t="shared" si="18"/>
        <v>427546.6</v>
      </c>
      <c r="Q389" s="29" t="str">
        <f t="shared" si="19"/>
        <v>May</v>
      </c>
      <c r="R389">
        <f t="shared" si="20"/>
        <v>427332.82999999996</v>
      </c>
    </row>
    <row r="390" spans="1:18">
      <c r="A390" t="s">
        <v>1796</v>
      </c>
      <c r="B390" t="s">
        <v>433</v>
      </c>
      <c r="C390" t="s">
        <v>1797</v>
      </c>
      <c r="D390" t="s">
        <v>42</v>
      </c>
      <c r="E390" t="s">
        <v>365</v>
      </c>
      <c r="F390">
        <v>713</v>
      </c>
      <c r="G390">
        <v>215.63</v>
      </c>
      <c r="H390">
        <v>76.87</v>
      </c>
      <c r="I390" t="s">
        <v>66</v>
      </c>
      <c r="J390" t="s">
        <v>136</v>
      </c>
      <c r="K390" s="27" t="s">
        <v>298</v>
      </c>
      <c r="L390" t="str">
        <f>VLOOKUP(I390,dim_trader!A:B,2,FALSE)</f>
        <v>Jordan Clark</v>
      </c>
      <c r="M390" t="str">
        <f>VLOOKUP(J390,dim_portfolio!A:B,2,FALSE)</f>
        <v>Portfolio 6</v>
      </c>
      <c r="N390" t="str">
        <f>VLOOKUP(D390,dim_company!A:C,3,FALSE)</f>
        <v>Microsoft Corp.</v>
      </c>
      <c r="O390">
        <f>VLOOKUP(K390,dim_calendar!A:C,3,FALSE)</f>
        <v>2025</v>
      </c>
      <c r="P390" s="14">
        <f t="shared" si="18"/>
        <v>153744.19</v>
      </c>
      <c r="Q390" s="29" t="str">
        <f t="shared" si="19"/>
        <v>May</v>
      </c>
      <c r="R390">
        <f t="shared" si="20"/>
        <v>153667.32</v>
      </c>
    </row>
    <row r="391" spans="1:18">
      <c r="A391" t="s">
        <v>1317</v>
      </c>
      <c r="B391" t="s">
        <v>611</v>
      </c>
      <c r="C391" t="s">
        <v>1318</v>
      </c>
      <c r="D391" t="s">
        <v>33</v>
      </c>
      <c r="E391" t="s">
        <v>360</v>
      </c>
      <c r="F391">
        <v>416</v>
      </c>
      <c r="G391">
        <v>2150.89</v>
      </c>
      <c r="H391">
        <v>447.39</v>
      </c>
      <c r="I391" t="s">
        <v>104</v>
      </c>
      <c r="J391" t="s">
        <v>136</v>
      </c>
      <c r="K391" s="27" t="s">
        <v>299</v>
      </c>
      <c r="L391" t="str">
        <f>VLOOKUP(I391,dim_trader!A:B,2,FALSE)</f>
        <v>Taylor Wilson</v>
      </c>
      <c r="M391" t="str">
        <f>VLOOKUP(J391,dim_portfolio!A:B,2,FALSE)</f>
        <v>Portfolio 6</v>
      </c>
      <c r="N391" t="str">
        <f>VLOOKUP(D391,dim_company!A:C,3,FALSE)</f>
        <v>HDFC Bank</v>
      </c>
      <c r="O391">
        <f>VLOOKUP(K391,dim_calendar!A:C,3,FALSE)</f>
        <v>2025</v>
      </c>
      <c r="P391" s="14">
        <f t="shared" si="18"/>
        <v>894770.24</v>
      </c>
      <c r="Q391" s="29" t="str">
        <f t="shared" si="19"/>
        <v>May</v>
      </c>
      <c r="R391">
        <f t="shared" si="20"/>
        <v>894322.85</v>
      </c>
    </row>
    <row r="392" spans="1:18">
      <c r="A392" t="s">
        <v>1486</v>
      </c>
      <c r="B392" t="s">
        <v>644</v>
      </c>
      <c r="C392" t="s">
        <v>1487</v>
      </c>
      <c r="D392" t="s">
        <v>27</v>
      </c>
      <c r="E392" t="s">
        <v>365</v>
      </c>
      <c r="F392">
        <v>121</v>
      </c>
      <c r="G392">
        <v>763.61</v>
      </c>
      <c r="H392">
        <v>46.2</v>
      </c>
      <c r="I392" t="s">
        <v>80</v>
      </c>
      <c r="J392" t="s">
        <v>142</v>
      </c>
      <c r="K392" s="27" t="s">
        <v>299</v>
      </c>
      <c r="L392" t="str">
        <f>VLOOKUP(I392,dim_trader!A:B,2,FALSE)</f>
        <v>Reese Williams</v>
      </c>
      <c r="M392" t="str">
        <f>VLOOKUP(J392,dim_portfolio!A:B,2,FALSE)</f>
        <v>Portfolio 8</v>
      </c>
      <c r="N392" t="str">
        <f>VLOOKUP(D392,dim_company!A:C,3,FALSE)</f>
        <v>Tata Consultancy Services</v>
      </c>
      <c r="O392">
        <f>VLOOKUP(K392,dim_calendar!A:C,3,FALSE)</f>
        <v>2025</v>
      </c>
      <c r="P392" s="14">
        <f t="shared" si="18"/>
        <v>92396.81</v>
      </c>
      <c r="Q392" s="29" t="str">
        <f t="shared" si="19"/>
        <v>May</v>
      </c>
      <c r="R392">
        <f t="shared" si="20"/>
        <v>92350.61</v>
      </c>
    </row>
    <row r="393" spans="1:18">
      <c r="A393" t="s">
        <v>1573</v>
      </c>
      <c r="B393" t="s">
        <v>741</v>
      </c>
      <c r="C393" t="s">
        <v>1574</v>
      </c>
      <c r="D393" t="s">
        <v>36</v>
      </c>
      <c r="E393" t="s">
        <v>360</v>
      </c>
      <c r="F393">
        <v>988</v>
      </c>
      <c r="G393">
        <v>666.38</v>
      </c>
      <c r="H393">
        <v>329.19</v>
      </c>
      <c r="I393" t="s">
        <v>63</v>
      </c>
      <c r="J393" t="s">
        <v>130</v>
      </c>
      <c r="K393" s="27" t="s">
        <v>299</v>
      </c>
      <c r="L393" t="str">
        <f>VLOOKUP(I393,dim_trader!A:B,2,FALSE)</f>
        <v>Taylor Harris</v>
      </c>
      <c r="M393" t="str">
        <f>VLOOKUP(J393,dim_portfolio!A:B,2,FALSE)</f>
        <v>Portfolio 4</v>
      </c>
      <c r="N393" t="str">
        <f>VLOOKUP(D393,dim_company!A:C,3,FALSE)</f>
        <v>Reliance Industries</v>
      </c>
      <c r="O393">
        <f>VLOOKUP(K393,dim_calendar!A:C,3,FALSE)</f>
        <v>2025</v>
      </c>
      <c r="P393" s="14">
        <f t="shared" si="18"/>
        <v>658383.43999999994</v>
      </c>
      <c r="Q393" s="29" t="str">
        <f t="shared" si="19"/>
        <v>May</v>
      </c>
      <c r="R393">
        <f t="shared" si="20"/>
        <v>658054.25</v>
      </c>
    </row>
    <row r="394" spans="1:18">
      <c r="A394" t="s">
        <v>1832</v>
      </c>
      <c r="B394" t="s">
        <v>647</v>
      </c>
      <c r="C394" t="s">
        <v>1833</v>
      </c>
      <c r="D394" t="s">
        <v>30</v>
      </c>
      <c r="E394" t="s">
        <v>360</v>
      </c>
      <c r="F394">
        <v>50</v>
      </c>
      <c r="G394">
        <v>1203.05</v>
      </c>
      <c r="H394">
        <v>30.08</v>
      </c>
      <c r="I394" t="s">
        <v>92</v>
      </c>
      <c r="J394" t="s">
        <v>142</v>
      </c>
      <c r="K394" s="27" t="s">
        <v>299</v>
      </c>
      <c r="L394" t="str">
        <f>VLOOKUP(I394,dim_trader!A:B,2,FALSE)</f>
        <v>Hayden Nguyen</v>
      </c>
      <c r="M394" t="str">
        <f>VLOOKUP(J394,dim_portfolio!A:B,2,FALSE)</f>
        <v>Portfolio 8</v>
      </c>
      <c r="N394" t="str">
        <f>VLOOKUP(D394,dim_company!A:C,3,FALSE)</f>
        <v>Infosys</v>
      </c>
      <c r="O394">
        <f>VLOOKUP(K394,dim_calendar!A:C,3,FALSE)</f>
        <v>2025</v>
      </c>
      <c r="P394" s="14">
        <f t="shared" si="18"/>
        <v>60152.5</v>
      </c>
      <c r="Q394" s="29" t="str">
        <f t="shared" si="19"/>
        <v>May</v>
      </c>
      <c r="R394">
        <f t="shared" si="20"/>
        <v>60122.42</v>
      </c>
    </row>
    <row r="395" spans="1:18">
      <c r="A395" t="s">
        <v>986</v>
      </c>
      <c r="B395" t="s">
        <v>469</v>
      </c>
      <c r="C395" t="s">
        <v>987</v>
      </c>
      <c r="D395" t="s">
        <v>27</v>
      </c>
      <c r="E395" t="s">
        <v>365</v>
      </c>
      <c r="F395">
        <v>803</v>
      </c>
      <c r="G395">
        <v>834.19</v>
      </c>
      <c r="H395">
        <v>334.93</v>
      </c>
      <c r="I395" t="s">
        <v>104</v>
      </c>
      <c r="J395" t="s">
        <v>139</v>
      </c>
      <c r="K395" s="27" t="s">
        <v>302</v>
      </c>
      <c r="L395" t="str">
        <f>VLOOKUP(I395,dim_trader!A:B,2,FALSE)</f>
        <v>Taylor Wilson</v>
      </c>
      <c r="M395" t="str">
        <f>VLOOKUP(J395,dim_portfolio!A:B,2,FALSE)</f>
        <v>Portfolio 7</v>
      </c>
      <c r="N395" t="str">
        <f>VLOOKUP(D395,dim_company!A:C,3,FALSE)</f>
        <v>Tata Consultancy Services</v>
      </c>
      <c r="O395">
        <f>VLOOKUP(K395,dim_calendar!A:C,3,FALSE)</f>
        <v>2025</v>
      </c>
      <c r="P395" s="14">
        <f t="shared" si="18"/>
        <v>669854.57000000007</v>
      </c>
      <c r="Q395" s="29" t="str">
        <f t="shared" si="19"/>
        <v>May</v>
      </c>
      <c r="R395">
        <f t="shared" si="20"/>
        <v>669519.64</v>
      </c>
    </row>
    <row r="396" spans="1:18">
      <c r="A396" t="s">
        <v>1313</v>
      </c>
      <c r="B396" t="s">
        <v>588</v>
      </c>
      <c r="C396" t="s">
        <v>1314</v>
      </c>
      <c r="D396" t="s">
        <v>36</v>
      </c>
      <c r="E396" t="s">
        <v>360</v>
      </c>
      <c r="F396">
        <v>968</v>
      </c>
      <c r="G396">
        <v>677.81</v>
      </c>
      <c r="H396">
        <v>328.06</v>
      </c>
      <c r="I396" t="s">
        <v>94</v>
      </c>
      <c r="J396" t="s">
        <v>133</v>
      </c>
      <c r="K396" s="27" t="s">
        <v>302</v>
      </c>
      <c r="L396" t="str">
        <f>VLOOKUP(I396,dim_trader!A:B,2,FALSE)</f>
        <v>Jordan Wilson</v>
      </c>
      <c r="M396" t="str">
        <f>VLOOKUP(J396,dim_portfolio!A:B,2,FALSE)</f>
        <v>Portfolio 5</v>
      </c>
      <c r="N396" t="str">
        <f>VLOOKUP(D396,dim_company!A:C,3,FALSE)</f>
        <v>Reliance Industries</v>
      </c>
      <c r="O396">
        <f>VLOOKUP(K396,dim_calendar!A:C,3,FALSE)</f>
        <v>2025</v>
      </c>
      <c r="P396" s="14">
        <f t="shared" si="18"/>
        <v>656120.07999999996</v>
      </c>
      <c r="Q396" s="29" t="str">
        <f t="shared" si="19"/>
        <v>May</v>
      </c>
      <c r="R396">
        <f t="shared" si="20"/>
        <v>655792.0199999999</v>
      </c>
    </row>
    <row r="397" spans="1:18">
      <c r="A397" t="s">
        <v>1644</v>
      </c>
      <c r="B397" t="s">
        <v>821</v>
      </c>
      <c r="C397" t="s">
        <v>1645</v>
      </c>
      <c r="D397" t="s">
        <v>36</v>
      </c>
      <c r="E397" t="s">
        <v>360</v>
      </c>
      <c r="F397">
        <v>925</v>
      </c>
      <c r="G397">
        <v>629.05999999999995</v>
      </c>
      <c r="H397">
        <v>290.94</v>
      </c>
      <c r="I397" t="s">
        <v>70</v>
      </c>
      <c r="J397" t="s">
        <v>145</v>
      </c>
      <c r="K397" s="27" t="s">
        <v>303</v>
      </c>
      <c r="L397" t="str">
        <f>VLOOKUP(I397,dim_trader!A:B,2,FALSE)</f>
        <v>Alex Lee</v>
      </c>
      <c r="M397" t="str">
        <f>VLOOKUP(J397,dim_portfolio!A:B,2,FALSE)</f>
        <v>Portfolio 9</v>
      </c>
      <c r="N397" t="str">
        <f>VLOOKUP(D397,dim_company!A:C,3,FALSE)</f>
        <v>Reliance Industries</v>
      </c>
      <c r="O397">
        <f>VLOOKUP(K397,dim_calendar!A:C,3,FALSE)</f>
        <v>2025</v>
      </c>
      <c r="P397" s="14">
        <f t="shared" si="18"/>
        <v>581880.5</v>
      </c>
      <c r="Q397" s="29" t="str">
        <f t="shared" si="19"/>
        <v>May</v>
      </c>
      <c r="R397">
        <f t="shared" si="20"/>
        <v>581589.56000000006</v>
      </c>
    </row>
    <row r="398" spans="1:18">
      <c r="A398" t="s">
        <v>1349</v>
      </c>
      <c r="B398" t="s">
        <v>837</v>
      </c>
      <c r="C398" t="s">
        <v>1350</v>
      </c>
      <c r="D398" t="s">
        <v>33</v>
      </c>
      <c r="E398" t="s">
        <v>360</v>
      </c>
      <c r="F398">
        <v>488</v>
      </c>
      <c r="G398">
        <v>2310.86</v>
      </c>
      <c r="H398">
        <v>563.85</v>
      </c>
      <c r="I398" t="s">
        <v>76</v>
      </c>
      <c r="J398" t="s">
        <v>121</v>
      </c>
      <c r="K398" s="27" t="s">
        <v>304</v>
      </c>
      <c r="L398" t="str">
        <f>VLOOKUP(I398,dim_trader!A:B,2,FALSE)</f>
        <v>Alex Harris</v>
      </c>
      <c r="M398" t="str">
        <f>VLOOKUP(J398,dim_portfolio!A:B,2,FALSE)</f>
        <v>Portfolio 1</v>
      </c>
      <c r="N398" t="str">
        <f>VLOOKUP(D398,dim_company!A:C,3,FALSE)</f>
        <v>HDFC Bank</v>
      </c>
      <c r="O398">
        <f>VLOOKUP(K398,dim_calendar!A:C,3,FALSE)</f>
        <v>2025</v>
      </c>
      <c r="P398" s="14">
        <f t="shared" si="18"/>
        <v>1127699.6800000002</v>
      </c>
      <c r="Q398" s="29" t="str">
        <f t="shared" si="19"/>
        <v>May</v>
      </c>
      <c r="R398">
        <f t="shared" si="20"/>
        <v>1127135.83</v>
      </c>
    </row>
    <row r="399" spans="1:18">
      <c r="A399" t="s">
        <v>1474</v>
      </c>
      <c r="B399" t="s">
        <v>580</v>
      </c>
      <c r="C399" t="s">
        <v>1475</v>
      </c>
      <c r="D399" t="s">
        <v>42</v>
      </c>
      <c r="E399" t="s">
        <v>365</v>
      </c>
      <c r="F399">
        <v>380</v>
      </c>
      <c r="G399">
        <v>238.43</v>
      </c>
      <c r="H399">
        <v>45.3</v>
      </c>
      <c r="I399" t="s">
        <v>54</v>
      </c>
      <c r="J399" t="s">
        <v>121</v>
      </c>
      <c r="K399" s="27" t="s">
        <v>304</v>
      </c>
      <c r="L399" t="str">
        <f>VLOOKUP(I399,dim_trader!A:B,2,FALSE)</f>
        <v>Taylor Shah</v>
      </c>
      <c r="M399" t="str">
        <f>VLOOKUP(J399,dim_portfolio!A:B,2,FALSE)</f>
        <v>Portfolio 1</v>
      </c>
      <c r="N399" t="str">
        <f>VLOOKUP(D399,dim_company!A:C,3,FALSE)</f>
        <v>Microsoft Corp.</v>
      </c>
      <c r="O399">
        <f>VLOOKUP(K399,dim_calendar!A:C,3,FALSE)</f>
        <v>2025</v>
      </c>
      <c r="P399" s="14">
        <f t="shared" si="18"/>
        <v>90603.400000000009</v>
      </c>
      <c r="Q399" s="29" t="str">
        <f t="shared" si="19"/>
        <v>May</v>
      </c>
      <c r="R399">
        <f t="shared" si="20"/>
        <v>90558.1</v>
      </c>
    </row>
    <row r="400" spans="1:18">
      <c r="A400" t="s">
        <v>1502</v>
      </c>
      <c r="B400" t="s">
        <v>703</v>
      </c>
      <c r="C400" t="s">
        <v>1503</v>
      </c>
      <c r="D400" t="s">
        <v>30</v>
      </c>
      <c r="E400" t="s">
        <v>360</v>
      </c>
      <c r="F400">
        <v>519</v>
      </c>
      <c r="G400">
        <v>1251.47</v>
      </c>
      <c r="H400">
        <v>324.76</v>
      </c>
      <c r="I400" t="s">
        <v>112</v>
      </c>
      <c r="J400" t="s">
        <v>136</v>
      </c>
      <c r="K400" s="27" t="s">
        <v>304</v>
      </c>
      <c r="L400" t="str">
        <f>VLOOKUP(I400,dim_trader!A:B,2,FALSE)</f>
        <v>Morgan Lee</v>
      </c>
      <c r="M400" t="str">
        <f>VLOOKUP(J400,dim_portfolio!A:B,2,FALSE)</f>
        <v>Portfolio 6</v>
      </c>
      <c r="N400" t="str">
        <f>VLOOKUP(D400,dim_company!A:C,3,FALSE)</f>
        <v>Infosys</v>
      </c>
      <c r="O400">
        <f>VLOOKUP(K400,dim_calendar!A:C,3,FALSE)</f>
        <v>2025</v>
      </c>
      <c r="P400" s="14">
        <f t="shared" si="18"/>
        <v>649512.93000000005</v>
      </c>
      <c r="Q400" s="29" t="str">
        <f t="shared" si="19"/>
        <v>May</v>
      </c>
      <c r="R400">
        <f t="shared" si="20"/>
        <v>649188.17000000004</v>
      </c>
    </row>
    <row r="401" spans="1:18">
      <c r="A401" t="s">
        <v>926</v>
      </c>
      <c r="B401" t="s">
        <v>679</v>
      </c>
      <c r="C401" t="s">
        <v>927</v>
      </c>
      <c r="D401" t="s">
        <v>27</v>
      </c>
      <c r="E401" t="s">
        <v>360</v>
      </c>
      <c r="F401">
        <v>226</v>
      </c>
      <c r="G401">
        <v>831.48</v>
      </c>
      <c r="H401">
        <v>93.96</v>
      </c>
      <c r="I401" t="s">
        <v>60</v>
      </c>
      <c r="J401" t="s">
        <v>124</v>
      </c>
      <c r="K401" s="27" t="s">
        <v>305</v>
      </c>
      <c r="L401" t="str">
        <f>VLOOKUP(I401,dim_trader!A:B,2,FALSE)</f>
        <v>Avery Garcia</v>
      </c>
      <c r="M401" t="str">
        <f>VLOOKUP(J401,dim_portfolio!A:B,2,FALSE)</f>
        <v>Portfolio 2</v>
      </c>
      <c r="N401" t="str">
        <f>VLOOKUP(D401,dim_company!A:C,3,FALSE)</f>
        <v>Tata Consultancy Services</v>
      </c>
      <c r="O401">
        <f>VLOOKUP(K401,dim_calendar!A:C,3,FALSE)</f>
        <v>2025</v>
      </c>
      <c r="P401" s="14">
        <f t="shared" si="18"/>
        <v>187914.48</v>
      </c>
      <c r="Q401" s="29" t="str">
        <f t="shared" si="19"/>
        <v>May</v>
      </c>
      <c r="R401">
        <f t="shared" si="20"/>
        <v>187820.52000000002</v>
      </c>
    </row>
    <row r="402" spans="1:18">
      <c r="A402" t="s">
        <v>1000</v>
      </c>
      <c r="B402" t="s">
        <v>518</v>
      </c>
      <c r="C402" t="s">
        <v>1001</v>
      </c>
      <c r="D402" t="s">
        <v>45</v>
      </c>
      <c r="E402" t="s">
        <v>365</v>
      </c>
      <c r="F402">
        <v>162</v>
      </c>
      <c r="G402">
        <v>453.22</v>
      </c>
      <c r="H402">
        <v>36.71</v>
      </c>
      <c r="I402" t="s">
        <v>110</v>
      </c>
      <c r="J402" t="s">
        <v>136</v>
      </c>
      <c r="K402" s="27" t="s">
        <v>305</v>
      </c>
      <c r="L402" t="str">
        <f>VLOOKUP(I402,dim_trader!A:B,2,FALSE)</f>
        <v>Elliot Clark</v>
      </c>
      <c r="M402" t="str">
        <f>VLOOKUP(J402,dim_portfolio!A:B,2,FALSE)</f>
        <v>Portfolio 6</v>
      </c>
      <c r="N402" t="str">
        <f>VLOOKUP(D402,dim_company!A:C,3,FALSE)</f>
        <v>Amazon.com Inc.</v>
      </c>
      <c r="O402">
        <f>VLOOKUP(K402,dim_calendar!A:C,3,FALSE)</f>
        <v>2025</v>
      </c>
      <c r="P402" s="14">
        <f t="shared" si="18"/>
        <v>73421.64</v>
      </c>
      <c r="Q402" s="29" t="str">
        <f t="shared" si="19"/>
        <v>May</v>
      </c>
      <c r="R402">
        <f t="shared" si="20"/>
        <v>73384.929999999993</v>
      </c>
    </row>
    <row r="403" spans="1:18">
      <c r="A403" t="s">
        <v>1631</v>
      </c>
      <c r="B403" t="s">
        <v>790</v>
      </c>
      <c r="C403" t="s">
        <v>1632</v>
      </c>
      <c r="D403" t="s">
        <v>42</v>
      </c>
      <c r="E403" t="s">
        <v>365</v>
      </c>
      <c r="F403">
        <v>372</v>
      </c>
      <c r="G403">
        <v>243.86</v>
      </c>
      <c r="H403">
        <v>45.36</v>
      </c>
      <c r="I403" t="s">
        <v>112</v>
      </c>
      <c r="J403" t="s">
        <v>139</v>
      </c>
      <c r="K403" s="27" t="s">
        <v>305</v>
      </c>
      <c r="L403" t="str">
        <f>VLOOKUP(I403,dim_trader!A:B,2,FALSE)</f>
        <v>Morgan Lee</v>
      </c>
      <c r="M403" t="str">
        <f>VLOOKUP(J403,dim_portfolio!A:B,2,FALSE)</f>
        <v>Portfolio 7</v>
      </c>
      <c r="N403" t="str">
        <f>VLOOKUP(D403,dim_company!A:C,3,FALSE)</f>
        <v>Microsoft Corp.</v>
      </c>
      <c r="O403">
        <f>VLOOKUP(K403,dim_calendar!A:C,3,FALSE)</f>
        <v>2025</v>
      </c>
      <c r="P403" s="14">
        <f t="shared" si="18"/>
        <v>90715.92</v>
      </c>
      <c r="Q403" s="29" t="str">
        <f t="shared" si="19"/>
        <v>May</v>
      </c>
      <c r="R403">
        <f t="shared" si="20"/>
        <v>90670.56</v>
      </c>
    </row>
    <row r="404" spans="1:18">
      <c r="A404" t="s">
        <v>1781</v>
      </c>
      <c r="B404" t="s">
        <v>371</v>
      </c>
      <c r="C404" t="s">
        <v>1782</v>
      </c>
      <c r="D404" t="s">
        <v>39</v>
      </c>
      <c r="E404" t="s">
        <v>365</v>
      </c>
      <c r="F404">
        <v>150</v>
      </c>
      <c r="G404">
        <v>236.99</v>
      </c>
      <c r="H404">
        <v>17.77</v>
      </c>
      <c r="I404" t="s">
        <v>86</v>
      </c>
      <c r="J404" t="s">
        <v>139</v>
      </c>
      <c r="K404" s="27" t="s">
        <v>305</v>
      </c>
      <c r="L404" t="str">
        <f>VLOOKUP(I404,dim_trader!A:B,2,FALSE)</f>
        <v>Jamie Anderson</v>
      </c>
      <c r="M404" t="str">
        <f>VLOOKUP(J404,dim_portfolio!A:B,2,FALSE)</f>
        <v>Portfolio 7</v>
      </c>
      <c r="N404" t="str">
        <f>VLOOKUP(D404,dim_company!A:C,3,FALSE)</f>
        <v>Apple Inc.</v>
      </c>
      <c r="O404">
        <f>VLOOKUP(K404,dim_calendar!A:C,3,FALSE)</f>
        <v>2025</v>
      </c>
      <c r="P404" s="14">
        <f t="shared" si="18"/>
        <v>35548.5</v>
      </c>
      <c r="Q404" s="29" t="str">
        <f t="shared" si="19"/>
        <v>May</v>
      </c>
      <c r="R404">
        <f t="shared" si="20"/>
        <v>35530.730000000003</v>
      </c>
    </row>
    <row r="405" spans="1:18">
      <c r="A405" t="s">
        <v>1108</v>
      </c>
      <c r="B405" t="s">
        <v>392</v>
      </c>
      <c r="C405" t="s">
        <v>1109</v>
      </c>
      <c r="D405" t="s">
        <v>30</v>
      </c>
      <c r="E405" t="s">
        <v>360</v>
      </c>
      <c r="F405">
        <v>377</v>
      </c>
      <c r="G405">
        <v>1309.3</v>
      </c>
      <c r="H405">
        <v>246.8</v>
      </c>
      <c r="I405" t="s">
        <v>88</v>
      </c>
      <c r="J405" t="s">
        <v>145</v>
      </c>
      <c r="K405" s="27" t="s">
        <v>306</v>
      </c>
      <c r="L405" t="str">
        <f>VLOOKUP(I405,dim_trader!A:B,2,FALSE)</f>
        <v>Hayden Brown</v>
      </c>
      <c r="M405" t="str">
        <f>VLOOKUP(J405,dim_portfolio!A:B,2,FALSE)</f>
        <v>Portfolio 9</v>
      </c>
      <c r="N405" t="str">
        <f>VLOOKUP(D405,dim_company!A:C,3,FALSE)</f>
        <v>Infosys</v>
      </c>
      <c r="O405">
        <f>VLOOKUP(K405,dim_calendar!A:C,3,FALSE)</f>
        <v>2025</v>
      </c>
      <c r="P405" s="14">
        <f t="shared" si="18"/>
        <v>493606.1</v>
      </c>
      <c r="Q405" s="29" t="str">
        <f t="shared" si="19"/>
        <v>May</v>
      </c>
      <c r="R405">
        <f t="shared" si="20"/>
        <v>493359.3</v>
      </c>
    </row>
    <row r="406" spans="1:18">
      <c r="A406" t="s">
        <v>1250</v>
      </c>
      <c r="B406" t="s">
        <v>632</v>
      </c>
      <c r="C406" t="s">
        <v>1251</v>
      </c>
      <c r="D406" t="s">
        <v>27</v>
      </c>
      <c r="E406" t="s">
        <v>360</v>
      </c>
      <c r="F406">
        <v>964</v>
      </c>
      <c r="G406">
        <v>793.06</v>
      </c>
      <c r="H406">
        <v>382.25</v>
      </c>
      <c r="I406" t="s">
        <v>98</v>
      </c>
      <c r="J406" t="s">
        <v>136</v>
      </c>
      <c r="K406" s="27" t="s">
        <v>306</v>
      </c>
      <c r="L406" t="str">
        <f>VLOOKUP(I406,dim_trader!A:B,2,FALSE)</f>
        <v>Elliot Lewis</v>
      </c>
      <c r="M406" t="str">
        <f>VLOOKUP(J406,dim_portfolio!A:B,2,FALSE)</f>
        <v>Portfolio 6</v>
      </c>
      <c r="N406" t="str">
        <f>VLOOKUP(D406,dim_company!A:C,3,FALSE)</f>
        <v>Tata Consultancy Services</v>
      </c>
      <c r="O406">
        <f>VLOOKUP(K406,dim_calendar!A:C,3,FALSE)</f>
        <v>2025</v>
      </c>
      <c r="P406" s="14">
        <f t="shared" si="18"/>
        <v>764509.84</v>
      </c>
      <c r="Q406" s="29" t="str">
        <f t="shared" si="19"/>
        <v>May</v>
      </c>
      <c r="R406">
        <f t="shared" si="20"/>
        <v>764127.59</v>
      </c>
    </row>
    <row r="407" spans="1:18">
      <c r="A407" t="s">
        <v>1329</v>
      </c>
      <c r="B407" t="s">
        <v>382</v>
      </c>
      <c r="C407" t="s">
        <v>1330</v>
      </c>
      <c r="D407" t="s">
        <v>30</v>
      </c>
      <c r="E407" t="s">
        <v>360</v>
      </c>
      <c r="F407">
        <v>126</v>
      </c>
      <c r="G407">
        <v>1229.3699999999999</v>
      </c>
      <c r="H407">
        <v>77.45</v>
      </c>
      <c r="I407" t="s">
        <v>108</v>
      </c>
      <c r="J407" t="s">
        <v>121</v>
      </c>
      <c r="K407" s="27" t="s">
        <v>306</v>
      </c>
      <c r="L407" t="str">
        <f>VLOOKUP(I407,dim_trader!A:B,2,FALSE)</f>
        <v>Riley Lewis</v>
      </c>
      <c r="M407" t="str">
        <f>VLOOKUP(J407,dim_portfolio!A:B,2,FALSE)</f>
        <v>Portfolio 1</v>
      </c>
      <c r="N407" t="str">
        <f>VLOOKUP(D407,dim_company!A:C,3,FALSE)</f>
        <v>Infosys</v>
      </c>
      <c r="O407">
        <f>VLOOKUP(K407,dim_calendar!A:C,3,FALSE)</f>
        <v>2025</v>
      </c>
      <c r="P407" s="14">
        <f t="shared" si="18"/>
        <v>154900.62</v>
      </c>
      <c r="Q407" s="29" t="str">
        <f t="shared" si="19"/>
        <v>May</v>
      </c>
      <c r="R407">
        <f t="shared" si="20"/>
        <v>154823.16999999998</v>
      </c>
    </row>
    <row r="408" spans="1:18">
      <c r="A408" t="s">
        <v>1416</v>
      </c>
      <c r="B408" t="s">
        <v>618</v>
      </c>
      <c r="C408" t="s">
        <v>1417</v>
      </c>
      <c r="D408" t="s">
        <v>36</v>
      </c>
      <c r="E408" t="s">
        <v>360</v>
      </c>
      <c r="F408">
        <v>67</v>
      </c>
      <c r="G408">
        <v>608.52</v>
      </c>
      <c r="H408">
        <v>20.39</v>
      </c>
      <c r="I408" t="s">
        <v>100</v>
      </c>
      <c r="J408" t="s">
        <v>139</v>
      </c>
      <c r="K408" s="27" t="s">
        <v>306</v>
      </c>
      <c r="L408" t="str">
        <f>VLOOKUP(I408,dim_trader!A:B,2,FALSE)</f>
        <v>Drew Patel</v>
      </c>
      <c r="M408" t="str">
        <f>VLOOKUP(J408,dim_portfolio!A:B,2,FALSE)</f>
        <v>Portfolio 7</v>
      </c>
      <c r="N408" t="str">
        <f>VLOOKUP(D408,dim_company!A:C,3,FALSE)</f>
        <v>Reliance Industries</v>
      </c>
      <c r="O408">
        <f>VLOOKUP(K408,dim_calendar!A:C,3,FALSE)</f>
        <v>2025</v>
      </c>
      <c r="P408" s="14">
        <f t="shared" si="18"/>
        <v>40770.839999999997</v>
      </c>
      <c r="Q408" s="29" t="str">
        <f t="shared" si="19"/>
        <v>May</v>
      </c>
      <c r="R408">
        <f t="shared" si="20"/>
        <v>40750.449999999997</v>
      </c>
    </row>
    <row r="409" spans="1:18">
      <c r="A409" t="s">
        <v>1689</v>
      </c>
      <c r="B409" t="s">
        <v>592</v>
      </c>
      <c r="C409" t="s">
        <v>1690</v>
      </c>
      <c r="D409" t="s">
        <v>36</v>
      </c>
      <c r="E409" t="s">
        <v>365</v>
      </c>
      <c r="F409">
        <v>787</v>
      </c>
      <c r="G409">
        <v>647.63</v>
      </c>
      <c r="H409">
        <v>254.84</v>
      </c>
      <c r="I409" t="s">
        <v>63</v>
      </c>
      <c r="J409" t="s">
        <v>121</v>
      </c>
      <c r="K409" s="27" t="s">
        <v>306</v>
      </c>
      <c r="L409" t="str">
        <f>VLOOKUP(I409,dim_trader!A:B,2,FALSE)</f>
        <v>Taylor Harris</v>
      </c>
      <c r="M409" t="str">
        <f>VLOOKUP(J409,dim_portfolio!A:B,2,FALSE)</f>
        <v>Portfolio 1</v>
      </c>
      <c r="N409" t="str">
        <f>VLOOKUP(D409,dim_company!A:C,3,FALSE)</f>
        <v>Reliance Industries</v>
      </c>
      <c r="O409">
        <f>VLOOKUP(K409,dim_calendar!A:C,3,FALSE)</f>
        <v>2025</v>
      </c>
      <c r="P409" s="14">
        <f t="shared" si="18"/>
        <v>509684.81</v>
      </c>
      <c r="Q409" s="29" t="str">
        <f t="shared" si="19"/>
        <v>May</v>
      </c>
      <c r="R409">
        <f t="shared" si="20"/>
        <v>509429.97</v>
      </c>
    </row>
    <row r="410" spans="1:18">
      <c r="A410" t="s">
        <v>890</v>
      </c>
      <c r="B410" t="s">
        <v>425</v>
      </c>
      <c r="C410" t="s">
        <v>891</v>
      </c>
      <c r="D410" t="s">
        <v>30</v>
      </c>
      <c r="E410" t="s">
        <v>360</v>
      </c>
      <c r="F410">
        <v>151</v>
      </c>
      <c r="G410">
        <v>1209.0999999999999</v>
      </c>
      <c r="H410">
        <v>91.29</v>
      </c>
      <c r="I410" t="s">
        <v>57</v>
      </c>
      <c r="J410" t="s">
        <v>121</v>
      </c>
      <c r="K410" s="27" t="s">
        <v>309</v>
      </c>
      <c r="L410" t="str">
        <f>VLOOKUP(I410,dim_trader!A:B,2,FALSE)</f>
        <v>Drew Williams</v>
      </c>
      <c r="M410" t="str">
        <f>VLOOKUP(J410,dim_portfolio!A:B,2,FALSE)</f>
        <v>Portfolio 1</v>
      </c>
      <c r="N410" t="str">
        <f>VLOOKUP(D410,dim_company!A:C,3,FALSE)</f>
        <v>Infosys</v>
      </c>
      <c r="O410">
        <f>VLOOKUP(K410,dim_calendar!A:C,3,FALSE)</f>
        <v>2025</v>
      </c>
      <c r="P410" s="14">
        <f t="shared" si="18"/>
        <v>182574.09999999998</v>
      </c>
      <c r="Q410" s="29" t="str">
        <f t="shared" si="19"/>
        <v>Jun</v>
      </c>
      <c r="R410">
        <f t="shared" si="20"/>
        <v>182482.80999999997</v>
      </c>
    </row>
    <row r="411" spans="1:18">
      <c r="A411" t="s">
        <v>968</v>
      </c>
      <c r="B411" t="s">
        <v>404</v>
      </c>
      <c r="C411" t="s">
        <v>969</v>
      </c>
      <c r="D411" t="s">
        <v>36</v>
      </c>
      <c r="E411" t="s">
        <v>360</v>
      </c>
      <c r="F411">
        <v>855</v>
      </c>
      <c r="G411">
        <v>665.51</v>
      </c>
      <c r="H411">
        <v>284.51</v>
      </c>
      <c r="I411" t="s">
        <v>54</v>
      </c>
      <c r="J411" t="s">
        <v>139</v>
      </c>
      <c r="K411" s="27" t="s">
        <v>309</v>
      </c>
      <c r="L411" t="str">
        <f>VLOOKUP(I411,dim_trader!A:B,2,FALSE)</f>
        <v>Taylor Shah</v>
      </c>
      <c r="M411" t="str">
        <f>VLOOKUP(J411,dim_portfolio!A:B,2,FALSE)</f>
        <v>Portfolio 7</v>
      </c>
      <c r="N411" t="str">
        <f>VLOOKUP(D411,dim_company!A:C,3,FALSE)</f>
        <v>Reliance Industries</v>
      </c>
      <c r="O411">
        <f>VLOOKUP(K411,dim_calendar!A:C,3,FALSE)</f>
        <v>2025</v>
      </c>
      <c r="P411" s="14">
        <f t="shared" si="18"/>
        <v>569011.05000000005</v>
      </c>
      <c r="Q411" s="29" t="str">
        <f t="shared" si="19"/>
        <v>Jun</v>
      </c>
      <c r="R411">
        <f t="shared" si="20"/>
        <v>568726.54</v>
      </c>
    </row>
    <row r="412" spans="1:18">
      <c r="A412" t="s">
        <v>1595</v>
      </c>
      <c r="B412" t="s">
        <v>790</v>
      </c>
      <c r="C412" t="s">
        <v>1596</v>
      </c>
      <c r="D412" t="s">
        <v>39</v>
      </c>
      <c r="E412" t="s">
        <v>365</v>
      </c>
      <c r="F412">
        <v>164</v>
      </c>
      <c r="G412">
        <v>230.11</v>
      </c>
      <c r="H412">
        <v>18.87</v>
      </c>
      <c r="I412" t="s">
        <v>54</v>
      </c>
      <c r="J412" t="s">
        <v>136</v>
      </c>
      <c r="K412" s="27" t="s">
        <v>309</v>
      </c>
      <c r="L412" t="str">
        <f>VLOOKUP(I412,dim_trader!A:B,2,FALSE)</f>
        <v>Taylor Shah</v>
      </c>
      <c r="M412" t="str">
        <f>VLOOKUP(J412,dim_portfolio!A:B,2,FALSE)</f>
        <v>Portfolio 6</v>
      </c>
      <c r="N412" t="str">
        <f>VLOOKUP(D412,dim_company!A:C,3,FALSE)</f>
        <v>Apple Inc.</v>
      </c>
      <c r="O412">
        <f>VLOOKUP(K412,dim_calendar!A:C,3,FALSE)</f>
        <v>2025</v>
      </c>
      <c r="P412" s="14">
        <f t="shared" si="18"/>
        <v>37738.04</v>
      </c>
      <c r="Q412" s="29" t="str">
        <f t="shared" si="19"/>
        <v>Jun</v>
      </c>
      <c r="R412">
        <f t="shared" si="20"/>
        <v>37719.17</v>
      </c>
    </row>
    <row r="413" spans="1:18">
      <c r="A413" t="s">
        <v>1687</v>
      </c>
      <c r="B413" t="s">
        <v>650</v>
      </c>
      <c r="C413" t="s">
        <v>1688</v>
      </c>
      <c r="D413" t="s">
        <v>36</v>
      </c>
      <c r="E413" t="s">
        <v>360</v>
      </c>
      <c r="F413">
        <v>284</v>
      </c>
      <c r="G413">
        <v>627.92999999999995</v>
      </c>
      <c r="H413">
        <v>89.17</v>
      </c>
      <c r="I413" t="s">
        <v>84</v>
      </c>
      <c r="J413" t="s">
        <v>127</v>
      </c>
      <c r="K413" s="27" t="s">
        <v>310</v>
      </c>
      <c r="L413" t="str">
        <f>VLOOKUP(I413,dim_trader!A:B,2,FALSE)</f>
        <v>Drew Shah</v>
      </c>
      <c r="M413" t="str">
        <f>VLOOKUP(J413,dim_portfolio!A:B,2,FALSE)</f>
        <v>Portfolio 3</v>
      </c>
      <c r="N413" t="str">
        <f>VLOOKUP(D413,dim_company!A:C,3,FALSE)</f>
        <v>Reliance Industries</v>
      </c>
      <c r="O413">
        <f>VLOOKUP(K413,dim_calendar!A:C,3,FALSE)</f>
        <v>2025</v>
      </c>
      <c r="P413" s="14">
        <f t="shared" si="18"/>
        <v>178332.12</v>
      </c>
      <c r="Q413" s="29" t="str">
        <f t="shared" si="19"/>
        <v>Jun</v>
      </c>
      <c r="R413">
        <f t="shared" si="20"/>
        <v>178242.94999999998</v>
      </c>
    </row>
    <row r="414" spans="1:18">
      <c r="A414" t="s">
        <v>896</v>
      </c>
      <c r="B414" t="s">
        <v>852</v>
      </c>
      <c r="C414" t="s">
        <v>897</v>
      </c>
      <c r="D414" t="s">
        <v>33</v>
      </c>
      <c r="E414" t="s">
        <v>360</v>
      </c>
      <c r="F414">
        <v>81</v>
      </c>
      <c r="G414">
        <v>2159.5</v>
      </c>
      <c r="H414">
        <v>87.46</v>
      </c>
      <c r="I414" t="s">
        <v>116</v>
      </c>
      <c r="J414" t="s">
        <v>124</v>
      </c>
      <c r="K414" s="27" t="s">
        <v>311</v>
      </c>
      <c r="L414" t="str">
        <f>VLOOKUP(I414,dim_trader!A:B,2,FALSE)</f>
        <v>Riley Lee</v>
      </c>
      <c r="M414" t="str">
        <f>VLOOKUP(J414,dim_portfolio!A:B,2,FALSE)</f>
        <v>Portfolio 2</v>
      </c>
      <c r="N414" t="str">
        <f>VLOOKUP(D414,dim_company!A:C,3,FALSE)</f>
        <v>HDFC Bank</v>
      </c>
      <c r="O414">
        <f>VLOOKUP(K414,dim_calendar!A:C,3,FALSE)</f>
        <v>2025</v>
      </c>
      <c r="P414" s="14">
        <f t="shared" si="18"/>
        <v>174919.5</v>
      </c>
      <c r="Q414" s="29" t="str">
        <f t="shared" si="19"/>
        <v>Jun</v>
      </c>
      <c r="R414">
        <f t="shared" si="20"/>
        <v>174832.04</v>
      </c>
    </row>
    <row r="415" spans="1:18">
      <c r="A415" t="s">
        <v>946</v>
      </c>
      <c r="B415" t="s">
        <v>527</v>
      </c>
      <c r="C415" t="s">
        <v>947</v>
      </c>
      <c r="D415" t="s">
        <v>45</v>
      </c>
      <c r="E415" t="s">
        <v>365</v>
      </c>
      <c r="F415">
        <v>181</v>
      </c>
      <c r="G415">
        <v>620.78</v>
      </c>
      <c r="H415">
        <v>56.18</v>
      </c>
      <c r="I415" t="s">
        <v>106</v>
      </c>
      <c r="J415" t="s">
        <v>127</v>
      </c>
      <c r="K415" s="27" t="s">
        <v>311</v>
      </c>
      <c r="L415" t="str">
        <f>VLOOKUP(I415,dim_trader!A:B,2,FALSE)</f>
        <v>Jordan Harris</v>
      </c>
      <c r="M415" t="str">
        <f>VLOOKUP(J415,dim_portfolio!A:B,2,FALSE)</f>
        <v>Portfolio 3</v>
      </c>
      <c r="N415" t="str">
        <f>VLOOKUP(D415,dim_company!A:C,3,FALSE)</f>
        <v>Amazon.com Inc.</v>
      </c>
      <c r="O415">
        <f>VLOOKUP(K415,dim_calendar!A:C,3,FALSE)</f>
        <v>2025</v>
      </c>
      <c r="P415" s="14">
        <f t="shared" si="18"/>
        <v>112361.18</v>
      </c>
      <c r="Q415" s="29" t="str">
        <f t="shared" si="19"/>
        <v>Jun</v>
      </c>
      <c r="R415">
        <f t="shared" si="20"/>
        <v>112305</v>
      </c>
    </row>
    <row r="416" spans="1:18">
      <c r="A416" t="s">
        <v>1390</v>
      </c>
      <c r="B416" t="s">
        <v>381</v>
      </c>
      <c r="C416" t="s">
        <v>1391</v>
      </c>
      <c r="D416" t="s">
        <v>42</v>
      </c>
      <c r="E416" t="s">
        <v>360</v>
      </c>
      <c r="F416">
        <v>983</v>
      </c>
      <c r="G416">
        <v>237.82</v>
      </c>
      <c r="H416">
        <v>116.89</v>
      </c>
      <c r="I416" t="s">
        <v>108</v>
      </c>
      <c r="J416" t="s">
        <v>124</v>
      </c>
      <c r="K416" s="27" t="s">
        <v>311</v>
      </c>
      <c r="L416" t="str">
        <f>VLOOKUP(I416,dim_trader!A:B,2,FALSE)</f>
        <v>Riley Lewis</v>
      </c>
      <c r="M416" t="str">
        <f>VLOOKUP(J416,dim_portfolio!A:B,2,FALSE)</f>
        <v>Portfolio 2</v>
      </c>
      <c r="N416" t="str">
        <f>VLOOKUP(D416,dim_company!A:C,3,FALSE)</f>
        <v>Microsoft Corp.</v>
      </c>
      <c r="O416">
        <f>VLOOKUP(K416,dim_calendar!A:C,3,FALSE)</f>
        <v>2025</v>
      </c>
      <c r="P416" s="14">
        <f t="shared" si="18"/>
        <v>233777.06</v>
      </c>
      <c r="Q416" s="29" t="str">
        <f t="shared" si="19"/>
        <v>Jun</v>
      </c>
      <c r="R416">
        <f t="shared" si="20"/>
        <v>233660.16999999998</v>
      </c>
    </row>
    <row r="417" spans="1:18">
      <c r="A417" t="s">
        <v>1444</v>
      </c>
      <c r="B417" t="s">
        <v>741</v>
      </c>
      <c r="C417" t="s">
        <v>1445</v>
      </c>
      <c r="D417" t="s">
        <v>42</v>
      </c>
      <c r="E417" t="s">
        <v>360</v>
      </c>
      <c r="F417">
        <v>297</v>
      </c>
      <c r="G417">
        <v>241.14</v>
      </c>
      <c r="H417">
        <v>35.81</v>
      </c>
      <c r="I417" t="s">
        <v>84</v>
      </c>
      <c r="J417" t="s">
        <v>148</v>
      </c>
      <c r="K417" s="27" t="s">
        <v>311</v>
      </c>
      <c r="L417" t="str">
        <f>VLOOKUP(I417,dim_trader!A:B,2,FALSE)</f>
        <v>Drew Shah</v>
      </c>
      <c r="M417" t="str">
        <f>VLOOKUP(J417,dim_portfolio!A:B,2,FALSE)</f>
        <v>Portfolio 10</v>
      </c>
      <c r="N417" t="str">
        <f>VLOOKUP(D417,dim_company!A:C,3,FALSE)</f>
        <v>Microsoft Corp.</v>
      </c>
      <c r="O417">
        <f>VLOOKUP(K417,dim_calendar!A:C,3,FALSE)</f>
        <v>2025</v>
      </c>
      <c r="P417" s="14">
        <f t="shared" si="18"/>
        <v>71618.58</v>
      </c>
      <c r="Q417" s="29" t="str">
        <f t="shared" si="19"/>
        <v>Jun</v>
      </c>
      <c r="R417">
        <f t="shared" si="20"/>
        <v>71582.77</v>
      </c>
    </row>
    <row r="418" spans="1:18">
      <c r="A418" t="s">
        <v>1714</v>
      </c>
      <c r="B418" t="s">
        <v>859</v>
      </c>
      <c r="C418" t="s">
        <v>1715</v>
      </c>
      <c r="D418" t="s">
        <v>45</v>
      </c>
      <c r="E418" t="s">
        <v>365</v>
      </c>
      <c r="F418">
        <v>631</v>
      </c>
      <c r="G418">
        <v>567.98</v>
      </c>
      <c r="H418">
        <v>179.2</v>
      </c>
      <c r="I418" t="s">
        <v>104</v>
      </c>
      <c r="J418" t="s">
        <v>124</v>
      </c>
      <c r="K418" s="27" t="s">
        <v>311</v>
      </c>
      <c r="L418" t="str">
        <f>VLOOKUP(I418,dim_trader!A:B,2,FALSE)</f>
        <v>Taylor Wilson</v>
      </c>
      <c r="M418" t="str">
        <f>VLOOKUP(J418,dim_portfolio!A:B,2,FALSE)</f>
        <v>Portfolio 2</v>
      </c>
      <c r="N418" t="str">
        <f>VLOOKUP(D418,dim_company!A:C,3,FALSE)</f>
        <v>Amazon.com Inc.</v>
      </c>
      <c r="O418">
        <f>VLOOKUP(K418,dim_calendar!A:C,3,FALSE)</f>
        <v>2025</v>
      </c>
      <c r="P418" s="14">
        <f t="shared" si="18"/>
        <v>358395.38</v>
      </c>
      <c r="Q418" s="29" t="str">
        <f t="shared" si="19"/>
        <v>Jun</v>
      </c>
      <c r="R418">
        <f t="shared" si="20"/>
        <v>358216.18</v>
      </c>
    </row>
    <row r="419" spans="1:18">
      <c r="A419" t="s">
        <v>1057</v>
      </c>
      <c r="B419" t="s">
        <v>437</v>
      </c>
      <c r="C419" t="s">
        <v>1058</v>
      </c>
      <c r="D419" t="s">
        <v>48</v>
      </c>
      <c r="E419" t="s">
        <v>360</v>
      </c>
      <c r="F419">
        <v>669</v>
      </c>
      <c r="G419">
        <v>1221.3</v>
      </c>
      <c r="H419">
        <v>408.52</v>
      </c>
      <c r="I419" t="s">
        <v>60</v>
      </c>
      <c r="J419" t="s">
        <v>130</v>
      </c>
      <c r="K419" s="27" t="s">
        <v>312</v>
      </c>
      <c r="L419" t="str">
        <f>VLOOKUP(I419,dim_trader!A:B,2,FALSE)</f>
        <v>Avery Garcia</v>
      </c>
      <c r="M419" t="str">
        <f>VLOOKUP(J419,dim_portfolio!A:B,2,FALSE)</f>
        <v>Portfolio 4</v>
      </c>
      <c r="N419" t="str">
        <f>VLOOKUP(D419,dim_company!A:C,3,FALSE)</f>
        <v>Pfizer Inc.</v>
      </c>
      <c r="O419">
        <f>VLOOKUP(K419,dim_calendar!A:C,3,FALSE)</f>
        <v>2025</v>
      </c>
      <c r="P419" s="14">
        <f t="shared" si="18"/>
        <v>817049.7</v>
      </c>
      <c r="Q419" s="29" t="str">
        <f t="shared" si="19"/>
        <v>Jun</v>
      </c>
      <c r="R419">
        <f t="shared" si="20"/>
        <v>816641.17999999993</v>
      </c>
    </row>
    <row r="420" spans="1:18">
      <c r="A420" t="s">
        <v>1150</v>
      </c>
      <c r="B420" t="s">
        <v>786</v>
      </c>
      <c r="C420" t="s">
        <v>1151</v>
      </c>
      <c r="D420" t="s">
        <v>48</v>
      </c>
      <c r="E420" t="s">
        <v>360</v>
      </c>
      <c r="F420">
        <v>478</v>
      </c>
      <c r="G420">
        <v>994.1</v>
      </c>
      <c r="H420">
        <v>237.59</v>
      </c>
      <c r="I420" t="s">
        <v>106</v>
      </c>
      <c r="J420" t="s">
        <v>133</v>
      </c>
      <c r="K420" s="27" t="s">
        <v>312</v>
      </c>
      <c r="L420" t="str">
        <f>VLOOKUP(I420,dim_trader!A:B,2,FALSE)</f>
        <v>Jordan Harris</v>
      </c>
      <c r="M420" t="str">
        <f>VLOOKUP(J420,dim_portfolio!A:B,2,FALSE)</f>
        <v>Portfolio 5</v>
      </c>
      <c r="N420" t="str">
        <f>VLOOKUP(D420,dim_company!A:C,3,FALSE)</f>
        <v>Pfizer Inc.</v>
      </c>
      <c r="O420">
        <f>VLOOKUP(K420,dim_calendar!A:C,3,FALSE)</f>
        <v>2025</v>
      </c>
      <c r="P420" s="14">
        <f t="shared" si="18"/>
        <v>475179.8</v>
      </c>
      <c r="Q420" s="29" t="str">
        <f t="shared" si="19"/>
        <v>Jun</v>
      </c>
      <c r="R420">
        <f t="shared" si="20"/>
        <v>474942.20999999996</v>
      </c>
    </row>
    <row r="421" spans="1:18">
      <c r="A421" t="s">
        <v>1380</v>
      </c>
      <c r="B421" t="s">
        <v>748</v>
      </c>
      <c r="C421" t="s">
        <v>1381</v>
      </c>
      <c r="D421" t="s">
        <v>45</v>
      </c>
      <c r="E421" t="s">
        <v>360</v>
      </c>
      <c r="F421">
        <v>220</v>
      </c>
      <c r="G421">
        <v>581.24</v>
      </c>
      <c r="H421">
        <v>63.94</v>
      </c>
      <c r="I421" t="s">
        <v>74</v>
      </c>
      <c r="J421" t="s">
        <v>124</v>
      </c>
      <c r="K421" s="27" t="s">
        <v>312</v>
      </c>
      <c r="L421" t="str">
        <f>VLOOKUP(I421,dim_trader!A:B,2,FALSE)</f>
        <v>Robin Lewis</v>
      </c>
      <c r="M421" t="str">
        <f>VLOOKUP(J421,dim_portfolio!A:B,2,FALSE)</f>
        <v>Portfolio 2</v>
      </c>
      <c r="N421" t="str">
        <f>VLOOKUP(D421,dim_company!A:C,3,FALSE)</f>
        <v>Amazon.com Inc.</v>
      </c>
      <c r="O421">
        <f>VLOOKUP(K421,dim_calendar!A:C,3,FALSE)</f>
        <v>2025</v>
      </c>
      <c r="P421" s="14">
        <f t="shared" si="18"/>
        <v>127872.8</v>
      </c>
      <c r="Q421" s="29" t="str">
        <f t="shared" si="19"/>
        <v>Jun</v>
      </c>
      <c r="R421">
        <f t="shared" si="20"/>
        <v>127808.86</v>
      </c>
    </row>
    <row r="422" spans="1:18">
      <c r="A422" t="s">
        <v>1146</v>
      </c>
      <c r="B422" t="s">
        <v>693</v>
      </c>
      <c r="C422" t="s">
        <v>1147</v>
      </c>
      <c r="D422" t="s">
        <v>33</v>
      </c>
      <c r="E422" t="s">
        <v>365</v>
      </c>
      <c r="F422">
        <v>206</v>
      </c>
      <c r="G422">
        <v>2151.77</v>
      </c>
      <c r="H422">
        <v>221.63</v>
      </c>
      <c r="I422" t="s">
        <v>98</v>
      </c>
      <c r="J422" t="s">
        <v>148</v>
      </c>
      <c r="K422" s="27" t="s">
        <v>313</v>
      </c>
      <c r="L422" t="str">
        <f>VLOOKUP(I422,dim_trader!A:B,2,FALSE)</f>
        <v>Elliot Lewis</v>
      </c>
      <c r="M422" t="str">
        <f>VLOOKUP(J422,dim_portfolio!A:B,2,FALSE)</f>
        <v>Portfolio 10</v>
      </c>
      <c r="N422" t="str">
        <f>VLOOKUP(D422,dim_company!A:C,3,FALSE)</f>
        <v>HDFC Bank</v>
      </c>
      <c r="O422">
        <f>VLOOKUP(K422,dim_calendar!A:C,3,FALSE)</f>
        <v>2025</v>
      </c>
      <c r="P422" s="14">
        <f t="shared" si="18"/>
        <v>443264.62</v>
      </c>
      <c r="Q422" s="29" t="str">
        <f t="shared" si="19"/>
        <v>Jun</v>
      </c>
      <c r="R422">
        <f t="shared" si="20"/>
        <v>443042.99</v>
      </c>
    </row>
    <row r="423" spans="1:18">
      <c r="A423" t="s">
        <v>1375</v>
      </c>
      <c r="B423" t="s">
        <v>755</v>
      </c>
      <c r="C423" t="s">
        <v>1376</v>
      </c>
      <c r="D423" t="s">
        <v>48</v>
      </c>
      <c r="E423" t="s">
        <v>360</v>
      </c>
      <c r="F423">
        <v>880</v>
      </c>
      <c r="G423">
        <v>977.17</v>
      </c>
      <c r="H423">
        <v>429.95</v>
      </c>
      <c r="I423" t="s">
        <v>110</v>
      </c>
      <c r="J423" t="s">
        <v>145</v>
      </c>
      <c r="K423" s="27" t="s">
        <v>313</v>
      </c>
      <c r="L423" t="str">
        <f>VLOOKUP(I423,dim_trader!A:B,2,FALSE)</f>
        <v>Elliot Clark</v>
      </c>
      <c r="M423" t="str">
        <f>VLOOKUP(J423,dim_portfolio!A:B,2,FALSE)</f>
        <v>Portfolio 9</v>
      </c>
      <c r="N423" t="str">
        <f>VLOOKUP(D423,dim_company!A:C,3,FALSE)</f>
        <v>Pfizer Inc.</v>
      </c>
      <c r="O423">
        <f>VLOOKUP(K423,dim_calendar!A:C,3,FALSE)</f>
        <v>2025</v>
      </c>
      <c r="P423" s="14">
        <f t="shared" si="18"/>
        <v>859909.6</v>
      </c>
      <c r="Q423" s="29" t="str">
        <f t="shared" si="19"/>
        <v>Jun</v>
      </c>
      <c r="R423">
        <f t="shared" si="20"/>
        <v>859479.65</v>
      </c>
    </row>
    <row r="424" spans="1:18">
      <c r="A424" t="s">
        <v>1452</v>
      </c>
      <c r="B424" t="s">
        <v>817</v>
      </c>
      <c r="C424" t="s">
        <v>1453</v>
      </c>
      <c r="D424" t="s">
        <v>45</v>
      </c>
      <c r="E424" t="s">
        <v>365</v>
      </c>
      <c r="F424">
        <v>196</v>
      </c>
      <c r="G424">
        <v>512.34</v>
      </c>
      <c r="H424">
        <v>50.21</v>
      </c>
      <c r="I424" t="s">
        <v>74</v>
      </c>
      <c r="J424" t="s">
        <v>136</v>
      </c>
      <c r="K424" s="27" t="s">
        <v>313</v>
      </c>
      <c r="L424" t="str">
        <f>VLOOKUP(I424,dim_trader!A:B,2,FALSE)</f>
        <v>Robin Lewis</v>
      </c>
      <c r="M424" t="str">
        <f>VLOOKUP(J424,dim_portfolio!A:B,2,FALSE)</f>
        <v>Portfolio 6</v>
      </c>
      <c r="N424" t="str">
        <f>VLOOKUP(D424,dim_company!A:C,3,FALSE)</f>
        <v>Amazon.com Inc.</v>
      </c>
      <c r="O424">
        <f>VLOOKUP(K424,dim_calendar!A:C,3,FALSE)</f>
        <v>2025</v>
      </c>
      <c r="P424" s="14">
        <f t="shared" si="18"/>
        <v>100418.64</v>
      </c>
      <c r="Q424" s="29" t="str">
        <f t="shared" si="19"/>
        <v>Jun</v>
      </c>
      <c r="R424">
        <f t="shared" si="20"/>
        <v>100368.43</v>
      </c>
    </row>
    <row r="425" spans="1:18">
      <c r="A425" t="s">
        <v>1703</v>
      </c>
      <c r="B425" t="s">
        <v>400</v>
      </c>
      <c r="C425" t="s">
        <v>1195</v>
      </c>
      <c r="D425" t="s">
        <v>48</v>
      </c>
      <c r="E425" t="s">
        <v>360</v>
      </c>
      <c r="F425">
        <v>866</v>
      </c>
      <c r="G425">
        <v>1276.9000000000001</v>
      </c>
      <c r="H425">
        <v>552.9</v>
      </c>
      <c r="I425" t="s">
        <v>78</v>
      </c>
      <c r="J425" t="s">
        <v>121</v>
      </c>
      <c r="K425" s="27" t="s">
        <v>313</v>
      </c>
      <c r="L425" t="str">
        <f>VLOOKUP(I425,dim_trader!A:B,2,FALSE)</f>
        <v>Morgan Harris</v>
      </c>
      <c r="M425" t="str">
        <f>VLOOKUP(J425,dim_portfolio!A:B,2,FALSE)</f>
        <v>Portfolio 1</v>
      </c>
      <c r="N425" t="str">
        <f>VLOOKUP(D425,dim_company!A:C,3,FALSE)</f>
        <v>Pfizer Inc.</v>
      </c>
      <c r="O425">
        <f>VLOOKUP(K425,dim_calendar!A:C,3,FALSE)</f>
        <v>2025</v>
      </c>
      <c r="P425" s="14">
        <f t="shared" si="18"/>
        <v>1105795.4000000001</v>
      </c>
      <c r="Q425" s="29" t="str">
        <f t="shared" si="19"/>
        <v>Jun</v>
      </c>
      <c r="R425">
        <f t="shared" si="20"/>
        <v>1105242.5000000002</v>
      </c>
    </row>
    <row r="426" spans="1:18">
      <c r="A426" t="s">
        <v>1746</v>
      </c>
      <c r="B426" t="s">
        <v>540</v>
      </c>
      <c r="C426" t="s">
        <v>1437</v>
      </c>
      <c r="D426" t="s">
        <v>27</v>
      </c>
      <c r="E426" t="s">
        <v>365</v>
      </c>
      <c r="F426">
        <v>928</v>
      </c>
      <c r="G426">
        <v>801.23</v>
      </c>
      <c r="H426">
        <v>371.77</v>
      </c>
      <c r="I426" t="s">
        <v>112</v>
      </c>
      <c r="J426" t="s">
        <v>136</v>
      </c>
      <c r="K426" s="27" t="s">
        <v>313</v>
      </c>
      <c r="L426" t="str">
        <f>VLOOKUP(I426,dim_trader!A:B,2,FALSE)</f>
        <v>Morgan Lee</v>
      </c>
      <c r="M426" t="str">
        <f>VLOOKUP(J426,dim_portfolio!A:B,2,FALSE)</f>
        <v>Portfolio 6</v>
      </c>
      <c r="N426" t="str">
        <f>VLOOKUP(D426,dim_company!A:C,3,FALSE)</f>
        <v>Tata Consultancy Services</v>
      </c>
      <c r="O426">
        <f>VLOOKUP(K426,dim_calendar!A:C,3,FALSE)</f>
        <v>2025</v>
      </c>
      <c r="P426" s="14">
        <f t="shared" si="18"/>
        <v>743541.44000000006</v>
      </c>
      <c r="Q426" s="29" t="str">
        <f t="shared" si="19"/>
        <v>Jun</v>
      </c>
      <c r="R426">
        <f t="shared" si="20"/>
        <v>743169.67</v>
      </c>
    </row>
    <row r="427" spans="1:18">
      <c r="A427" t="s">
        <v>1021</v>
      </c>
      <c r="B427" t="s">
        <v>370</v>
      </c>
      <c r="C427" t="s">
        <v>1022</v>
      </c>
      <c r="D427" t="s">
        <v>45</v>
      </c>
      <c r="E427" t="s">
        <v>365</v>
      </c>
      <c r="F427">
        <v>880</v>
      </c>
      <c r="G427">
        <v>602.63</v>
      </c>
      <c r="H427">
        <v>265.16000000000003</v>
      </c>
      <c r="I427" t="s">
        <v>66</v>
      </c>
      <c r="J427" t="s">
        <v>121</v>
      </c>
      <c r="K427" s="27" t="s">
        <v>316</v>
      </c>
      <c r="L427" t="str">
        <f>VLOOKUP(I427,dim_trader!A:B,2,FALSE)</f>
        <v>Jordan Clark</v>
      </c>
      <c r="M427" t="str">
        <f>VLOOKUP(J427,dim_portfolio!A:B,2,FALSE)</f>
        <v>Portfolio 1</v>
      </c>
      <c r="N427" t="str">
        <f>VLOOKUP(D427,dim_company!A:C,3,FALSE)</f>
        <v>Amazon.com Inc.</v>
      </c>
      <c r="O427">
        <f>VLOOKUP(K427,dim_calendar!A:C,3,FALSE)</f>
        <v>2025</v>
      </c>
      <c r="P427" s="14">
        <f t="shared" si="18"/>
        <v>530314.4</v>
      </c>
      <c r="Q427" s="29" t="str">
        <f t="shared" si="19"/>
        <v>Jun</v>
      </c>
      <c r="R427">
        <f t="shared" si="20"/>
        <v>530049.24</v>
      </c>
    </row>
    <row r="428" spans="1:18">
      <c r="A428" t="s">
        <v>1704</v>
      </c>
      <c r="B428" t="s">
        <v>680</v>
      </c>
      <c r="C428" t="s">
        <v>1705</v>
      </c>
      <c r="D428" t="s">
        <v>30</v>
      </c>
      <c r="E428" t="s">
        <v>360</v>
      </c>
      <c r="F428">
        <v>319</v>
      </c>
      <c r="G428">
        <v>1251.2</v>
      </c>
      <c r="H428">
        <v>199.57</v>
      </c>
      <c r="I428" t="s">
        <v>78</v>
      </c>
      <c r="J428" t="s">
        <v>127</v>
      </c>
      <c r="K428" s="27" t="s">
        <v>316</v>
      </c>
      <c r="L428" t="str">
        <f>VLOOKUP(I428,dim_trader!A:B,2,FALSE)</f>
        <v>Morgan Harris</v>
      </c>
      <c r="M428" t="str">
        <f>VLOOKUP(J428,dim_portfolio!A:B,2,FALSE)</f>
        <v>Portfolio 3</v>
      </c>
      <c r="N428" t="str">
        <f>VLOOKUP(D428,dim_company!A:C,3,FALSE)</f>
        <v>Infosys</v>
      </c>
      <c r="O428">
        <f>VLOOKUP(K428,dim_calendar!A:C,3,FALSE)</f>
        <v>2025</v>
      </c>
      <c r="P428" s="14">
        <f t="shared" si="18"/>
        <v>399132.8</v>
      </c>
      <c r="Q428" s="29" t="str">
        <f t="shared" si="19"/>
        <v>Jun</v>
      </c>
      <c r="R428">
        <f t="shared" si="20"/>
        <v>398933.23</v>
      </c>
    </row>
    <row r="429" spans="1:18">
      <c r="A429" t="s">
        <v>1836</v>
      </c>
      <c r="B429" t="s">
        <v>597</v>
      </c>
      <c r="C429" t="s">
        <v>1837</v>
      </c>
      <c r="D429" t="s">
        <v>36</v>
      </c>
      <c r="E429" t="s">
        <v>360</v>
      </c>
      <c r="F429">
        <v>153</v>
      </c>
      <c r="G429">
        <v>668.65</v>
      </c>
      <c r="H429">
        <v>51.15</v>
      </c>
      <c r="I429" t="s">
        <v>116</v>
      </c>
      <c r="J429" t="s">
        <v>130</v>
      </c>
      <c r="K429" s="27" t="s">
        <v>316</v>
      </c>
      <c r="L429" t="str">
        <f>VLOOKUP(I429,dim_trader!A:B,2,FALSE)</f>
        <v>Riley Lee</v>
      </c>
      <c r="M429" t="str">
        <f>VLOOKUP(J429,dim_portfolio!A:B,2,FALSE)</f>
        <v>Portfolio 4</v>
      </c>
      <c r="N429" t="str">
        <f>VLOOKUP(D429,dim_company!A:C,3,FALSE)</f>
        <v>Reliance Industries</v>
      </c>
      <c r="O429">
        <f>VLOOKUP(K429,dim_calendar!A:C,3,FALSE)</f>
        <v>2025</v>
      </c>
      <c r="P429" s="14">
        <f t="shared" si="18"/>
        <v>102303.45</v>
      </c>
      <c r="Q429" s="29" t="str">
        <f t="shared" si="19"/>
        <v>Jun</v>
      </c>
      <c r="R429">
        <f t="shared" si="20"/>
        <v>102252.3</v>
      </c>
    </row>
    <row r="430" spans="1:18">
      <c r="A430" t="s">
        <v>1008</v>
      </c>
      <c r="B430" t="s">
        <v>759</v>
      </c>
      <c r="C430" t="s">
        <v>1009</v>
      </c>
      <c r="D430" t="s">
        <v>39</v>
      </c>
      <c r="E430" t="s">
        <v>360</v>
      </c>
      <c r="F430">
        <v>525</v>
      </c>
      <c r="G430">
        <v>236.56</v>
      </c>
      <c r="H430">
        <v>62.1</v>
      </c>
      <c r="I430" t="s">
        <v>96</v>
      </c>
      <c r="J430" t="s">
        <v>145</v>
      </c>
      <c r="K430" s="27" t="s">
        <v>317</v>
      </c>
      <c r="L430" t="str">
        <f>VLOOKUP(I430,dim_trader!A:B,2,FALSE)</f>
        <v>Taylor Miller</v>
      </c>
      <c r="M430" t="str">
        <f>VLOOKUP(J430,dim_portfolio!A:B,2,FALSE)</f>
        <v>Portfolio 9</v>
      </c>
      <c r="N430" t="str">
        <f>VLOOKUP(D430,dim_company!A:C,3,FALSE)</f>
        <v>Apple Inc.</v>
      </c>
      <c r="O430">
        <f>VLOOKUP(K430,dim_calendar!A:C,3,FALSE)</f>
        <v>2025</v>
      </c>
      <c r="P430" s="14">
        <f t="shared" si="18"/>
        <v>124194</v>
      </c>
      <c r="Q430" s="29" t="str">
        <f t="shared" si="19"/>
        <v>Jun</v>
      </c>
      <c r="R430">
        <f t="shared" si="20"/>
        <v>124131.9</v>
      </c>
    </row>
    <row r="431" spans="1:18">
      <c r="A431" t="s">
        <v>1208</v>
      </c>
      <c r="B431" t="s">
        <v>800</v>
      </c>
      <c r="C431" t="s">
        <v>1209</v>
      </c>
      <c r="D431" t="s">
        <v>42</v>
      </c>
      <c r="E431" t="s">
        <v>360</v>
      </c>
      <c r="F431">
        <v>717</v>
      </c>
      <c r="G431">
        <v>237.15</v>
      </c>
      <c r="H431">
        <v>85.02</v>
      </c>
      <c r="I431" t="s">
        <v>70</v>
      </c>
      <c r="J431" t="s">
        <v>136</v>
      </c>
      <c r="K431" s="27" t="s">
        <v>317</v>
      </c>
      <c r="L431" t="str">
        <f>VLOOKUP(I431,dim_trader!A:B,2,FALSE)</f>
        <v>Alex Lee</v>
      </c>
      <c r="M431" t="str">
        <f>VLOOKUP(J431,dim_portfolio!A:B,2,FALSE)</f>
        <v>Portfolio 6</v>
      </c>
      <c r="N431" t="str">
        <f>VLOOKUP(D431,dim_company!A:C,3,FALSE)</f>
        <v>Microsoft Corp.</v>
      </c>
      <c r="O431">
        <f>VLOOKUP(K431,dim_calendar!A:C,3,FALSE)</f>
        <v>2025</v>
      </c>
      <c r="P431" s="14">
        <f t="shared" si="18"/>
        <v>170036.55000000002</v>
      </c>
      <c r="Q431" s="29" t="str">
        <f t="shared" si="19"/>
        <v>Jun</v>
      </c>
      <c r="R431">
        <f t="shared" si="20"/>
        <v>169951.53000000003</v>
      </c>
    </row>
    <row r="432" spans="1:18">
      <c r="A432" t="s">
        <v>1319</v>
      </c>
      <c r="B432" t="s">
        <v>796</v>
      </c>
      <c r="C432" t="s">
        <v>1320</v>
      </c>
      <c r="D432" t="s">
        <v>33</v>
      </c>
      <c r="E432" t="s">
        <v>365</v>
      </c>
      <c r="F432">
        <v>382</v>
      </c>
      <c r="G432">
        <v>2054.48</v>
      </c>
      <c r="H432">
        <v>392.41</v>
      </c>
      <c r="I432" t="s">
        <v>92</v>
      </c>
      <c r="J432" t="s">
        <v>145</v>
      </c>
      <c r="K432" s="27" t="s">
        <v>317</v>
      </c>
      <c r="L432" t="str">
        <f>VLOOKUP(I432,dim_trader!A:B,2,FALSE)</f>
        <v>Hayden Nguyen</v>
      </c>
      <c r="M432" t="str">
        <f>VLOOKUP(J432,dim_portfolio!A:B,2,FALSE)</f>
        <v>Portfolio 9</v>
      </c>
      <c r="N432" t="str">
        <f>VLOOKUP(D432,dim_company!A:C,3,FALSE)</f>
        <v>HDFC Bank</v>
      </c>
      <c r="O432">
        <f>VLOOKUP(K432,dim_calendar!A:C,3,FALSE)</f>
        <v>2025</v>
      </c>
      <c r="P432" s="14">
        <f t="shared" si="18"/>
        <v>784811.36</v>
      </c>
      <c r="Q432" s="29" t="str">
        <f t="shared" si="19"/>
        <v>Jun</v>
      </c>
      <c r="R432">
        <f t="shared" si="20"/>
        <v>784418.95</v>
      </c>
    </row>
    <row r="433" spans="1:18">
      <c r="A433" t="s">
        <v>1462</v>
      </c>
      <c r="B433" t="s">
        <v>548</v>
      </c>
      <c r="C433" t="s">
        <v>1463</v>
      </c>
      <c r="D433" t="s">
        <v>42</v>
      </c>
      <c r="E433" t="s">
        <v>360</v>
      </c>
      <c r="F433">
        <v>448</v>
      </c>
      <c r="G433">
        <v>238.27</v>
      </c>
      <c r="H433">
        <v>53.37</v>
      </c>
      <c r="I433" t="s">
        <v>74</v>
      </c>
      <c r="J433" t="s">
        <v>121</v>
      </c>
      <c r="K433" s="27" t="s">
        <v>317</v>
      </c>
      <c r="L433" t="str">
        <f>VLOOKUP(I433,dim_trader!A:B,2,FALSE)</f>
        <v>Robin Lewis</v>
      </c>
      <c r="M433" t="str">
        <f>VLOOKUP(J433,dim_portfolio!A:B,2,FALSE)</f>
        <v>Portfolio 1</v>
      </c>
      <c r="N433" t="str">
        <f>VLOOKUP(D433,dim_company!A:C,3,FALSE)</f>
        <v>Microsoft Corp.</v>
      </c>
      <c r="O433">
        <f>VLOOKUP(K433,dim_calendar!A:C,3,FALSE)</f>
        <v>2025</v>
      </c>
      <c r="P433" s="14">
        <f t="shared" si="18"/>
        <v>106744.96000000001</v>
      </c>
      <c r="Q433" s="29" t="str">
        <f t="shared" si="19"/>
        <v>Jun</v>
      </c>
      <c r="R433">
        <f t="shared" si="20"/>
        <v>106691.59000000001</v>
      </c>
    </row>
    <row r="434" spans="1:18">
      <c r="A434" t="s">
        <v>1082</v>
      </c>
      <c r="B434" t="s">
        <v>679</v>
      </c>
      <c r="C434" t="s">
        <v>1083</v>
      </c>
      <c r="D434" t="s">
        <v>27</v>
      </c>
      <c r="E434" t="s">
        <v>360</v>
      </c>
      <c r="F434">
        <v>621</v>
      </c>
      <c r="G434">
        <v>792.1</v>
      </c>
      <c r="H434">
        <v>245.95</v>
      </c>
      <c r="I434" t="s">
        <v>76</v>
      </c>
      <c r="J434" t="s">
        <v>145</v>
      </c>
      <c r="K434" s="27" t="s">
        <v>318</v>
      </c>
      <c r="L434" t="str">
        <f>VLOOKUP(I434,dim_trader!A:B,2,FALSE)</f>
        <v>Alex Harris</v>
      </c>
      <c r="M434" t="str">
        <f>VLOOKUP(J434,dim_portfolio!A:B,2,FALSE)</f>
        <v>Portfolio 9</v>
      </c>
      <c r="N434" t="str">
        <f>VLOOKUP(D434,dim_company!A:C,3,FALSE)</f>
        <v>Tata Consultancy Services</v>
      </c>
      <c r="O434">
        <f>VLOOKUP(K434,dim_calendar!A:C,3,FALSE)</f>
        <v>2025</v>
      </c>
      <c r="P434" s="14">
        <f t="shared" si="18"/>
        <v>491894.10000000003</v>
      </c>
      <c r="Q434" s="29" t="str">
        <f t="shared" si="19"/>
        <v>Jun</v>
      </c>
      <c r="R434">
        <f t="shared" si="20"/>
        <v>491648.15</v>
      </c>
    </row>
    <row r="435" spans="1:18">
      <c r="A435" t="s">
        <v>1261</v>
      </c>
      <c r="B435" t="s">
        <v>754</v>
      </c>
      <c r="C435" t="s">
        <v>1262</v>
      </c>
      <c r="D435" t="s">
        <v>33</v>
      </c>
      <c r="E435" t="s">
        <v>360</v>
      </c>
      <c r="F435">
        <v>427</v>
      </c>
      <c r="G435">
        <v>2204.0500000000002</v>
      </c>
      <c r="H435">
        <v>470.56</v>
      </c>
      <c r="I435" t="s">
        <v>60</v>
      </c>
      <c r="J435" t="s">
        <v>124</v>
      </c>
      <c r="K435" s="27" t="s">
        <v>318</v>
      </c>
      <c r="L435" t="str">
        <f>VLOOKUP(I435,dim_trader!A:B,2,FALSE)</f>
        <v>Avery Garcia</v>
      </c>
      <c r="M435" t="str">
        <f>VLOOKUP(J435,dim_portfolio!A:B,2,FALSE)</f>
        <v>Portfolio 2</v>
      </c>
      <c r="N435" t="str">
        <f>VLOOKUP(D435,dim_company!A:C,3,FALSE)</f>
        <v>HDFC Bank</v>
      </c>
      <c r="O435">
        <f>VLOOKUP(K435,dim_calendar!A:C,3,FALSE)</f>
        <v>2025</v>
      </c>
      <c r="P435" s="14">
        <f t="shared" si="18"/>
        <v>941129.35000000009</v>
      </c>
      <c r="Q435" s="29" t="str">
        <f t="shared" si="19"/>
        <v>Jun</v>
      </c>
      <c r="R435">
        <f t="shared" si="20"/>
        <v>940658.79</v>
      </c>
    </row>
    <row r="436" spans="1:18">
      <c r="A436" t="s">
        <v>1275</v>
      </c>
      <c r="B436" t="s">
        <v>630</v>
      </c>
      <c r="C436" t="s">
        <v>1276</v>
      </c>
      <c r="D436" t="s">
        <v>45</v>
      </c>
      <c r="E436" t="s">
        <v>360</v>
      </c>
      <c r="F436">
        <v>560</v>
      </c>
      <c r="G436">
        <v>602.85</v>
      </c>
      <c r="H436">
        <v>168.8</v>
      </c>
      <c r="I436" t="s">
        <v>102</v>
      </c>
      <c r="J436" t="s">
        <v>133</v>
      </c>
      <c r="K436" s="27" t="s">
        <v>318</v>
      </c>
      <c r="L436" t="str">
        <f>VLOOKUP(I436,dim_trader!A:B,2,FALSE)</f>
        <v>Rowan Harris</v>
      </c>
      <c r="M436" t="str">
        <f>VLOOKUP(J436,dim_portfolio!A:B,2,FALSE)</f>
        <v>Portfolio 5</v>
      </c>
      <c r="N436" t="str">
        <f>VLOOKUP(D436,dim_company!A:C,3,FALSE)</f>
        <v>Amazon.com Inc.</v>
      </c>
      <c r="O436">
        <f>VLOOKUP(K436,dim_calendar!A:C,3,FALSE)</f>
        <v>2025</v>
      </c>
      <c r="P436" s="14">
        <f t="shared" si="18"/>
        <v>337596</v>
      </c>
      <c r="Q436" s="29" t="str">
        <f t="shared" si="19"/>
        <v>Jun</v>
      </c>
      <c r="R436">
        <f t="shared" si="20"/>
        <v>337427.20000000001</v>
      </c>
    </row>
    <row r="437" spans="1:18">
      <c r="A437" t="s">
        <v>1607</v>
      </c>
      <c r="B437" t="s">
        <v>598</v>
      </c>
      <c r="C437" t="s">
        <v>1608</v>
      </c>
      <c r="D437" t="s">
        <v>27</v>
      </c>
      <c r="E437" t="s">
        <v>365</v>
      </c>
      <c r="F437">
        <v>66</v>
      </c>
      <c r="G437">
        <v>747</v>
      </c>
      <c r="H437">
        <v>24.65</v>
      </c>
      <c r="I437" t="s">
        <v>57</v>
      </c>
      <c r="J437" t="s">
        <v>139</v>
      </c>
      <c r="K437" s="27" t="s">
        <v>318</v>
      </c>
      <c r="L437" t="str">
        <f>VLOOKUP(I437,dim_trader!A:B,2,FALSE)</f>
        <v>Drew Williams</v>
      </c>
      <c r="M437" t="str">
        <f>VLOOKUP(J437,dim_portfolio!A:B,2,FALSE)</f>
        <v>Portfolio 7</v>
      </c>
      <c r="N437" t="str">
        <f>VLOOKUP(D437,dim_company!A:C,3,FALSE)</f>
        <v>Tata Consultancy Services</v>
      </c>
      <c r="O437">
        <f>VLOOKUP(K437,dim_calendar!A:C,3,FALSE)</f>
        <v>2025</v>
      </c>
      <c r="P437" s="14">
        <f t="shared" si="18"/>
        <v>49302</v>
      </c>
      <c r="Q437" s="29" t="str">
        <f t="shared" si="19"/>
        <v>Jun</v>
      </c>
      <c r="R437">
        <f t="shared" si="20"/>
        <v>49277.35</v>
      </c>
    </row>
    <row r="438" spans="1:18">
      <c r="A438" t="s">
        <v>1747</v>
      </c>
      <c r="B438" t="s">
        <v>548</v>
      </c>
      <c r="C438" t="s">
        <v>1280</v>
      </c>
      <c r="D438" t="s">
        <v>45</v>
      </c>
      <c r="E438" t="s">
        <v>365</v>
      </c>
      <c r="F438">
        <v>848</v>
      </c>
      <c r="G438">
        <v>540.29999999999995</v>
      </c>
      <c r="H438">
        <v>229.09</v>
      </c>
      <c r="I438" t="s">
        <v>114</v>
      </c>
      <c r="J438" t="s">
        <v>121</v>
      </c>
      <c r="K438" s="27" t="s">
        <v>318</v>
      </c>
      <c r="L438" t="str">
        <f>VLOOKUP(I438,dim_trader!A:B,2,FALSE)</f>
        <v>Sam Williams</v>
      </c>
      <c r="M438" t="str">
        <f>VLOOKUP(J438,dim_portfolio!A:B,2,FALSE)</f>
        <v>Portfolio 1</v>
      </c>
      <c r="N438" t="str">
        <f>VLOOKUP(D438,dim_company!A:C,3,FALSE)</f>
        <v>Amazon.com Inc.</v>
      </c>
      <c r="O438">
        <f>VLOOKUP(K438,dim_calendar!A:C,3,FALSE)</f>
        <v>2025</v>
      </c>
      <c r="P438" s="14">
        <f t="shared" si="18"/>
        <v>458174.39999999997</v>
      </c>
      <c r="Q438" s="29" t="str">
        <f t="shared" si="19"/>
        <v>Jun</v>
      </c>
      <c r="R438">
        <f t="shared" si="20"/>
        <v>457945.30999999994</v>
      </c>
    </row>
    <row r="439" spans="1:18">
      <c r="A439" t="s">
        <v>1761</v>
      </c>
      <c r="B439" t="s">
        <v>471</v>
      </c>
      <c r="C439" t="s">
        <v>1762</v>
      </c>
      <c r="D439" t="s">
        <v>48</v>
      </c>
      <c r="E439" t="s">
        <v>365</v>
      </c>
      <c r="F439">
        <v>721</v>
      </c>
      <c r="G439">
        <v>1041.8800000000001</v>
      </c>
      <c r="H439">
        <v>375.6</v>
      </c>
      <c r="I439" t="s">
        <v>74</v>
      </c>
      <c r="J439" t="s">
        <v>124</v>
      </c>
      <c r="K439" s="27" t="s">
        <v>318</v>
      </c>
      <c r="L439" t="str">
        <f>VLOOKUP(I439,dim_trader!A:B,2,FALSE)</f>
        <v>Robin Lewis</v>
      </c>
      <c r="M439" t="str">
        <f>VLOOKUP(J439,dim_portfolio!A:B,2,FALSE)</f>
        <v>Portfolio 2</v>
      </c>
      <c r="N439" t="str">
        <f>VLOOKUP(D439,dim_company!A:C,3,FALSE)</f>
        <v>Pfizer Inc.</v>
      </c>
      <c r="O439">
        <f>VLOOKUP(K439,dim_calendar!A:C,3,FALSE)</f>
        <v>2025</v>
      </c>
      <c r="P439" s="14">
        <f t="shared" si="18"/>
        <v>751195.4800000001</v>
      </c>
      <c r="Q439" s="29" t="str">
        <f t="shared" si="19"/>
        <v>Jun</v>
      </c>
      <c r="R439">
        <f t="shared" si="20"/>
        <v>750819.88000000012</v>
      </c>
    </row>
    <row r="440" spans="1:18">
      <c r="A440" t="s">
        <v>1823</v>
      </c>
      <c r="B440" t="s">
        <v>716</v>
      </c>
      <c r="C440" t="s">
        <v>1782</v>
      </c>
      <c r="D440" t="s">
        <v>48</v>
      </c>
      <c r="E440" t="s">
        <v>365</v>
      </c>
      <c r="F440">
        <v>61</v>
      </c>
      <c r="G440">
        <v>973.26</v>
      </c>
      <c r="H440">
        <v>29.68</v>
      </c>
      <c r="I440" t="s">
        <v>74</v>
      </c>
      <c r="J440" t="s">
        <v>145</v>
      </c>
      <c r="K440" s="27" t="s">
        <v>318</v>
      </c>
      <c r="L440" t="str">
        <f>VLOOKUP(I440,dim_trader!A:B,2,FALSE)</f>
        <v>Robin Lewis</v>
      </c>
      <c r="M440" t="str">
        <f>VLOOKUP(J440,dim_portfolio!A:B,2,FALSE)</f>
        <v>Portfolio 9</v>
      </c>
      <c r="N440" t="str">
        <f>VLOOKUP(D440,dim_company!A:C,3,FALSE)</f>
        <v>Pfizer Inc.</v>
      </c>
      <c r="O440">
        <f>VLOOKUP(K440,dim_calendar!A:C,3,FALSE)</f>
        <v>2025</v>
      </c>
      <c r="P440" s="14">
        <f t="shared" si="18"/>
        <v>59368.86</v>
      </c>
      <c r="Q440" s="29" t="str">
        <f t="shared" si="19"/>
        <v>Jun</v>
      </c>
      <c r="R440">
        <f t="shared" si="20"/>
        <v>59339.18</v>
      </c>
    </row>
    <row r="441" spans="1:18">
      <c r="A441" t="s">
        <v>876</v>
      </c>
      <c r="B441" t="s">
        <v>376</v>
      </c>
      <c r="C441" t="s">
        <v>877</v>
      </c>
      <c r="D441" t="s">
        <v>36</v>
      </c>
      <c r="E441" t="s">
        <v>360</v>
      </c>
      <c r="F441">
        <v>194</v>
      </c>
      <c r="G441">
        <v>604.46</v>
      </c>
      <c r="H441">
        <v>58.63</v>
      </c>
      <c r="I441" t="s">
        <v>88</v>
      </c>
      <c r="J441" t="s">
        <v>148</v>
      </c>
      <c r="K441" s="27" t="s">
        <v>319</v>
      </c>
      <c r="L441" t="str">
        <f>VLOOKUP(I441,dim_trader!A:B,2,FALSE)</f>
        <v>Hayden Brown</v>
      </c>
      <c r="M441" t="str">
        <f>VLOOKUP(J441,dim_portfolio!A:B,2,FALSE)</f>
        <v>Portfolio 10</v>
      </c>
      <c r="N441" t="str">
        <f>VLOOKUP(D441,dim_company!A:C,3,FALSE)</f>
        <v>Reliance Industries</v>
      </c>
      <c r="O441">
        <f>VLOOKUP(K441,dim_calendar!A:C,3,FALSE)</f>
        <v>2025</v>
      </c>
      <c r="P441" s="14">
        <f t="shared" si="18"/>
        <v>117265.24</v>
      </c>
      <c r="Q441" s="29" t="str">
        <f t="shared" si="19"/>
        <v>Jun</v>
      </c>
      <c r="R441">
        <f t="shared" si="20"/>
        <v>117206.61</v>
      </c>
    </row>
    <row r="442" spans="1:18">
      <c r="A442" t="s">
        <v>950</v>
      </c>
      <c r="B442" t="s">
        <v>369</v>
      </c>
      <c r="C442" t="s">
        <v>951</v>
      </c>
      <c r="D442" t="s">
        <v>42</v>
      </c>
      <c r="E442" t="s">
        <v>365</v>
      </c>
      <c r="F442">
        <v>993</v>
      </c>
      <c r="G442">
        <v>226.75</v>
      </c>
      <c r="H442">
        <v>112.58</v>
      </c>
      <c r="I442" t="s">
        <v>92</v>
      </c>
      <c r="J442" t="s">
        <v>130</v>
      </c>
      <c r="K442" s="27" t="s">
        <v>319</v>
      </c>
      <c r="L442" t="str">
        <f>VLOOKUP(I442,dim_trader!A:B,2,FALSE)</f>
        <v>Hayden Nguyen</v>
      </c>
      <c r="M442" t="str">
        <f>VLOOKUP(J442,dim_portfolio!A:B,2,FALSE)</f>
        <v>Portfolio 4</v>
      </c>
      <c r="N442" t="str">
        <f>VLOOKUP(D442,dim_company!A:C,3,FALSE)</f>
        <v>Microsoft Corp.</v>
      </c>
      <c r="O442">
        <f>VLOOKUP(K442,dim_calendar!A:C,3,FALSE)</f>
        <v>2025</v>
      </c>
      <c r="P442" s="14">
        <f t="shared" si="18"/>
        <v>225162.75</v>
      </c>
      <c r="Q442" s="29" t="str">
        <f t="shared" si="19"/>
        <v>Jun</v>
      </c>
      <c r="R442">
        <f t="shared" si="20"/>
        <v>225050.17</v>
      </c>
    </row>
    <row r="443" spans="1:18">
      <c r="A443" t="s">
        <v>978</v>
      </c>
      <c r="B443" t="s">
        <v>418</v>
      </c>
      <c r="C443" t="s">
        <v>979</v>
      </c>
      <c r="D443" t="s">
        <v>36</v>
      </c>
      <c r="E443" t="s">
        <v>360</v>
      </c>
      <c r="F443">
        <v>383</v>
      </c>
      <c r="G443">
        <v>600.54</v>
      </c>
      <c r="H443">
        <v>115</v>
      </c>
      <c r="I443" t="s">
        <v>116</v>
      </c>
      <c r="J443" t="s">
        <v>142</v>
      </c>
      <c r="K443" s="27" t="s">
        <v>319</v>
      </c>
      <c r="L443" t="str">
        <f>VLOOKUP(I443,dim_trader!A:B,2,FALSE)</f>
        <v>Riley Lee</v>
      </c>
      <c r="M443" t="str">
        <f>VLOOKUP(J443,dim_portfolio!A:B,2,FALSE)</f>
        <v>Portfolio 8</v>
      </c>
      <c r="N443" t="str">
        <f>VLOOKUP(D443,dim_company!A:C,3,FALSE)</f>
        <v>Reliance Industries</v>
      </c>
      <c r="O443">
        <f>VLOOKUP(K443,dim_calendar!A:C,3,FALSE)</f>
        <v>2025</v>
      </c>
      <c r="P443" s="14">
        <f t="shared" si="18"/>
        <v>230006.81999999998</v>
      </c>
      <c r="Q443" s="29" t="str">
        <f t="shared" si="19"/>
        <v>Jun</v>
      </c>
      <c r="R443">
        <f t="shared" si="20"/>
        <v>229891.81999999998</v>
      </c>
    </row>
    <row r="444" spans="1:18">
      <c r="A444" t="s">
        <v>1378</v>
      </c>
      <c r="B444" t="s">
        <v>594</v>
      </c>
      <c r="C444" t="s">
        <v>1379</v>
      </c>
      <c r="D444" t="s">
        <v>48</v>
      </c>
      <c r="E444" t="s">
        <v>360</v>
      </c>
      <c r="F444">
        <v>285</v>
      </c>
      <c r="G444">
        <v>1390.08</v>
      </c>
      <c r="H444">
        <v>198.09</v>
      </c>
      <c r="I444" t="s">
        <v>102</v>
      </c>
      <c r="J444" t="s">
        <v>130</v>
      </c>
      <c r="K444" s="27" t="s">
        <v>319</v>
      </c>
      <c r="L444" t="str">
        <f>VLOOKUP(I444,dim_trader!A:B,2,FALSE)</f>
        <v>Rowan Harris</v>
      </c>
      <c r="M444" t="str">
        <f>VLOOKUP(J444,dim_portfolio!A:B,2,FALSE)</f>
        <v>Portfolio 4</v>
      </c>
      <c r="N444" t="str">
        <f>VLOOKUP(D444,dim_company!A:C,3,FALSE)</f>
        <v>Pfizer Inc.</v>
      </c>
      <c r="O444">
        <f>VLOOKUP(K444,dim_calendar!A:C,3,FALSE)</f>
        <v>2025</v>
      </c>
      <c r="P444" s="14">
        <f t="shared" si="18"/>
        <v>396172.79999999999</v>
      </c>
      <c r="Q444" s="29" t="str">
        <f t="shared" si="19"/>
        <v>Jun</v>
      </c>
      <c r="R444">
        <f t="shared" si="20"/>
        <v>395974.70999999996</v>
      </c>
    </row>
    <row r="445" spans="1:18">
      <c r="A445" t="s">
        <v>1787</v>
      </c>
      <c r="B445" t="s">
        <v>640</v>
      </c>
      <c r="C445" t="s">
        <v>1788</v>
      </c>
      <c r="D445" t="s">
        <v>30</v>
      </c>
      <c r="E445" t="s">
        <v>365</v>
      </c>
      <c r="F445">
        <v>34</v>
      </c>
      <c r="G445">
        <v>1231.9000000000001</v>
      </c>
      <c r="H445">
        <v>20.94</v>
      </c>
      <c r="I445" t="s">
        <v>60</v>
      </c>
      <c r="J445" t="s">
        <v>139</v>
      </c>
      <c r="K445" s="27" t="s">
        <v>319</v>
      </c>
      <c r="L445" t="str">
        <f>VLOOKUP(I445,dim_trader!A:B,2,FALSE)</f>
        <v>Avery Garcia</v>
      </c>
      <c r="M445" t="str">
        <f>VLOOKUP(J445,dim_portfolio!A:B,2,FALSE)</f>
        <v>Portfolio 7</v>
      </c>
      <c r="N445" t="str">
        <f>VLOOKUP(D445,dim_company!A:C,3,FALSE)</f>
        <v>Infosys</v>
      </c>
      <c r="O445">
        <f>VLOOKUP(K445,dim_calendar!A:C,3,FALSE)</f>
        <v>2025</v>
      </c>
      <c r="P445" s="14">
        <f t="shared" si="18"/>
        <v>41884.600000000006</v>
      </c>
      <c r="Q445" s="29" t="str">
        <f t="shared" si="19"/>
        <v>Jun</v>
      </c>
      <c r="R445">
        <f t="shared" si="20"/>
        <v>41863.660000000003</v>
      </c>
    </row>
    <row r="446" spans="1:18">
      <c r="A446" t="s">
        <v>1305</v>
      </c>
      <c r="B446" t="s">
        <v>715</v>
      </c>
      <c r="C446" t="s">
        <v>1306</v>
      </c>
      <c r="D446" t="s">
        <v>33</v>
      </c>
      <c r="E446" t="s">
        <v>365</v>
      </c>
      <c r="F446">
        <v>504</v>
      </c>
      <c r="G446">
        <v>2219.63</v>
      </c>
      <c r="H446">
        <v>559.35</v>
      </c>
      <c r="I446" t="s">
        <v>80</v>
      </c>
      <c r="J446" t="s">
        <v>148</v>
      </c>
      <c r="K446" s="27" t="s">
        <v>320</v>
      </c>
      <c r="L446" t="str">
        <f>VLOOKUP(I446,dim_trader!A:B,2,FALSE)</f>
        <v>Reese Williams</v>
      </c>
      <c r="M446" t="str">
        <f>VLOOKUP(J446,dim_portfolio!A:B,2,FALSE)</f>
        <v>Portfolio 10</v>
      </c>
      <c r="N446" t="str">
        <f>VLOOKUP(D446,dim_company!A:C,3,FALSE)</f>
        <v>HDFC Bank</v>
      </c>
      <c r="O446">
        <f>VLOOKUP(K446,dim_calendar!A:C,3,FALSE)</f>
        <v>2025</v>
      </c>
      <c r="P446" s="14">
        <f t="shared" si="18"/>
        <v>1118693.52</v>
      </c>
      <c r="Q446" s="29" t="str">
        <f t="shared" si="19"/>
        <v>Jun</v>
      </c>
      <c r="R446">
        <f t="shared" si="20"/>
        <v>1118134.17</v>
      </c>
    </row>
    <row r="447" spans="1:18">
      <c r="A447" t="s">
        <v>1454</v>
      </c>
      <c r="B447" t="s">
        <v>814</v>
      </c>
      <c r="C447" t="s">
        <v>1455</v>
      </c>
      <c r="D447" t="s">
        <v>45</v>
      </c>
      <c r="E447" t="s">
        <v>360</v>
      </c>
      <c r="F447">
        <v>925</v>
      </c>
      <c r="G447">
        <v>579.51</v>
      </c>
      <c r="H447">
        <v>268.02</v>
      </c>
      <c r="I447" t="s">
        <v>57</v>
      </c>
      <c r="J447" t="s">
        <v>148</v>
      </c>
      <c r="K447" s="27" t="s">
        <v>320</v>
      </c>
      <c r="L447" t="str">
        <f>VLOOKUP(I447,dim_trader!A:B,2,FALSE)</f>
        <v>Drew Williams</v>
      </c>
      <c r="M447" t="str">
        <f>VLOOKUP(J447,dim_portfolio!A:B,2,FALSE)</f>
        <v>Portfolio 10</v>
      </c>
      <c r="N447" t="str">
        <f>VLOOKUP(D447,dim_company!A:C,3,FALSE)</f>
        <v>Amazon.com Inc.</v>
      </c>
      <c r="O447">
        <f>VLOOKUP(K447,dim_calendar!A:C,3,FALSE)</f>
        <v>2025</v>
      </c>
      <c r="P447" s="14">
        <f t="shared" si="18"/>
        <v>536046.75</v>
      </c>
      <c r="Q447" s="29" t="str">
        <f t="shared" si="19"/>
        <v>Jun</v>
      </c>
      <c r="R447">
        <f t="shared" si="20"/>
        <v>535778.73</v>
      </c>
    </row>
    <row r="448" spans="1:18">
      <c r="A448" t="s">
        <v>1484</v>
      </c>
      <c r="B448" t="s">
        <v>615</v>
      </c>
      <c r="C448" t="s">
        <v>1485</v>
      </c>
      <c r="D448" t="s">
        <v>33</v>
      </c>
      <c r="E448" t="s">
        <v>360</v>
      </c>
      <c r="F448">
        <v>648</v>
      </c>
      <c r="G448">
        <v>1999.54</v>
      </c>
      <c r="H448">
        <v>647.85</v>
      </c>
      <c r="I448" t="s">
        <v>102</v>
      </c>
      <c r="J448" t="s">
        <v>127</v>
      </c>
      <c r="K448" s="27" t="s">
        <v>320</v>
      </c>
      <c r="L448" t="str">
        <f>VLOOKUP(I448,dim_trader!A:B,2,FALSE)</f>
        <v>Rowan Harris</v>
      </c>
      <c r="M448" t="str">
        <f>VLOOKUP(J448,dim_portfolio!A:B,2,FALSE)</f>
        <v>Portfolio 3</v>
      </c>
      <c r="N448" t="str">
        <f>VLOOKUP(D448,dim_company!A:C,3,FALSE)</f>
        <v>HDFC Bank</v>
      </c>
      <c r="O448">
        <f>VLOOKUP(K448,dim_calendar!A:C,3,FALSE)</f>
        <v>2025</v>
      </c>
      <c r="P448" s="14">
        <f t="shared" si="18"/>
        <v>1295701.92</v>
      </c>
      <c r="Q448" s="29" t="str">
        <f t="shared" si="19"/>
        <v>Jun</v>
      </c>
      <c r="R448">
        <f t="shared" si="20"/>
        <v>1295054.0699999998</v>
      </c>
    </row>
    <row r="449" spans="1:18">
      <c r="A449" t="s">
        <v>1514</v>
      </c>
      <c r="B449" t="s">
        <v>752</v>
      </c>
      <c r="C449" t="s">
        <v>1515</v>
      </c>
      <c r="D449" t="s">
        <v>45</v>
      </c>
      <c r="E449" t="s">
        <v>365</v>
      </c>
      <c r="F449">
        <v>978</v>
      </c>
      <c r="G449">
        <v>496.46</v>
      </c>
      <c r="H449">
        <v>242.77</v>
      </c>
      <c r="I449" t="s">
        <v>116</v>
      </c>
      <c r="J449" t="s">
        <v>124</v>
      </c>
      <c r="K449" s="27" t="s">
        <v>320</v>
      </c>
      <c r="L449" t="str">
        <f>VLOOKUP(I449,dim_trader!A:B,2,FALSE)</f>
        <v>Riley Lee</v>
      </c>
      <c r="M449" t="str">
        <f>VLOOKUP(J449,dim_portfolio!A:B,2,FALSE)</f>
        <v>Portfolio 2</v>
      </c>
      <c r="N449" t="str">
        <f>VLOOKUP(D449,dim_company!A:C,3,FALSE)</f>
        <v>Amazon.com Inc.</v>
      </c>
      <c r="O449">
        <f>VLOOKUP(K449,dim_calendar!A:C,3,FALSE)</f>
        <v>2025</v>
      </c>
      <c r="P449" s="14">
        <f t="shared" si="18"/>
        <v>485537.88</v>
      </c>
      <c r="Q449" s="29" t="str">
        <f t="shared" si="19"/>
        <v>Jun</v>
      </c>
      <c r="R449">
        <f t="shared" si="20"/>
        <v>485295.11</v>
      </c>
    </row>
    <row r="450" spans="1:18">
      <c r="A450" t="s">
        <v>1569</v>
      </c>
      <c r="B450" t="s">
        <v>599</v>
      </c>
      <c r="C450" t="s">
        <v>1570</v>
      </c>
      <c r="D450" t="s">
        <v>39</v>
      </c>
      <c r="E450" t="s">
        <v>360</v>
      </c>
      <c r="F450">
        <v>432</v>
      </c>
      <c r="G450">
        <v>236.31</v>
      </c>
      <c r="H450">
        <v>51.04</v>
      </c>
      <c r="I450" t="s">
        <v>112</v>
      </c>
      <c r="J450" t="s">
        <v>142</v>
      </c>
      <c r="K450" s="27" t="s">
        <v>320</v>
      </c>
      <c r="L450" t="str">
        <f>VLOOKUP(I450,dim_trader!A:B,2,FALSE)</f>
        <v>Morgan Lee</v>
      </c>
      <c r="M450" t="str">
        <f>VLOOKUP(J450,dim_portfolio!A:B,2,FALSE)</f>
        <v>Portfolio 8</v>
      </c>
      <c r="N450" t="str">
        <f>VLOOKUP(D450,dim_company!A:C,3,FALSE)</f>
        <v>Apple Inc.</v>
      </c>
      <c r="O450">
        <f>VLOOKUP(K450,dim_calendar!A:C,3,FALSE)</f>
        <v>2025</v>
      </c>
      <c r="P450" s="14">
        <f t="shared" ref="P450:P501" si="21">(F450 * G450)</f>
        <v>102085.92</v>
      </c>
      <c r="Q450" s="29" t="str">
        <f t="shared" ref="Q450:Q501" si="22">TEXT(K450,"mmm")</f>
        <v>Jun</v>
      </c>
      <c r="R450">
        <f t="shared" ref="R450:R501" si="23">(F450 * G450) - H450</f>
        <v>102034.88</v>
      </c>
    </row>
    <row r="451" spans="1:18">
      <c r="A451" t="s">
        <v>1742</v>
      </c>
      <c r="B451" t="s">
        <v>794</v>
      </c>
      <c r="C451" t="s">
        <v>1743</v>
      </c>
      <c r="D451" t="s">
        <v>48</v>
      </c>
      <c r="E451" t="s">
        <v>365</v>
      </c>
      <c r="F451">
        <v>390</v>
      </c>
      <c r="G451">
        <v>1446.06</v>
      </c>
      <c r="H451">
        <v>281.98</v>
      </c>
      <c r="I451" t="s">
        <v>80</v>
      </c>
      <c r="J451" t="s">
        <v>121</v>
      </c>
      <c r="K451" s="27" t="s">
        <v>320</v>
      </c>
      <c r="L451" t="str">
        <f>VLOOKUP(I451,dim_trader!A:B,2,FALSE)</f>
        <v>Reese Williams</v>
      </c>
      <c r="M451" t="str">
        <f>VLOOKUP(J451,dim_portfolio!A:B,2,FALSE)</f>
        <v>Portfolio 1</v>
      </c>
      <c r="N451" t="str">
        <f>VLOOKUP(D451,dim_company!A:C,3,FALSE)</f>
        <v>Pfizer Inc.</v>
      </c>
      <c r="O451">
        <f>VLOOKUP(K451,dim_calendar!A:C,3,FALSE)</f>
        <v>2025</v>
      </c>
      <c r="P451" s="14">
        <f t="shared" si="21"/>
        <v>563963.4</v>
      </c>
      <c r="Q451" s="29" t="str">
        <f t="shared" si="22"/>
        <v>Jun</v>
      </c>
      <c r="R451">
        <f t="shared" si="23"/>
        <v>563681.42000000004</v>
      </c>
    </row>
    <row r="452" spans="1:18">
      <c r="A452" t="s">
        <v>1353</v>
      </c>
      <c r="B452" t="s">
        <v>778</v>
      </c>
      <c r="C452" t="s">
        <v>1354</v>
      </c>
      <c r="D452" t="s">
        <v>36</v>
      </c>
      <c r="E452" t="s">
        <v>365</v>
      </c>
      <c r="F452">
        <v>400</v>
      </c>
      <c r="G452">
        <v>618.51</v>
      </c>
      <c r="H452">
        <v>123.7</v>
      </c>
      <c r="I452" t="s">
        <v>112</v>
      </c>
      <c r="J452" t="s">
        <v>136</v>
      </c>
      <c r="K452" s="27" t="s">
        <v>323</v>
      </c>
      <c r="L452" t="str">
        <f>VLOOKUP(I452,dim_trader!A:B,2,FALSE)</f>
        <v>Morgan Lee</v>
      </c>
      <c r="M452" t="str">
        <f>VLOOKUP(J452,dim_portfolio!A:B,2,FALSE)</f>
        <v>Portfolio 6</v>
      </c>
      <c r="N452" t="str">
        <f>VLOOKUP(D452,dim_company!A:C,3,FALSE)</f>
        <v>Reliance Industries</v>
      </c>
      <c r="O452">
        <f>VLOOKUP(K452,dim_calendar!A:C,3,FALSE)</f>
        <v>2025</v>
      </c>
      <c r="P452" s="14">
        <f t="shared" si="21"/>
        <v>247404</v>
      </c>
      <c r="Q452" s="29" t="str">
        <f t="shared" si="22"/>
        <v>Jun</v>
      </c>
      <c r="R452">
        <f t="shared" si="23"/>
        <v>247280.3</v>
      </c>
    </row>
    <row r="453" spans="1:18">
      <c r="A453" t="s">
        <v>1579</v>
      </c>
      <c r="B453" t="s">
        <v>616</v>
      </c>
      <c r="C453" t="s">
        <v>1580</v>
      </c>
      <c r="D453" t="s">
        <v>45</v>
      </c>
      <c r="E453" t="s">
        <v>365</v>
      </c>
      <c r="F453">
        <v>349</v>
      </c>
      <c r="G453">
        <v>596.24</v>
      </c>
      <c r="H453">
        <v>104.04</v>
      </c>
      <c r="I453" t="s">
        <v>54</v>
      </c>
      <c r="J453" t="s">
        <v>142</v>
      </c>
      <c r="K453" s="27" t="s">
        <v>323</v>
      </c>
      <c r="L453" t="str">
        <f>VLOOKUP(I453,dim_trader!A:B,2,FALSE)</f>
        <v>Taylor Shah</v>
      </c>
      <c r="M453" t="str">
        <f>VLOOKUP(J453,dim_portfolio!A:B,2,FALSE)</f>
        <v>Portfolio 8</v>
      </c>
      <c r="N453" t="str">
        <f>VLOOKUP(D453,dim_company!A:C,3,FALSE)</f>
        <v>Amazon.com Inc.</v>
      </c>
      <c r="O453">
        <f>VLOOKUP(K453,dim_calendar!A:C,3,FALSE)</f>
        <v>2025</v>
      </c>
      <c r="P453" s="14">
        <f t="shared" si="21"/>
        <v>208087.76</v>
      </c>
      <c r="Q453" s="29" t="str">
        <f t="shared" si="22"/>
        <v>Jun</v>
      </c>
      <c r="R453">
        <f t="shared" si="23"/>
        <v>207983.72</v>
      </c>
    </row>
    <row r="454" spans="1:18">
      <c r="A454" t="s">
        <v>1642</v>
      </c>
      <c r="B454" t="s">
        <v>801</v>
      </c>
      <c r="C454" t="s">
        <v>1643</v>
      </c>
      <c r="D454" t="s">
        <v>27</v>
      </c>
      <c r="E454" t="s">
        <v>365</v>
      </c>
      <c r="F454">
        <v>113</v>
      </c>
      <c r="G454">
        <v>768.45</v>
      </c>
      <c r="H454">
        <v>43.42</v>
      </c>
      <c r="I454" t="s">
        <v>88</v>
      </c>
      <c r="J454" t="s">
        <v>139</v>
      </c>
      <c r="K454" s="27" t="s">
        <v>323</v>
      </c>
      <c r="L454" t="str">
        <f>VLOOKUP(I454,dim_trader!A:B,2,FALSE)</f>
        <v>Hayden Brown</v>
      </c>
      <c r="M454" t="str">
        <f>VLOOKUP(J454,dim_portfolio!A:B,2,FALSE)</f>
        <v>Portfolio 7</v>
      </c>
      <c r="N454" t="str">
        <f>VLOOKUP(D454,dim_company!A:C,3,FALSE)</f>
        <v>Tata Consultancy Services</v>
      </c>
      <c r="O454">
        <f>VLOOKUP(K454,dim_calendar!A:C,3,FALSE)</f>
        <v>2025</v>
      </c>
      <c r="P454" s="14">
        <f t="shared" si="21"/>
        <v>86834.85</v>
      </c>
      <c r="Q454" s="29" t="str">
        <f t="shared" si="22"/>
        <v>Jun</v>
      </c>
      <c r="R454">
        <f t="shared" si="23"/>
        <v>86791.430000000008</v>
      </c>
    </row>
    <row r="455" spans="1:18">
      <c r="A455" t="s">
        <v>1760</v>
      </c>
      <c r="B455" t="s">
        <v>495</v>
      </c>
      <c r="C455" t="s">
        <v>1441</v>
      </c>
      <c r="D455" t="s">
        <v>30</v>
      </c>
      <c r="E455" t="s">
        <v>365</v>
      </c>
      <c r="F455">
        <v>418</v>
      </c>
      <c r="G455">
        <v>1300.2</v>
      </c>
      <c r="H455">
        <v>271.74</v>
      </c>
      <c r="I455" t="s">
        <v>66</v>
      </c>
      <c r="J455" t="s">
        <v>142</v>
      </c>
      <c r="K455" s="27" t="s">
        <v>323</v>
      </c>
      <c r="L455" t="str">
        <f>VLOOKUP(I455,dim_trader!A:B,2,FALSE)</f>
        <v>Jordan Clark</v>
      </c>
      <c r="M455" t="str">
        <f>VLOOKUP(J455,dim_portfolio!A:B,2,FALSE)</f>
        <v>Portfolio 8</v>
      </c>
      <c r="N455" t="str">
        <f>VLOOKUP(D455,dim_company!A:C,3,FALSE)</f>
        <v>Infosys</v>
      </c>
      <c r="O455">
        <f>VLOOKUP(K455,dim_calendar!A:C,3,FALSE)</f>
        <v>2025</v>
      </c>
      <c r="P455" s="14">
        <f t="shared" si="21"/>
        <v>543483.6</v>
      </c>
      <c r="Q455" s="29" t="str">
        <f t="shared" si="22"/>
        <v>Jun</v>
      </c>
      <c r="R455">
        <f t="shared" si="23"/>
        <v>543211.86</v>
      </c>
    </row>
    <row r="456" spans="1:18">
      <c r="A456" t="s">
        <v>1763</v>
      </c>
      <c r="B456" t="s">
        <v>396</v>
      </c>
      <c r="C456" t="s">
        <v>1764</v>
      </c>
      <c r="D456" t="s">
        <v>30</v>
      </c>
      <c r="E456" t="s">
        <v>365</v>
      </c>
      <c r="F456">
        <v>280</v>
      </c>
      <c r="G456">
        <v>1317.94</v>
      </c>
      <c r="H456">
        <v>184.51</v>
      </c>
      <c r="I456" t="s">
        <v>94</v>
      </c>
      <c r="J456" t="s">
        <v>121</v>
      </c>
      <c r="K456" s="27" t="s">
        <v>323</v>
      </c>
      <c r="L456" t="str">
        <f>VLOOKUP(I456,dim_trader!A:B,2,FALSE)</f>
        <v>Jordan Wilson</v>
      </c>
      <c r="M456" t="str">
        <f>VLOOKUP(J456,dim_portfolio!A:B,2,FALSE)</f>
        <v>Portfolio 1</v>
      </c>
      <c r="N456" t="str">
        <f>VLOOKUP(D456,dim_company!A:C,3,FALSE)</f>
        <v>Infosys</v>
      </c>
      <c r="O456">
        <f>VLOOKUP(K456,dim_calendar!A:C,3,FALSE)</f>
        <v>2025</v>
      </c>
      <c r="P456" s="14">
        <f t="shared" si="21"/>
        <v>369023.2</v>
      </c>
      <c r="Q456" s="29" t="str">
        <f t="shared" si="22"/>
        <v>Jun</v>
      </c>
      <c r="R456">
        <f t="shared" si="23"/>
        <v>368838.69</v>
      </c>
    </row>
    <row r="457" spans="1:18">
      <c r="A457" t="s">
        <v>1206</v>
      </c>
      <c r="B457" t="s">
        <v>726</v>
      </c>
      <c r="C457" t="s">
        <v>1207</v>
      </c>
      <c r="D457" t="s">
        <v>27</v>
      </c>
      <c r="E457" t="s">
        <v>365</v>
      </c>
      <c r="F457">
        <v>863</v>
      </c>
      <c r="G457">
        <v>756.52</v>
      </c>
      <c r="H457">
        <v>326.44</v>
      </c>
      <c r="I457" t="s">
        <v>90</v>
      </c>
      <c r="J457" t="s">
        <v>124</v>
      </c>
      <c r="K457" s="27" t="s">
        <v>324</v>
      </c>
      <c r="L457" t="str">
        <f>VLOOKUP(I457,dim_trader!A:B,2,FALSE)</f>
        <v>Casey Khan</v>
      </c>
      <c r="M457" t="str">
        <f>VLOOKUP(J457,dim_portfolio!A:B,2,FALSE)</f>
        <v>Portfolio 2</v>
      </c>
      <c r="N457" t="str">
        <f>VLOOKUP(D457,dim_company!A:C,3,FALSE)</f>
        <v>Tata Consultancy Services</v>
      </c>
      <c r="O457">
        <f>VLOOKUP(K457,dim_calendar!A:C,3,FALSE)</f>
        <v>2025</v>
      </c>
      <c r="P457" s="14">
        <f t="shared" si="21"/>
        <v>652876.76</v>
      </c>
      <c r="Q457" s="29" t="str">
        <f t="shared" si="22"/>
        <v>Jun</v>
      </c>
      <c r="R457">
        <f t="shared" si="23"/>
        <v>652550.32000000007</v>
      </c>
    </row>
    <row r="458" spans="1:18">
      <c r="A458" t="s">
        <v>1424</v>
      </c>
      <c r="B458" t="s">
        <v>838</v>
      </c>
      <c r="C458" t="s">
        <v>1425</v>
      </c>
      <c r="D458" t="s">
        <v>48</v>
      </c>
      <c r="E458" t="s">
        <v>360</v>
      </c>
      <c r="F458">
        <v>481</v>
      </c>
      <c r="G458">
        <v>1220.02</v>
      </c>
      <c r="H458">
        <v>293.41000000000003</v>
      </c>
      <c r="I458" t="s">
        <v>60</v>
      </c>
      <c r="J458" t="s">
        <v>121</v>
      </c>
      <c r="K458" s="27" t="s">
        <v>324</v>
      </c>
      <c r="L458" t="str">
        <f>VLOOKUP(I458,dim_trader!A:B,2,FALSE)</f>
        <v>Avery Garcia</v>
      </c>
      <c r="M458" t="str">
        <f>VLOOKUP(J458,dim_portfolio!A:B,2,FALSE)</f>
        <v>Portfolio 1</v>
      </c>
      <c r="N458" t="str">
        <f>VLOOKUP(D458,dim_company!A:C,3,FALSE)</f>
        <v>Pfizer Inc.</v>
      </c>
      <c r="O458">
        <f>VLOOKUP(K458,dim_calendar!A:C,3,FALSE)</f>
        <v>2025</v>
      </c>
      <c r="P458" s="14">
        <f t="shared" si="21"/>
        <v>586829.62</v>
      </c>
      <c r="Q458" s="29" t="str">
        <f t="shared" si="22"/>
        <v>Jun</v>
      </c>
      <c r="R458">
        <f t="shared" si="23"/>
        <v>586536.21</v>
      </c>
    </row>
    <row r="459" spans="1:18">
      <c r="A459" t="s">
        <v>1555</v>
      </c>
      <c r="B459" t="s">
        <v>674</v>
      </c>
      <c r="C459" t="s">
        <v>1556</v>
      </c>
      <c r="D459" t="s">
        <v>30</v>
      </c>
      <c r="E459" t="s">
        <v>365</v>
      </c>
      <c r="F459">
        <v>879</v>
      </c>
      <c r="G459">
        <v>1193.78</v>
      </c>
      <c r="H459">
        <v>524.66999999999996</v>
      </c>
      <c r="I459" t="s">
        <v>76</v>
      </c>
      <c r="J459" t="s">
        <v>136</v>
      </c>
      <c r="K459" s="27" t="s">
        <v>324</v>
      </c>
      <c r="L459" t="str">
        <f>VLOOKUP(I459,dim_trader!A:B,2,FALSE)</f>
        <v>Alex Harris</v>
      </c>
      <c r="M459" t="str">
        <f>VLOOKUP(J459,dim_portfolio!A:B,2,FALSE)</f>
        <v>Portfolio 6</v>
      </c>
      <c r="N459" t="str">
        <f>VLOOKUP(D459,dim_company!A:C,3,FALSE)</f>
        <v>Infosys</v>
      </c>
      <c r="O459">
        <f>VLOOKUP(K459,dim_calendar!A:C,3,FALSE)</f>
        <v>2025</v>
      </c>
      <c r="P459" s="14">
        <f t="shared" si="21"/>
        <v>1049332.6199999999</v>
      </c>
      <c r="Q459" s="29" t="str">
        <f t="shared" si="22"/>
        <v>Jun</v>
      </c>
      <c r="R459">
        <f t="shared" si="23"/>
        <v>1048807.95</v>
      </c>
    </row>
    <row r="460" spans="1:18">
      <c r="A460" t="s">
        <v>1575</v>
      </c>
      <c r="B460" t="s">
        <v>521</v>
      </c>
      <c r="C460" t="s">
        <v>1576</v>
      </c>
      <c r="D460" t="s">
        <v>36</v>
      </c>
      <c r="E460" t="s">
        <v>360</v>
      </c>
      <c r="F460">
        <v>707</v>
      </c>
      <c r="G460">
        <v>651.9</v>
      </c>
      <c r="H460">
        <v>230.45</v>
      </c>
      <c r="I460" t="s">
        <v>106</v>
      </c>
      <c r="J460" t="s">
        <v>121</v>
      </c>
      <c r="K460" s="27" t="s">
        <v>324</v>
      </c>
      <c r="L460" t="str">
        <f>VLOOKUP(I460,dim_trader!A:B,2,FALSE)</f>
        <v>Jordan Harris</v>
      </c>
      <c r="M460" t="str">
        <f>VLOOKUP(J460,dim_portfolio!A:B,2,FALSE)</f>
        <v>Portfolio 1</v>
      </c>
      <c r="N460" t="str">
        <f>VLOOKUP(D460,dim_company!A:C,3,FALSE)</f>
        <v>Reliance Industries</v>
      </c>
      <c r="O460">
        <f>VLOOKUP(K460,dim_calendar!A:C,3,FALSE)</f>
        <v>2025</v>
      </c>
      <c r="P460" s="14">
        <f t="shared" si="21"/>
        <v>460893.3</v>
      </c>
      <c r="Q460" s="29" t="str">
        <f t="shared" si="22"/>
        <v>Jun</v>
      </c>
      <c r="R460">
        <f t="shared" si="23"/>
        <v>460662.85</v>
      </c>
    </row>
    <row r="461" spans="1:18">
      <c r="A461" t="s">
        <v>1740</v>
      </c>
      <c r="B461" t="s">
        <v>691</v>
      </c>
      <c r="C461" t="s">
        <v>1741</v>
      </c>
      <c r="D461" t="s">
        <v>39</v>
      </c>
      <c r="E461" t="s">
        <v>365</v>
      </c>
      <c r="F461">
        <v>677</v>
      </c>
      <c r="G461">
        <v>231.43</v>
      </c>
      <c r="H461">
        <v>78.34</v>
      </c>
      <c r="I461" t="s">
        <v>112</v>
      </c>
      <c r="J461" t="s">
        <v>142</v>
      </c>
      <c r="K461" s="27" t="s">
        <v>324</v>
      </c>
      <c r="L461" t="str">
        <f>VLOOKUP(I461,dim_trader!A:B,2,FALSE)</f>
        <v>Morgan Lee</v>
      </c>
      <c r="M461" t="str">
        <f>VLOOKUP(J461,dim_portfolio!A:B,2,FALSE)</f>
        <v>Portfolio 8</v>
      </c>
      <c r="N461" t="str">
        <f>VLOOKUP(D461,dim_company!A:C,3,FALSE)</f>
        <v>Apple Inc.</v>
      </c>
      <c r="O461">
        <f>VLOOKUP(K461,dim_calendar!A:C,3,FALSE)</f>
        <v>2025</v>
      </c>
      <c r="P461" s="14">
        <f t="shared" si="21"/>
        <v>156678.11000000002</v>
      </c>
      <c r="Q461" s="29" t="str">
        <f t="shared" si="22"/>
        <v>Jun</v>
      </c>
      <c r="R461">
        <f t="shared" si="23"/>
        <v>156599.77000000002</v>
      </c>
    </row>
    <row r="462" spans="1:18">
      <c r="A462" t="s">
        <v>1004</v>
      </c>
      <c r="B462" t="s">
        <v>632</v>
      </c>
      <c r="C462" t="s">
        <v>1005</v>
      </c>
      <c r="D462" t="s">
        <v>42</v>
      </c>
      <c r="E462" t="s">
        <v>365</v>
      </c>
      <c r="F462">
        <v>354</v>
      </c>
      <c r="G462">
        <v>231.98</v>
      </c>
      <c r="H462">
        <v>41.06</v>
      </c>
      <c r="I462" t="s">
        <v>102</v>
      </c>
      <c r="J462" t="s">
        <v>145</v>
      </c>
      <c r="K462" s="27" t="s">
        <v>325</v>
      </c>
      <c r="L462" t="str">
        <f>VLOOKUP(I462,dim_trader!A:B,2,FALSE)</f>
        <v>Rowan Harris</v>
      </c>
      <c r="M462" t="str">
        <f>VLOOKUP(J462,dim_portfolio!A:B,2,FALSE)</f>
        <v>Portfolio 9</v>
      </c>
      <c r="N462" t="str">
        <f>VLOOKUP(D462,dim_company!A:C,3,FALSE)</f>
        <v>Microsoft Corp.</v>
      </c>
      <c r="O462">
        <f>VLOOKUP(K462,dim_calendar!A:C,3,FALSE)</f>
        <v>2025</v>
      </c>
      <c r="P462" s="14">
        <f t="shared" si="21"/>
        <v>82120.92</v>
      </c>
      <c r="Q462" s="29" t="str">
        <f t="shared" si="22"/>
        <v>Jun</v>
      </c>
      <c r="R462">
        <f t="shared" si="23"/>
        <v>82079.86</v>
      </c>
    </row>
    <row r="463" spans="1:18">
      <c r="A463" t="s">
        <v>1098</v>
      </c>
      <c r="B463" t="s">
        <v>566</v>
      </c>
      <c r="C463" t="s">
        <v>1099</v>
      </c>
      <c r="D463" t="s">
        <v>33</v>
      </c>
      <c r="E463" t="s">
        <v>360</v>
      </c>
      <c r="F463">
        <v>592</v>
      </c>
      <c r="G463">
        <v>2018.55</v>
      </c>
      <c r="H463">
        <v>597.49</v>
      </c>
      <c r="I463" t="s">
        <v>96</v>
      </c>
      <c r="J463" t="s">
        <v>139</v>
      </c>
      <c r="K463" s="27" t="s">
        <v>325</v>
      </c>
      <c r="L463" t="str">
        <f>VLOOKUP(I463,dim_trader!A:B,2,FALSE)</f>
        <v>Taylor Miller</v>
      </c>
      <c r="M463" t="str">
        <f>VLOOKUP(J463,dim_portfolio!A:B,2,FALSE)</f>
        <v>Portfolio 7</v>
      </c>
      <c r="N463" t="str">
        <f>VLOOKUP(D463,dim_company!A:C,3,FALSE)</f>
        <v>HDFC Bank</v>
      </c>
      <c r="O463">
        <f>VLOOKUP(K463,dim_calendar!A:C,3,FALSE)</f>
        <v>2025</v>
      </c>
      <c r="P463" s="14">
        <f t="shared" si="21"/>
        <v>1194981.5999999999</v>
      </c>
      <c r="Q463" s="29" t="str">
        <f t="shared" si="22"/>
        <v>Jun</v>
      </c>
      <c r="R463">
        <f t="shared" si="23"/>
        <v>1194384.1099999999</v>
      </c>
    </row>
    <row r="464" spans="1:18">
      <c r="A464" t="s">
        <v>1116</v>
      </c>
      <c r="B464" t="s">
        <v>428</v>
      </c>
      <c r="C464" t="s">
        <v>1117</v>
      </c>
      <c r="D464" t="s">
        <v>42</v>
      </c>
      <c r="E464" t="s">
        <v>360</v>
      </c>
      <c r="F464">
        <v>442</v>
      </c>
      <c r="G464">
        <v>227.22</v>
      </c>
      <c r="H464">
        <v>50.22</v>
      </c>
      <c r="I464" t="s">
        <v>96</v>
      </c>
      <c r="J464" t="s">
        <v>127</v>
      </c>
      <c r="K464" s="27" t="s">
        <v>325</v>
      </c>
      <c r="L464" t="str">
        <f>VLOOKUP(I464,dim_trader!A:B,2,FALSE)</f>
        <v>Taylor Miller</v>
      </c>
      <c r="M464" t="str">
        <f>VLOOKUP(J464,dim_portfolio!A:B,2,FALSE)</f>
        <v>Portfolio 3</v>
      </c>
      <c r="N464" t="str">
        <f>VLOOKUP(D464,dim_company!A:C,3,FALSE)</f>
        <v>Microsoft Corp.</v>
      </c>
      <c r="O464">
        <f>VLOOKUP(K464,dim_calendar!A:C,3,FALSE)</f>
        <v>2025</v>
      </c>
      <c r="P464" s="14">
        <f t="shared" si="21"/>
        <v>100431.24</v>
      </c>
      <c r="Q464" s="29" t="str">
        <f t="shared" si="22"/>
        <v>Jun</v>
      </c>
      <c r="R464">
        <f t="shared" si="23"/>
        <v>100381.02</v>
      </c>
    </row>
    <row r="465" spans="1:18">
      <c r="A465" t="s">
        <v>1442</v>
      </c>
      <c r="B465" t="s">
        <v>446</v>
      </c>
      <c r="C465" t="s">
        <v>1443</v>
      </c>
      <c r="D465" t="s">
        <v>36</v>
      </c>
      <c r="E465" t="s">
        <v>365</v>
      </c>
      <c r="F465">
        <v>16</v>
      </c>
      <c r="G465">
        <v>645.04</v>
      </c>
      <c r="H465">
        <v>5.16</v>
      </c>
      <c r="I465" t="s">
        <v>102</v>
      </c>
      <c r="J465" t="s">
        <v>121</v>
      </c>
      <c r="K465" s="27" t="s">
        <v>325</v>
      </c>
      <c r="L465" t="str">
        <f>VLOOKUP(I465,dim_trader!A:B,2,FALSE)</f>
        <v>Rowan Harris</v>
      </c>
      <c r="M465" t="str">
        <f>VLOOKUP(J465,dim_portfolio!A:B,2,FALSE)</f>
        <v>Portfolio 1</v>
      </c>
      <c r="N465" t="str">
        <f>VLOOKUP(D465,dim_company!A:C,3,FALSE)</f>
        <v>Reliance Industries</v>
      </c>
      <c r="O465">
        <f>VLOOKUP(K465,dim_calendar!A:C,3,FALSE)</f>
        <v>2025</v>
      </c>
      <c r="P465" s="14">
        <f t="shared" si="21"/>
        <v>10320.64</v>
      </c>
      <c r="Q465" s="29" t="str">
        <f t="shared" si="22"/>
        <v>Jun</v>
      </c>
      <c r="R465">
        <f t="shared" si="23"/>
        <v>10315.48</v>
      </c>
    </row>
    <row r="466" spans="1:18">
      <c r="A466" t="s">
        <v>1563</v>
      </c>
      <c r="B466" t="s">
        <v>831</v>
      </c>
      <c r="C466" t="s">
        <v>1564</v>
      </c>
      <c r="D466" t="s">
        <v>33</v>
      </c>
      <c r="E466" t="s">
        <v>360</v>
      </c>
      <c r="F466">
        <v>320</v>
      </c>
      <c r="G466">
        <v>2103.85</v>
      </c>
      <c r="H466">
        <v>336.62</v>
      </c>
      <c r="I466" t="s">
        <v>84</v>
      </c>
      <c r="J466" t="s">
        <v>130</v>
      </c>
      <c r="K466" s="27" t="s">
        <v>325</v>
      </c>
      <c r="L466" t="str">
        <f>VLOOKUP(I466,dim_trader!A:B,2,FALSE)</f>
        <v>Drew Shah</v>
      </c>
      <c r="M466" t="str">
        <f>VLOOKUP(J466,dim_portfolio!A:B,2,FALSE)</f>
        <v>Portfolio 4</v>
      </c>
      <c r="N466" t="str">
        <f>VLOOKUP(D466,dim_company!A:C,3,FALSE)</f>
        <v>HDFC Bank</v>
      </c>
      <c r="O466">
        <f>VLOOKUP(K466,dim_calendar!A:C,3,FALSE)</f>
        <v>2025</v>
      </c>
      <c r="P466" s="14">
        <f t="shared" si="21"/>
        <v>673232</v>
      </c>
      <c r="Q466" s="29" t="str">
        <f t="shared" si="22"/>
        <v>Jun</v>
      </c>
      <c r="R466">
        <f t="shared" si="23"/>
        <v>672895.38</v>
      </c>
    </row>
    <row r="467" spans="1:18">
      <c r="A467" t="s">
        <v>1748</v>
      </c>
      <c r="B467" t="s">
        <v>520</v>
      </c>
      <c r="C467" t="s">
        <v>1749</v>
      </c>
      <c r="D467" t="s">
        <v>42</v>
      </c>
      <c r="E467" t="s">
        <v>360</v>
      </c>
      <c r="F467">
        <v>897</v>
      </c>
      <c r="G467">
        <v>243</v>
      </c>
      <c r="H467">
        <v>108.99</v>
      </c>
      <c r="I467" t="s">
        <v>112</v>
      </c>
      <c r="J467" t="s">
        <v>124</v>
      </c>
      <c r="K467" s="27" t="s">
        <v>325</v>
      </c>
      <c r="L467" t="str">
        <f>VLOOKUP(I467,dim_trader!A:B,2,FALSE)</f>
        <v>Morgan Lee</v>
      </c>
      <c r="M467" t="str">
        <f>VLOOKUP(J467,dim_portfolio!A:B,2,FALSE)</f>
        <v>Portfolio 2</v>
      </c>
      <c r="N467" t="str">
        <f>VLOOKUP(D467,dim_company!A:C,3,FALSE)</f>
        <v>Microsoft Corp.</v>
      </c>
      <c r="O467">
        <f>VLOOKUP(K467,dim_calendar!A:C,3,FALSE)</f>
        <v>2025</v>
      </c>
      <c r="P467" s="14">
        <f t="shared" si="21"/>
        <v>217971</v>
      </c>
      <c r="Q467" s="29" t="str">
        <f t="shared" si="22"/>
        <v>Jun</v>
      </c>
      <c r="R467">
        <f t="shared" si="23"/>
        <v>217862.01</v>
      </c>
    </row>
    <row r="468" spans="1:18">
      <c r="A468" t="s">
        <v>1428</v>
      </c>
      <c r="B468" t="s">
        <v>552</v>
      </c>
      <c r="C468" t="s">
        <v>1429</v>
      </c>
      <c r="D468" t="s">
        <v>33</v>
      </c>
      <c r="E468" t="s">
        <v>360</v>
      </c>
      <c r="F468">
        <v>699</v>
      </c>
      <c r="G468">
        <v>2242.79</v>
      </c>
      <c r="H468">
        <v>783.86</v>
      </c>
      <c r="I468" t="s">
        <v>114</v>
      </c>
      <c r="J468" t="s">
        <v>142</v>
      </c>
      <c r="K468" s="27" t="s">
        <v>326</v>
      </c>
      <c r="L468" t="str">
        <f>VLOOKUP(I468,dim_trader!A:B,2,FALSE)</f>
        <v>Sam Williams</v>
      </c>
      <c r="M468" t="str">
        <f>VLOOKUP(J468,dim_portfolio!A:B,2,FALSE)</f>
        <v>Portfolio 8</v>
      </c>
      <c r="N468" t="str">
        <f>VLOOKUP(D468,dim_company!A:C,3,FALSE)</f>
        <v>HDFC Bank</v>
      </c>
      <c r="O468">
        <f>VLOOKUP(K468,dim_calendar!A:C,3,FALSE)</f>
        <v>2025</v>
      </c>
      <c r="P468" s="14">
        <f t="shared" si="21"/>
        <v>1567710.21</v>
      </c>
      <c r="Q468" s="29" t="str">
        <f t="shared" si="22"/>
        <v>Jun</v>
      </c>
      <c r="R468">
        <f t="shared" si="23"/>
        <v>1566926.3499999999</v>
      </c>
    </row>
    <row r="469" spans="1:18">
      <c r="A469" t="s">
        <v>1587</v>
      </c>
      <c r="B469" t="s">
        <v>506</v>
      </c>
      <c r="C469" t="s">
        <v>1588</v>
      </c>
      <c r="D469" t="s">
        <v>30</v>
      </c>
      <c r="E469" t="s">
        <v>365</v>
      </c>
      <c r="F469">
        <v>362</v>
      </c>
      <c r="G469">
        <v>1233.1099999999999</v>
      </c>
      <c r="H469">
        <v>223.19</v>
      </c>
      <c r="I469" t="s">
        <v>63</v>
      </c>
      <c r="J469" t="s">
        <v>142</v>
      </c>
      <c r="K469" s="27" t="s">
        <v>326</v>
      </c>
      <c r="L469" t="str">
        <f>VLOOKUP(I469,dim_trader!A:B,2,FALSE)</f>
        <v>Taylor Harris</v>
      </c>
      <c r="M469" t="str">
        <f>VLOOKUP(J469,dim_portfolio!A:B,2,FALSE)</f>
        <v>Portfolio 8</v>
      </c>
      <c r="N469" t="str">
        <f>VLOOKUP(D469,dim_company!A:C,3,FALSE)</f>
        <v>Infosys</v>
      </c>
      <c r="O469">
        <f>VLOOKUP(K469,dim_calendar!A:C,3,FALSE)</f>
        <v>2025</v>
      </c>
      <c r="P469" s="14">
        <f t="shared" si="21"/>
        <v>446385.81999999995</v>
      </c>
      <c r="Q469" s="29" t="str">
        <f t="shared" si="22"/>
        <v>Jun</v>
      </c>
      <c r="R469">
        <f t="shared" si="23"/>
        <v>446162.62999999995</v>
      </c>
    </row>
    <row r="470" spans="1:18">
      <c r="A470" t="s">
        <v>1619</v>
      </c>
      <c r="B470" t="s">
        <v>377</v>
      </c>
      <c r="C470" t="s">
        <v>1620</v>
      </c>
      <c r="D470" t="s">
        <v>48</v>
      </c>
      <c r="E470" t="s">
        <v>365</v>
      </c>
      <c r="F470">
        <v>871</v>
      </c>
      <c r="G470">
        <v>1030.92</v>
      </c>
      <c r="H470">
        <v>448.97</v>
      </c>
      <c r="I470" t="s">
        <v>78</v>
      </c>
      <c r="J470" t="s">
        <v>136</v>
      </c>
      <c r="K470" s="27" t="s">
        <v>326</v>
      </c>
      <c r="L470" t="str">
        <f>VLOOKUP(I470,dim_trader!A:B,2,FALSE)</f>
        <v>Morgan Harris</v>
      </c>
      <c r="M470" t="str">
        <f>VLOOKUP(J470,dim_portfolio!A:B,2,FALSE)</f>
        <v>Portfolio 6</v>
      </c>
      <c r="N470" t="str">
        <f>VLOOKUP(D470,dim_company!A:C,3,FALSE)</f>
        <v>Pfizer Inc.</v>
      </c>
      <c r="O470">
        <f>VLOOKUP(K470,dim_calendar!A:C,3,FALSE)</f>
        <v>2025</v>
      </c>
      <c r="P470" s="14">
        <f t="shared" si="21"/>
        <v>897931.32000000007</v>
      </c>
      <c r="Q470" s="29" t="str">
        <f t="shared" si="22"/>
        <v>Jun</v>
      </c>
      <c r="R470">
        <f t="shared" si="23"/>
        <v>897482.35000000009</v>
      </c>
    </row>
    <row r="471" spans="1:18">
      <c r="A471" t="s">
        <v>1464</v>
      </c>
      <c r="B471" t="s">
        <v>824</v>
      </c>
      <c r="C471" t="s">
        <v>1465</v>
      </c>
      <c r="D471" t="s">
        <v>39</v>
      </c>
      <c r="E471" t="s">
        <v>360</v>
      </c>
      <c r="F471">
        <v>469</v>
      </c>
      <c r="G471">
        <v>253.45</v>
      </c>
      <c r="H471">
        <v>59.43</v>
      </c>
      <c r="I471" t="s">
        <v>86</v>
      </c>
      <c r="J471" t="s">
        <v>130</v>
      </c>
      <c r="K471" s="27" t="s">
        <v>330</v>
      </c>
      <c r="L471" t="str">
        <f>VLOOKUP(I471,dim_trader!A:B,2,FALSE)</f>
        <v>Jamie Anderson</v>
      </c>
      <c r="M471" t="str">
        <f>VLOOKUP(J471,dim_portfolio!A:B,2,FALSE)</f>
        <v>Portfolio 4</v>
      </c>
      <c r="N471" t="str">
        <f>VLOOKUP(D471,dim_company!A:C,3,FALSE)</f>
        <v>Apple Inc.</v>
      </c>
      <c r="O471">
        <f>VLOOKUP(K471,dim_calendar!A:C,3,FALSE)</f>
        <v>2025</v>
      </c>
      <c r="P471" s="14">
        <f t="shared" si="21"/>
        <v>118868.04999999999</v>
      </c>
      <c r="Q471" s="29" t="str">
        <f t="shared" si="22"/>
        <v>Jun</v>
      </c>
      <c r="R471">
        <f t="shared" si="23"/>
        <v>118808.62</v>
      </c>
    </row>
    <row r="472" spans="1:18">
      <c r="A472" t="s">
        <v>1510</v>
      </c>
      <c r="B472" t="s">
        <v>489</v>
      </c>
      <c r="C472" t="s">
        <v>1511</v>
      </c>
      <c r="D472" t="s">
        <v>42</v>
      </c>
      <c r="E472" t="s">
        <v>360</v>
      </c>
      <c r="F472">
        <v>383</v>
      </c>
      <c r="G472">
        <v>238.38</v>
      </c>
      <c r="H472">
        <v>45.65</v>
      </c>
      <c r="I472" t="s">
        <v>76</v>
      </c>
      <c r="J472" t="s">
        <v>124</v>
      </c>
      <c r="K472" s="27" t="s">
        <v>330</v>
      </c>
      <c r="L472" t="str">
        <f>VLOOKUP(I472,dim_trader!A:B,2,FALSE)</f>
        <v>Alex Harris</v>
      </c>
      <c r="M472" t="str">
        <f>VLOOKUP(J472,dim_portfolio!A:B,2,FALSE)</f>
        <v>Portfolio 2</v>
      </c>
      <c r="N472" t="str">
        <f>VLOOKUP(D472,dim_company!A:C,3,FALSE)</f>
        <v>Microsoft Corp.</v>
      </c>
      <c r="O472">
        <f>VLOOKUP(K472,dim_calendar!A:C,3,FALSE)</f>
        <v>2025</v>
      </c>
      <c r="P472" s="14">
        <f t="shared" si="21"/>
        <v>91299.54</v>
      </c>
      <c r="Q472" s="29" t="str">
        <f t="shared" si="22"/>
        <v>Jun</v>
      </c>
      <c r="R472">
        <f t="shared" si="23"/>
        <v>91253.89</v>
      </c>
    </row>
    <row r="473" spans="1:18">
      <c r="A473" t="s">
        <v>974</v>
      </c>
      <c r="B473" t="s">
        <v>750</v>
      </c>
      <c r="C473" t="s">
        <v>975</v>
      </c>
      <c r="D473" t="s">
        <v>30</v>
      </c>
      <c r="E473" t="s">
        <v>365</v>
      </c>
      <c r="F473">
        <v>859</v>
      </c>
      <c r="G473">
        <v>1285.55</v>
      </c>
      <c r="H473">
        <v>552.14</v>
      </c>
      <c r="I473" t="s">
        <v>110</v>
      </c>
      <c r="J473" t="s">
        <v>124</v>
      </c>
      <c r="K473" s="27" t="s">
        <v>331</v>
      </c>
      <c r="L473" t="str">
        <f>VLOOKUP(I473,dim_trader!A:B,2,FALSE)</f>
        <v>Elliot Clark</v>
      </c>
      <c r="M473" t="str">
        <f>VLOOKUP(J473,dim_portfolio!A:B,2,FALSE)</f>
        <v>Portfolio 2</v>
      </c>
      <c r="N473" t="str">
        <f>VLOOKUP(D473,dim_company!A:C,3,FALSE)</f>
        <v>Infosys</v>
      </c>
      <c r="O473">
        <f>VLOOKUP(K473,dim_calendar!A:C,3,FALSE)</f>
        <v>2025</v>
      </c>
      <c r="P473" s="14">
        <f t="shared" si="21"/>
        <v>1104287.45</v>
      </c>
      <c r="Q473" s="29" t="str">
        <f t="shared" si="22"/>
        <v>Jun</v>
      </c>
      <c r="R473">
        <f t="shared" si="23"/>
        <v>1103735.31</v>
      </c>
    </row>
    <row r="474" spans="1:18">
      <c r="A474" t="s">
        <v>984</v>
      </c>
      <c r="B474" t="s">
        <v>397</v>
      </c>
      <c r="C474" t="s">
        <v>985</v>
      </c>
      <c r="D474" t="s">
        <v>27</v>
      </c>
      <c r="E474" t="s">
        <v>360</v>
      </c>
      <c r="F474">
        <v>428</v>
      </c>
      <c r="G474">
        <v>745.89</v>
      </c>
      <c r="H474">
        <v>159.62</v>
      </c>
      <c r="I474" t="s">
        <v>66</v>
      </c>
      <c r="J474" t="s">
        <v>148</v>
      </c>
      <c r="K474" s="27" t="s">
        <v>331</v>
      </c>
      <c r="L474" t="str">
        <f>VLOOKUP(I474,dim_trader!A:B,2,FALSE)</f>
        <v>Jordan Clark</v>
      </c>
      <c r="M474" t="str">
        <f>VLOOKUP(J474,dim_portfolio!A:B,2,FALSE)</f>
        <v>Portfolio 10</v>
      </c>
      <c r="N474" t="str">
        <f>VLOOKUP(D474,dim_company!A:C,3,FALSE)</f>
        <v>Tata Consultancy Services</v>
      </c>
      <c r="O474">
        <f>VLOOKUP(K474,dim_calendar!A:C,3,FALSE)</f>
        <v>2025</v>
      </c>
      <c r="P474" s="14">
        <f t="shared" si="21"/>
        <v>319240.92</v>
      </c>
      <c r="Q474" s="29" t="str">
        <f t="shared" si="22"/>
        <v>Jun</v>
      </c>
      <c r="R474">
        <f t="shared" si="23"/>
        <v>319081.3</v>
      </c>
    </row>
    <row r="475" spans="1:18">
      <c r="A475" t="s">
        <v>1192</v>
      </c>
      <c r="B475" t="s">
        <v>652</v>
      </c>
      <c r="C475" t="s">
        <v>1193</v>
      </c>
      <c r="D475" t="s">
        <v>27</v>
      </c>
      <c r="E475" t="s">
        <v>365</v>
      </c>
      <c r="F475">
        <v>923</v>
      </c>
      <c r="G475">
        <v>814.88</v>
      </c>
      <c r="H475">
        <v>376.07</v>
      </c>
      <c r="I475" t="s">
        <v>70</v>
      </c>
      <c r="J475" t="s">
        <v>121</v>
      </c>
      <c r="K475" s="27" t="s">
        <v>331</v>
      </c>
      <c r="L475" t="str">
        <f>VLOOKUP(I475,dim_trader!A:B,2,FALSE)</f>
        <v>Alex Lee</v>
      </c>
      <c r="M475" t="str">
        <f>VLOOKUP(J475,dim_portfolio!A:B,2,FALSE)</f>
        <v>Portfolio 1</v>
      </c>
      <c r="N475" t="str">
        <f>VLOOKUP(D475,dim_company!A:C,3,FALSE)</f>
        <v>Tata Consultancy Services</v>
      </c>
      <c r="O475">
        <f>VLOOKUP(K475,dim_calendar!A:C,3,FALSE)</f>
        <v>2025</v>
      </c>
      <c r="P475" s="14">
        <f t="shared" si="21"/>
        <v>752134.24</v>
      </c>
      <c r="Q475" s="29" t="str">
        <f t="shared" si="22"/>
        <v>Jun</v>
      </c>
      <c r="R475">
        <f t="shared" si="23"/>
        <v>751758.17</v>
      </c>
    </row>
    <row r="476" spans="1:18">
      <c r="A476" t="s">
        <v>1335</v>
      </c>
      <c r="B476" t="s">
        <v>499</v>
      </c>
      <c r="C476" t="s">
        <v>1336</v>
      </c>
      <c r="D476" t="s">
        <v>45</v>
      </c>
      <c r="E476" t="s">
        <v>360</v>
      </c>
      <c r="F476">
        <v>770</v>
      </c>
      <c r="G476">
        <v>483.63</v>
      </c>
      <c r="H476">
        <v>186.2</v>
      </c>
      <c r="I476" t="s">
        <v>96</v>
      </c>
      <c r="J476" t="s">
        <v>124</v>
      </c>
      <c r="K476" s="27" t="s">
        <v>331</v>
      </c>
      <c r="L476" t="str">
        <f>VLOOKUP(I476,dim_trader!A:B,2,FALSE)</f>
        <v>Taylor Miller</v>
      </c>
      <c r="M476" t="str">
        <f>VLOOKUP(J476,dim_portfolio!A:B,2,FALSE)</f>
        <v>Portfolio 2</v>
      </c>
      <c r="N476" t="str">
        <f>VLOOKUP(D476,dim_company!A:C,3,FALSE)</f>
        <v>Amazon.com Inc.</v>
      </c>
      <c r="O476">
        <f>VLOOKUP(K476,dim_calendar!A:C,3,FALSE)</f>
        <v>2025</v>
      </c>
      <c r="P476" s="14">
        <f t="shared" si="21"/>
        <v>372395.1</v>
      </c>
      <c r="Q476" s="29" t="str">
        <f t="shared" si="22"/>
        <v>Jun</v>
      </c>
      <c r="R476">
        <f t="shared" si="23"/>
        <v>372208.89999999997</v>
      </c>
    </row>
    <row r="477" spans="1:18">
      <c r="A477" t="s">
        <v>1456</v>
      </c>
      <c r="B477" t="s">
        <v>801</v>
      </c>
      <c r="C477" t="s">
        <v>1457</v>
      </c>
      <c r="D477" t="s">
        <v>39</v>
      </c>
      <c r="E477" t="s">
        <v>365</v>
      </c>
      <c r="F477">
        <v>244</v>
      </c>
      <c r="G477">
        <v>246.11</v>
      </c>
      <c r="H477">
        <v>30.03</v>
      </c>
      <c r="I477" t="s">
        <v>104</v>
      </c>
      <c r="J477" t="s">
        <v>136</v>
      </c>
      <c r="K477" s="27" t="s">
        <v>331</v>
      </c>
      <c r="L477" t="str">
        <f>VLOOKUP(I477,dim_trader!A:B,2,FALSE)</f>
        <v>Taylor Wilson</v>
      </c>
      <c r="M477" t="str">
        <f>VLOOKUP(J477,dim_portfolio!A:B,2,FALSE)</f>
        <v>Portfolio 6</v>
      </c>
      <c r="N477" t="str">
        <f>VLOOKUP(D477,dim_company!A:C,3,FALSE)</f>
        <v>Apple Inc.</v>
      </c>
      <c r="O477">
        <f>VLOOKUP(K477,dim_calendar!A:C,3,FALSE)</f>
        <v>2025</v>
      </c>
      <c r="P477" s="14">
        <f t="shared" si="21"/>
        <v>60050.840000000004</v>
      </c>
      <c r="Q477" s="29" t="str">
        <f t="shared" si="22"/>
        <v>Jun</v>
      </c>
      <c r="R477">
        <f t="shared" si="23"/>
        <v>60020.810000000005</v>
      </c>
    </row>
    <row r="478" spans="1:18">
      <c r="A478" t="s">
        <v>1488</v>
      </c>
      <c r="B478" t="s">
        <v>484</v>
      </c>
      <c r="C478" t="s">
        <v>1489</v>
      </c>
      <c r="D478" t="s">
        <v>39</v>
      </c>
      <c r="E478" t="s">
        <v>360</v>
      </c>
      <c r="F478">
        <v>259</v>
      </c>
      <c r="G478">
        <v>252.63</v>
      </c>
      <c r="H478">
        <v>32.72</v>
      </c>
      <c r="I478" t="s">
        <v>82</v>
      </c>
      <c r="J478" t="s">
        <v>145</v>
      </c>
      <c r="K478" s="27" t="s">
        <v>331</v>
      </c>
      <c r="L478" t="str">
        <f>VLOOKUP(I478,dim_trader!A:B,2,FALSE)</f>
        <v>Rowan Clark</v>
      </c>
      <c r="M478" t="str">
        <f>VLOOKUP(J478,dim_portfolio!A:B,2,FALSE)</f>
        <v>Portfolio 9</v>
      </c>
      <c r="N478" t="str">
        <f>VLOOKUP(D478,dim_company!A:C,3,FALSE)</f>
        <v>Apple Inc.</v>
      </c>
      <c r="O478">
        <f>VLOOKUP(K478,dim_calendar!A:C,3,FALSE)</f>
        <v>2025</v>
      </c>
      <c r="P478" s="14">
        <f t="shared" si="21"/>
        <v>65431.17</v>
      </c>
      <c r="Q478" s="29" t="str">
        <f t="shared" si="22"/>
        <v>Jun</v>
      </c>
      <c r="R478">
        <f t="shared" si="23"/>
        <v>65398.45</v>
      </c>
    </row>
    <row r="479" spans="1:18">
      <c r="A479" t="s">
        <v>1633</v>
      </c>
      <c r="B479" t="s">
        <v>746</v>
      </c>
      <c r="C479" t="s">
        <v>1634</v>
      </c>
      <c r="D479" t="s">
        <v>33</v>
      </c>
      <c r="E479" t="s">
        <v>360</v>
      </c>
      <c r="F479">
        <v>715</v>
      </c>
      <c r="G479">
        <v>2114.2199999999998</v>
      </c>
      <c r="H479">
        <v>755.83</v>
      </c>
      <c r="I479" t="s">
        <v>112</v>
      </c>
      <c r="J479" t="s">
        <v>145</v>
      </c>
      <c r="K479" s="27" t="s">
        <v>331</v>
      </c>
      <c r="L479" t="str">
        <f>VLOOKUP(I479,dim_trader!A:B,2,FALSE)</f>
        <v>Morgan Lee</v>
      </c>
      <c r="M479" t="str">
        <f>VLOOKUP(J479,dim_portfolio!A:B,2,FALSE)</f>
        <v>Portfolio 9</v>
      </c>
      <c r="N479" t="str">
        <f>VLOOKUP(D479,dim_company!A:C,3,FALSE)</f>
        <v>HDFC Bank</v>
      </c>
      <c r="O479">
        <f>VLOOKUP(K479,dim_calendar!A:C,3,FALSE)</f>
        <v>2025</v>
      </c>
      <c r="P479" s="14">
        <f t="shared" si="21"/>
        <v>1511667.2999999998</v>
      </c>
      <c r="Q479" s="29" t="str">
        <f t="shared" si="22"/>
        <v>Jun</v>
      </c>
      <c r="R479">
        <f t="shared" si="23"/>
        <v>1510911.4699999997</v>
      </c>
    </row>
    <row r="480" spans="1:18">
      <c r="A480" t="s">
        <v>1669</v>
      </c>
      <c r="B480" t="s">
        <v>385</v>
      </c>
      <c r="C480" t="s">
        <v>1670</v>
      </c>
      <c r="D480" t="s">
        <v>33</v>
      </c>
      <c r="E480" t="s">
        <v>360</v>
      </c>
      <c r="F480">
        <v>428</v>
      </c>
      <c r="G480">
        <v>2190.75</v>
      </c>
      <c r="H480">
        <v>468.82</v>
      </c>
      <c r="I480" t="s">
        <v>108</v>
      </c>
      <c r="J480" t="s">
        <v>139</v>
      </c>
      <c r="K480" s="27" t="s">
        <v>331</v>
      </c>
      <c r="L480" t="str">
        <f>VLOOKUP(I480,dim_trader!A:B,2,FALSE)</f>
        <v>Riley Lewis</v>
      </c>
      <c r="M480" t="str">
        <f>VLOOKUP(J480,dim_portfolio!A:B,2,FALSE)</f>
        <v>Portfolio 7</v>
      </c>
      <c r="N480" t="str">
        <f>VLOOKUP(D480,dim_company!A:C,3,FALSE)</f>
        <v>HDFC Bank</v>
      </c>
      <c r="O480">
        <f>VLOOKUP(K480,dim_calendar!A:C,3,FALSE)</f>
        <v>2025</v>
      </c>
      <c r="P480" s="14">
        <f t="shared" si="21"/>
        <v>937641</v>
      </c>
      <c r="Q480" s="29" t="str">
        <f t="shared" si="22"/>
        <v>Jun</v>
      </c>
      <c r="R480">
        <f t="shared" si="23"/>
        <v>937172.18</v>
      </c>
    </row>
    <row r="481" spans="1:18">
      <c r="A481" t="s">
        <v>906</v>
      </c>
      <c r="B481" t="s">
        <v>516</v>
      </c>
      <c r="C481" t="s">
        <v>907</v>
      </c>
      <c r="D481" t="s">
        <v>48</v>
      </c>
      <c r="E481" t="s">
        <v>365</v>
      </c>
      <c r="F481">
        <v>867</v>
      </c>
      <c r="G481">
        <v>1028.25</v>
      </c>
      <c r="H481">
        <v>445.75</v>
      </c>
      <c r="I481" t="s">
        <v>108</v>
      </c>
      <c r="J481" t="s">
        <v>127</v>
      </c>
      <c r="K481" s="27" t="s">
        <v>332</v>
      </c>
      <c r="L481" t="str">
        <f>VLOOKUP(I481,dim_trader!A:B,2,FALSE)</f>
        <v>Riley Lewis</v>
      </c>
      <c r="M481" t="str">
        <f>VLOOKUP(J481,dim_portfolio!A:B,2,FALSE)</f>
        <v>Portfolio 3</v>
      </c>
      <c r="N481" t="str">
        <f>VLOOKUP(D481,dim_company!A:C,3,FALSE)</f>
        <v>Pfizer Inc.</v>
      </c>
      <c r="O481">
        <f>VLOOKUP(K481,dim_calendar!A:C,3,FALSE)</f>
        <v>2025</v>
      </c>
      <c r="P481" s="14">
        <f t="shared" si="21"/>
        <v>891492.75</v>
      </c>
      <c r="Q481" s="29" t="str">
        <f t="shared" si="22"/>
        <v>Jun</v>
      </c>
      <c r="R481">
        <f t="shared" si="23"/>
        <v>891047</v>
      </c>
    </row>
    <row r="482" spans="1:18">
      <c r="A482" t="s">
        <v>1076</v>
      </c>
      <c r="B482" t="s">
        <v>376</v>
      </c>
      <c r="C482" t="s">
        <v>1077</v>
      </c>
      <c r="D482" t="s">
        <v>39</v>
      </c>
      <c r="E482" t="s">
        <v>360</v>
      </c>
      <c r="F482">
        <v>998</v>
      </c>
      <c r="G482">
        <v>229.44</v>
      </c>
      <c r="H482">
        <v>114.49</v>
      </c>
      <c r="I482" t="s">
        <v>54</v>
      </c>
      <c r="J482" t="s">
        <v>127</v>
      </c>
      <c r="K482" s="27" t="s">
        <v>332</v>
      </c>
      <c r="L482" t="str">
        <f>VLOOKUP(I482,dim_trader!A:B,2,FALSE)</f>
        <v>Taylor Shah</v>
      </c>
      <c r="M482" t="str">
        <f>VLOOKUP(J482,dim_portfolio!A:B,2,FALSE)</f>
        <v>Portfolio 3</v>
      </c>
      <c r="N482" t="str">
        <f>VLOOKUP(D482,dim_company!A:C,3,FALSE)</f>
        <v>Apple Inc.</v>
      </c>
      <c r="O482">
        <f>VLOOKUP(K482,dim_calendar!A:C,3,FALSE)</f>
        <v>2025</v>
      </c>
      <c r="P482" s="14">
        <f t="shared" si="21"/>
        <v>228981.12</v>
      </c>
      <c r="Q482" s="29" t="str">
        <f t="shared" si="22"/>
        <v>Jun</v>
      </c>
      <c r="R482">
        <f t="shared" si="23"/>
        <v>228866.63</v>
      </c>
    </row>
    <row r="483" spans="1:18">
      <c r="A483" t="s">
        <v>1174</v>
      </c>
      <c r="B483" t="s">
        <v>812</v>
      </c>
      <c r="C483" t="s">
        <v>1175</v>
      </c>
      <c r="D483" t="s">
        <v>42</v>
      </c>
      <c r="E483" t="s">
        <v>360</v>
      </c>
      <c r="F483">
        <v>648</v>
      </c>
      <c r="G483">
        <v>245.45</v>
      </c>
      <c r="H483">
        <v>79.53</v>
      </c>
      <c r="I483" t="s">
        <v>68</v>
      </c>
      <c r="J483" t="s">
        <v>127</v>
      </c>
      <c r="K483" s="27" t="s">
        <v>332</v>
      </c>
      <c r="L483" t="str">
        <f>VLOOKUP(I483,dim_trader!A:B,2,FALSE)</f>
        <v>Reese Patel</v>
      </c>
      <c r="M483" t="str">
        <f>VLOOKUP(J483,dim_portfolio!A:B,2,FALSE)</f>
        <v>Portfolio 3</v>
      </c>
      <c r="N483" t="str">
        <f>VLOOKUP(D483,dim_company!A:C,3,FALSE)</f>
        <v>Microsoft Corp.</v>
      </c>
      <c r="O483">
        <f>VLOOKUP(K483,dim_calendar!A:C,3,FALSE)</f>
        <v>2025</v>
      </c>
      <c r="P483" s="14">
        <f t="shared" si="21"/>
        <v>159051.6</v>
      </c>
      <c r="Q483" s="29" t="str">
        <f t="shared" si="22"/>
        <v>Jun</v>
      </c>
      <c r="R483">
        <f t="shared" si="23"/>
        <v>158972.07</v>
      </c>
    </row>
    <row r="484" spans="1:18">
      <c r="A484" t="s">
        <v>1190</v>
      </c>
      <c r="B484" t="s">
        <v>737</v>
      </c>
      <c r="C484" t="s">
        <v>1191</v>
      </c>
      <c r="D484" t="s">
        <v>36</v>
      </c>
      <c r="E484" t="s">
        <v>360</v>
      </c>
      <c r="F484">
        <v>230</v>
      </c>
      <c r="G484">
        <v>616.86</v>
      </c>
      <c r="H484">
        <v>70.94</v>
      </c>
      <c r="I484" t="s">
        <v>80</v>
      </c>
      <c r="J484" t="s">
        <v>145</v>
      </c>
      <c r="K484" s="27" t="s">
        <v>332</v>
      </c>
      <c r="L484" t="str">
        <f>VLOOKUP(I484,dim_trader!A:B,2,FALSE)</f>
        <v>Reese Williams</v>
      </c>
      <c r="M484" t="str">
        <f>VLOOKUP(J484,dim_portfolio!A:B,2,FALSE)</f>
        <v>Portfolio 9</v>
      </c>
      <c r="N484" t="str">
        <f>VLOOKUP(D484,dim_company!A:C,3,FALSE)</f>
        <v>Reliance Industries</v>
      </c>
      <c r="O484">
        <f>VLOOKUP(K484,dim_calendar!A:C,3,FALSE)</f>
        <v>2025</v>
      </c>
      <c r="P484" s="14">
        <f t="shared" si="21"/>
        <v>141877.80000000002</v>
      </c>
      <c r="Q484" s="29" t="str">
        <f t="shared" si="22"/>
        <v>Jun</v>
      </c>
      <c r="R484">
        <f t="shared" si="23"/>
        <v>141806.86000000002</v>
      </c>
    </row>
    <row r="485" spans="1:18">
      <c r="A485" t="s">
        <v>1214</v>
      </c>
      <c r="B485" t="s">
        <v>402</v>
      </c>
      <c r="C485" t="s">
        <v>1215</v>
      </c>
      <c r="D485" t="s">
        <v>30</v>
      </c>
      <c r="E485" t="s">
        <v>360</v>
      </c>
      <c r="F485">
        <v>589</v>
      </c>
      <c r="G485">
        <v>1249.47</v>
      </c>
      <c r="H485">
        <v>367.97</v>
      </c>
      <c r="I485" t="s">
        <v>96</v>
      </c>
      <c r="J485" t="s">
        <v>142</v>
      </c>
      <c r="K485" s="27" t="s">
        <v>332</v>
      </c>
      <c r="L485" t="str">
        <f>VLOOKUP(I485,dim_trader!A:B,2,FALSE)</f>
        <v>Taylor Miller</v>
      </c>
      <c r="M485" t="str">
        <f>VLOOKUP(J485,dim_portfolio!A:B,2,FALSE)</f>
        <v>Portfolio 8</v>
      </c>
      <c r="N485" t="str">
        <f>VLOOKUP(D485,dim_company!A:C,3,FALSE)</f>
        <v>Infosys</v>
      </c>
      <c r="O485">
        <f>VLOOKUP(K485,dim_calendar!A:C,3,FALSE)</f>
        <v>2025</v>
      </c>
      <c r="P485" s="14">
        <f t="shared" si="21"/>
        <v>735937.83</v>
      </c>
      <c r="Q485" s="29" t="str">
        <f t="shared" si="22"/>
        <v>Jun</v>
      </c>
      <c r="R485">
        <f t="shared" si="23"/>
        <v>735569.86</v>
      </c>
    </row>
    <row r="486" spans="1:18">
      <c r="A486" t="s">
        <v>1307</v>
      </c>
      <c r="B486" t="s">
        <v>799</v>
      </c>
      <c r="C486" t="s">
        <v>1308</v>
      </c>
      <c r="D486" t="s">
        <v>36</v>
      </c>
      <c r="E486" t="s">
        <v>360</v>
      </c>
      <c r="F486">
        <v>239</v>
      </c>
      <c r="G486">
        <v>675.78</v>
      </c>
      <c r="H486">
        <v>80.760000000000005</v>
      </c>
      <c r="I486" t="s">
        <v>68</v>
      </c>
      <c r="J486" t="s">
        <v>127</v>
      </c>
      <c r="K486" s="27" t="s">
        <v>332</v>
      </c>
      <c r="L486" t="str">
        <f>VLOOKUP(I486,dim_trader!A:B,2,FALSE)</f>
        <v>Reese Patel</v>
      </c>
      <c r="M486" t="str">
        <f>VLOOKUP(J486,dim_portfolio!A:B,2,FALSE)</f>
        <v>Portfolio 3</v>
      </c>
      <c r="N486" t="str">
        <f>VLOOKUP(D486,dim_company!A:C,3,FALSE)</f>
        <v>Reliance Industries</v>
      </c>
      <c r="O486">
        <f>VLOOKUP(K486,dim_calendar!A:C,3,FALSE)</f>
        <v>2025</v>
      </c>
      <c r="P486" s="14">
        <f t="shared" si="21"/>
        <v>161511.41999999998</v>
      </c>
      <c r="Q486" s="29" t="str">
        <f t="shared" si="22"/>
        <v>Jun</v>
      </c>
      <c r="R486">
        <f t="shared" si="23"/>
        <v>161430.65999999997</v>
      </c>
    </row>
    <row r="487" spans="1:18">
      <c r="A487" t="s">
        <v>1492</v>
      </c>
      <c r="B487" t="s">
        <v>582</v>
      </c>
      <c r="C487" t="s">
        <v>1493</v>
      </c>
      <c r="D487" t="s">
        <v>48</v>
      </c>
      <c r="E487" t="s">
        <v>360</v>
      </c>
      <c r="F487">
        <v>629</v>
      </c>
      <c r="G487">
        <v>1348.43</v>
      </c>
      <c r="H487">
        <v>424.08</v>
      </c>
      <c r="I487" t="s">
        <v>80</v>
      </c>
      <c r="J487" t="s">
        <v>127</v>
      </c>
      <c r="K487" s="27" t="s">
        <v>332</v>
      </c>
      <c r="L487" t="str">
        <f>VLOOKUP(I487,dim_trader!A:B,2,FALSE)</f>
        <v>Reese Williams</v>
      </c>
      <c r="M487" t="str">
        <f>VLOOKUP(J487,dim_portfolio!A:B,2,FALSE)</f>
        <v>Portfolio 3</v>
      </c>
      <c r="N487" t="str">
        <f>VLOOKUP(D487,dim_company!A:C,3,FALSE)</f>
        <v>Pfizer Inc.</v>
      </c>
      <c r="O487">
        <f>VLOOKUP(K487,dim_calendar!A:C,3,FALSE)</f>
        <v>2025</v>
      </c>
      <c r="P487" s="14">
        <f t="shared" si="21"/>
        <v>848162.47000000009</v>
      </c>
      <c r="Q487" s="29" t="str">
        <f t="shared" si="22"/>
        <v>Jun</v>
      </c>
      <c r="R487">
        <f t="shared" si="23"/>
        <v>847738.39000000013</v>
      </c>
    </row>
    <row r="488" spans="1:18">
      <c r="A488" t="s">
        <v>1695</v>
      </c>
      <c r="B488" t="s">
        <v>830</v>
      </c>
      <c r="C488" t="s">
        <v>1696</v>
      </c>
      <c r="D488" t="s">
        <v>27</v>
      </c>
      <c r="E488" t="s">
        <v>365</v>
      </c>
      <c r="F488">
        <v>186</v>
      </c>
      <c r="G488">
        <v>764.27</v>
      </c>
      <c r="H488">
        <v>71.08</v>
      </c>
      <c r="I488" t="s">
        <v>114</v>
      </c>
      <c r="J488" t="s">
        <v>142</v>
      </c>
      <c r="K488" s="27" t="s">
        <v>332</v>
      </c>
      <c r="L488" t="str">
        <f>VLOOKUP(I488,dim_trader!A:B,2,FALSE)</f>
        <v>Sam Williams</v>
      </c>
      <c r="M488" t="str">
        <f>VLOOKUP(J488,dim_portfolio!A:B,2,FALSE)</f>
        <v>Portfolio 8</v>
      </c>
      <c r="N488" t="str">
        <f>VLOOKUP(D488,dim_company!A:C,3,FALSE)</f>
        <v>Tata Consultancy Services</v>
      </c>
      <c r="O488">
        <f>VLOOKUP(K488,dim_calendar!A:C,3,FALSE)</f>
        <v>2025</v>
      </c>
      <c r="P488" s="14">
        <f t="shared" si="21"/>
        <v>142154.22</v>
      </c>
      <c r="Q488" s="29" t="str">
        <f t="shared" si="22"/>
        <v>Jun</v>
      </c>
      <c r="R488">
        <f t="shared" si="23"/>
        <v>142083.14000000001</v>
      </c>
    </row>
    <row r="489" spans="1:18">
      <c r="A489" t="s">
        <v>1069</v>
      </c>
      <c r="B489" t="s">
        <v>497</v>
      </c>
      <c r="C489" t="s">
        <v>1070</v>
      </c>
      <c r="D489" t="s">
        <v>45</v>
      </c>
      <c r="E489" t="s">
        <v>365</v>
      </c>
      <c r="F489">
        <v>717</v>
      </c>
      <c r="G489">
        <v>584.75</v>
      </c>
      <c r="H489">
        <v>209.63</v>
      </c>
      <c r="I489" t="s">
        <v>86</v>
      </c>
      <c r="J489" t="s">
        <v>133</v>
      </c>
      <c r="K489" s="27" t="s">
        <v>333</v>
      </c>
      <c r="L489" t="str">
        <f>VLOOKUP(I489,dim_trader!A:B,2,FALSE)</f>
        <v>Jamie Anderson</v>
      </c>
      <c r="M489" t="str">
        <f>VLOOKUP(J489,dim_portfolio!A:B,2,FALSE)</f>
        <v>Portfolio 5</v>
      </c>
      <c r="N489" t="str">
        <f>VLOOKUP(D489,dim_company!A:C,3,FALSE)</f>
        <v>Amazon.com Inc.</v>
      </c>
      <c r="O489">
        <f>VLOOKUP(K489,dim_calendar!A:C,3,FALSE)</f>
        <v>2025</v>
      </c>
      <c r="P489" s="14">
        <f t="shared" si="21"/>
        <v>419265.75</v>
      </c>
      <c r="Q489" s="29" t="str">
        <f t="shared" si="22"/>
        <v>Jun</v>
      </c>
      <c r="R489">
        <f t="shared" si="23"/>
        <v>419056.12</v>
      </c>
    </row>
    <row r="490" spans="1:18">
      <c r="A490" t="s">
        <v>1086</v>
      </c>
      <c r="B490" t="s">
        <v>795</v>
      </c>
      <c r="C490" t="s">
        <v>1087</v>
      </c>
      <c r="D490" t="s">
        <v>27</v>
      </c>
      <c r="E490" t="s">
        <v>365</v>
      </c>
      <c r="F490">
        <v>90</v>
      </c>
      <c r="G490">
        <v>775.93</v>
      </c>
      <c r="H490">
        <v>34.92</v>
      </c>
      <c r="I490" t="s">
        <v>88</v>
      </c>
      <c r="J490" t="s">
        <v>142</v>
      </c>
      <c r="K490" s="27" t="s">
        <v>333</v>
      </c>
      <c r="L490" t="str">
        <f>VLOOKUP(I490,dim_trader!A:B,2,FALSE)</f>
        <v>Hayden Brown</v>
      </c>
      <c r="M490" t="str">
        <f>VLOOKUP(J490,dim_portfolio!A:B,2,FALSE)</f>
        <v>Portfolio 8</v>
      </c>
      <c r="N490" t="str">
        <f>VLOOKUP(D490,dim_company!A:C,3,FALSE)</f>
        <v>Tata Consultancy Services</v>
      </c>
      <c r="O490">
        <f>VLOOKUP(K490,dim_calendar!A:C,3,FALSE)</f>
        <v>2025</v>
      </c>
      <c r="P490" s="14">
        <f t="shared" si="21"/>
        <v>69833.7</v>
      </c>
      <c r="Q490" s="29" t="str">
        <f t="shared" si="22"/>
        <v>Jun</v>
      </c>
      <c r="R490">
        <f t="shared" si="23"/>
        <v>69798.78</v>
      </c>
    </row>
    <row r="491" spans="1:18">
      <c r="A491" t="s">
        <v>1170</v>
      </c>
      <c r="B491" t="s">
        <v>544</v>
      </c>
      <c r="C491" t="s">
        <v>1171</v>
      </c>
      <c r="D491" t="s">
        <v>33</v>
      </c>
      <c r="E491" t="s">
        <v>360</v>
      </c>
      <c r="F491">
        <v>14</v>
      </c>
      <c r="G491">
        <v>2175.73</v>
      </c>
      <c r="H491">
        <v>15.23</v>
      </c>
      <c r="I491" t="s">
        <v>60</v>
      </c>
      <c r="J491" t="s">
        <v>139</v>
      </c>
      <c r="K491" s="27" t="s">
        <v>333</v>
      </c>
      <c r="L491" t="str">
        <f>VLOOKUP(I491,dim_trader!A:B,2,FALSE)</f>
        <v>Avery Garcia</v>
      </c>
      <c r="M491" t="str">
        <f>VLOOKUP(J491,dim_portfolio!A:B,2,FALSE)</f>
        <v>Portfolio 7</v>
      </c>
      <c r="N491" t="str">
        <f>VLOOKUP(D491,dim_company!A:C,3,FALSE)</f>
        <v>HDFC Bank</v>
      </c>
      <c r="O491">
        <f>VLOOKUP(K491,dim_calendar!A:C,3,FALSE)</f>
        <v>2025</v>
      </c>
      <c r="P491" s="14">
        <f t="shared" si="21"/>
        <v>30460.22</v>
      </c>
      <c r="Q491" s="29" t="str">
        <f t="shared" si="22"/>
        <v>Jun</v>
      </c>
      <c r="R491">
        <f t="shared" si="23"/>
        <v>30444.99</v>
      </c>
    </row>
    <row r="492" spans="1:18">
      <c r="A492" t="s">
        <v>1088</v>
      </c>
      <c r="B492" t="s">
        <v>751</v>
      </c>
      <c r="C492" t="s">
        <v>1089</v>
      </c>
      <c r="D492" t="s">
        <v>33</v>
      </c>
      <c r="E492" t="s">
        <v>360</v>
      </c>
      <c r="F492">
        <v>207</v>
      </c>
      <c r="G492">
        <v>2157.79</v>
      </c>
      <c r="H492">
        <v>223.33</v>
      </c>
      <c r="I492" t="s">
        <v>100</v>
      </c>
      <c r="J492" t="s">
        <v>121</v>
      </c>
      <c r="K492" s="27" t="s">
        <v>334</v>
      </c>
      <c r="L492" t="str">
        <f>VLOOKUP(I492,dim_trader!A:B,2,FALSE)</f>
        <v>Drew Patel</v>
      </c>
      <c r="M492" t="str">
        <f>VLOOKUP(J492,dim_portfolio!A:B,2,FALSE)</f>
        <v>Portfolio 1</v>
      </c>
      <c r="N492" t="str">
        <f>VLOOKUP(D492,dim_company!A:C,3,FALSE)</f>
        <v>HDFC Bank</v>
      </c>
      <c r="O492">
        <f>VLOOKUP(K492,dim_calendar!A:C,3,FALSE)</f>
        <v>2025</v>
      </c>
      <c r="P492" s="14">
        <f t="shared" si="21"/>
        <v>446662.52999999997</v>
      </c>
      <c r="Q492" s="29" t="str">
        <f t="shared" si="22"/>
        <v>Jun</v>
      </c>
      <c r="R492">
        <f t="shared" si="23"/>
        <v>446439.19999999995</v>
      </c>
    </row>
    <row r="493" spans="1:18">
      <c r="A493" t="s">
        <v>1126</v>
      </c>
      <c r="B493" t="s">
        <v>839</v>
      </c>
      <c r="C493" t="s">
        <v>1127</v>
      </c>
      <c r="D493" t="s">
        <v>45</v>
      </c>
      <c r="E493" t="s">
        <v>360</v>
      </c>
      <c r="F493">
        <v>774</v>
      </c>
      <c r="G493">
        <v>587.33000000000004</v>
      </c>
      <c r="H493">
        <v>227.3</v>
      </c>
      <c r="I493" t="s">
        <v>72</v>
      </c>
      <c r="J493" t="s">
        <v>124</v>
      </c>
      <c r="K493" s="27" t="s">
        <v>334</v>
      </c>
      <c r="L493" t="str">
        <f>VLOOKUP(I493,dim_trader!A:B,2,FALSE)</f>
        <v>Morgan Williams</v>
      </c>
      <c r="M493" t="str">
        <f>VLOOKUP(J493,dim_portfolio!A:B,2,FALSE)</f>
        <v>Portfolio 2</v>
      </c>
      <c r="N493" t="str">
        <f>VLOOKUP(D493,dim_company!A:C,3,FALSE)</f>
        <v>Amazon.com Inc.</v>
      </c>
      <c r="O493">
        <f>VLOOKUP(K493,dim_calendar!A:C,3,FALSE)</f>
        <v>2025</v>
      </c>
      <c r="P493" s="14">
        <f t="shared" si="21"/>
        <v>454593.42000000004</v>
      </c>
      <c r="Q493" s="29" t="str">
        <f t="shared" si="22"/>
        <v>Jun</v>
      </c>
      <c r="R493">
        <f t="shared" si="23"/>
        <v>454366.12000000005</v>
      </c>
    </row>
    <row r="494" spans="1:18">
      <c r="A494" t="s">
        <v>1325</v>
      </c>
      <c r="B494" t="s">
        <v>857</v>
      </c>
      <c r="C494" t="s">
        <v>1326</v>
      </c>
      <c r="D494" t="s">
        <v>48</v>
      </c>
      <c r="E494" t="s">
        <v>365</v>
      </c>
      <c r="F494">
        <v>76</v>
      </c>
      <c r="G494">
        <v>1382.74</v>
      </c>
      <c r="H494">
        <v>52.54</v>
      </c>
      <c r="I494" t="s">
        <v>112</v>
      </c>
      <c r="J494" t="s">
        <v>142</v>
      </c>
      <c r="K494" s="27" t="s">
        <v>334</v>
      </c>
      <c r="L494" t="str">
        <f>VLOOKUP(I494,dim_trader!A:B,2,FALSE)</f>
        <v>Morgan Lee</v>
      </c>
      <c r="M494" t="str">
        <f>VLOOKUP(J494,dim_portfolio!A:B,2,FALSE)</f>
        <v>Portfolio 8</v>
      </c>
      <c r="N494" t="str">
        <f>VLOOKUP(D494,dim_company!A:C,3,FALSE)</f>
        <v>Pfizer Inc.</v>
      </c>
      <c r="O494">
        <f>VLOOKUP(K494,dim_calendar!A:C,3,FALSE)</f>
        <v>2025</v>
      </c>
      <c r="P494" s="14">
        <f t="shared" si="21"/>
        <v>105088.24</v>
      </c>
      <c r="Q494" s="29" t="str">
        <f t="shared" si="22"/>
        <v>Jun</v>
      </c>
      <c r="R494">
        <f t="shared" si="23"/>
        <v>105035.70000000001</v>
      </c>
    </row>
    <row r="495" spans="1:18">
      <c r="A495" t="s">
        <v>1343</v>
      </c>
      <c r="B495" t="s">
        <v>787</v>
      </c>
      <c r="C495" t="s">
        <v>1344</v>
      </c>
      <c r="D495" t="s">
        <v>42</v>
      </c>
      <c r="E495" t="s">
        <v>360</v>
      </c>
      <c r="F495">
        <v>319</v>
      </c>
      <c r="G495">
        <v>230.38</v>
      </c>
      <c r="H495">
        <v>36.75</v>
      </c>
      <c r="I495" t="s">
        <v>82</v>
      </c>
      <c r="J495" t="s">
        <v>124</v>
      </c>
      <c r="K495" s="27" t="s">
        <v>334</v>
      </c>
      <c r="L495" t="str">
        <f>VLOOKUP(I495,dim_trader!A:B,2,FALSE)</f>
        <v>Rowan Clark</v>
      </c>
      <c r="M495" t="str">
        <f>VLOOKUP(J495,dim_portfolio!A:B,2,FALSE)</f>
        <v>Portfolio 2</v>
      </c>
      <c r="N495" t="str">
        <f>VLOOKUP(D495,dim_company!A:C,3,FALSE)</f>
        <v>Microsoft Corp.</v>
      </c>
      <c r="O495">
        <f>VLOOKUP(K495,dim_calendar!A:C,3,FALSE)</f>
        <v>2025</v>
      </c>
      <c r="P495" s="14">
        <f t="shared" si="21"/>
        <v>73491.22</v>
      </c>
      <c r="Q495" s="29" t="str">
        <f t="shared" si="22"/>
        <v>Jun</v>
      </c>
      <c r="R495">
        <f t="shared" si="23"/>
        <v>73454.47</v>
      </c>
    </row>
    <row r="496" spans="1:18">
      <c r="A496" t="s">
        <v>1528</v>
      </c>
      <c r="B496" t="s">
        <v>420</v>
      </c>
      <c r="C496" t="s">
        <v>1529</v>
      </c>
      <c r="D496" t="s">
        <v>45</v>
      </c>
      <c r="E496" t="s">
        <v>365</v>
      </c>
      <c r="F496">
        <v>94</v>
      </c>
      <c r="G496">
        <v>582.11</v>
      </c>
      <c r="H496">
        <v>27.36</v>
      </c>
      <c r="I496" t="s">
        <v>110</v>
      </c>
      <c r="J496" t="s">
        <v>127</v>
      </c>
      <c r="K496" s="27" t="s">
        <v>334</v>
      </c>
      <c r="L496" t="str">
        <f>VLOOKUP(I496,dim_trader!A:B,2,FALSE)</f>
        <v>Elliot Clark</v>
      </c>
      <c r="M496" t="str">
        <f>VLOOKUP(J496,dim_portfolio!A:B,2,FALSE)</f>
        <v>Portfolio 3</v>
      </c>
      <c r="N496" t="str">
        <f>VLOOKUP(D496,dim_company!A:C,3,FALSE)</f>
        <v>Amazon.com Inc.</v>
      </c>
      <c r="O496">
        <f>VLOOKUP(K496,dim_calendar!A:C,3,FALSE)</f>
        <v>2025</v>
      </c>
      <c r="P496" s="14">
        <f t="shared" si="21"/>
        <v>54718.340000000004</v>
      </c>
      <c r="Q496" s="29" t="str">
        <f t="shared" si="22"/>
        <v>Jun</v>
      </c>
      <c r="R496">
        <f t="shared" si="23"/>
        <v>54690.98</v>
      </c>
    </row>
    <row r="497" spans="1:18">
      <c r="A497" t="s">
        <v>894</v>
      </c>
      <c r="B497" t="s">
        <v>710</v>
      </c>
      <c r="C497" t="s">
        <v>895</v>
      </c>
      <c r="D497" t="s">
        <v>45</v>
      </c>
      <c r="E497" t="s">
        <v>360</v>
      </c>
      <c r="F497">
        <v>945</v>
      </c>
      <c r="G497">
        <v>536.45000000000005</v>
      </c>
      <c r="H497">
        <v>253.47</v>
      </c>
      <c r="I497" t="s">
        <v>112</v>
      </c>
      <c r="J497" t="s">
        <v>124</v>
      </c>
      <c r="K497" s="27" t="s">
        <v>337</v>
      </c>
      <c r="L497" t="str">
        <f>VLOOKUP(I497,dim_trader!A:B,2,FALSE)</f>
        <v>Morgan Lee</v>
      </c>
      <c r="M497" t="str">
        <f>VLOOKUP(J497,dim_portfolio!A:B,2,FALSE)</f>
        <v>Portfolio 2</v>
      </c>
      <c r="N497" t="str">
        <f>VLOOKUP(D497,dim_company!A:C,3,FALSE)</f>
        <v>Amazon.com Inc.</v>
      </c>
      <c r="O497">
        <f>VLOOKUP(K497,dim_calendar!A:C,3,FALSE)</f>
        <v>2025</v>
      </c>
      <c r="P497" s="14">
        <f t="shared" si="21"/>
        <v>506945.25000000006</v>
      </c>
      <c r="Q497" s="29" t="str">
        <f t="shared" si="22"/>
        <v>Jun</v>
      </c>
      <c r="R497">
        <f t="shared" si="23"/>
        <v>506691.78000000009</v>
      </c>
    </row>
    <row r="498" spans="1:18">
      <c r="A498" t="s">
        <v>1061</v>
      </c>
      <c r="B498" t="s">
        <v>720</v>
      </c>
      <c r="C498" t="s">
        <v>1062</v>
      </c>
      <c r="D498" t="s">
        <v>48</v>
      </c>
      <c r="E498" t="s">
        <v>360</v>
      </c>
      <c r="F498">
        <v>970</v>
      </c>
      <c r="G498">
        <v>1250.93</v>
      </c>
      <c r="H498">
        <v>606.70000000000005</v>
      </c>
      <c r="I498" t="s">
        <v>68</v>
      </c>
      <c r="J498" t="s">
        <v>130</v>
      </c>
      <c r="K498" s="27" t="s">
        <v>337</v>
      </c>
      <c r="L498" t="str">
        <f>VLOOKUP(I498,dim_trader!A:B,2,FALSE)</f>
        <v>Reese Patel</v>
      </c>
      <c r="M498" t="str">
        <f>VLOOKUP(J498,dim_portfolio!A:B,2,FALSE)</f>
        <v>Portfolio 4</v>
      </c>
      <c r="N498" t="str">
        <f>VLOOKUP(D498,dim_company!A:C,3,FALSE)</f>
        <v>Pfizer Inc.</v>
      </c>
      <c r="O498">
        <f>VLOOKUP(K498,dim_calendar!A:C,3,FALSE)</f>
        <v>2025</v>
      </c>
      <c r="P498" s="14">
        <f t="shared" si="21"/>
        <v>1213402.1000000001</v>
      </c>
      <c r="Q498" s="29" t="str">
        <f t="shared" si="22"/>
        <v>Jun</v>
      </c>
      <c r="R498">
        <f t="shared" si="23"/>
        <v>1212795.4000000001</v>
      </c>
    </row>
    <row r="499" spans="1:18">
      <c r="A499" t="s">
        <v>1309</v>
      </c>
      <c r="B499" t="s">
        <v>489</v>
      </c>
      <c r="C499" t="s">
        <v>1310</v>
      </c>
      <c r="D499" t="s">
        <v>30</v>
      </c>
      <c r="E499" t="s">
        <v>360</v>
      </c>
      <c r="F499">
        <v>872</v>
      </c>
      <c r="G499">
        <v>1313.95</v>
      </c>
      <c r="H499">
        <v>572.88</v>
      </c>
      <c r="I499" t="s">
        <v>90</v>
      </c>
      <c r="J499" t="s">
        <v>130</v>
      </c>
      <c r="K499" s="27" t="s">
        <v>337</v>
      </c>
      <c r="L499" t="str">
        <f>VLOOKUP(I499,dim_trader!A:B,2,FALSE)</f>
        <v>Casey Khan</v>
      </c>
      <c r="M499" t="str">
        <f>VLOOKUP(J499,dim_portfolio!A:B,2,FALSE)</f>
        <v>Portfolio 4</v>
      </c>
      <c r="N499" t="str">
        <f>VLOOKUP(D499,dim_company!A:C,3,FALSE)</f>
        <v>Infosys</v>
      </c>
      <c r="O499">
        <f>VLOOKUP(K499,dim_calendar!A:C,3,FALSE)</f>
        <v>2025</v>
      </c>
      <c r="P499" s="14">
        <f t="shared" si="21"/>
        <v>1145764.4000000001</v>
      </c>
      <c r="Q499" s="29" t="str">
        <f t="shared" si="22"/>
        <v>Jun</v>
      </c>
      <c r="R499">
        <f t="shared" si="23"/>
        <v>1145191.5200000003</v>
      </c>
    </row>
    <row r="500" spans="1:18">
      <c r="A500" t="s">
        <v>1726</v>
      </c>
      <c r="B500" t="s">
        <v>614</v>
      </c>
      <c r="C500" t="s">
        <v>1727</v>
      </c>
      <c r="D500" t="s">
        <v>36</v>
      </c>
      <c r="E500" t="s">
        <v>365</v>
      </c>
      <c r="F500">
        <v>230</v>
      </c>
      <c r="G500">
        <v>600.99</v>
      </c>
      <c r="H500">
        <v>69.11</v>
      </c>
      <c r="I500" t="s">
        <v>74</v>
      </c>
      <c r="J500" t="s">
        <v>127</v>
      </c>
      <c r="K500" s="27" t="s">
        <v>337</v>
      </c>
      <c r="L500" t="str">
        <f>VLOOKUP(I500,dim_trader!A:B,2,FALSE)</f>
        <v>Robin Lewis</v>
      </c>
      <c r="M500" t="str">
        <f>VLOOKUP(J500,dim_portfolio!A:B,2,FALSE)</f>
        <v>Portfolio 3</v>
      </c>
      <c r="N500" t="str">
        <f>VLOOKUP(D500,dim_company!A:C,3,FALSE)</f>
        <v>Reliance Industries</v>
      </c>
      <c r="O500">
        <f>VLOOKUP(K500,dim_calendar!A:C,3,FALSE)</f>
        <v>2025</v>
      </c>
      <c r="P500" s="14">
        <f t="shared" si="21"/>
        <v>138227.70000000001</v>
      </c>
      <c r="Q500" s="29" t="str">
        <f t="shared" si="22"/>
        <v>Jun</v>
      </c>
      <c r="R500">
        <f t="shared" si="23"/>
        <v>138158.59000000003</v>
      </c>
    </row>
    <row r="501" spans="1:18">
      <c r="A501" t="s">
        <v>1779</v>
      </c>
      <c r="B501" t="s">
        <v>854</v>
      </c>
      <c r="C501" t="s">
        <v>1780</v>
      </c>
      <c r="D501" t="s">
        <v>45</v>
      </c>
      <c r="E501" t="s">
        <v>360</v>
      </c>
      <c r="F501">
        <v>991</v>
      </c>
      <c r="G501">
        <v>615.47</v>
      </c>
      <c r="H501">
        <v>304.97000000000003</v>
      </c>
      <c r="I501" t="s">
        <v>114</v>
      </c>
      <c r="J501" t="s">
        <v>133</v>
      </c>
      <c r="K501" s="27" t="s">
        <v>337</v>
      </c>
      <c r="L501" t="str">
        <f>VLOOKUP(I501,dim_trader!A:B,2,FALSE)</f>
        <v>Sam Williams</v>
      </c>
      <c r="M501" t="str">
        <f>VLOOKUP(J501,dim_portfolio!A:B,2,FALSE)</f>
        <v>Portfolio 5</v>
      </c>
      <c r="N501" t="str">
        <f>VLOOKUP(D501,dim_company!A:C,3,FALSE)</f>
        <v>Amazon.com Inc.</v>
      </c>
      <c r="O501">
        <f>VLOOKUP(K501,dim_calendar!A:C,3,FALSE)</f>
        <v>2025</v>
      </c>
      <c r="P501" s="14">
        <f t="shared" si="21"/>
        <v>609930.77</v>
      </c>
      <c r="Q501" s="29" t="str">
        <f t="shared" si="22"/>
        <v>Jun</v>
      </c>
      <c r="R501">
        <f t="shared" si="23"/>
        <v>609625.80000000005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9309-F9D9-4CB8-9E47-85B9A1152825}">
  <dimension ref="A1:O1033"/>
  <sheetViews>
    <sheetView workbookViewId="0">
      <selection activeCell="N1" sqref="N1"/>
    </sheetView>
  </sheetViews>
  <sheetFormatPr defaultRowHeight="14.4"/>
  <cols>
    <col min="1" max="1" width="12.6640625" customWidth="1"/>
    <col min="2" max="2" width="16.44140625" customWidth="1"/>
    <col min="3" max="3" width="11" customWidth="1"/>
    <col min="4" max="4" width="11.33203125" customWidth="1"/>
    <col min="5" max="5" width="11.88671875" customWidth="1"/>
    <col min="6" max="7" width="12.33203125" customWidth="1"/>
    <col min="8" max="8" width="24.109375" customWidth="1"/>
    <col min="9" max="9" width="15.77734375" customWidth="1"/>
    <col min="10" max="10" width="23.109375" customWidth="1"/>
    <col min="11" max="11" width="17.109375" customWidth="1"/>
    <col min="12" max="12" width="15.44140625" customWidth="1"/>
    <col min="13" max="13" width="9.33203125" customWidth="1"/>
    <col min="14" max="14" width="11.44140625" customWidth="1"/>
    <col min="15" max="15" width="16.109375" customWidth="1"/>
  </cols>
  <sheetData>
    <row r="1" spans="1:15">
      <c r="A1" s="2" t="s">
        <v>151</v>
      </c>
      <c r="B1" s="1" t="s">
        <v>24</v>
      </c>
      <c r="C1" s="1" t="s">
        <v>338</v>
      </c>
      <c r="D1" s="1" t="s">
        <v>339</v>
      </c>
      <c r="E1" s="1" t="s">
        <v>340</v>
      </c>
      <c r="F1" s="1" t="s">
        <v>341</v>
      </c>
      <c r="G1" s="1" t="s">
        <v>342</v>
      </c>
      <c r="H1" s="2" t="s">
        <v>26</v>
      </c>
      <c r="I1" s="2" t="s">
        <v>12</v>
      </c>
      <c r="J1" s="2" t="s">
        <v>13</v>
      </c>
      <c r="K1" s="2" t="s">
        <v>1892</v>
      </c>
      <c r="L1" s="2" t="s">
        <v>1893</v>
      </c>
      <c r="M1" s="2" t="s">
        <v>1894</v>
      </c>
      <c r="N1" s="2" t="s">
        <v>1933</v>
      </c>
    </row>
    <row r="2" spans="1:15">
      <c r="A2" t="s">
        <v>157</v>
      </c>
      <c r="B2" t="s">
        <v>27</v>
      </c>
      <c r="C2">
        <v>796.56</v>
      </c>
      <c r="D2">
        <v>800.79</v>
      </c>
      <c r="E2">
        <v>792.33</v>
      </c>
      <c r="F2">
        <v>800.53</v>
      </c>
      <c r="G2">
        <v>42106</v>
      </c>
      <c r="H2" s="3" t="str">
        <f>VLOOKUP(B2,dim_company!A:C,3,FALSE)</f>
        <v>Tata Consultancy Services</v>
      </c>
      <c r="I2" t="str">
        <f>VLOOKUP(B2,dim_company!A:D,4,FALSE)</f>
        <v>SEC01</v>
      </c>
      <c r="J2" t="str">
        <f>VLOOKUP(I2,dim_sector!A:B,2,FALSE)</f>
        <v>Information Technology</v>
      </c>
      <c r="K2">
        <f xml:space="preserve"> tbl_market[[#This Row],[close]] - tbl_market[[#This Row],[open]]</f>
        <v>3.9700000000000273</v>
      </c>
      <c r="L2">
        <f xml:space="preserve"> (tbl_market[ [#This Row],[close] ] - tbl_market[[#This Row],[open]]) / tbl_market[[#This Row],[open]]</f>
        <v>4.9839309028824287E-3</v>
      </c>
      <c r="M2">
        <f xml:space="preserve"> tbl_market[[#This Row],[high]] - tbl_market[[#This Row],[low]]</f>
        <v>8.4599999999999227</v>
      </c>
      <c r="N2" s="11" t="str">
        <f t="shared" ref="N2:N65" si="0">TEXT(A2,"mmm")</f>
        <v>Jan</v>
      </c>
      <c r="O2" t="s">
        <v>1902</v>
      </c>
    </row>
    <row r="3" spans="1:15">
      <c r="A3" t="s">
        <v>158</v>
      </c>
      <c r="B3" t="s">
        <v>27</v>
      </c>
      <c r="C3">
        <v>805.97</v>
      </c>
      <c r="D3">
        <v>809.55</v>
      </c>
      <c r="E3">
        <v>802.39</v>
      </c>
      <c r="F3">
        <v>803.94</v>
      </c>
      <c r="G3">
        <v>9680</v>
      </c>
      <c r="H3" s="3" t="str">
        <f>VLOOKUP(B3,dim_company!A:C,3,FALSE)</f>
        <v>Tata Consultancy Services</v>
      </c>
      <c r="I3" t="str">
        <f>VLOOKUP(B3,dim_company!A:D,4,FALSE)</f>
        <v>SEC01</v>
      </c>
      <c r="J3" t="str">
        <f>VLOOKUP(I3,dim_sector!A:B,2,FALSE)</f>
        <v>Information Technology</v>
      </c>
      <c r="K3">
        <f xml:space="preserve"> tbl_market[[#This Row],[close]] - tbl_market[[#This Row],[open]]</f>
        <v>-2.0299999999999727</v>
      </c>
      <c r="L3">
        <f xml:space="preserve"> (tbl_market[ [#This Row],[close] ] - tbl_market[[#This Row],[open]]) / tbl_market[[#This Row],[open]]</f>
        <v>-2.5187041701303678E-3</v>
      </c>
      <c r="M3">
        <f xml:space="preserve"> tbl_market[[#This Row],[high]] - tbl_market[[#This Row],[low]]</f>
        <v>7.1599999999999682</v>
      </c>
      <c r="N3" s="11" t="str">
        <f t="shared" si="0"/>
        <v>Jan</v>
      </c>
      <c r="O3" s="6">
        <f>AVERAGE(L:L)</f>
        <v>-7.5109387842277095E-5</v>
      </c>
    </row>
    <row r="4" spans="1:15">
      <c r="A4" t="s">
        <v>159</v>
      </c>
      <c r="B4" t="s">
        <v>27</v>
      </c>
      <c r="C4">
        <v>809.42</v>
      </c>
      <c r="D4">
        <v>818.12</v>
      </c>
      <c r="E4">
        <v>800.72</v>
      </c>
      <c r="F4">
        <v>806.96</v>
      </c>
      <c r="G4">
        <v>36153</v>
      </c>
      <c r="H4" s="3" t="str">
        <f>VLOOKUP(B4,dim_company!A:C,3,FALSE)</f>
        <v>Tata Consultancy Services</v>
      </c>
      <c r="I4" t="str">
        <f>VLOOKUP(B4,dim_company!A:D,4,FALSE)</f>
        <v>SEC01</v>
      </c>
      <c r="J4" t="str">
        <f>VLOOKUP(I4,dim_sector!A:B,2,FALSE)</f>
        <v>Information Technology</v>
      </c>
      <c r="K4">
        <f xml:space="preserve"> tbl_market[[#This Row],[close]] - tbl_market[[#This Row],[open]]</f>
        <v>-2.4599999999999227</v>
      </c>
      <c r="L4">
        <f xml:space="preserve"> (tbl_market[ [#This Row],[close] ] - tbl_market[[#This Row],[open]]) / tbl_market[[#This Row],[open]]</f>
        <v>-3.0392132638184413E-3</v>
      </c>
      <c r="M4">
        <f xml:space="preserve"> tbl_market[[#This Row],[high]] - tbl_market[[#This Row],[low]]</f>
        <v>17.399999999999977</v>
      </c>
      <c r="N4" s="11" t="str">
        <f t="shared" si="0"/>
        <v>Jan</v>
      </c>
    </row>
    <row r="5" spans="1:15">
      <c r="A5" t="s">
        <v>162</v>
      </c>
      <c r="B5" t="s">
        <v>27</v>
      </c>
      <c r="C5">
        <v>818.82</v>
      </c>
      <c r="D5">
        <v>831.19</v>
      </c>
      <c r="E5">
        <v>806.45</v>
      </c>
      <c r="F5">
        <v>817.5</v>
      </c>
      <c r="G5">
        <v>9120</v>
      </c>
      <c r="H5" s="3" t="str">
        <f>VLOOKUP(B5,dim_company!A:C,3,FALSE)</f>
        <v>Tata Consultancy Services</v>
      </c>
      <c r="I5" t="str">
        <f>VLOOKUP(B5,dim_company!A:D,4,FALSE)</f>
        <v>SEC01</v>
      </c>
      <c r="J5" t="str">
        <f>VLOOKUP(I5,dim_sector!A:B,2,FALSE)</f>
        <v>Information Technology</v>
      </c>
      <c r="K5">
        <f xml:space="preserve"> tbl_market[[#This Row],[close]] - tbl_market[[#This Row],[open]]</f>
        <v>-1.32000000000005</v>
      </c>
      <c r="L5">
        <f xml:space="preserve"> (tbl_market[ [#This Row],[close] ] - tbl_market[[#This Row],[open]]) / tbl_market[[#This Row],[open]]</f>
        <v>-1.6120759141203804E-3</v>
      </c>
      <c r="M5">
        <f xml:space="preserve"> tbl_market[[#This Row],[high]] - tbl_market[[#This Row],[low]]</f>
        <v>24.740000000000009</v>
      </c>
      <c r="N5" s="11" t="str">
        <f t="shared" si="0"/>
        <v>Jan</v>
      </c>
      <c r="O5" t="s">
        <v>1903</v>
      </c>
    </row>
    <row r="6" spans="1:15">
      <c r="A6" t="s">
        <v>163</v>
      </c>
      <c r="B6" t="s">
        <v>27</v>
      </c>
      <c r="C6">
        <v>805.15</v>
      </c>
      <c r="D6">
        <v>813.57</v>
      </c>
      <c r="E6">
        <v>796.72</v>
      </c>
      <c r="F6">
        <v>811.73</v>
      </c>
      <c r="G6">
        <v>21445</v>
      </c>
      <c r="H6" s="3" t="str">
        <f>VLOOKUP(B6,dim_company!A:C,3,FALSE)</f>
        <v>Tata Consultancy Services</v>
      </c>
      <c r="I6" t="str">
        <f>VLOOKUP(B6,dim_company!A:D,4,FALSE)</f>
        <v>SEC01</v>
      </c>
      <c r="J6" t="str">
        <f>VLOOKUP(I6,dim_sector!A:B,2,FALSE)</f>
        <v>Information Technology</v>
      </c>
      <c r="K6">
        <f xml:space="preserve"> tbl_market[[#This Row],[close]] - tbl_market[[#This Row],[open]]</f>
        <v>6.5800000000000409</v>
      </c>
      <c r="L6">
        <f xml:space="preserve"> (tbl_market[ [#This Row],[close] ] - tbl_market[[#This Row],[open]]) / tbl_market[[#This Row],[open]]</f>
        <v>8.1723902378439319E-3</v>
      </c>
      <c r="M6">
        <f xml:space="preserve"> tbl_market[[#This Row],[high]] - tbl_market[[#This Row],[low]]</f>
        <v>16.850000000000023</v>
      </c>
      <c r="N6" s="11" t="str">
        <f t="shared" si="0"/>
        <v>Jan</v>
      </c>
      <c r="O6" s="6">
        <f>MAX(L:L)</f>
        <v>9.9027268378247841E-3</v>
      </c>
    </row>
    <row r="7" spans="1:15">
      <c r="A7" t="s">
        <v>164</v>
      </c>
      <c r="B7" t="s">
        <v>27</v>
      </c>
      <c r="C7">
        <v>810.34</v>
      </c>
      <c r="D7">
        <v>817.79</v>
      </c>
      <c r="E7">
        <v>802.88</v>
      </c>
      <c r="F7">
        <v>806.57</v>
      </c>
      <c r="G7">
        <v>32065</v>
      </c>
      <c r="H7" s="3" t="str">
        <f>VLOOKUP(B7,dim_company!A:C,3,FALSE)</f>
        <v>Tata Consultancy Services</v>
      </c>
      <c r="I7" t="str">
        <f>VLOOKUP(B7,dim_company!A:D,4,FALSE)</f>
        <v>SEC01</v>
      </c>
      <c r="J7" t="str">
        <f>VLOOKUP(I7,dim_sector!A:B,2,FALSE)</f>
        <v>Information Technology</v>
      </c>
      <c r="K7">
        <f xml:space="preserve"> tbl_market[[#This Row],[close]] - tbl_market[[#This Row],[open]]</f>
        <v>-3.7699999999999818</v>
      </c>
      <c r="L7">
        <f xml:space="preserve"> (tbl_market[ [#This Row],[close] ] - tbl_market[[#This Row],[open]]) / tbl_market[[#This Row],[open]]</f>
        <v>-4.6523681417676302E-3</v>
      </c>
      <c r="M7">
        <f xml:space="preserve"> tbl_market[[#This Row],[high]] - tbl_market[[#This Row],[low]]</f>
        <v>14.909999999999968</v>
      </c>
      <c r="N7" s="11" t="str">
        <f t="shared" si="0"/>
        <v>Jan</v>
      </c>
    </row>
    <row r="8" spans="1:15">
      <c r="A8" t="s">
        <v>165</v>
      </c>
      <c r="B8" t="s">
        <v>27</v>
      </c>
      <c r="C8">
        <v>804.7</v>
      </c>
      <c r="D8">
        <v>816.71</v>
      </c>
      <c r="E8">
        <v>792.7</v>
      </c>
      <c r="F8">
        <v>800.97</v>
      </c>
      <c r="G8">
        <v>46936</v>
      </c>
      <c r="H8" s="3" t="str">
        <f>VLOOKUP(B8,dim_company!A:C,3,FALSE)</f>
        <v>Tata Consultancy Services</v>
      </c>
      <c r="I8" t="str">
        <f>VLOOKUP(B8,dim_company!A:D,4,FALSE)</f>
        <v>SEC01</v>
      </c>
      <c r="J8" t="str">
        <f>VLOOKUP(I8,dim_sector!A:B,2,FALSE)</f>
        <v>Information Technology</v>
      </c>
      <c r="K8">
        <f xml:space="preserve"> tbl_market[[#This Row],[close]] - tbl_market[[#This Row],[open]]</f>
        <v>-3.7300000000000182</v>
      </c>
      <c r="L8">
        <f xml:space="preserve"> (tbl_market[ [#This Row],[close] ] - tbl_market[[#This Row],[open]]) / tbl_market[[#This Row],[open]]</f>
        <v>-4.6352678016652396E-3</v>
      </c>
      <c r="M8">
        <f xml:space="preserve"> tbl_market[[#This Row],[high]] - tbl_market[[#This Row],[low]]</f>
        <v>24.009999999999991</v>
      </c>
      <c r="N8" s="11" t="str">
        <f t="shared" si="0"/>
        <v>Jan</v>
      </c>
      <c r="O8" t="s">
        <v>1904</v>
      </c>
    </row>
    <row r="9" spans="1:15">
      <c r="A9" t="s">
        <v>166</v>
      </c>
      <c r="B9" t="s">
        <v>27</v>
      </c>
      <c r="C9">
        <v>793.07</v>
      </c>
      <c r="D9">
        <v>795.72</v>
      </c>
      <c r="E9">
        <v>790.42</v>
      </c>
      <c r="F9">
        <v>791.89</v>
      </c>
      <c r="G9">
        <v>21932</v>
      </c>
      <c r="H9" s="3" t="str">
        <f>VLOOKUP(B9,dim_company!A:C,3,FALSE)</f>
        <v>Tata Consultancy Services</v>
      </c>
      <c r="I9" t="str">
        <f>VLOOKUP(B9,dim_company!A:D,4,FALSE)</f>
        <v>SEC01</v>
      </c>
      <c r="J9" t="str">
        <f>VLOOKUP(I9,dim_sector!A:B,2,FALSE)</f>
        <v>Information Technology</v>
      </c>
      <c r="K9">
        <f xml:space="preserve"> tbl_market[[#This Row],[close]] - tbl_market[[#This Row],[open]]</f>
        <v>-1.1800000000000637</v>
      </c>
      <c r="L9">
        <f xml:space="preserve"> (tbl_market[ [#This Row],[close] ] - tbl_market[[#This Row],[open]]) / tbl_market[[#This Row],[open]]</f>
        <v>-1.4878888370510341E-3</v>
      </c>
      <c r="M9">
        <f xml:space="preserve"> tbl_market[[#This Row],[high]] - tbl_market[[#This Row],[low]]</f>
        <v>5.3000000000000682</v>
      </c>
      <c r="N9" s="11" t="str">
        <f t="shared" si="0"/>
        <v>Jan</v>
      </c>
      <c r="O9" s="6">
        <f>MIN(L:L)</f>
        <v>-9.5118423860214556E-3</v>
      </c>
    </row>
    <row r="10" spans="1:15">
      <c r="A10" t="s">
        <v>169</v>
      </c>
      <c r="B10" t="s">
        <v>27</v>
      </c>
      <c r="C10">
        <v>768.48</v>
      </c>
      <c r="D10">
        <v>780.24</v>
      </c>
      <c r="E10">
        <v>756.73</v>
      </c>
      <c r="F10">
        <v>766.43</v>
      </c>
      <c r="G10">
        <v>44016</v>
      </c>
      <c r="H10" s="3" t="str">
        <f>VLOOKUP(B10,dim_company!A:C,3,FALSE)</f>
        <v>Tata Consultancy Services</v>
      </c>
      <c r="I10" t="str">
        <f>VLOOKUP(B10,dim_company!A:D,4,FALSE)</f>
        <v>SEC01</v>
      </c>
      <c r="J10" t="str">
        <f>VLOOKUP(I10,dim_sector!A:B,2,FALSE)</f>
        <v>Information Technology</v>
      </c>
      <c r="K10">
        <f xml:space="preserve"> tbl_market[[#This Row],[close]] - tbl_market[[#This Row],[open]]</f>
        <v>-2.0500000000000682</v>
      </c>
      <c r="L10">
        <f xml:space="preserve"> (tbl_market[ [#This Row],[close] ] - tbl_market[[#This Row],[open]]) / tbl_market[[#This Row],[open]]</f>
        <v>-2.6676035810952376E-3</v>
      </c>
      <c r="M10">
        <f xml:space="preserve"> tbl_market[[#This Row],[high]] - tbl_market[[#This Row],[low]]</f>
        <v>23.509999999999991</v>
      </c>
      <c r="N10" s="11" t="str">
        <f t="shared" si="0"/>
        <v>Jan</v>
      </c>
    </row>
    <row r="11" spans="1:15">
      <c r="A11" t="s">
        <v>170</v>
      </c>
      <c r="B11" t="s">
        <v>27</v>
      </c>
      <c r="C11">
        <v>772.58</v>
      </c>
      <c r="D11">
        <v>780.18</v>
      </c>
      <c r="E11">
        <v>764.98</v>
      </c>
      <c r="F11">
        <v>775.85</v>
      </c>
      <c r="G11">
        <v>2154</v>
      </c>
      <c r="H11" s="3" t="str">
        <f>VLOOKUP(B11,dim_company!A:C,3,FALSE)</f>
        <v>Tata Consultancy Services</v>
      </c>
      <c r="I11" t="str">
        <f>VLOOKUP(B11,dim_company!A:D,4,FALSE)</f>
        <v>SEC01</v>
      </c>
      <c r="J11" t="str">
        <f>VLOOKUP(I11,dim_sector!A:B,2,FALSE)</f>
        <v>Information Technology</v>
      </c>
      <c r="K11">
        <f xml:space="preserve"> tbl_market[[#This Row],[close]] - tbl_market[[#This Row],[open]]</f>
        <v>3.2699999999999818</v>
      </c>
      <c r="L11">
        <f xml:space="preserve"> (tbl_market[ [#This Row],[close] ] - tbl_market[[#This Row],[open]]) / tbl_market[[#This Row],[open]]</f>
        <v>4.232571384193199E-3</v>
      </c>
      <c r="M11">
        <f xml:space="preserve"> tbl_market[[#This Row],[high]] - tbl_market[[#This Row],[low]]</f>
        <v>15.199999999999932</v>
      </c>
      <c r="N11" s="11" t="str">
        <f t="shared" si="0"/>
        <v>Jan</v>
      </c>
      <c r="O11" t="s">
        <v>1905</v>
      </c>
    </row>
    <row r="12" spans="1:15">
      <c r="A12" t="s">
        <v>171</v>
      </c>
      <c r="B12" t="s">
        <v>27</v>
      </c>
      <c r="C12">
        <v>787.6</v>
      </c>
      <c r="D12">
        <v>797.49</v>
      </c>
      <c r="E12">
        <v>777.72</v>
      </c>
      <c r="F12">
        <v>784.06</v>
      </c>
      <c r="G12">
        <v>13183</v>
      </c>
      <c r="H12" s="3" t="str">
        <f>VLOOKUP(B12,dim_company!A:C,3,FALSE)</f>
        <v>Tata Consultancy Services</v>
      </c>
      <c r="I12" t="str">
        <f>VLOOKUP(B12,dim_company!A:D,4,FALSE)</f>
        <v>SEC01</v>
      </c>
      <c r="J12" t="str">
        <f>VLOOKUP(I12,dim_sector!A:B,2,FALSE)</f>
        <v>Information Technology</v>
      </c>
      <c r="K12">
        <f xml:space="preserve"> tbl_market[[#This Row],[close]] - tbl_market[[#This Row],[open]]</f>
        <v>-3.5400000000000773</v>
      </c>
      <c r="L12">
        <f xml:space="preserve"> (tbl_market[ [#This Row],[close] ] - tbl_market[[#This Row],[open]]) / tbl_market[[#This Row],[open]]</f>
        <v>-4.4946673438294527E-3</v>
      </c>
      <c r="M12">
        <f xml:space="preserve"> tbl_market[[#This Row],[high]] - tbl_market[[#This Row],[low]]</f>
        <v>19.769999999999982</v>
      </c>
      <c r="N12" s="11" t="str">
        <f t="shared" si="0"/>
        <v>Jan</v>
      </c>
      <c r="O12" s="24">
        <f>AVERAGE(G:G)</f>
        <v>25414.796511627908</v>
      </c>
    </row>
    <row r="13" spans="1:15">
      <c r="A13" t="s">
        <v>172</v>
      </c>
      <c r="B13" t="s">
        <v>27</v>
      </c>
      <c r="C13">
        <v>768.68</v>
      </c>
      <c r="D13">
        <v>782.43</v>
      </c>
      <c r="E13">
        <v>754.94</v>
      </c>
      <c r="F13">
        <v>769.33</v>
      </c>
      <c r="G13">
        <v>6539</v>
      </c>
      <c r="H13" s="3" t="str">
        <f>VLOOKUP(B13,dim_company!A:C,3,FALSE)</f>
        <v>Tata Consultancy Services</v>
      </c>
      <c r="I13" t="str">
        <f>VLOOKUP(B13,dim_company!A:D,4,FALSE)</f>
        <v>SEC01</v>
      </c>
      <c r="J13" t="str">
        <f>VLOOKUP(I13,dim_sector!A:B,2,FALSE)</f>
        <v>Information Technology</v>
      </c>
      <c r="K13">
        <f xml:space="preserve"> tbl_market[[#This Row],[close]] - tbl_market[[#This Row],[open]]</f>
        <v>0.65000000000009095</v>
      </c>
      <c r="L13">
        <f xml:space="preserve"> (tbl_market[ [#This Row],[close] ] - tbl_market[[#This Row],[open]]) / tbl_market[[#This Row],[open]]</f>
        <v>8.456054535048278E-4</v>
      </c>
      <c r="M13">
        <f xml:space="preserve"> tbl_market[[#This Row],[high]] - tbl_market[[#This Row],[low]]</f>
        <v>27.489999999999895</v>
      </c>
      <c r="N13" s="11" t="str">
        <f t="shared" si="0"/>
        <v>Jan</v>
      </c>
    </row>
    <row r="14" spans="1:15">
      <c r="A14" t="s">
        <v>173</v>
      </c>
      <c r="B14" t="s">
        <v>27</v>
      </c>
      <c r="C14">
        <v>767.61</v>
      </c>
      <c r="D14">
        <v>779.13</v>
      </c>
      <c r="E14">
        <v>756.09</v>
      </c>
      <c r="F14">
        <v>765.38</v>
      </c>
      <c r="G14">
        <v>49354</v>
      </c>
      <c r="H14" s="3" t="str">
        <f>VLOOKUP(B14,dim_company!A:C,3,FALSE)</f>
        <v>Tata Consultancy Services</v>
      </c>
      <c r="I14" t="str">
        <f>VLOOKUP(B14,dim_company!A:D,4,FALSE)</f>
        <v>SEC01</v>
      </c>
      <c r="J14" t="str">
        <f>VLOOKUP(I14,dim_sector!A:B,2,FALSE)</f>
        <v>Information Technology</v>
      </c>
      <c r="K14">
        <f xml:space="preserve"> tbl_market[[#This Row],[close]] - tbl_market[[#This Row],[open]]</f>
        <v>-2.2300000000000182</v>
      </c>
      <c r="L14">
        <f xml:space="preserve"> (tbl_market[ [#This Row],[close] ] - tbl_market[[#This Row],[open]]) / tbl_market[[#This Row],[open]]</f>
        <v>-2.9051210901369423E-3</v>
      </c>
      <c r="M14">
        <f xml:space="preserve"> tbl_market[[#This Row],[high]] - tbl_market[[#This Row],[low]]</f>
        <v>23.039999999999964</v>
      </c>
      <c r="N14" s="11" t="str">
        <f t="shared" si="0"/>
        <v>Jan</v>
      </c>
    </row>
    <row r="15" spans="1:15">
      <c r="A15" t="s">
        <v>176</v>
      </c>
      <c r="B15" t="s">
        <v>27</v>
      </c>
      <c r="C15">
        <v>754.13</v>
      </c>
      <c r="D15">
        <v>764.08</v>
      </c>
      <c r="E15">
        <v>744.17</v>
      </c>
      <c r="F15">
        <v>758.43</v>
      </c>
      <c r="G15">
        <v>3200</v>
      </c>
      <c r="H15" s="3" t="str">
        <f>VLOOKUP(B15,dim_company!A:C,3,FALSE)</f>
        <v>Tata Consultancy Services</v>
      </c>
      <c r="I15" t="str">
        <f>VLOOKUP(B15,dim_company!A:D,4,FALSE)</f>
        <v>SEC01</v>
      </c>
      <c r="J15" t="str">
        <f>VLOOKUP(I15,dim_sector!A:B,2,FALSE)</f>
        <v>Information Technology</v>
      </c>
      <c r="K15">
        <f xml:space="preserve"> tbl_market[[#This Row],[close]] - tbl_market[[#This Row],[open]]</f>
        <v>4.2999999999999545</v>
      </c>
      <c r="L15">
        <f xml:space="preserve"> (tbl_market[ [#This Row],[close] ] - tbl_market[[#This Row],[open]]) / tbl_market[[#This Row],[open]]</f>
        <v>5.7019346796970743E-3</v>
      </c>
      <c r="M15">
        <f xml:space="preserve"> tbl_market[[#This Row],[high]] - tbl_market[[#This Row],[low]]</f>
        <v>19.910000000000082</v>
      </c>
      <c r="N15" s="11" t="str">
        <f t="shared" si="0"/>
        <v>Jan</v>
      </c>
    </row>
    <row r="16" spans="1:15">
      <c r="A16" t="s">
        <v>177</v>
      </c>
      <c r="B16" t="s">
        <v>27</v>
      </c>
      <c r="C16">
        <v>750.75</v>
      </c>
      <c r="D16">
        <v>752</v>
      </c>
      <c r="E16">
        <v>749.5</v>
      </c>
      <c r="F16">
        <v>751.92</v>
      </c>
      <c r="G16">
        <v>12969</v>
      </c>
      <c r="H16" s="3" t="str">
        <f>VLOOKUP(B16,dim_company!A:C,3,FALSE)</f>
        <v>Tata Consultancy Services</v>
      </c>
      <c r="I16" t="str">
        <f>VLOOKUP(B16,dim_company!A:D,4,FALSE)</f>
        <v>SEC01</v>
      </c>
      <c r="J16" t="str">
        <f>VLOOKUP(I16,dim_sector!A:B,2,FALSE)</f>
        <v>Information Technology</v>
      </c>
      <c r="K16">
        <f xml:space="preserve"> tbl_market[[#This Row],[close]] - tbl_market[[#This Row],[open]]</f>
        <v>1.1699999999999591</v>
      </c>
      <c r="L16">
        <f xml:space="preserve"> (tbl_market[ [#This Row],[close] ] - tbl_market[[#This Row],[open]]) / tbl_market[[#This Row],[open]]</f>
        <v>1.558441558441504E-3</v>
      </c>
      <c r="M16">
        <f xml:space="preserve"> tbl_market[[#This Row],[high]] - tbl_market[[#This Row],[low]]</f>
        <v>2.5</v>
      </c>
      <c r="N16" s="11" t="str">
        <f t="shared" si="0"/>
        <v>Jan</v>
      </c>
    </row>
    <row r="17" spans="1:14">
      <c r="A17" t="s">
        <v>178</v>
      </c>
      <c r="B17" t="s">
        <v>27</v>
      </c>
      <c r="C17">
        <v>732.39</v>
      </c>
      <c r="D17">
        <v>742.23</v>
      </c>
      <c r="E17">
        <v>722.55</v>
      </c>
      <c r="F17">
        <v>732.1</v>
      </c>
      <c r="G17">
        <v>47760</v>
      </c>
      <c r="H17" s="3" t="str">
        <f>VLOOKUP(B17,dim_company!A:C,3,FALSE)</f>
        <v>Tata Consultancy Services</v>
      </c>
      <c r="I17" t="str">
        <f>VLOOKUP(B17,dim_company!A:D,4,FALSE)</f>
        <v>SEC01</v>
      </c>
      <c r="J17" t="str">
        <f>VLOOKUP(I17,dim_sector!A:B,2,FALSE)</f>
        <v>Information Technology</v>
      </c>
      <c r="K17">
        <f xml:space="preserve"> tbl_market[[#This Row],[close]] - tbl_market[[#This Row],[open]]</f>
        <v>-0.28999999999996362</v>
      </c>
      <c r="L17">
        <f xml:space="preserve"> (tbl_market[ [#This Row],[close] ] - tbl_market[[#This Row],[open]]) / tbl_market[[#This Row],[open]]</f>
        <v>-3.9596389901550217E-4</v>
      </c>
      <c r="M17">
        <f xml:space="preserve"> tbl_market[[#This Row],[high]] - tbl_market[[#This Row],[low]]</f>
        <v>19.680000000000064</v>
      </c>
      <c r="N17" s="11" t="str">
        <f t="shared" si="0"/>
        <v>Jan</v>
      </c>
    </row>
    <row r="18" spans="1:14">
      <c r="A18" t="s">
        <v>179</v>
      </c>
      <c r="B18" t="s">
        <v>27</v>
      </c>
      <c r="C18">
        <v>727.63</v>
      </c>
      <c r="D18">
        <v>729.04</v>
      </c>
      <c r="E18">
        <v>726.22</v>
      </c>
      <c r="F18">
        <v>726.49</v>
      </c>
      <c r="G18">
        <v>26876</v>
      </c>
      <c r="H18" s="3" t="str">
        <f>VLOOKUP(B18,dim_company!A:C,3,FALSE)</f>
        <v>Tata Consultancy Services</v>
      </c>
      <c r="I18" t="str">
        <f>VLOOKUP(B18,dim_company!A:D,4,FALSE)</f>
        <v>SEC01</v>
      </c>
      <c r="J18" t="str">
        <f>VLOOKUP(I18,dim_sector!A:B,2,FALSE)</f>
        <v>Information Technology</v>
      </c>
      <c r="K18">
        <f xml:space="preserve"> tbl_market[[#This Row],[close]] - tbl_market[[#This Row],[open]]</f>
        <v>-1.1399999999999864</v>
      </c>
      <c r="L18">
        <f xml:space="preserve"> (tbl_market[ [#This Row],[close] ] - tbl_market[[#This Row],[open]]) / tbl_market[[#This Row],[open]]</f>
        <v>-1.5667303437186294E-3</v>
      </c>
      <c r="M18">
        <f xml:space="preserve"> tbl_market[[#This Row],[high]] - tbl_market[[#This Row],[low]]</f>
        <v>2.8199999999999363</v>
      </c>
      <c r="N18" s="11" t="str">
        <f t="shared" si="0"/>
        <v>Jan</v>
      </c>
    </row>
    <row r="19" spans="1:14">
      <c r="A19" t="s">
        <v>180</v>
      </c>
      <c r="B19" t="s">
        <v>27</v>
      </c>
      <c r="C19">
        <v>730.78</v>
      </c>
      <c r="D19">
        <v>734.77</v>
      </c>
      <c r="E19">
        <v>726.79</v>
      </c>
      <c r="F19">
        <v>732.15</v>
      </c>
      <c r="G19">
        <v>47214</v>
      </c>
      <c r="H19" s="3" t="str">
        <f>VLOOKUP(B19,dim_company!A:C,3,FALSE)</f>
        <v>Tata Consultancy Services</v>
      </c>
      <c r="I19" t="str">
        <f>VLOOKUP(B19,dim_company!A:D,4,FALSE)</f>
        <v>SEC01</v>
      </c>
      <c r="J19" t="str">
        <f>VLOOKUP(I19,dim_sector!A:B,2,FALSE)</f>
        <v>Information Technology</v>
      </c>
      <c r="K19">
        <f xml:space="preserve"> tbl_market[[#This Row],[close]] - tbl_market[[#This Row],[open]]</f>
        <v>1.3700000000000045</v>
      </c>
      <c r="L19">
        <f xml:space="preserve"> (tbl_market[ [#This Row],[close] ] - tbl_market[[#This Row],[open]]) / tbl_market[[#This Row],[open]]</f>
        <v>1.8747092148115774E-3</v>
      </c>
      <c r="M19">
        <f xml:space="preserve"> tbl_market[[#This Row],[high]] - tbl_market[[#This Row],[low]]</f>
        <v>7.9800000000000182</v>
      </c>
      <c r="N19" s="11" t="str">
        <f t="shared" si="0"/>
        <v>Jan</v>
      </c>
    </row>
    <row r="20" spans="1:14">
      <c r="A20" t="s">
        <v>183</v>
      </c>
      <c r="B20" t="s">
        <v>27</v>
      </c>
      <c r="C20">
        <v>759.45</v>
      </c>
      <c r="D20">
        <v>767.23</v>
      </c>
      <c r="E20">
        <v>751.67</v>
      </c>
      <c r="F20">
        <v>756.33</v>
      </c>
      <c r="G20">
        <v>5555</v>
      </c>
      <c r="H20" s="3" t="str">
        <f>VLOOKUP(B20,dim_company!A:C,3,FALSE)</f>
        <v>Tata Consultancy Services</v>
      </c>
      <c r="I20" t="str">
        <f>VLOOKUP(B20,dim_company!A:D,4,FALSE)</f>
        <v>SEC01</v>
      </c>
      <c r="J20" t="str">
        <f>VLOOKUP(I20,dim_sector!A:B,2,FALSE)</f>
        <v>Information Technology</v>
      </c>
      <c r="K20">
        <f xml:space="preserve"> tbl_market[[#This Row],[close]] - tbl_market[[#This Row],[open]]</f>
        <v>-3.1200000000000045</v>
      </c>
      <c r="L20">
        <f xml:space="preserve"> (tbl_market[ [#This Row],[close] ] - tbl_market[[#This Row],[open]]) / tbl_market[[#This Row],[open]]</f>
        <v>-4.1082362235828618E-3</v>
      </c>
      <c r="M20">
        <f xml:space="preserve"> tbl_market[[#This Row],[high]] - tbl_market[[#This Row],[low]]</f>
        <v>15.560000000000059</v>
      </c>
      <c r="N20" s="11" t="str">
        <f t="shared" si="0"/>
        <v>Jan</v>
      </c>
    </row>
    <row r="21" spans="1:14">
      <c r="A21" t="s">
        <v>184</v>
      </c>
      <c r="B21" t="s">
        <v>27</v>
      </c>
      <c r="C21">
        <v>759.3</v>
      </c>
      <c r="D21">
        <v>768.01</v>
      </c>
      <c r="E21">
        <v>750.6</v>
      </c>
      <c r="F21">
        <v>760.27</v>
      </c>
      <c r="G21">
        <v>18429</v>
      </c>
      <c r="H21" s="3" t="str">
        <f>VLOOKUP(B21,dim_company!A:C,3,FALSE)</f>
        <v>Tata Consultancy Services</v>
      </c>
      <c r="I21" t="str">
        <f>VLOOKUP(B21,dim_company!A:D,4,FALSE)</f>
        <v>SEC01</v>
      </c>
      <c r="J21" t="str">
        <f>VLOOKUP(I21,dim_sector!A:B,2,FALSE)</f>
        <v>Information Technology</v>
      </c>
      <c r="K21">
        <f xml:space="preserve"> tbl_market[[#This Row],[close]] - tbl_market[[#This Row],[open]]</f>
        <v>0.97000000000002728</v>
      </c>
      <c r="L21">
        <f xml:space="preserve"> (tbl_market[ [#This Row],[close] ] - tbl_market[[#This Row],[open]]) / tbl_market[[#This Row],[open]]</f>
        <v>1.2774924272356478E-3</v>
      </c>
      <c r="M21">
        <f xml:space="preserve"> tbl_market[[#This Row],[high]] - tbl_market[[#This Row],[low]]</f>
        <v>17.409999999999968</v>
      </c>
      <c r="N21" s="11" t="str">
        <f t="shared" si="0"/>
        <v>Jan</v>
      </c>
    </row>
    <row r="22" spans="1:14">
      <c r="A22" t="s">
        <v>185</v>
      </c>
      <c r="B22" t="s">
        <v>27</v>
      </c>
      <c r="C22">
        <v>756.07</v>
      </c>
      <c r="D22">
        <v>765.34</v>
      </c>
      <c r="E22">
        <v>746.8</v>
      </c>
      <c r="F22">
        <v>761.63</v>
      </c>
      <c r="G22">
        <v>4436</v>
      </c>
      <c r="H22" s="3" t="str">
        <f>VLOOKUP(B22,dim_company!A:C,3,FALSE)</f>
        <v>Tata Consultancy Services</v>
      </c>
      <c r="I22" t="str">
        <f>VLOOKUP(B22,dim_company!A:D,4,FALSE)</f>
        <v>SEC01</v>
      </c>
      <c r="J22" t="str">
        <f>VLOOKUP(I22,dim_sector!A:B,2,FALSE)</f>
        <v>Information Technology</v>
      </c>
      <c r="K22">
        <f xml:space="preserve"> tbl_market[[#This Row],[close]] - tbl_market[[#This Row],[open]]</f>
        <v>5.5599999999999454</v>
      </c>
      <c r="L22">
        <f xml:space="preserve"> (tbl_market[ [#This Row],[close] ] - tbl_market[[#This Row],[open]]) / tbl_market[[#This Row],[open]]</f>
        <v>7.353816445567137E-3</v>
      </c>
      <c r="M22">
        <f xml:space="preserve"> tbl_market[[#This Row],[high]] - tbl_market[[#This Row],[low]]</f>
        <v>18.540000000000077</v>
      </c>
      <c r="N22" s="11" t="str">
        <f t="shared" si="0"/>
        <v>Jan</v>
      </c>
    </row>
    <row r="23" spans="1:14">
      <c r="A23" t="s">
        <v>186</v>
      </c>
      <c r="B23" t="s">
        <v>27</v>
      </c>
      <c r="C23">
        <v>753.7</v>
      </c>
      <c r="D23">
        <v>764.24</v>
      </c>
      <c r="E23">
        <v>743.16</v>
      </c>
      <c r="F23">
        <v>756.88</v>
      </c>
      <c r="G23">
        <v>31746</v>
      </c>
      <c r="H23" s="3" t="str">
        <f>VLOOKUP(B23,dim_company!A:C,3,FALSE)</f>
        <v>Tata Consultancy Services</v>
      </c>
      <c r="I23" t="str">
        <f>VLOOKUP(B23,dim_company!A:D,4,FALSE)</f>
        <v>SEC01</v>
      </c>
      <c r="J23" t="str">
        <f>VLOOKUP(I23,dim_sector!A:B,2,FALSE)</f>
        <v>Information Technology</v>
      </c>
      <c r="K23">
        <f xml:space="preserve"> tbl_market[[#This Row],[close]] - tbl_market[[#This Row],[open]]</f>
        <v>3.17999999999995</v>
      </c>
      <c r="L23">
        <f xml:space="preserve"> (tbl_market[ [#This Row],[close] ] - tbl_market[[#This Row],[open]]) / tbl_market[[#This Row],[open]]</f>
        <v>4.2191853522621069E-3</v>
      </c>
      <c r="M23">
        <f xml:space="preserve"> tbl_market[[#This Row],[high]] - tbl_market[[#This Row],[low]]</f>
        <v>21.080000000000041</v>
      </c>
      <c r="N23" s="11" t="str">
        <f t="shared" si="0"/>
        <v>Jan</v>
      </c>
    </row>
    <row r="24" spans="1:14">
      <c r="A24" t="s">
        <v>187</v>
      </c>
      <c r="B24" t="s">
        <v>27</v>
      </c>
      <c r="C24">
        <v>753.55</v>
      </c>
      <c r="D24">
        <v>763.3</v>
      </c>
      <c r="E24">
        <v>743.8</v>
      </c>
      <c r="F24">
        <v>751.35</v>
      </c>
      <c r="G24">
        <v>40790</v>
      </c>
      <c r="H24" t="str">
        <f>VLOOKUP(B24,dim_company!A:C,3,FALSE)</f>
        <v>Tata Consultancy Services</v>
      </c>
      <c r="I24" t="str">
        <f>VLOOKUP(B24,dim_company!A:D,4,FALSE)</f>
        <v>SEC01</v>
      </c>
      <c r="J24" t="str">
        <f>VLOOKUP(I24,dim_sector!A:B,2,FALSE)</f>
        <v>Information Technology</v>
      </c>
      <c r="K24">
        <f xml:space="preserve"> tbl_market[[#This Row],[close]] - tbl_market[[#This Row],[open]]</f>
        <v>-2.1999999999999318</v>
      </c>
      <c r="L24">
        <f xml:space="preserve"> (tbl_market[ [#This Row],[close] ] - tbl_market[[#This Row],[open]]) / tbl_market[[#This Row],[open]]</f>
        <v>-2.9195142989847148E-3</v>
      </c>
      <c r="M24">
        <f xml:space="preserve"> tbl_market[[#This Row],[high]] - tbl_market[[#This Row],[low]]</f>
        <v>19.5</v>
      </c>
      <c r="N24" s="11" t="str">
        <f t="shared" si="0"/>
        <v>Jan</v>
      </c>
    </row>
    <row r="25" spans="1:14">
      <c r="A25" t="s">
        <v>157</v>
      </c>
      <c r="B25" t="s">
        <v>30</v>
      </c>
      <c r="C25">
        <v>1156.78</v>
      </c>
      <c r="D25">
        <v>1172.33</v>
      </c>
      <c r="E25">
        <v>1141.24</v>
      </c>
      <c r="F25">
        <v>1161</v>
      </c>
      <c r="G25">
        <v>11589</v>
      </c>
      <c r="H25" t="str">
        <f>VLOOKUP(B25,dim_company!A:C,3,FALSE)</f>
        <v>Infosys</v>
      </c>
      <c r="I25" t="str">
        <f>VLOOKUP(B25,dim_company!A:D,4,FALSE)</f>
        <v>SEC01</v>
      </c>
      <c r="J25" t="str">
        <f>VLOOKUP(I25,dim_sector!A:B,2,FALSE)</f>
        <v>Information Technology</v>
      </c>
      <c r="K25">
        <f xml:space="preserve"> tbl_market[[#This Row],[close]] - tbl_market[[#This Row],[open]]</f>
        <v>4.2200000000000273</v>
      </c>
      <c r="L25">
        <f xml:space="preserve"> (tbl_market[ [#This Row],[close] ] - tbl_market[[#This Row],[open]]) / tbl_market[[#This Row],[open]]</f>
        <v>3.6480575390307815E-3</v>
      </c>
      <c r="M25">
        <f xml:space="preserve"> tbl_market[[#This Row],[high]] - tbl_market[[#This Row],[low]]</f>
        <v>31.089999999999918</v>
      </c>
      <c r="N25" s="11" t="str">
        <f t="shared" si="0"/>
        <v>Jan</v>
      </c>
    </row>
    <row r="26" spans="1:14">
      <c r="A26" t="s">
        <v>158</v>
      </c>
      <c r="B26" t="s">
        <v>30</v>
      </c>
      <c r="C26">
        <v>1148.3800000000001</v>
      </c>
      <c r="D26">
        <v>1160.76</v>
      </c>
      <c r="E26">
        <v>1136.01</v>
      </c>
      <c r="F26">
        <v>1156.75</v>
      </c>
      <c r="G26">
        <v>14046</v>
      </c>
      <c r="H26" t="str">
        <f>VLOOKUP(B26,dim_company!A:C,3,FALSE)</f>
        <v>Infosys</v>
      </c>
      <c r="I26" t="str">
        <f>VLOOKUP(B26,dim_company!A:D,4,FALSE)</f>
        <v>SEC01</v>
      </c>
      <c r="J26" t="str">
        <f>VLOOKUP(I26,dim_sector!A:B,2,FALSE)</f>
        <v>Information Technology</v>
      </c>
      <c r="K26">
        <f xml:space="preserve"> tbl_market[[#This Row],[close]] - tbl_market[[#This Row],[open]]</f>
        <v>8.3699999999998909</v>
      </c>
      <c r="L26">
        <f xml:space="preserve"> (tbl_market[ [#This Row],[close] ] - tbl_market[[#This Row],[open]]) / tbl_market[[#This Row],[open]]</f>
        <v>7.2885281875336473E-3</v>
      </c>
      <c r="M26">
        <f xml:space="preserve"> tbl_market[[#This Row],[high]] - tbl_market[[#This Row],[low]]</f>
        <v>24.75</v>
      </c>
      <c r="N26" s="11" t="str">
        <f t="shared" si="0"/>
        <v>Jan</v>
      </c>
    </row>
    <row r="27" spans="1:14">
      <c r="A27" t="s">
        <v>159</v>
      </c>
      <c r="B27" t="s">
        <v>30</v>
      </c>
      <c r="C27">
        <v>1140.48</v>
      </c>
      <c r="D27">
        <v>1141.28</v>
      </c>
      <c r="E27">
        <v>1139.68</v>
      </c>
      <c r="F27">
        <v>1140.0999999999999</v>
      </c>
      <c r="G27">
        <v>5324</v>
      </c>
      <c r="H27" t="str">
        <f>VLOOKUP(B27,dim_company!A:C,3,FALSE)</f>
        <v>Infosys</v>
      </c>
      <c r="I27" t="str">
        <f>VLOOKUP(B27,dim_company!A:D,4,FALSE)</f>
        <v>SEC01</v>
      </c>
      <c r="J27" t="str">
        <f>VLOOKUP(I27,dim_sector!A:B,2,FALSE)</f>
        <v>Information Technology</v>
      </c>
      <c r="K27">
        <f xml:space="preserve"> tbl_market[[#This Row],[close]] - tbl_market[[#This Row],[open]]</f>
        <v>-0.38000000000010914</v>
      </c>
      <c r="L27">
        <f xml:space="preserve"> (tbl_market[ [#This Row],[close] ] - tbl_market[[#This Row],[open]]) / tbl_market[[#This Row],[open]]</f>
        <v>-3.3319304152647054E-4</v>
      </c>
      <c r="M27">
        <f xml:space="preserve"> tbl_market[[#This Row],[high]] - tbl_market[[#This Row],[low]]</f>
        <v>1.5999999999999091</v>
      </c>
      <c r="N27" s="11" t="str">
        <f t="shared" si="0"/>
        <v>Jan</v>
      </c>
    </row>
    <row r="28" spans="1:14">
      <c r="A28" t="s">
        <v>162</v>
      </c>
      <c r="B28" t="s">
        <v>30</v>
      </c>
      <c r="C28">
        <v>1148.73</v>
      </c>
      <c r="D28">
        <v>1161.2</v>
      </c>
      <c r="E28">
        <v>1136.27</v>
      </c>
      <c r="F28">
        <v>1138.82</v>
      </c>
      <c r="G28">
        <v>42427</v>
      </c>
      <c r="H28" t="str">
        <f>VLOOKUP(B28,dim_company!A:C,3,FALSE)</f>
        <v>Infosys</v>
      </c>
      <c r="I28" t="str">
        <f>VLOOKUP(B28,dim_company!A:D,4,FALSE)</f>
        <v>SEC01</v>
      </c>
      <c r="J28" t="str">
        <f>VLOOKUP(I28,dim_sector!A:B,2,FALSE)</f>
        <v>Information Technology</v>
      </c>
      <c r="K28">
        <f xml:space="preserve"> tbl_market[[#This Row],[close]] - tbl_market[[#This Row],[open]]</f>
        <v>-9.9100000000000819</v>
      </c>
      <c r="L28">
        <f xml:space="preserve"> (tbl_market[ [#This Row],[close] ] - tbl_market[[#This Row],[open]]) / tbl_market[[#This Row],[open]]</f>
        <v>-8.6269184229541152E-3</v>
      </c>
      <c r="M28">
        <f xml:space="preserve"> tbl_market[[#This Row],[high]] - tbl_market[[#This Row],[low]]</f>
        <v>24.930000000000064</v>
      </c>
      <c r="N28" s="11" t="str">
        <f t="shared" si="0"/>
        <v>Jan</v>
      </c>
    </row>
    <row r="29" spans="1:14">
      <c r="A29" t="s">
        <v>163</v>
      </c>
      <c r="B29" t="s">
        <v>30</v>
      </c>
      <c r="C29">
        <v>1162.43</v>
      </c>
      <c r="D29">
        <v>1183.74</v>
      </c>
      <c r="E29">
        <v>1141.1199999999999</v>
      </c>
      <c r="F29">
        <v>1161.22</v>
      </c>
      <c r="G29">
        <v>42605</v>
      </c>
      <c r="H29" t="str">
        <f>VLOOKUP(B29,dim_company!A:C,3,FALSE)</f>
        <v>Infosys</v>
      </c>
      <c r="I29" t="str">
        <f>VLOOKUP(B29,dim_company!A:D,4,FALSE)</f>
        <v>SEC01</v>
      </c>
      <c r="J29" t="str">
        <f>VLOOKUP(I29,dim_sector!A:B,2,FALSE)</f>
        <v>Information Technology</v>
      </c>
      <c r="K29">
        <f xml:space="preserve"> tbl_market[[#This Row],[close]] - tbl_market[[#This Row],[open]]</f>
        <v>-1.2100000000000364</v>
      </c>
      <c r="L29">
        <f xml:space="preserve"> (tbl_market[ [#This Row],[close] ] - tbl_market[[#This Row],[open]]) / tbl_market[[#This Row],[open]]</f>
        <v>-1.0409228942818375E-3</v>
      </c>
      <c r="M29">
        <f xml:space="preserve"> tbl_market[[#This Row],[high]] - tbl_market[[#This Row],[low]]</f>
        <v>42.620000000000118</v>
      </c>
      <c r="N29" s="11" t="str">
        <f t="shared" si="0"/>
        <v>Jan</v>
      </c>
    </row>
    <row r="30" spans="1:14">
      <c r="A30" t="s">
        <v>164</v>
      </c>
      <c r="B30" t="s">
        <v>30</v>
      </c>
      <c r="C30">
        <v>1158.0999999999999</v>
      </c>
      <c r="D30">
        <v>1175</v>
      </c>
      <c r="E30">
        <v>1141.21</v>
      </c>
      <c r="F30">
        <v>1152.52</v>
      </c>
      <c r="G30">
        <v>48077</v>
      </c>
      <c r="H30" t="str">
        <f>VLOOKUP(B30,dim_company!A:C,3,FALSE)</f>
        <v>Infosys</v>
      </c>
      <c r="I30" t="str">
        <f>VLOOKUP(B30,dim_company!A:D,4,FALSE)</f>
        <v>SEC01</v>
      </c>
      <c r="J30" t="str">
        <f>VLOOKUP(I30,dim_sector!A:B,2,FALSE)</f>
        <v>Information Technology</v>
      </c>
      <c r="K30">
        <f xml:space="preserve"> tbl_market[[#This Row],[close]] - tbl_market[[#This Row],[open]]</f>
        <v>-5.5799999999999272</v>
      </c>
      <c r="L30">
        <f xml:space="preserve"> (tbl_market[ [#This Row],[close] ] - tbl_market[[#This Row],[open]]) / tbl_market[[#This Row],[open]]</f>
        <v>-4.8182367671184938E-3</v>
      </c>
      <c r="M30">
        <f xml:space="preserve"> tbl_market[[#This Row],[high]] - tbl_market[[#This Row],[low]]</f>
        <v>33.789999999999964</v>
      </c>
      <c r="N30" s="11" t="str">
        <f t="shared" si="0"/>
        <v>Jan</v>
      </c>
    </row>
    <row r="31" spans="1:14">
      <c r="A31" t="s">
        <v>165</v>
      </c>
      <c r="B31" t="s">
        <v>30</v>
      </c>
      <c r="C31">
        <v>1170.78</v>
      </c>
      <c r="D31">
        <v>1189.54</v>
      </c>
      <c r="E31">
        <v>1152.02</v>
      </c>
      <c r="F31">
        <v>1173.8399999999999</v>
      </c>
      <c r="G31">
        <v>1846</v>
      </c>
      <c r="H31" t="str">
        <f>VLOOKUP(B31,dim_company!A:C,3,FALSE)</f>
        <v>Infosys</v>
      </c>
      <c r="I31" t="str">
        <f>VLOOKUP(B31,dim_company!A:D,4,FALSE)</f>
        <v>SEC01</v>
      </c>
      <c r="J31" t="str">
        <f>VLOOKUP(I31,dim_sector!A:B,2,FALSE)</f>
        <v>Information Technology</v>
      </c>
      <c r="K31">
        <f xml:space="preserve"> tbl_market[[#This Row],[close]] - tbl_market[[#This Row],[open]]</f>
        <v>3.0599999999999454</v>
      </c>
      <c r="L31">
        <f xml:space="preserve"> (tbl_market[ [#This Row],[close] ] - tbl_market[[#This Row],[open]]) / tbl_market[[#This Row],[open]]</f>
        <v>2.6136421872597288E-3</v>
      </c>
      <c r="M31">
        <f xml:space="preserve"> tbl_market[[#This Row],[high]] - tbl_market[[#This Row],[low]]</f>
        <v>37.519999999999982</v>
      </c>
      <c r="N31" s="11" t="str">
        <f t="shared" si="0"/>
        <v>Jan</v>
      </c>
    </row>
    <row r="32" spans="1:14">
      <c r="A32" t="s">
        <v>166</v>
      </c>
      <c r="B32" t="s">
        <v>30</v>
      </c>
      <c r="C32">
        <v>1178.6400000000001</v>
      </c>
      <c r="D32">
        <v>1190.56</v>
      </c>
      <c r="E32">
        <v>1166.73</v>
      </c>
      <c r="F32">
        <v>1177.96</v>
      </c>
      <c r="G32">
        <v>23700</v>
      </c>
      <c r="H32" t="str">
        <f>VLOOKUP(B32,dim_company!A:C,3,FALSE)</f>
        <v>Infosys</v>
      </c>
      <c r="I32" t="str">
        <f>VLOOKUP(B32,dim_company!A:D,4,FALSE)</f>
        <v>SEC01</v>
      </c>
      <c r="J32" t="str">
        <f>VLOOKUP(I32,dim_sector!A:B,2,FALSE)</f>
        <v>Information Technology</v>
      </c>
      <c r="K32">
        <f xml:space="preserve"> tbl_market[[#This Row],[close]] - tbl_market[[#This Row],[open]]</f>
        <v>-0.68000000000006366</v>
      </c>
      <c r="L32">
        <f xml:space="preserve"> (tbl_market[ [#This Row],[close] ] - tbl_market[[#This Row],[open]]) / tbl_market[[#This Row],[open]]</f>
        <v>-5.7693612977674578E-4</v>
      </c>
      <c r="M32">
        <f xml:space="preserve"> tbl_market[[#This Row],[high]] - tbl_market[[#This Row],[low]]</f>
        <v>23.829999999999927</v>
      </c>
      <c r="N32" s="11" t="str">
        <f t="shared" si="0"/>
        <v>Jan</v>
      </c>
    </row>
    <row r="33" spans="1:14">
      <c r="A33" t="s">
        <v>169</v>
      </c>
      <c r="B33" t="s">
        <v>30</v>
      </c>
      <c r="C33">
        <v>1203.6400000000001</v>
      </c>
      <c r="D33">
        <v>1215.0899999999999</v>
      </c>
      <c r="E33">
        <v>1192.2</v>
      </c>
      <c r="F33">
        <v>1196.67</v>
      </c>
      <c r="G33">
        <v>43101</v>
      </c>
      <c r="H33" t="str">
        <f>VLOOKUP(B33,dim_company!A:C,3,FALSE)</f>
        <v>Infosys</v>
      </c>
      <c r="I33" t="str">
        <f>VLOOKUP(B33,dim_company!A:D,4,FALSE)</f>
        <v>SEC01</v>
      </c>
      <c r="J33" t="str">
        <f>VLOOKUP(I33,dim_sector!A:B,2,FALSE)</f>
        <v>Information Technology</v>
      </c>
      <c r="K33">
        <f xml:space="preserve"> tbl_market[[#This Row],[close]] - tbl_market[[#This Row],[open]]</f>
        <v>-6.9700000000000273</v>
      </c>
      <c r="L33">
        <f xml:space="preserve"> (tbl_market[ [#This Row],[close] ] - tbl_market[[#This Row],[open]]) / tbl_market[[#This Row],[open]]</f>
        <v>-5.7907680037220651E-3</v>
      </c>
      <c r="M33">
        <f xml:space="preserve"> tbl_market[[#This Row],[high]] - tbl_market[[#This Row],[low]]</f>
        <v>22.889999999999873</v>
      </c>
      <c r="N33" s="11" t="str">
        <f t="shared" si="0"/>
        <v>Jan</v>
      </c>
    </row>
    <row r="34" spans="1:14">
      <c r="A34" t="s">
        <v>170</v>
      </c>
      <c r="B34" t="s">
        <v>30</v>
      </c>
      <c r="C34">
        <v>1206.4000000000001</v>
      </c>
      <c r="D34">
        <v>1217.33</v>
      </c>
      <c r="E34">
        <v>1195.47</v>
      </c>
      <c r="F34">
        <v>1200.26</v>
      </c>
      <c r="G34">
        <v>46587</v>
      </c>
      <c r="H34" t="str">
        <f>VLOOKUP(B34,dim_company!A:C,3,FALSE)</f>
        <v>Infosys</v>
      </c>
      <c r="I34" t="str">
        <f>VLOOKUP(B34,dim_company!A:D,4,FALSE)</f>
        <v>SEC01</v>
      </c>
      <c r="J34" t="str">
        <f>VLOOKUP(I34,dim_sector!A:B,2,FALSE)</f>
        <v>Information Technology</v>
      </c>
      <c r="K34">
        <f xml:space="preserve"> tbl_market[[#This Row],[close]] - tbl_market[[#This Row],[open]]</f>
        <v>-6.1400000000001</v>
      </c>
      <c r="L34">
        <f xml:space="preserve"> (tbl_market[ [#This Row],[close] ] - tbl_market[[#This Row],[open]]) / tbl_market[[#This Row],[open]]</f>
        <v>-5.0895225464191807E-3</v>
      </c>
      <c r="M34">
        <f xml:space="preserve"> tbl_market[[#This Row],[high]] - tbl_market[[#This Row],[low]]</f>
        <v>21.8599999999999</v>
      </c>
      <c r="N34" s="11" t="str">
        <f t="shared" si="0"/>
        <v>Jan</v>
      </c>
    </row>
    <row r="35" spans="1:14">
      <c r="A35" t="s">
        <v>171</v>
      </c>
      <c r="B35" t="s">
        <v>30</v>
      </c>
      <c r="C35">
        <v>1194.77</v>
      </c>
      <c r="D35">
        <v>1199.03</v>
      </c>
      <c r="E35">
        <v>1190.5</v>
      </c>
      <c r="F35">
        <v>1193.24</v>
      </c>
      <c r="G35">
        <v>40001</v>
      </c>
      <c r="H35" t="str">
        <f>VLOOKUP(B35,dim_company!A:C,3,FALSE)</f>
        <v>Infosys</v>
      </c>
      <c r="I35" t="str">
        <f>VLOOKUP(B35,dim_company!A:D,4,FALSE)</f>
        <v>SEC01</v>
      </c>
      <c r="J35" t="str">
        <f>VLOOKUP(I35,dim_sector!A:B,2,FALSE)</f>
        <v>Information Technology</v>
      </c>
      <c r="K35">
        <f xml:space="preserve"> tbl_market[[#This Row],[close]] - tbl_market[[#This Row],[open]]</f>
        <v>-1.5299999999999727</v>
      </c>
      <c r="L35">
        <f xml:space="preserve"> (tbl_market[ [#This Row],[close] ] - tbl_market[[#This Row],[open]]) / tbl_market[[#This Row],[open]]</f>
        <v>-1.2805811997287954E-3</v>
      </c>
      <c r="M35">
        <f xml:space="preserve"> tbl_market[[#This Row],[high]] - tbl_market[[#This Row],[low]]</f>
        <v>8.5299999999999727</v>
      </c>
      <c r="N35" s="11" t="str">
        <f t="shared" si="0"/>
        <v>Jan</v>
      </c>
    </row>
    <row r="36" spans="1:14">
      <c r="A36" t="s">
        <v>172</v>
      </c>
      <c r="B36" t="s">
        <v>30</v>
      </c>
      <c r="C36">
        <v>1226.72</v>
      </c>
      <c r="D36">
        <v>1237.1400000000001</v>
      </c>
      <c r="E36">
        <v>1216.3</v>
      </c>
      <c r="F36">
        <v>1218.43</v>
      </c>
      <c r="G36">
        <v>2917</v>
      </c>
      <c r="H36" t="str">
        <f>VLOOKUP(B36,dim_company!A:C,3,FALSE)</f>
        <v>Infosys</v>
      </c>
      <c r="I36" t="str">
        <f>VLOOKUP(B36,dim_company!A:D,4,FALSE)</f>
        <v>SEC01</v>
      </c>
      <c r="J36" t="str">
        <f>VLOOKUP(I36,dim_sector!A:B,2,FALSE)</f>
        <v>Information Technology</v>
      </c>
      <c r="K36">
        <f xml:space="preserve"> tbl_market[[#This Row],[close]] - tbl_market[[#This Row],[open]]</f>
        <v>-8.2899999999999636</v>
      </c>
      <c r="L36">
        <f xml:space="preserve"> (tbl_market[ [#This Row],[close] ] - tbl_market[[#This Row],[open]]) / tbl_market[[#This Row],[open]]</f>
        <v>-6.7578583539845798E-3</v>
      </c>
      <c r="M36">
        <f xml:space="preserve"> tbl_market[[#This Row],[high]] - tbl_market[[#This Row],[low]]</f>
        <v>20.840000000000146</v>
      </c>
      <c r="N36" s="11" t="str">
        <f t="shared" si="0"/>
        <v>Jan</v>
      </c>
    </row>
    <row r="37" spans="1:14">
      <c r="A37" t="s">
        <v>173</v>
      </c>
      <c r="B37" t="s">
        <v>30</v>
      </c>
      <c r="C37">
        <v>1218.19</v>
      </c>
      <c r="D37">
        <v>1225.95</v>
      </c>
      <c r="E37">
        <v>1210.42</v>
      </c>
      <c r="F37">
        <v>1222.18</v>
      </c>
      <c r="G37">
        <v>48362</v>
      </c>
      <c r="H37" t="str">
        <f>VLOOKUP(B37,dim_company!A:C,3,FALSE)</f>
        <v>Infosys</v>
      </c>
      <c r="I37" t="str">
        <f>VLOOKUP(B37,dim_company!A:D,4,FALSE)</f>
        <v>SEC01</v>
      </c>
      <c r="J37" t="str">
        <f>VLOOKUP(I37,dim_sector!A:B,2,FALSE)</f>
        <v>Information Technology</v>
      </c>
      <c r="K37">
        <f xml:space="preserve"> tbl_market[[#This Row],[close]] - tbl_market[[#This Row],[open]]</f>
        <v>3.9900000000000091</v>
      </c>
      <c r="L37">
        <f xml:space="preserve"> (tbl_market[ [#This Row],[close] ] - tbl_market[[#This Row],[open]]) / tbl_market[[#This Row],[open]]</f>
        <v>3.2753511357013348E-3</v>
      </c>
      <c r="M37">
        <f xml:space="preserve"> tbl_market[[#This Row],[high]] - tbl_market[[#This Row],[low]]</f>
        <v>15.529999999999973</v>
      </c>
      <c r="N37" s="11" t="str">
        <f t="shared" si="0"/>
        <v>Jan</v>
      </c>
    </row>
    <row r="38" spans="1:14">
      <c r="A38" t="s">
        <v>176</v>
      </c>
      <c r="B38" t="s">
        <v>30</v>
      </c>
      <c r="C38">
        <v>1221.55</v>
      </c>
      <c r="D38">
        <v>1226.31</v>
      </c>
      <c r="E38">
        <v>1216.79</v>
      </c>
      <c r="F38">
        <v>1225.04</v>
      </c>
      <c r="G38">
        <v>1009</v>
      </c>
      <c r="H38" t="str">
        <f>VLOOKUP(B38,dim_company!A:C,3,FALSE)</f>
        <v>Infosys</v>
      </c>
      <c r="I38" t="str">
        <f>VLOOKUP(B38,dim_company!A:D,4,FALSE)</f>
        <v>SEC01</v>
      </c>
      <c r="J38" t="str">
        <f>VLOOKUP(I38,dim_sector!A:B,2,FALSE)</f>
        <v>Information Technology</v>
      </c>
      <c r="K38">
        <f xml:space="preserve"> tbl_market[[#This Row],[close]] - tbl_market[[#This Row],[open]]</f>
        <v>3.4900000000000091</v>
      </c>
      <c r="L38">
        <f xml:space="preserve"> (tbl_market[ [#This Row],[close] ] - tbl_market[[#This Row],[open]]) / tbl_market[[#This Row],[open]]</f>
        <v>2.8570259097048909E-3</v>
      </c>
      <c r="M38">
        <f xml:space="preserve"> tbl_market[[#This Row],[high]] - tbl_market[[#This Row],[low]]</f>
        <v>9.5199999999999818</v>
      </c>
      <c r="N38" s="11" t="str">
        <f t="shared" si="0"/>
        <v>Jan</v>
      </c>
    </row>
    <row r="39" spans="1:14">
      <c r="A39" t="s">
        <v>177</v>
      </c>
      <c r="B39" t="s">
        <v>30</v>
      </c>
      <c r="C39">
        <v>1237.8599999999999</v>
      </c>
      <c r="D39">
        <v>1251.44</v>
      </c>
      <c r="E39">
        <v>1224.27</v>
      </c>
      <c r="F39">
        <v>1237.8599999999999</v>
      </c>
      <c r="G39">
        <v>40809</v>
      </c>
      <c r="H39" t="str">
        <f>VLOOKUP(B39,dim_company!A:C,3,FALSE)</f>
        <v>Infosys</v>
      </c>
      <c r="I39" t="str">
        <f>VLOOKUP(B39,dim_company!A:D,4,FALSE)</f>
        <v>SEC01</v>
      </c>
      <c r="J39" t="str">
        <f>VLOOKUP(I39,dim_sector!A:B,2,FALSE)</f>
        <v>Information Technology</v>
      </c>
      <c r="K39">
        <f xml:space="preserve"> tbl_market[[#This Row],[close]] - tbl_market[[#This Row],[open]]</f>
        <v>0</v>
      </c>
      <c r="L39">
        <f xml:space="preserve"> (tbl_market[ [#This Row],[close] ] - tbl_market[[#This Row],[open]]) / tbl_market[[#This Row],[open]]</f>
        <v>0</v>
      </c>
      <c r="M39">
        <f xml:space="preserve"> tbl_market[[#This Row],[high]] - tbl_market[[#This Row],[low]]</f>
        <v>27.170000000000073</v>
      </c>
      <c r="N39" s="11" t="str">
        <f t="shared" si="0"/>
        <v>Jan</v>
      </c>
    </row>
    <row r="40" spans="1:14">
      <c r="A40" t="s">
        <v>178</v>
      </c>
      <c r="B40" t="s">
        <v>30</v>
      </c>
      <c r="C40">
        <v>1246.55</v>
      </c>
      <c r="D40">
        <v>1260.73</v>
      </c>
      <c r="E40">
        <v>1232.3699999999999</v>
      </c>
      <c r="F40">
        <v>1252.6600000000001</v>
      </c>
      <c r="G40">
        <v>9512</v>
      </c>
      <c r="H40" t="str">
        <f>VLOOKUP(B40,dim_company!A:C,3,FALSE)</f>
        <v>Infosys</v>
      </c>
      <c r="I40" t="str">
        <f>VLOOKUP(B40,dim_company!A:D,4,FALSE)</f>
        <v>SEC01</v>
      </c>
      <c r="J40" t="str">
        <f>VLOOKUP(I40,dim_sector!A:B,2,FALSE)</f>
        <v>Information Technology</v>
      </c>
      <c r="K40">
        <f xml:space="preserve"> tbl_market[[#This Row],[close]] - tbl_market[[#This Row],[open]]</f>
        <v>6.1100000000001273</v>
      </c>
      <c r="L40">
        <f xml:space="preserve"> (tbl_market[ [#This Row],[close] ] - tbl_market[[#This Row],[open]]) / tbl_market[[#This Row],[open]]</f>
        <v>4.9015282178814547E-3</v>
      </c>
      <c r="M40">
        <f xml:space="preserve"> tbl_market[[#This Row],[high]] - tbl_market[[#This Row],[low]]</f>
        <v>28.360000000000127</v>
      </c>
      <c r="N40" s="11" t="str">
        <f t="shared" si="0"/>
        <v>Jan</v>
      </c>
    </row>
    <row r="41" spans="1:14">
      <c r="A41" t="s">
        <v>179</v>
      </c>
      <c r="B41" t="s">
        <v>30</v>
      </c>
      <c r="C41">
        <v>1267.57</v>
      </c>
      <c r="D41">
        <v>1269.3699999999999</v>
      </c>
      <c r="E41">
        <v>1265.78</v>
      </c>
      <c r="F41">
        <v>1265.8499999999999</v>
      </c>
      <c r="G41">
        <v>28534</v>
      </c>
      <c r="H41" t="str">
        <f>VLOOKUP(B41,dim_company!A:C,3,FALSE)</f>
        <v>Infosys</v>
      </c>
      <c r="I41" t="str">
        <f>VLOOKUP(B41,dim_company!A:D,4,FALSE)</f>
        <v>SEC01</v>
      </c>
      <c r="J41" t="str">
        <f>VLOOKUP(I41,dim_sector!A:B,2,FALSE)</f>
        <v>Information Technology</v>
      </c>
      <c r="K41">
        <f xml:space="preserve"> tbl_market[[#This Row],[close]] - tbl_market[[#This Row],[open]]</f>
        <v>-1.7200000000000273</v>
      </c>
      <c r="L41">
        <f xml:space="preserve"> (tbl_market[ [#This Row],[close] ] - tbl_market[[#This Row],[open]]) / tbl_market[[#This Row],[open]]</f>
        <v>-1.3569270336155222E-3</v>
      </c>
      <c r="M41">
        <f xml:space="preserve"> tbl_market[[#This Row],[high]] - tbl_market[[#This Row],[low]]</f>
        <v>3.5899999999999181</v>
      </c>
      <c r="N41" s="11" t="str">
        <f t="shared" si="0"/>
        <v>Jan</v>
      </c>
    </row>
    <row r="42" spans="1:14">
      <c r="A42" t="s">
        <v>180</v>
      </c>
      <c r="B42" t="s">
        <v>30</v>
      </c>
      <c r="C42">
        <v>1245.53</v>
      </c>
      <c r="D42">
        <v>1256.53</v>
      </c>
      <c r="E42">
        <v>1234.54</v>
      </c>
      <c r="F42">
        <v>1244.79</v>
      </c>
      <c r="G42">
        <v>29253</v>
      </c>
      <c r="H42" t="str">
        <f>VLOOKUP(B42,dim_company!A:C,3,FALSE)</f>
        <v>Infosys</v>
      </c>
      <c r="I42" t="str">
        <f>VLOOKUP(B42,dim_company!A:D,4,FALSE)</f>
        <v>SEC01</v>
      </c>
      <c r="J42" t="str">
        <f>VLOOKUP(I42,dim_sector!A:B,2,FALSE)</f>
        <v>Information Technology</v>
      </c>
      <c r="K42">
        <f xml:space="preserve"> tbl_market[[#This Row],[close]] - tbl_market[[#This Row],[open]]</f>
        <v>-0.74000000000000909</v>
      </c>
      <c r="L42">
        <f xml:space="preserve"> (tbl_market[ [#This Row],[close] ] - tbl_market[[#This Row],[open]]) / tbl_market[[#This Row],[open]]</f>
        <v>-5.9412458953217429E-4</v>
      </c>
      <c r="M42">
        <f xml:space="preserve"> tbl_market[[#This Row],[high]] - tbl_market[[#This Row],[low]]</f>
        <v>21.990000000000009</v>
      </c>
      <c r="N42" s="11" t="str">
        <f t="shared" si="0"/>
        <v>Jan</v>
      </c>
    </row>
    <row r="43" spans="1:14">
      <c r="A43" t="s">
        <v>183</v>
      </c>
      <c r="B43" t="s">
        <v>30</v>
      </c>
      <c r="C43">
        <v>1225.94</v>
      </c>
      <c r="D43">
        <v>1237.76</v>
      </c>
      <c r="E43">
        <v>1214.1099999999999</v>
      </c>
      <c r="F43">
        <v>1235.1300000000001</v>
      </c>
      <c r="G43">
        <v>13219</v>
      </c>
      <c r="H43" t="str">
        <f>VLOOKUP(B43,dim_company!A:C,3,FALSE)</f>
        <v>Infosys</v>
      </c>
      <c r="I43" t="str">
        <f>VLOOKUP(B43,dim_company!A:D,4,FALSE)</f>
        <v>SEC01</v>
      </c>
      <c r="J43" t="str">
        <f>VLOOKUP(I43,dim_sector!A:B,2,FALSE)</f>
        <v>Information Technology</v>
      </c>
      <c r="K43">
        <f xml:space="preserve"> tbl_market[[#This Row],[close]] - tbl_market[[#This Row],[open]]</f>
        <v>9.1900000000000546</v>
      </c>
      <c r="L43">
        <f xml:space="preserve"> (tbl_market[ [#This Row],[close] ] - tbl_market[[#This Row],[open]]) / tbl_market[[#This Row],[open]]</f>
        <v>7.496288562246157E-3</v>
      </c>
      <c r="M43">
        <f xml:space="preserve"> tbl_market[[#This Row],[high]] - tbl_market[[#This Row],[low]]</f>
        <v>23.650000000000091</v>
      </c>
      <c r="N43" s="11" t="str">
        <f t="shared" si="0"/>
        <v>Jan</v>
      </c>
    </row>
    <row r="44" spans="1:14">
      <c r="A44" t="s">
        <v>184</v>
      </c>
      <c r="B44" t="s">
        <v>30</v>
      </c>
      <c r="C44">
        <v>1235.55</v>
      </c>
      <c r="D44">
        <v>1248.8900000000001</v>
      </c>
      <c r="E44">
        <v>1222.2</v>
      </c>
      <c r="F44">
        <v>1225.25</v>
      </c>
      <c r="G44">
        <v>9567</v>
      </c>
      <c r="H44" t="str">
        <f>VLOOKUP(B44,dim_company!A:C,3,FALSE)</f>
        <v>Infosys</v>
      </c>
      <c r="I44" t="str">
        <f>VLOOKUP(B44,dim_company!A:D,4,FALSE)</f>
        <v>SEC01</v>
      </c>
      <c r="J44" t="str">
        <f>VLOOKUP(I44,dim_sector!A:B,2,FALSE)</f>
        <v>Information Technology</v>
      </c>
      <c r="K44">
        <f xml:space="preserve"> tbl_market[[#This Row],[close]] - tbl_market[[#This Row],[open]]</f>
        <v>-10.299999999999955</v>
      </c>
      <c r="L44">
        <f xml:space="preserve"> (tbl_market[ [#This Row],[close] ] - tbl_market[[#This Row],[open]]) / tbl_market[[#This Row],[open]]</f>
        <v>-8.336368418922711E-3</v>
      </c>
      <c r="M44">
        <f xml:space="preserve"> tbl_market[[#This Row],[high]] - tbl_market[[#This Row],[low]]</f>
        <v>26.690000000000055</v>
      </c>
      <c r="N44" s="11" t="str">
        <f t="shared" si="0"/>
        <v>Jan</v>
      </c>
    </row>
    <row r="45" spans="1:14">
      <c r="A45" t="s">
        <v>185</v>
      </c>
      <c r="B45" t="s">
        <v>30</v>
      </c>
      <c r="C45">
        <v>1223.1099999999999</v>
      </c>
      <c r="D45">
        <v>1237.6199999999999</v>
      </c>
      <c r="E45">
        <v>1208.5899999999999</v>
      </c>
      <c r="F45">
        <v>1213.57</v>
      </c>
      <c r="G45">
        <v>9162</v>
      </c>
      <c r="H45" t="str">
        <f>VLOOKUP(B45,dim_company!A:C,3,FALSE)</f>
        <v>Infosys</v>
      </c>
      <c r="I45" t="str">
        <f>VLOOKUP(B45,dim_company!A:D,4,FALSE)</f>
        <v>SEC01</v>
      </c>
      <c r="J45" t="str">
        <f>VLOOKUP(I45,dim_sector!A:B,2,FALSE)</f>
        <v>Information Technology</v>
      </c>
      <c r="K45">
        <f xml:space="preserve"> tbl_market[[#This Row],[close]] - tbl_market[[#This Row],[open]]</f>
        <v>-9.5399999999999636</v>
      </c>
      <c r="L45">
        <f xml:space="preserve"> (tbl_market[ [#This Row],[close] ] - tbl_market[[#This Row],[open]]) / tbl_market[[#This Row],[open]]</f>
        <v>-7.7997890623083491E-3</v>
      </c>
      <c r="M45">
        <f xml:space="preserve"> tbl_market[[#This Row],[high]] - tbl_market[[#This Row],[low]]</f>
        <v>29.029999999999973</v>
      </c>
      <c r="N45" s="11" t="str">
        <f t="shared" si="0"/>
        <v>Jan</v>
      </c>
    </row>
    <row r="46" spans="1:14">
      <c r="A46" t="s">
        <v>186</v>
      </c>
      <c r="B46" t="s">
        <v>30</v>
      </c>
      <c r="C46">
        <v>1192.49</v>
      </c>
      <c r="D46">
        <v>1202.19</v>
      </c>
      <c r="E46">
        <v>1182.8</v>
      </c>
      <c r="F46">
        <v>1200.5899999999999</v>
      </c>
      <c r="G46">
        <v>44925</v>
      </c>
      <c r="H46" t="str">
        <f>VLOOKUP(B46,dim_company!A:C,3,FALSE)</f>
        <v>Infosys</v>
      </c>
      <c r="I46" t="str">
        <f>VLOOKUP(B46,dim_company!A:D,4,FALSE)</f>
        <v>SEC01</v>
      </c>
      <c r="J46" t="str">
        <f>VLOOKUP(I46,dim_sector!A:B,2,FALSE)</f>
        <v>Information Technology</v>
      </c>
      <c r="K46">
        <f xml:space="preserve"> tbl_market[[#This Row],[close]] - tbl_market[[#This Row],[open]]</f>
        <v>8.0999999999999091</v>
      </c>
      <c r="L46">
        <f xml:space="preserve"> (tbl_market[ [#This Row],[close] ] - tbl_market[[#This Row],[open]]) / tbl_market[[#This Row],[open]]</f>
        <v>6.7925097904384182E-3</v>
      </c>
      <c r="M46">
        <f xml:space="preserve"> tbl_market[[#This Row],[high]] - tbl_market[[#This Row],[low]]</f>
        <v>19.3900000000001</v>
      </c>
      <c r="N46" s="11" t="str">
        <f t="shared" si="0"/>
        <v>Jan</v>
      </c>
    </row>
    <row r="47" spans="1:14">
      <c r="A47" t="s">
        <v>187</v>
      </c>
      <c r="B47" t="s">
        <v>30</v>
      </c>
      <c r="C47">
        <v>1182.04</v>
      </c>
      <c r="D47">
        <v>1191.9100000000001</v>
      </c>
      <c r="E47">
        <v>1172.1600000000001</v>
      </c>
      <c r="F47">
        <v>1190.77</v>
      </c>
      <c r="G47">
        <v>42832</v>
      </c>
      <c r="H47" t="str">
        <f>VLOOKUP(B47,dim_company!A:C,3,FALSE)</f>
        <v>Infosys</v>
      </c>
      <c r="I47" t="str">
        <f>VLOOKUP(B47,dim_company!A:D,4,FALSE)</f>
        <v>SEC01</v>
      </c>
      <c r="J47" t="str">
        <f>VLOOKUP(I47,dim_sector!A:B,2,FALSE)</f>
        <v>Information Technology</v>
      </c>
      <c r="K47">
        <f xml:space="preserve"> tbl_market[[#This Row],[close]] - tbl_market[[#This Row],[open]]</f>
        <v>8.7300000000000182</v>
      </c>
      <c r="L47">
        <f xml:space="preserve"> (tbl_market[ [#This Row],[close] ] - tbl_market[[#This Row],[open]]) / tbl_market[[#This Row],[open]]</f>
        <v>7.3855368684647036E-3</v>
      </c>
      <c r="M47">
        <f xml:space="preserve"> tbl_market[[#This Row],[high]] - tbl_market[[#This Row],[low]]</f>
        <v>19.75</v>
      </c>
      <c r="N47" s="11" t="str">
        <f t="shared" si="0"/>
        <v>Jan</v>
      </c>
    </row>
    <row r="48" spans="1:14">
      <c r="A48" t="s">
        <v>157</v>
      </c>
      <c r="B48" t="s">
        <v>33</v>
      </c>
      <c r="C48">
        <v>1974.24</v>
      </c>
      <c r="D48">
        <v>1983.08</v>
      </c>
      <c r="E48">
        <v>1965.4</v>
      </c>
      <c r="F48">
        <v>1967.98</v>
      </c>
      <c r="G48">
        <v>45064</v>
      </c>
      <c r="H48" t="str">
        <f>VLOOKUP(B48,dim_company!A:C,3,FALSE)</f>
        <v>HDFC Bank</v>
      </c>
      <c r="I48" t="str">
        <f>VLOOKUP(B48,dim_company!A:D,4,FALSE)</f>
        <v>SEC02</v>
      </c>
      <c r="J48" t="str">
        <f>VLOOKUP(I48,dim_sector!A:B,2,FALSE)</f>
        <v>Financials</v>
      </c>
      <c r="K48">
        <f xml:space="preserve"> tbl_market[[#This Row],[close]] - tbl_market[[#This Row],[open]]</f>
        <v>-6.2599999999999909</v>
      </c>
      <c r="L48">
        <f xml:space="preserve"> (tbl_market[ [#This Row],[close] ] - tbl_market[[#This Row],[open]]) / tbl_market[[#This Row],[open]]</f>
        <v>-3.1708404246697415E-3</v>
      </c>
      <c r="M48">
        <f xml:space="preserve"> tbl_market[[#This Row],[high]] - tbl_market[[#This Row],[low]]</f>
        <v>17.679999999999836</v>
      </c>
      <c r="N48" s="11" t="str">
        <f t="shared" si="0"/>
        <v>Jan</v>
      </c>
    </row>
    <row r="49" spans="1:14">
      <c r="A49" t="s">
        <v>158</v>
      </c>
      <c r="B49" t="s">
        <v>33</v>
      </c>
      <c r="C49">
        <v>2030.8</v>
      </c>
      <c r="D49">
        <v>2047.32</v>
      </c>
      <c r="E49">
        <v>2014.27</v>
      </c>
      <c r="F49">
        <v>2034.15</v>
      </c>
      <c r="G49">
        <v>28570</v>
      </c>
      <c r="H49" t="str">
        <f>VLOOKUP(B49,dim_company!A:C,3,FALSE)</f>
        <v>HDFC Bank</v>
      </c>
      <c r="I49" t="str">
        <f>VLOOKUP(B49,dim_company!A:D,4,FALSE)</f>
        <v>SEC02</v>
      </c>
      <c r="J49" t="str">
        <f>VLOOKUP(I49,dim_sector!A:B,2,FALSE)</f>
        <v>Financials</v>
      </c>
      <c r="K49">
        <f xml:space="preserve"> tbl_market[[#This Row],[close]] - tbl_market[[#This Row],[open]]</f>
        <v>3.3500000000001364</v>
      </c>
      <c r="L49">
        <f xml:space="preserve"> (tbl_market[ [#This Row],[close] ] - tbl_market[[#This Row],[open]]) / tbl_market[[#This Row],[open]]</f>
        <v>1.6495962182391849E-3</v>
      </c>
      <c r="M49">
        <f xml:space="preserve"> tbl_market[[#This Row],[high]] - tbl_market[[#This Row],[low]]</f>
        <v>33.049999999999955</v>
      </c>
      <c r="N49" s="11" t="str">
        <f t="shared" si="0"/>
        <v>Jan</v>
      </c>
    </row>
    <row r="50" spans="1:14">
      <c r="A50" t="s">
        <v>159</v>
      </c>
      <c r="B50" t="s">
        <v>33</v>
      </c>
      <c r="C50">
        <v>2021.01</v>
      </c>
      <c r="D50">
        <v>2026.12</v>
      </c>
      <c r="E50">
        <v>2015.9</v>
      </c>
      <c r="F50">
        <v>2015.94</v>
      </c>
      <c r="G50">
        <v>12745</v>
      </c>
      <c r="H50" t="str">
        <f>VLOOKUP(B50,dim_company!A:C,3,FALSE)</f>
        <v>HDFC Bank</v>
      </c>
      <c r="I50" t="str">
        <f>VLOOKUP(B50,dim_company!A:D,4,FALSE)</f>
        <v>SEC02</v>
      </c>
      <c r="J50" t="str">
        <f>VLOOKUP(I50,dim_sector!A:B,2,FALSE)</f>
        <v>Financials</v>
      </c>
      <c r="K50">
        <f xml:space="preserve"> tbl_market[[#This Row],[close]] - tbl_market[[#This Row],[open]]</f>
        <v>-5.0699999999999363</v>
      </c>
      <c r="L50">
        <f xml:space="preserve"> (tbl_market[ [#This Row],[close] ] - tbl_market[[#This Row],[open]]) / tbl_market[[#This Row],[open]]</f>
        <v>-2.5086466667655957E-3</v>
      </c>
      <c r="M50">
        <f xml:space="preserve"> tbl_market[[#This Row],[high]] - tbl_market[[#This Row],[low]]</f>
        <v>10.2199999999998</v>
      </c>
      <c r="N50" s="11" t="str">
        <f t="shared" si="0"/>
        <v>Jan</v>
      </c>
    </row>
    <row r="51" spans="1:14">
      <c r="A51" t="s">
        <v>162</v>
      </c>
      <c r="B51" t="s">
        <v>33</v>
      </c>
      <c r="C51">
        <v>1992.73</v>
      </c>
      <c r="D51">
        <v>2018.24</v>
      </c>
      <c r="E51">
        <v>1967.23</v>
      </c>
      <c r="F51">
        <v>2007.26</v>
      </c>
      <c r="G51">
        <v>15288</v>
      </c>
      <c r="H51" t="str">
        <f>VLOOKUP(B51,dim_company!A:C,3,FALSE)</f>
        <v>HDFC Bank</v>
      </c>
      <c r="I51" t="str">
        <f>VLOOKUP(B51,dim_company!A:D,4,FALSE)</f>
        <v>SEC02</v>
      </c>
      <c r="J51" t="str">
        <f>VLOOKUP(I51,dim_sector!A:B,2,FALSE)</f>
        <v>Financials</v>
      </c>
      <c r="K51">
        <f xml:space="preserve"> tbl_market[[#This Row],[close]] - tbl_market[[#This Row],[open]]</f>
        <v>14.529999999999973</v>
      </c>
      <c r="L51">
        <f xml:space="preserve"> (tbl_market[ [#This Row],[close] ] - tbl_market[[#This Row],[open]]) / tbl_market[[#This Row],[open]]</f>
        <v>7.2915046192911096E-3</v>
      </c>
      <c r="M51">
        <f xml:space="preserve"> tbl_market[[#This Row],[high]] - tbl_market[[#This Row],[low]]</f>
        <v>51.009999999999991</v>
      </c>
      <c r="N51" s="11" t="str">
        <f t="shared" si="0"/>
        <v>Jan</v>
      </c>
    </row>
    <row r="52" spans="1:14">
      <c r="A52" t="s">
        <v>163</v>
      </c>
      <c r="B52" t="s">
        <v>33</v>
      </c>
      <c r="C52">
        <v>1972.17</v>
      </c>
      <c r="D52">
        <v>1991.18</v>
      </c>
      <c r="E52">
        <v>1953.17</v>
      </c>
      <c r="F52">
        <v>1987.12</v>
      </c>
      <c r="G52">
        <v>4342</v>
      </c>
      <c r="H52" t="str">
        <f>VLOOKUP(B52,dim_company!A:C,3,FALSE)</f>
        <v>HDFC Bank</v>
      </c>
      <c r="I52" t="str">
        <f>VLOOKUP(B52,dim_company!A:D,4,FALSE)</f>
        <v>SEC02</v>
      </c>
      <c r="J52" t="str">
        <f>VLOOKUP(I52,dim_sector!A:B,2,FALSE)</f>
        <v>Financials</v>
      </c>
      <c r="K52">
        <f xml:space="preserve"> tbl_market[[#This Row],[close]] - tbl_market[[#This Row],[open]]</f>
        <v>14.949999999999818</v>
      </c>
      <c r="L52">
        <f xml:space="preserve"> (tbl_market[ [#This Row],[close] ] - tbl_market[[#This Row],[open]]) / tbl_market[[#This Row],[open]]</f>
        <v>7.5804824127736542E-3</v>
      </c>
      <c r="M52">
        <f xml:space="preserve"> tbl_market[[#This Row],[high]] - tbl_market[[#This Row],[low]]</f>
        <v>38.009999999999991</v>
      </c>
      <c r="N52" s="11" t="str">
        <f t="shared" si="0"/>
        <v>Jan</v>
      </c>
    </row>
    <row r="53" spans="1:14">
      <c r="A53" t="s">
        <v>164</v>
      </c>
      <c r="B53" t="s">
        <v>33</v>
      </c>
      <c r="C53">
        <v>2005.09</v>
      </c>
      <c r="D53">
        <v>2034.91</v>
      </c>
      <c r="E53">
        <v>1975.28</v>
      </c>
      <c r="F53">
        <v>2003.07</v>
      </c>
      <c r="G53">
        <v>24411</v>
      </c>
      <c r="H53" t="str">
        <f>VLOOKUP(B53,dim_company!A:C,3,FALSE)</f>
        <v>HDFC Bank</v>
      </c>
      <c r="I53" t="str">
        <f>VLOOKUP(B53,dim_company!A:D,4,FALSE)</f>
        <v>SEC02</v>
      </c>
      <c r="J53" t="str">
        <f>VLOOKUP(I53,dim_sector!A:B,2,FALSE)</f>
        <v>Financials</v>
      </c>
      <c r="K53">
        <f xml:space="preserve"> tbl_market[[#This Row],[close]] - tbl_market[[#This Row],[open]]</f>
        <v>-2.0199999999999818</v>
      </c>
      <c r="L53">
        <f xml:space="preserve"> (tbl_market[ [#This Row],[close] ] - tbl_market[[#This Row],[open]]) / tbl_market[[#This Row],[open]]</f>
        <v>-1.0074360751886359E-3</v>
      </c>
      <c r="M53">
        <f xml:space="preserve"> tbl_market[[#This Row],[high]] - tbl_market[[#This Row],[low]]</f>
        <v>59.630000000000109</v>
      </c>
      <c r="N53" s="11" t="str">
        <f t="shared" si="0"/>
        <v>Jan</v>
      </c>
    </row>
    <row r="54" spans="1:14">
      <c r="A54" t="s">
        <v>165</v>
      </c>
      <c r="B54" t="s">
        <v>33</v>
      </c>
      <c r="C54">
        <v>1999.94</v>
      </c>
      <c r="D54">
        <v>2032.18</v>
      </c>
      <c r="E54">
        <v>1967.71</v>
      </c>
      <c r="F54">
        <v>1998.6</v>
      </c>
      <c r="G54">
        <v>4093</v>
      </c>
      <c r="H54" t="str">
        <f>VLOOKUP(B54,dim_company!A:C,3,FALSE)</f>
        <v>HDFC Bank</v>
      </c>
      <c r="I54" t="str">
        <f>VLOOKUP(B54,dim_company!A:D,4,FALSE)</f>
        <v>SEC02</v>
      </c>
      <c r="J54" t="str">
        <f>VLOOKUP(I54,dim_sector!A:B,2,FALSE)</f>
        <v>Financials</v>
      </c>
      <c r="K54">
        <f xml:space="preserve"> tbl_market[[#This Row],[close]] - tbl_market[[#This Row],[open]]</f>
        <v>-1.3400000000001455</v>
      </c>
      <c r="L54">
        <f xml:space="preserve"> (tbl_market[ [#This Row],[close] ] - tbl_market[[#This Row],[open]]) / tbl_market[[#This Row],[open]]</f>
        <v>-6.7002010060309087E-4</v>
      </c>
      <c r="M54">
        <f xml:space="preserve"> tbl_market[[#This Row],[high]] - tbl_market[[#This Row],[low]]</f>
        <v>64.470000000000027</v>
      </c>
      <c r="N54" s="11" t="str">
        <f t="shared" si="0"/>
        <v>Jan</v>
      </c>
    </row>
    <row r="55" spans="1:14">
      <c r="A55" t="s">
        <v>166</v>
      </c>
      <c r="B55" t="s">
        <v>33</v>
      </c>
      <c r="C55">
        <v>1960.4</v>
      </c>
      <c r="D55">
        <v>1980.14</v>
      </c>
      <c r="E55">
        <v>1940.66</v>
      </c>
      <c r="F55">
        <v>1974.95</v>
      </c>
      <c r="G55">
        <v>45413</v>
      </c>
      <c r="H55" t="str">
        <f>VLOOKUP(B55,dim_company!A:C,3,FALSE)</f>
        <v>HDFC Bank</v>
      </c>
      <c r="I55" t="str">
        <f>VLOOKUP(B55,dim_company!A:D,4,FALSE)</f>
        <v>SEC02</v>
      </c>
      <c r="J55" t="str">
        <f>VLOOKUP(I55,dim_sector!A:B,2,FALSE)</f>
        <v>Financials</v>
      </c>
      <c r="K55">
        <f xml:space="preserve"> tbl_market[[#This Row],[close]] - tbl_market[[#This Row],[open]]</f>
        <v>14.549999999999955</v>
      </c>
      <c r="L55">
        <f xml:space="preserve"> (tbl_market[ [#This Row],[close] ] - tbl_market[[#This Row],[open]]) / tbl_market[[#This Row],[open]]</f>
        <v>7.4219547031217879E-3</v>
      </c>
      <c r="M55">
        <f xml:space="preserve"> tbl_market[[#This Row],[high]] - tbl_market[[#This Row],[low]]</f>
        <v>39.480000000000018</v>
      </c>
      <c r="N55" s="11" t="str">
        <f t="shared" si="0"/>
        <v>Jan</v>
      </c>
    </row>
    <row r="56" spans="1:14">
      <c r="A56" t="s">
        <v>169</v>
      </c>
      <c r="B56" t="s">
        <v>33</v>
      </c>
      <c r="C56">
        <v>1986.24</v>
      </c>
      <c r="D56">
        <v>1997.86</v>
      </c>
      <c r="E56">
        <v>1974.62</v>
      </c>
      <c r="F56">
        <v>1991.84</v>
      </c>
      <c r="G56">
        <v>40214</v>
      </c>
      <c r="H56" t="str">
        <f>VLOOKUP(B56,dim_company!A:C,3,FALSE)</f>
        <v>HDFC Bank</v>
      </c>
      <c r="I56" t="str">
        <f>VLOOKUP(B56,dim_company!A:D,4,FALSE)</f>
        <v>SEC02</v>
      </c>
      <c r="J56" t="str">
        <f>VLOOKUP(I56,dim_sector!A:B,2,FALSE)</f>
        <v>Financials</v>
      </c>
      <c r="K56">
        <f xml:space="preserve"> tbl_market[[#This Row],[close]] - tbl_market[[#This Row],[open]]</f>
        <v>5.5999999999999091</v>
      </c>
      <c r="L56">
        <f xml:space="preserve"> (tbl_market[ [#This Row],[close] ] - tbl_market[[#This Row],[open]]) / tbl_market[[#This Row],[open]]</f>
        <v>2.819397454486824E-3</v>
      </c>
      <c r="M56">
        <f xml:space="preserve"> tbl_market[[#This Row],[high]] - tbl_market[[#This Row],[low]]</f>
        <v>23.240000000000009</v>
      </c>
      <c r="N56" s="11" t="str">
        <f t="shared" si="0"/>
        <v>Jan</v>
      </c>
    </row>
    <row r="57" spans="1:14">
      <c r="A57" t="s">
        <v>170</v>
      </c>
      <c r="B57" t="s">
        <v>33</v>
      </c>
      <c r="C57">
        <v>2007.88</v>
      </c>
      <c r="D57">
        <v>2029.17</v>
      </c>
      <c r="E57">
        <v>1986.58</v>
      </c>
      <c r="F57">
        <v>2012.28</v>
      </c>
      <c r="G57">
        <v>49901</v>
      </c>
      <c r="H57" t="str">
        <f>VLOOKUP(B57,dim_company!A:C,3,FALSE)</f>
        <v>HDFC Bank</v>
      </c>
      <c r="I57" t="str">
        <f>VLOOKUP(B57,dim_company!A:D,4,FALSE)</f>
        <v>SEC02</v>
      </c>
      <c r="J57" t="str">
        <f>VLOOKUP(I57,dim_sector!A:B,2,FALSE)</f>
        <v>Financials</v>
      </c>
      <c r="K57">
        <f xml:space="preserve"> tbl_market[[#This Row],[close]] - tbl_market[[#This Row],[open]]</f>
        <v>4.3999999999998636</v>
      </c>
      <c r="L57">
        <f xml:space="preserve"> (tbl_market[ [#This Row],[close] ] - tbl_market[[#This Row],[open]]) / tbl_market[[#This Row],[open]]</f>
        <v>2.1913660178894474E-3</v>
      </c>
      <c r="M57">
        <f xml:space="preserve"> tbl_market[[#This Row],[high]] - tbl_market[[#This Row],[low]]</f>
        <v>42.590000000000146</v>
      </c>
      <c r="N57" s="11" t="str">
        <f t="shared" si="0"/>
        <v>Jan</v>
      </c>
    </row>
    <row r="58" spans="1:14">
      <c r="A58" t="s">
        <v>171</v>
      </c>
      <c r="B58" t="s">
        <v>33</v>
      </c>
      <c r="C58">
        <v>2017.46</v>
      </c>
      <c r="D58">
        <v>2041.64</v>
      </c>
      <c r="E58">
        <v>1993.28</v>
      </c>
      <c r="F58">
        <v>2011.07</v>
      </c>
      <c r="G58">
        <v>6626</v>
      </c>
      <c r="H58" t="str">
        <f>VLOOKUP(B58,dim_company!A:C,3,FALSE)</f>
        <v>HDFC Bank</v>
      </c>
      <c r="I58" t="str">
        <f>VLOOKUP(B58,dim_company!A:D,4,FALSE)</f>
        <v>SEC02</v>
      </c>
      <c r="J58" t="str">
        <f>VLOOKUP(I58,dim_sector!A:B,2,FALSE)</f>
        <v>Financials</v>
      </c>
      <c r="K58">
        <f xml:space="preserve"> tbl_market[[#This Row],[close]] - tbl_market[[#This Row],[open]]</f>
        <v>-6.3900000000001</v>
      </c>
      <c r="L58">
        <f xml:space="preserve"> (tbl_market[ [#This Row],[close] ] - tbl_market[[#This Row],[open]]) / tbl_market[[#This Row],[open]]</f>
        <v>-3.1673490428559179E-3</v>
      </c>
      <c r="M58">
        <f xml:space="preserve"> tbl_market[[#This Row],[high]] - tbl_market[[#This Row],[low]]</f>
        <v>48.360000000000127</v>
      </c>
      <c r="N58" s="11" t="str">
        <f t="shared" si="0"/>
        <v>Jan</v>
      </c>
    </row>
    <row r="59" spans="1:14">
      <c r="A59" t="s">
        <v>172</v>
      </c>
      <c r="B59" t="s">
        <v>33</v>
      </c>
      <c r="C59">
        <v>1985.13</v>
      </c>
      <c r="D59">
        <v>2011.13</v>
      </c>
      <c r="E59">
        <v>1959.13</v>
      </c>
      <c r="F59">
        <v>1994.8</v>
      </c>
      <c r="G59">
        <v>20982</v>
      </c>
      <c r="H59" t="str">
        <f>VLOOKUP(B59,dim_company!A:C,3,FALSE)</f>
        <v>HDFC Bank</v>
      </c>
      <c r="I59" t="str">
        <f>VLOOKUP(B59,dim_company!A:D,4,FALSE)</f>
        <v>SEC02</v>
      </c>
      <c r="J59" t="str">
        <f>VLOOKUP(I59,dim_sector!A:B,2,FALSE)</f>
        <v>Financials</v>
      </c>
      <c r="K59">
        <f xml:space="preserve"> tbl_market[[#This Row],[close]] - tbl_market[[#This Row],[open]]</f>
        <v>9.6699999999998454</v>
      </c>
      <c r="L59">
        <f xml:space="preserve"> (tbl_market[ [#This Row],[close] ] - tbl_market[[#This Row],[open]]) / tbl_market[[#This Row],[open]]</f>
        <v>4.8712175021282458E-3</v>
      </c>
      <c r="M59">
        <f xml:space="preserve"> tbl_market[[#This Row],[high]] - tbl_market[[#This Row],[low]]</f>
        <v>52</v>
      </c>
      <c r="N59" s="11" t="str">
        <f t="shared" si="0"/>
        <v>Jan</v>
      </c>
    </row>
    <row r="60" spans="1:14">
      <c r="A60" t="s">
        <v>173</v>
      </c>
      <c r="B60" t="s">
        <v>33</v>
      </c>
      <c r="C60">
        <v>2062.31</v>
      </c>
      <c r="D60">
        <v>2081.71</v>
      </c>
      <c r="E60">
        <v>2042.9</v>
      </c>
      <c r="F60">
        <v>2051.12</v>
      </c>
      <c r="G60">
        <v>20440</v>
      </c>
      <c r="H60" t="str">
        <f>VLOOKUP(B60,dim_company!A:C,3,FALSE)</f>
        <v>HDFC Bank</v>
      </c>
      <c r="I60" t="str">
        <f>VLOOKUP(B60,dim_company!A:D,4,FALSE)</f>
        <v>SEC02</v>
      </c>
      <c r="J60" t="str">
        <f>VLOOKUP(I60,dim_sector!A:B,2,FALSE)</f>
        <v>Financials</v>
      </c>
      <c r="K60">
        <f xml:space="preserve"> tbl_market[[#This Row],[close]] - tbl_market[[#This Row],[open]]</f>
        <v>-11.190000000000055</v>
      </c>
      <c r="L60">
        <f xml:space="preserve"> (tbl_market[ [#This Row],[close] ] - tbl_market[[#This Row],[open]]) / tbl_market[[#This Row],[open]]</f>
        <v>-5.4259543909499809E-3</v>
      </c>
      <c r="M60">
        <f xml:space="preserve"> tbl_market[[#This Row],[high]] - tbl_market[[#This Row],[low]]</f>
        <v>38.809999999999945</v>
      </c>
      <c r="N60" s="11" t="str">
        <f t="shared" si="0"/>
        <v>Jan</v>
      </c>
    </row>
    <row r="61" spans="1:14">
      <c r="A61" t="s">
        <v>176</v>
      </c>
      <c r="B61" t="s">
        <v>33</v>
      </c>
      <c r="C61">
        <v>2066.25</v>
      </c>
      <c r="D61">
        <v>2087.27</v>
      </c>
      <c r="E61">
        <v>2045.23</v>
      </c>
      <c r="F61">
        <v>2060.42</v>
      </c>
      <c r="G61">
        <v>39158</v>
      </c>
      <c r="H61" t="str">
        <f>VLOOKUP(B61,dim_company!A:C,3,FALSE)</f>
        <v>HDFC Bank</v>
      </c>
      <c r="I61" t="str">
        <f>VLOOKUP(B61,dim_company!A:D,4,FALSE)</f>
        <v>SEC02</v>
      </c>
      <c r="J61" t="str">
        <f>VLOOKUP(I61,dim_sector!A:B,2,FALSE)</f>
        <v>Financials</v>
      </c>
      <c r="K61">
        <f xml:space="preserve"> tbl_market[[#This Row],[close]] - tbl_market[[#This Row],[open]]</f>
        <v>-5.8299999999999272</v>
      </c>
      <c r="L61">
        <f xml:space="preserve"> (tbl_market[ [#This Row],[close] ] - tbl_market[[#This Row],[open]]) / tbl_market[[#This Row],[open]]</f>
        <v>-2.8215366001209568E-3</v>
      </c>
      <c r="M61">
        <f xml:space="preserve"> tbl_market[[#This Row],[high]] - tbl_market[[#This Row],[low]]</f>
        <v>42.039999999999964</v>
      </c>
      <c r="N61" s="11" t="str">
        <f t="shared" si="0"/>
        <v>Jan</v>
      </c>
    </row>
    <row r="62" spans="1:14">
      <c r="A62" t="s">
        <v>177</v>
      </c>
      <c r="B62" t="s">
        <v>33</v>
      </c>
      <c r="C62">
        <v>2026.64</v>
      </c>
      <c r="D62">
        <v>2047.22</v>
      </c>
      <c r="E62">
        <v>2006.06</v>
      </c>
      <c r="F62">
        <v>2028.09</v>
      </c>
      <c r="G62">
        <v>22563</v>
      </c>
      <c r="H62" t="str">
        <f>VLOOKUP(B62,dim_company!A:C,3,FALSE)</f>
        <v>HDFC Bank</v>
      </c>
      <c r="I62" t="str">
        <f>VLOOKUP(B62,dim_company!A:D,4,FALSE)</f>
        <v>SEC02</v>
      </c>
      <c r="J62" t="str">
        <f>VLOOKUP(I62,dim_sector!A:B,2,FALSE)</f>
        <v>Financials</v>
      </c>
      <c r="K62">
        <f xml:space="preserve"> tbl_market[[#This Row],[close]] - tbl_market[[#This Row],[open]]</f>
        <v>1.4499999999998181</v>
      </c>
      <c r="L62">
        <f xml:space="preserve"> (tbl_market[ [#This Row],[close] ] - tbl_market[[#This Row],[open]]) / tbl_market[[#This Row],[open]]</f>
        <v>7.1546994039386276E-4</v>
      </c>
      <c r="M62">
        <f xml:space="preserve"> tbl_market[[#This Row],[high]] - tbl_market[[#This Row],[low]]</f>
        <v>41.160000000000082</v>
      </c>
      <c r="N62" s="11" t="str">
        <f t="shared" si="0"/>
        <v>Jan</v>
      </c>
    </row>
    <row r="63" spans="1:14">
      <c r="A63" t="s">
        <v>178</v>
      </c>
      <c r="B63" t="s">
        <v>33</v>
      </c>
      <c r="C63">
        <v>2050.9299999999998</v>
      </c>
      <c r="D63">
        <v>2072.6999999999998</v>
      </c>
      <c r="E63">
        <v>2029.16</v>
      </c>
      <c r="F63">
        <v>2065.04</v>
      </c>
      <c r="G63">
        <v>4380</v>
      </c>
      <c r="H63" t="str">
        <f>VLOOKUP(B63,dim_company!A:C,3,FALSE)</f>
        <v>HDFC Bank</v>
      </c>
      <c r="I63" t="str">
        <f>VLOOKUP(B63,dim_company!A:D,4,FALSE)</f>
        <v>SEC02</v>
      </c>
      <c r="J63" t="str">
        <f>VLOOKUP(I63,dim_sector!A:B,2,FALSE)</f>
        <v>Financials</v>
      </c>
      <c r="K63">
        <f xml:space="preserve"> tbl_market[[#This Row],[close]] - tbl_market[[#This Row],[open]]</f>
        <v>14.110000000000127</v>
      </c>
      <c r="L63">
        <f xml:space="preserve"> (tbl_market[ [#This Row],[close] ] - tbl_market[[#This Row],[open]]) / tbl_market[[#This Row],[open]]</f>
        <v>6.8798057466613336E-3</v>
      </c>
      <c r="M63">
        <f xml:space="preserve"> tbl_market[[#This Row],[high]] - tbl_market[[#This Row],[low]]</f>
        <v>43.539999999999736</v>
      </c>
      <c r="N63" s="11" t="str">
        <f t="shared" si="0"/>
        <v>Jan</v>
      </c>
    </row>
    <row r="64" spans="1:14">
      <c r="A64" t="s">
        <v>179</v>
      </c>
      <c r="B64" t="s">
        <v>33</v>
      </c>
      <c r="C64">
        <v>2037.25</v>
      </c>
      <c r="D64">
        <v>2049.66</v>
      </c>
      <c r="E64">
        <v>2024.84</v>
      </c>
      <c r="F64">
        <v>2043.38</v>
      </c>
      <c r="G64">
        <v>21017</v>
      </c>
      <c r="H64" t="str">
        <f>VLOOKUP(B64,dim_company!A:C,3,FALSE)</f>
        <v>HDFC Bank</v>
      </c>
      <c r="I64" t="str">
        <f>VLOOKUP(B64,dim_company!A:D,4,FALSE)</f>
        <v>SEC02</v>
      </c>
      <c r="J64" t="str">
        <f>VLOOKUP(I64,dim_sector!A:B,2,FALSE)</f>
        <v>Financials</v>
      </c>
      <c r="K64">
        <f xml:space="preserve"> tbl_market[[#This Row],[close]] - tbl_market[[#This Row],[open]]</f>
        <v>6.1300000000001091</v>
      </c>
      <c r="L64">
        <f xml:space="preserve"> (tbl_market[ [#This Row],[close] ] - tbl_market[[#This Row],[open]]) / tbl_market[[#This Row],[open]]</f>
        <v>3.0089581543748236E-3</v>
      </c>
      <c r="M64">
        <f xml:space="preserve"> tbl_market[[#This Row],[high]] - tbl_market[[#This Row],[low]]</f>
        <v>24.819999999999936</v>
      </c>
      <c r="N64" s="11" t="str">
        <f t="shared" si="0"/>
        <v>Jan</v>
      </c>
    </row>
    <row r="65" spans="1:14">
      <c r="A65" t="s">
        <v>180</v>
      </c>
      <c r="B65" t="s">
        <v>33</v>
      </c>
      <c r="C65">
        <v>2118.5500000000002</v>
      </c>
      <c r="D65">
        <v>2147.9</v>
      </c>
      <c r="E65">
        <v>2089.1999999999998</v>
      </c>
      <c r="F65">
        <v>2115.6999999999998</v>
      </c>
      <c r="G65">
        <v>18343</v>
      </c>
      <c r="H65" t="str">
        <f>VLOOKUP(B65,dim_company!A:C,3,FALSE)</f>
        <v>HDFC Bank</v>
      </c>
      <c r="I65" t="str">
        <f>VLOOKUP(B65,dim_company!A:D,4,FALSE)</f>
        <v>SEC02</v>
      </c>
      <c r="J65" t="str">
        <f>VLOOKUP(I65,dim_sector!A:B,2,FALSE)</f>
        <v>Financials</v>
      </c>
      <c r="K65">
        <f xml:space="preserve"> tbl_market[[#This Row],[close]] - tbl_market[[#This Row],[open]]</f>
        <v>-2.8500000000003638</v>
      </c>
      <c r="L65">
        <f xml:space="preserve"> (tbl_market[ [#This Row],[close] ] - tbl_market[[#This Row],[open]]) / tbl_market[[#This Row],[open]]</f>
        <v>-1.3452597295321629E-3</v>
      </c>
      <c r="M65">
        <f xml:space="preserve"> tbl_market[[#This Row],[high]] - tbl_market[[#This Row],[low]]</f>
        <v>58.700000000000273</v>
      </c>
      <c r="N65" s="11" t="str">
        <f t="shared" si="0"/>
        <v>Jan</v>
      </c>
    </row>
    <row r="66" spans="1:14">
      <c r="A66" t="s">
        <v>183</v>
      </c>
      <c r="B66" t="s">
        <v>33</v>
      </c>
      <c r="C66">
        <v>2105.25</v>
      </c>
      <c r="D66">
        <v>2130.79</v>
      </c>
      <c r="E66">
        <v>2079.6999999999998</v>
      </c>
      <c r="F66">
        <v>2118.33</v>
      </c>
      <c r="G66">
        <v>16251</v>
      </c>
      <c r="H66" t="str">
        <f>VLOOKUP(B66,dim_company!A:C,3,FALSE)</f>
        <v>HDFC Bank</v>
      </c>
      <c r="I66" t="str">
        <f>VLOOKUP(B66,dim_company!A:D,4,FALSE)</f>
        <v>SEC02</v>
      </c>
      <c r="J66" t="str">
        <f>VLOOKUP(I66,dim_sector!A:B,2,FALSE)</f>
        <v>Financials</v>
      </c>
      <c r="K66">
        <f xml:space="preserve"> tbl_market[[#This Row],[close]] - tbl_market[[#This Row],[open]]</f>
        <v>13.079999999999927</v>
      </c>
      <c r="L66">
        <f xml:space="preserve"> (tbl_market[ [#This Row],[close] ] - tbl_market[[#This Row],[open]]) / tbl_market[[#This Row],[open]]</f>
        <v>6.2130388314926626E-3</v>
      </c>
      <c r="M66">
        <f xml:space="preserve"> tbl_market[[#This Row],[high]] - tbl_market[[#This Row],[low]]</f>
        <v>51.090000000000146</v>
      </c>
      <c r="N66" s="11" t="str">
        <f t="shared" ref="N66:N129" si="1">TEXT(A66,"mmm")</f>
        <v>Jan</v>
      </c>
    </row>
    <row r="67" spans="1:14">
      <c r="A67" t="s">
        <v>184</v>
      </c>
      <c r="B67" t="s">
        <v>33</v>
      </c>
      <c r="C67">
        <v>2152.8200000000002</v>
      </c>
      <c r="D67">
        <v>2180.25</v>
      </c>
      <c r="E67">
        <v>2125.39</v>
      </c>
      <c r="F67">
        <v>2146.06</v>
      </c>
      <c r="G67">
        <v>12536</v>
      </c>
      <c r="H67" t="str">
        <f>VLOOKUP(B67,dim_company!A:C,3,FALSE)</f>
        <v>HDFC Bank</v>
      </c>
      <c r="I67" t="str">
        <f>VLOOKUP(B67,dim_company!A:D,4,FALSE)</f>
        <v>SEC02</v>
      </c>
      <c r="J67" t="str">
        <f>VLOOKUP(I67,dim_sector!A:B,2,FALSE)</f>
        <v>Financials</v>
      </c>
      <c r="K67">
        <f xml:space="preserve"> tbl_market[[#This Row],[close]] - tbl_market[[#This Row],[open]]</f>
        <v>-6.7600000000002183</v>
      </c>
      <c r="L67">
        <f xml:space="preserve"> (tbl_market[ [#This Row],[close] ] - tbl_market[[#This Row],[open]]) / tbl_market[[#This Row],[open]]</f>
        <v>-3.1400674464192166E-3</v>
      </c>
      <c r="M67">
        <f xml:space="preserve"> tbl_market[[#This Row],[high]] - tbl_market[[#This Row],[low]]</f>
        <v>54.860000000000127</v>
      </c>
      <c r="N67" s="11" t="str">
        <f t="shared" si="1"/>
        <v>Jan</v>
      </c>
    </row>
    <row r="68" spans="1:14">
      <c r="A68" t="s">
        <v>185</v>
      </c>
      <c r="B68" t="s">
        <v>33</v>
      </c>
      <c r="C68">
        <v>2098.5700000000002</v>
      </c>
      <c r="D68">
        <v>2116.4499999999998</v>
      </c>
      <c r="E68">
        <v>2080.6999999999998</v>
      </c>
      <c r="F68">
        <v>2091.0500000000002</v>
      </c>
      <c r="G68">
        <v>9712</v>
      </c>
      <c r="H68" t="str">
        <f>VLOOKUP(B68,dim_company!A:C,3,FALSE)</f>
        <v>HDFC Bank</v>
      </c>
      <c r="I68" t="str">
        <f>VLOOKUP(B68,dim_company!A:D,4,FALSE)</f>
        <v>SEC02</v>
      </c>
      <c r="J68" t="str">
        <f>VLOOKUP(I68,dim_sector!A:B,2,FALSE)</f>
        <v>Financials</v>
      </c>
      <c r="K68">
        <f xml:space="preserve"> tbl_market[[#This Row],[close]] - tbl_market[[#This Row],[open]]</f>
        <v>-7.5199999999999818</v>
      </c>
      <c r="L68">
        <f xml:space="preserve"> (tbl_market[ [#This Row],[close] ] - tbl_market[[#This Row],[open]]) / tbl_market[[#This Row],[open]]</f>
        <v>-3.5833925006075475E-3</v>
      </c>
      <c r="M68">
        <f xml:space="preserve"> tbl_market[[#This Row],[high]] - tbl_market[[#This Row],[low]]</f>
        <v>35.75</v>
      </c>
      <c r="N68" s="11" t="str">
        <f t="shared" si="1"/>
        <v>Jan</v>
      </c>
    </row>
    <row r="69" spans="1:14">
      <c r="A69" t="s">
        <v>186</v>
      </c>
      <c r="B69" t="s">
        <v>33</v>
      </c>
      <c r="C69">
        <v>2051.9899999999998</v>
      </c>
      <c r="D69">
        <v>2066.23</v>
      </c>
      <c r="E69">
        <v>2037.75</v>
      </c>
      <c r="F69">
        <v>2057.98</v>
      </c>
      <c r="G69">
        <v>6109</v>
      </c>
      <c r="H69" t="str">
        <f>VLOOKUP(B69,dim_company!A:C,3,FALSE)</f>
        <v>HDFC Bank</v>
      </c>
      <c r="I69" t="str">
        <f>VLOOKUP(B69,dim_company!A:D,4,FALSE)</f>
        <v>SEC02</v>
      </c>
      <c r="J69" t="str">
        <f>VLOOKUP(I69,dim_sector!A:B,2,FALSE)</f>
        <v>Financials</v>
      </c>
      <c r="K69">
        <f xml:space="preserve"> tbl_market[[#This Row],[close]] - tbl_market[[#This Row],[open]]</f>
        <v>5.9900000000002365</v>
      </c>
      <c r="L69">
        <f xml:space="preserve"> (tbl_market[ [#This Row],[close] ] - tbl_market[[#This Row],[open]]) / tbl_market[[#This Row],[open]]</f>
        <v>2.919117539559275E-3</v>
      </c>
      <c r="M69">
        <f xml:space="preserve"> tbl_market[[#This Row],[high]] - tbl_market[[#This Row],[low]]</f>
        <v>28.480000000000018</v>
      </c>
      <c r="N69" s="11" t="str">
        <f t="shared" si="1"/>
        <v>Jan</v>
      </c>
    </row>
    <row r="70" spans="1:14">
      <c r="A70" t="s">
        <v>187</v>
      </c>
      <c r="B70" t="s">
        <v>33</v>
      </c>
      <c r="C70">
        <v>2087.8200000000002</v>
      </c>
      <c r="D70">
        <v>2107</v>
      </c>
      <c r="E70">
        <v>2068.64</v>
      </c>
      <c r="F70">
        <v>2093.35</v>
      </c>
      <c r="G70">
        <v>17967</v>
      </c>
      <c r="H70" t="str">
        <f>VLOOKUP(B70,dim_company!A:C,3,FALSE)</f>
        <v>HDFC Bank</v>
      </c>
      <c r="I70" t="str">
        <f>VLOOKUP(B70,dim_company!A:D,4,FALSE)</f>
        <v>SEC02</v>
      </c>
      <c r="J70" t="str">
        <f>VLOOKUP(I70,dim_sector!A:B,2,FALSE)</f>
        <v>Financials</v>
      </c>
      <c r="K70">
        <f xml:space="preserve"> tbl_market[[#This Row],[close]] - tbl_market[[#This Row],[open]]</f>
        <v>5.5299999999997453</v>
      </c>
      <c r="L70">
        <f xml:space="preserve"> (tbl_market[ [#This Row],[close] ] - tbl_market[[#This Row],[open]]) / tbl_market[[#This Row],[open]]</f>
        <v>2.6486957687922065E-3</v>
      </c>
      <c r="M70">
        <f xml:space="preserve"> tbl_market[[#This Row],[high]] - tbl_market[[#This Row],[low]]</f>
        <v>38.360000000000127</v>
      </c>
      <c r="N70" s="11" t="str">
        <f t="shared" si="1"/>
        <v>Jan</v>
      </c>
    </row>
    <row r="71" spans="1:14">
      <c r="A71" t="s">
        <v>157</v>
      </c>
      <c r="B71" t="s">
        <v>36</v>
      </c>
      <c r="C71">
        <v>599.36</v>
      </c>
      <c r="D71">
        <v>604.27</v>
      </c>
      <c r="E71">
        <v>594.44000000000005</v>
      </c>
      <c r="F71">
        <v>600.52</v>
      </c>
      <c r="G71">
        <v>36262</v>
      </c>
      <c r="H71" t="str">
        <f>VLOOKUP(B71,dim_company!A:C,3,FALSE)</f>
        <v>Reliance Industries</v>
      </c>
      <c r="I71" t="str">
        <f>VLOOKUP(B71,dim_company!A:D,4,FALSE)</f>
        <v>SEC04</v>
      </c>
      <c r="J71" t="str">
        <f>VLOOKUP(I71,dim_sector!A:B,2,FALSE)</f>
        <v>Energy</v>
      </c>
      <c r="K71">
        <f xml:space="preserve"> tbl_market[[#This Row],[close]] - tbl_market[[#This Row],[open]]</f>
        <v>1.1599999999999682</v>
      </c>
      <c r="L71">
        <f xml:space="preserve"> (tbl_market[ [#This Row],[close] ] - tbl_market[[#This Row],[open]]) / tbl_market[[#This Row],[open]]</f>
        <v>1.9353977576080622E-3</v>
      </c>
      <c r="M71">
        <f xml:space="preserve"> tbl_market[[#This Row],[high]] - tbl_market[[#This Row],[low]]</f>
        <v>9.8299999999999272</v>
      </c>
      <c r="N71" s="11" t="str">
        <f t="shared" si="1"/>
        <v>Jan</v>
      </c>
    </row>
    <row r="72" spans="1:14">
      <c r="A72" t="s">
        <v>158</v>
      </c>
      <c r="B72" t="s">
        <v>36</v>
      </c>
      <c r="C72">
        <v>603.07000000000005</v>
      </c>
      <c r="D72">
        <v>608.21</v>
      </c>
      <c r="E72">
        <v>597.91999999999996</v>
      </c>
      <c r="F72">
        <v>600.52</v>
      </c>
      <c r="G72">
        <v>21733</v>
      </c>
      <c r="H72" t="str">
        <f>VLOOKUP(B72,dim_company!A:C,3,FALSE)</f>
        <v>Reliance Industries</v>
      </c>
      <c r="I72" t="str">
        <f>VLOOKUP(B72,dim_company!A:D,4,FALSE)</f>
        <v>SEC04</v>
      </c>
      <c r="J72" t="str">
        <f>VLOOKUP(I72,dim_sector!A:B,2,FALSE)</f>
        <v>Energy</v>
      </c>
      <c r="K72">
        <f xml:space="preserve"> tbl_market[[#This Row],[close]] - tbl_market[[#This Row],[open]]</f>
        <v>-2.5500000000000682</v>
      </c>
      <c r="L72">
        <f xml:space="preserve"> (tbl_market[ [#This Row],[close] ] - tbl_market[[#This Row],[open]]) / tbl_market[[#This Row],[open]]</f>
        <v>-4.2283648664335283E-3</v>
      </c>
      <c r="M72">
        <f xml:space="preserve"> tbl_market[[#This Row],[high]] - tbl_market[[#This Row],[low]]</f>
        <v>10.290000000000077</v>
      </c>
      <c r="N72" s="11" t="str">
        <f t="shared" si="1"/>
        <v>Jan</v>
      </c>
    </row>
    <row r="73" spans="1:14">
      <c r="A73" t="s">
        <v>159</v>
      </c>
      <c r="B73" t="s">
        <v>36</v>
      </c>
      <c r="C73">
        <v>606.29</v>
      </c>
      <c r="D73">
        <v>612.14</v>
      </c>
      <c r="E73">
        <v>600.44000000000005</v>
      </c>
      <c r="F73">
        <v>604.86</v>
      </c>
      <c r="G73">
        <v>7430</v>
      </c>
      <c r="H73" t="str">
        <f>VLOOKUP(B73,dim_company!A:C,3,FALSE)</f>
        <v>Reliance Industries</v>
      </c>
      <c r="I73" t="str">
        <f>VLOOKUP(B73,dim_company!A:D,4,FALSE)</f>
        <v>SEC04</v>
      </c>
      <c r="J73" t="str">
        <f>VLOOKUP(I73,dim_sector!A:B,2,FALSE)</f>
        <v>Energy</v>
      </c>
      <c r="K73">
        <f xml:space="preserve"> tbl_market[[#This Row],[close]] - tbl_market[[#This Row],[open]]</f>
        <v>-1.42999999999995</v>
      </c>
      <c r="L73">
        <f xml:space="preserve"> (tbl_market[ [#This Row],[close] ] - tbl_market[[#This Row],[open]]) / tbl_market[[#This Row],[open]]</f>
        <v>-2.3586072671493018E-3</v>
      </c>
      <c r="M73">
        <f xml:space="preserve"> tbl_market[[#This Row],[high]] - tbl_market[[#This Row],[low]]</f>
        <v>11.699999999999932</v>
      </c>
      <c r="N73" s="11" t="str">
        <f t="shared" si="1"/>
        <v>Jan</v>
      </c>
    </row>
    <row r="74" spans="1:14">
      <c r="A74" t="s">
        <v>162</v>
      </c>
      <c r="B74" t="s">
        <v>36</v>
      </c>
      <c r="C74">
        <v>602.34</v>
      </c>
      <c r="D74">
        <v>607.45000000000005</v>
      </c>
      <c r="E74">
        <v>597.23</v>
      </c>
      <c r="F74">
        <v>606.71</v>
      </c>
      <c r="G74">
        <v>32497</v>
      </c>
      <c r="H74" t="str">
        <f>VLOOKUP(B74,dim_company!A:C,3,FALSE)</f>
        <v>Reliance Industries</v>
      </c>
      <c r="I74" t="str">
        <f>VLOOKUP(B74,dim_company!A:D,4,FALSE)</f>
        <v>SEC04</v>
      </c>
      <c r="J74" t="str">
        <f>VLOOKUP(I74,dim_sector!A:B,2,FALSE)</f>
        <v>Energy</v>
      </c>
      <c r="K74">
        <f xml:space="preserve"> tbl_market[[#This Row],[close]] - tbl_market[[#This Row],[open]]</f>
        <v>4.3700000000000045</v>
      </c>
      <c r="L74">
        <f xml:space="preserve"> (tbl_market[ [#This Row],[close] ] - tbl_market[[#This Row],[open]]) / tbl_market[[#This Row],[open]]</f>
        <v>7.2550386824717008E-3</v>
      </c>
      <c r="M74">
        <f xml:space="preserve"> tbl_market[[#This Row],[high]] - tbl_market[[#This Row],[low]]</f>
        <v>10.220000000000027</v>
      </c>
      <c r="N74" s="11" t="str">
        <f t="shared" si="1"/>
        <v>Jan</v>
      </c>
    </row>
    <row r="75" spans="1:14">
      <c r="A75" t="s">
        <v>163</v>
      </c>
      <c r="B75" t="s">
        <v>36</v>
      </c>
      <c r="C75">
        <v>615.69000000000005</v>
      </c>
      <c r="D75">
        <v>619.99</v>
      </c>
      <c r="E75">
        <v>611.39</v>
      </c>
      <c r="F75">
        <v>617.37</v>
      </c>
      <c r="G75">
        <v>47332</v>
      </c>
      <c r="H75" t="str">
        <f>VLOOKUP(B75,dim_company!A:C,3,FALSE)</f>
        <v>Reliance Industries</v>
      </c>
      <c r="I75" t="str">
        <f>VLOOKUP(B75,dim_company!A:D,4,FALSE)</f>
        <v>SEC04</v>
      </c>
      <c r="J75" t="str">
        <f>VLOOKUP(I75,dim_sector!A:B,2,FALSE)</f>
        <v>Energy</v>
      </c>
      <c r="K75">
        <f xml:space="preserve"> tbl_market[[#This Row],[close]] - tbl_market[[#This Row],[open]]</f>
        <v>1.67999999999995</v>
      </c>
      <c r="L75">
        <f xml:space="preserve"> (tbl_market[ [#This Row],[close] ] - tbl_market[[#This Row],[open]]) / tbl_market[[#This Row],[open]]</f>
        <v>2.7286459094673452E-3</v>
      </c>
      <c r="M75">
        <f xml:space="preserve"> tbl_market[[#This Row],[high]] - tbl_market[[#This Row],[low]]</f>
        <v>8.6000000000000227</v>
      </c>
      <c r="N75" s="11" t="str">
        <f t="shared" si="1"/>
        <v>Jan</v>
      </c>
    </row>
    <row r="76" spans="1:14">
      <c r="A76" t="s">
        <v>164</v>
      </c>
      <c r="B76" t="s">
        <v>36</v>
      </c>
      <c r="C76">
        <v>620.49</v>
      </c>
      <c r="D76">
        <v>626.16</v>
      </c>
      <c r="E76">
        <v>614.82000000000005</v>
      </c>
      <c r="F76">
        <v>618.5</v>
      </c>
      <c r="G76">
        <v>38846</v>
      </c>
      <c r="H76" t="str">
        <f>VLOOKUP(B76,dim_company!A:C,3,FALSE)</f>
        <v>Reliance Industries</v>
      </c>
      <c r="I76" t="str">
        <f>VLOOKUP(B76,dim_company!A:D,4,FALSE)</f>
        <v>SEC04</v>
      </c>
      <c r="J76" t="str">
        <f>VLOOKUP(I76,dim_sector!A:B,2,FALSE)</f>
        <v>Energy</v>
      </c>
      <c r="K76">
        <f xml:space="preserve"> tbl_market[[#This Row],[close]] - tbl_market[[#This Row],[open]]</f>
        <v>-1.9900000000000091</v>
      </c>
      <c r="L76">
        <f xml:space="preserve"> (tbl_market[ [#This Row],[close] ] - tbl_market[[#This Row],[open]]) / tbl_market[[#This Row],[open]]</f>
        <v>-3.2071427420264777E-3</v>
      </c>
      <c r="M76">
        <f xml:space="preserve"> tbl_market[[#This Row],[high]] - tbl_market[[#This Row],[low]]</f>
        <v>11.339999999999918</v>
      </c>
      <c r="N76" s="11" t="str">
        <f t="shared" si="1"/>
        <v>Jan</v>
      </c>
    </row>
    <row r="77" spans="1:14">
      <c r="A77" t="s">
        <v>165</v>
      </c>
      <c r="B77" t="s">
        <v>36</v>
      </c>
      <c r="C77">
        <v>615.9</v>
      </c>
      <c r="D77">
        <v>618.25</v>
      </c>
      <c r="E77">
        <v>613.54999999999995</v>
      </c>
      <c r="F77">
        <v>615.29999999999995</v>
      </c>
      <c r="G77">
        <v>6448</v>
      </c>
      <c r="H77" t="str">
        <f>VLOOKUP(B77,dim_company!A:C,3,FALSE)</f>
        <v>Reliance Industries</v>
      </c>
      <c r="I77" t="str">
        <f>VLOOKUP(B77,dim_company!A:D,4,FALSE)</f>
        <v>SEC04</v>
      </c>
      <c r="J77" t="str">
        <f>VLOOKUP(I77,dim_sector!A:B,2,FALSE)</f>
        <v>Energy</v>
      </c>
      <c r="K77">
        <f xml:space="preserve"> tbl_market[[#This Row],[close]] - tbl_market[[#This Row],[open]]</f>
        <v>-0.60000000000002274</v>
      </c>
      <c r="L77">
        <f xml:space="preserve"> (tbl_market[ [#This Row],[close] ] - tbl_market[[#This Row],[open]]) / tbl_market[[#This Row],[open]]</f>
        <v>-9.7418412079886788E-4</v>
      </c>
      <c r="M77">
        <f xml:space="preserve"> tbl_market[[#This Row],[high]] - tbl_market[[#This Row],[low]]</f>
        <v>4.7000000000000455</v>
      </c>
      <c r="N77" s="11" t="str">
        <f t="shared" si="1"/>
        <v>Jan</v>
      </c>
    </row>
    <row r="78" spans="1:14">
      <c r="A78" t="s">
        <v>166</v>
      </c>
      <c r="B78" t="s">
        <v>36</v>
      </c>
      <c r="C78">
        <v>619.59</v>
      </c>
      <c r="D78">
        <v>626.04999999999995</v>
      </c>
      <c r="E78">
        <v>613.13</v>
      </c>
      <c r="F78">
        <v>616.4</v>
      </c>
      <c r="G78">
        <v>7406</v>
      </c>
      <c r="H78" t="str">
        <f>VLOOKUP(B78,dim_company!A:C,3,FALSE)</f>
        <v>Reliance Industries</v>
      </c>
      <c r="I78" t="str">
        <f>VLOOKUP(B78,dim_company!A:D,4,FALSE)</f>
        <v>SEC04</v>
      </c>
      <c r="J78" t="str">
        <f>VLOOKUP(I78,dim_sector!A:B,2,FALSE)</f>
        <v>Energy</v>
      </c>
      <c r="K78">
        <f xml:space="preserve"> tbl_market[[#This Row],[close]] - tbl_market[[#This Row],[open]]</f>
        <v>-3.1900000000000546</v>
      </c>
      <c r="L78">
        <f xml:space="preserve"> (tbl_market[ [#This Row],[close] ] - tbl_market[[#This Row],[open]]) / tbl_market[[#This Row],[open]]</f>
        <v>-5.1485659871851617E-3</v>
      </c>
      <c r="M78">
        <f xml:space="preserve"> tbl_market[[#This Row],[high]] - tbl_market[[#This Row],[low]]</f>
        <v>12.919999999999959</v>
      </c>
      <c r="N78" s="11" t="str">
        <f t="shared" si="1"/>
        <v>Jan</v>
      </c>
    </row>
    <row r="79" spans="1:14">
      <c r="A79" t="s">
        <v>169</v>
      </c>
      <c r="B79" t="s">
        <v>36</v>
      </c>
      <c r="C79">
        <v>624.69000000000005</v>
      </c>
      <c r="D79">
        <v>629.38</v>
      </c>
      <c r="E79">
        <v>620.01</v>
      </c>
      <c r="F79">
        <v>620.78</v>
      </c>
      <c r="G79">
        <v>33003</v>
      </c>
      <c r="H79" t="str">
        <f>VLOOKUP(B79,dim_company!A:C,3,FALSE)</f>
        <v>Reliance Industries</v>
      </c>
      <c r="I79" t="str">
        <f>VLOOKUP(B79,dim_company!A:D,4,FALSE)</f>
        <v>SEC04</v>
      </c>
      <c r="J79" t="str">
        <f>VLOOKUP(I79,dim_sector!A:B,2,FALSE)</f>
        <v>Energy</v>
      </c>
      <c r="K79">
        <f xml:space="preserve"> tbl_market[[#This Row],[close]] - tbl_market[[#This Row],[open]]</f>
        <v>-3.9100000000000819</v>
      </c>
      <c r="L79">
        <f xml:space="preserve"> (tbl_market[ [#This Row],[close] ] - tbl_market[[#This Row],[open]]) / tbl_market[[#This Row],[open]]</f>
        <v>-6.2591045158399868E-3</v>
      </c>
      <c r="M79">
        <f xml:space="preserve"> tbl_market[[#This Row],[high]] - tbl_market[[#This Row],[low]]</f>
        <v>9.3700000000000045</v>
      </c>
      <c r="N79" s="11" t="str">
        <f t="shared" si="1"/>
        <v>Jan</v>
      </c>
    </row>
    <row r="80" spans="1:14">
      <c r="A80" t="s">
        <v>170</v>
      </c>
      <c r="B80" t="s">
        <v>36</v>
      </c>
      <c r="C80">
        <v>623.82000000000005</v>
      </c>
      <c r="D80">
        <v>629.17999999999995</v>
      </c>
      <c r="E80">
        <v>618.47</v>
      </c>
      <c r="F80">
        <v>621.30999999999995</v>
      </c>
      <c r="G80">
        <v>44108</v>
      </c>
      <c r="H80" t="str">
        <f>VLOOKUP(B80,dim_company!A:C,3,FALSE)</f>
        <v>Reliance Industries</v>
      </c>
      <c r="I80" t="str">
        <f>VLOOKUP(B80,dim_company!A:D,4,FALSE)</f>
        <v>SEC04</v>
      </c>
      <c r="J80" t="str">
        <f>VLOOKUP(I80,dim_sector!A:B,2,FALSE)</f>
        <v>Energy</v>
      </c>
      <c r="K80">
        <f xml:space="preserve"> tbl_market[[#This Row],[close]] - tbl_market[[#This Row],[open]]</f>
        <v>-2.5100000000001046</v>
      </c>
      <c r="L80">
        <f xml:space="preserve"> (tbl_market[ [#This Row],[close] ] - tbl_market[[#This Row],[open]]) / tbl_market[[#This Row],[open]]</f>
        <v>-4.0235965502871092E-3</v>
      </c>
      <c r="M80">
        <f xml:space="preserve"> tbl_market[[#This Row],[high]] - tbl_market[[#This Row],[low]]</f>
        <v>10.709999999999923</v>
      </c>
      <c r="N80" s="11" t="str">
        <f t="shared" si="1"/>
        <v>Jan</v>
      </c>
    </row>
    <row r="81" spans="1:14">
      <c r="A81" t="s">
        <v>171</v>
      </c>
      <c r="B81" t="s">
        <v>36</v>
      </c>
      <c r="C81">
        <v>623.70000000000005</v>
      </c>
      <c r="D81">
        <v>629.42999999999995</v>
      </c>
      <c r="E81">
        <v>617.97</v>
      </c>
      <c r="F81">
        <v>621.78</v>
      </c>
      <c r="G81">
        <v>42779</v>
      </c>
      <c r="H81" t="str">
        <f>VLOOKUP(B81,dim_company!A:C,3,FALSE)</f>
        <v>Reliance Industries</v>
      </c>
      <c r="I81" t="str">
        <f>VLOOKUP(B81,dim_company!A:D,4,FALSE)</f>
        <v>SEC04</v>
      </c>
      <c r="J81" t="str">
        <f>VLOOKUP(I81,dim_sector!A:B,2,FALSE)</f>
        <v>Energy</v>
      </c>
      <c r="K81">
        <f xml:space="preserve"> tbl_market[[#This Row],[close]] - tbl_market[[#This Row],[open]]</f>
        <v>-1.9200000000000728</v>
      </c>
      <c r="L81">
        <f xml:space="preserve"> (tbl_market[ [#This Row],[close] ] - tbl_market[[#This Row],[open]]) / tbl_market[[#This Row],[open]]</f>
        <v>-3.0784030784031949E-3</v>
      </c>
      <c r="M81">
        <f xml:space="preserve"> tbl_market[[#This Row],[high]] - tbl_market[[#This Row],[low]]</f>
        <v>11.459999999999923</v>
      </c>
      <c r="N81" s="11" t="str">
        <f t="shared" si="1"/>
        <v>Jan</v>
      </c>
    </row>
    <row r="82" spans="1:14">
      <c r="A82" t="s">
        <v>172</v>
      </c>
      <c r="B82" t="s">
        <v>36</v>
      </c>
      <c r="C82">
        <v>615.26</v>
      </c>
      <c r="D82">
        <v>624.53</v>
      </c>
      <c r="E82">
        <v>605.99</v>
      </c>
      <c r="F82">
        <v>616.45000000000005</v>
      </c>
      <c r="G82">
        <v>16422</v>
      </c>
      <c r="H82" t="str">
        <f>VLOOKUP(B82,dim_company!A:C,3,FALSE)</f>
        <v>Reliance Industries</v>
      </c>
      <c r="I82" t="str">
        <f>VLOOKUP(B82,dim_company!A:D,4,FALSE)</f>
        <v>SEC04</v>
      </c>
      <c r="J82" t="str">
        <f>VLOOKUP(I82,dim_sector!A:B,2,FALSE)</f>
        <v>Energy</v>
      </c>
      <c r="K82">
        <f xml:space="preserve"> tbl_market[[#This Row],[close]] - tbl_market[[#This Row],[open]]</f>
        <v>1.1900000000000546</v>
      </c>
      <c r="L82">
        <f xml:space="preserve"> (tbl_market[ [#This Row],[close] ] - tbl_market[[#This Row],[open]]) / tbl_market[[#This Row],[open]]</f>
        <v>1.9341416636869853E-3</v>
      </c>
      <c r="M82">
        <f xml:space="preserve"> tbl_market[[#This Row],[high]] - tbl_market[[#This Row],[low]]</f>
        <v>18.539999999999964</v>
      </c>
      <c r="N82" s="11" t="str">
        <f t="shared" si="1"/>
        <v>Jan</v>
      </c>
    </row>
    <row r="83" spans="1:14">
      <c r="A83" t="s">
        <v>173</v>
      </c>
      <c r="B83" t="s">
        <v>36</v>
      </c>
      <c r="C83">
        <v>613.84</v>
      </c>
      <c r="D83">
        <v>621.15</v>
      </c>
      <c r="E83">
        <v>606.52</v>
      </c>
      <c r="F83">
        <v>611.47</v>
      </c>
      <c r="G83">
        <v>34535</v>
      </c>
      <c r="H83" t="str">
        <f>VLOOKUP(B83,dim_company!A:C,3,FALSE)</f>
        <v>Reliance Industries</v>
      </c>
      <c r="I83" t="str">
        <f>VLOOKUP(B83,dim_company!A:D,4,FALSE)</f>
        <v>SEC04</v>
      </c>
      <c r="J83" t="str">
        <f>VLOOKUP(I83,dim_sector!A:B,2,FALSE)</f>
        <v>Energy</v>
      </c>
      <c r="K83">
        <f xml:space="preserve"> tbl_market[[#This Row],[close]] - tbl_market[[#This Row],[open]]</f>
        <v>-2.3700000000000045</v>
      </c>
      <c r="L83">
        <f xml:space="preserve"> (tbl_market[ [#This Row],[close] ] - tbl_market[[#This Row],[open]]) / tbl_market[[#This Row],[open]]</f>
        <v>-3.8609409618141606E-3</v>
      </c>
      <c r="M83">
        <f xml:space="preserve"> tbl_market[[#This Row],[high]] - tbl_market[[#This Row],[low]]</f>
        <v>14.629999999999995</v>
      </c>
      <c r="N83" s="11" t="str">
        <f t="shared" si="1"/>
        <v>Jan</v>
      </c>
    </row>
    <row r="84" spans="1:14">
      <c r="A84" t="s">
        <v>176</v>
      </c>
      <c r="B84" t="s">
        <v>36</v>
      </c>
      <c r="C84">
        <v>599.86</v>
      </c>
      <c r="D84">
        <v>603.24</v>
      </c>
      <c r="E84">
        <v>596.48</v>
      </c>
      <c r="F84">
        <v>600.9</v>
      </c>
      <c r="G84">
        <v>27715</v>
      </c>
      <c r="H84" t="str">
        <f>VLOOKUP(B84,dim_company!A:C,3,FALSE)</f>
        <v>Reliance Industries</v>
      </c>
      <c r="I84" t="str">
        <f>VLOOKUP(B84,dim_company!A:D,4,FALSE)</f>
        <v>SEC04</v>
      </c>
      <c r="J84" t="str">
        <f>VLOOKUP(I84,dim_sector!A:B,2,FALSE)</f>
        <v>Energy</v>
      </c>
      <c r="K84">
        <f xml:space="preserve"> tbl_market[[#This Row],[close]] - tbl_market[[#This Row],[open]]</f>
        <v>1.0399999999999636</v>
      </c>
      <c r="L84">
        <f xml:space="preserve"> (tbl_market[ [#This Row],[close] ] - tbl_market[[#This Row],[open]]) / tbl_market[[#This Row],[open]]</f>
        <v>1.7337378721701123E-3</v>
      </c>
      <c r="M84">
        <f xml:space="preserve"> tbl_market[[#This Row],[high]] - tbl_market[[#This Row],[low]]</f>
        <v>6.7599999999999909</v>
      </c>
      <c r="N84" s="11" t="str">
        <f t="shared" si="1"/>
        <v>Jan</v>
      </c>
    </row>
    <row r="85" spans="1:14">
      <c r="A85" t="s">
        <v>177</v>
      </c>
      <c r="B85" t="s">
        <v>36</v>
      </c>
      <c r="C85">
        <v>616.30999999999995</v>
      </c>
      <c r="D85">
        <v>620.36</v>
      </c>
      <c r="E85">
        <v>612.27</v>
      </c>
      <c r="F85">
        <v>614.44000000000005</v>
      </c>
      <c r="G85">
        <v>39908</v>
      </c>
      <c r="H85" t="str">
        <f>VLOOKUP(B85,dim_company!A:C,3,FALSE)</f>
        <v>Reliance Industries</v>
      </c>
      <c r="I85" t="str">
        <f>VLOOKUP(B85,dim_company!A:D,4,FALSE)</f>
        <v>SEC04</v>
      </c>
      <c r="J85" t="str">
        <f>VLOOKUP(I85,dim_sector!A:B,2,FALSE)</f>
        <v>Energy</v>
      </c>
      <c r="K85">
        <f xml:space="preserve"> tbl_market[[#This Row],[close]] - tbl_market[[#This Row],[open]]</f>
        <v>-1.8699999999998909</v>
      </c>
      <c r="L85">
        <f xml:space="preserve"> (tbl_market[ [#This Row],[close] ] - tbl_market[[#This Row],[open]]) / tbl_market[[#This Row],[open]]</f>
        <v>-3.0341873407861157E-3</v>
      </c>
      <c r="M85">
        <f xml:space="preserve"> tbl_market[[#This Row],[high]] - tbl_market[[#This Row],[low]]</f>
        <v>8.0900000000000318</v>
      </c>
      <c r="N85" s="11" t="str">
        <f t="shared" si="1"/>
        <v>Jan</v>
      </c>
    </row>
    <row r="86" spans="1:14">
      <c r="A86" t="s">
        <v>178</v>
      </c>
      <c r="B86" t="s">
        <v>36</v>
      </c>
      <c r="C86">
        <v>609.62</v>
      </c>
      <c r="D86">
        <v>614.34</v>
      </c>
      <c r="E86">
        <v>604.9</v>
      </c>
      <c r="F86">
        <v>605.03</v>
      </c>
      <c r="G86">
        <v>5481</v>
      </c>
      <c r="H86" t="str">
        <f>VLOOKUP(B86,dim_company!A:C,3,FALSE)</f>
        <v>Reliance Industries</v>
      </c>
      <c r="I86" t="str">
        <f>VLOOKUP(B86,dim_company!A:D,4,FALSE)</f>
        <v>SEC04</v>
      </c>
      <c r="J86" t="str">
        <f>VLOOKUP(I86,dim_sector!A:B,2,FALSE)</f>
        <v>Energy</v>
      </c>
      <c r="K86">
        <f xml:space="preserve"> tbl_market[[#This Row],[close]] - tbl_market[[#This Row],[open]]</f>
        <v>-4.5900000000000318</v>
      </c>
      <c r="L86">
        <f xml:space="preserve"> (tbl_market[ [#This Row],[close] ] - tbl_market[[#This Row],[open]]) / tbl_market[[#This Row],[open]]</f>
        <v>-7.5292805354155567E-3</v>
      </c>
      <c r="M86">
        <f xml:space="preserve"> tbl_market[[#This Row],[high]] - tbl_market[[#This Row],[low]]</f>
        <v>9.4400000000000546</v>
      </c>
      <c r="N86" s="11" t="str">
        <f t="shared" si="1"/>
        <v>Jan</v>
      </c>
    </row>
    <row r="87" spans="1:14">
      <c r="A87" t="s">
        <v>179</v>
      </c>
      <c r="B87" t="s">
        <v>36</v>
      </c>
      <c r="C87">
        <v>598.21</v>
      </c>
      <c r="D87">
        <v>601.52</v>
      </c>
      <c r="E87">
        <v>594.89</v>
      </c>
      <c r="F87">
        <v>599.91</v>
      </c>
      <c r="G87">
        <v>38605</v>
      </c>
      <c r="H87" t="str">
        <f>VLOOKUP(B87,dim_company!A:C,3,FALSE)</f>
        <v>Reliance Industries</v>
      </c>
      <c r="I87" t="str">
        <f>VLOOKUP(B87,dim_company!A:D,4,FALSE)</f>
        <v>SEC04</v>
      </c>
      <c r="J87" t="str">
        <f>VLOOKUP(I87,dim_sector!A:B,2,FALSE)</f>
        <v>Energy</v>
      </c>
      <c r="K87">
        <f xml:space="preserve"> tbl_market[[#This Row],[close]] - tbl_market[[#This Row],[open]]</f>
        <v>1.6999999999999318</v>
      </c>
      <c r="L87">
        <f xml:space="preserve"> (tbl_market[ [#This Row],[close] ] - tbl_market[[#This Row],[open]]) / tbl_market[[#This Row],[open]]</f>
        <v>2.8418114040218846E-3</v>
      </c>
      <c r="M87">
        <f xml:space="preserve"> tbl_market[[#This Row],[high]] - tbl_market[[#This Row],[low]]</f>
        <v>6.6299999999999955</v>
      </c>
      <c r="N87" s="11" t="str">
        <f t="shared" si="1"/>
        <v>Jan</v>
      </c>
    </row>
    <row r="88" spans="1:14">
      <c r="A88" t="s">
        <v>180</v>
      </c>
      <c r="B88" t="s">
        <v>36</v>
      </c>
      <c r="C88">
        <v>591.66999999999996</v>
      </c>
      <c r="D88">
        <v>597.74</v>
      </c>
      <c r="E88">
        <v>585.61</v>
      </c>
      <c r="F88">
        <v>594.65</v>
      </c>
      <c r="G88">
        <v>41761</v>
      </c>
      <c r="H88" t="str">
        <f>VLOOKUP(B88,dim_company!A:C,3,FALSE)</f>
        <v>Reliance Industries</v>
      </c>
      <c r="I88" t="str">
        <f>VLOOKUP(B88,dim_company!A:D,4,FALSE)</f>
        <v>SEC04</v>
      </c>
      <c r="J88" t="str">
        <f>VLOOKUP(I88,dim_sector!A:B,2,FALSE)</f>
        <v>Energy</v>
      </c>
      <c r="K88">
        <f xml:space="preserve"> tbl_market[[#This Row],[close]] - tbl_market[[#This Row],[open]]</f>
        <v>2.9800000000000182</v>
      </c>
      <c r="L88">
        <f xml:space="preserve"> (tbl_market[ [#This Row],[close] ] - tbl_market[[#This Row],[open]]) / tbl_market[[#This Row],[open]]</f>
        <v>5.0365913431473933E-3</v>
      </c>
      <c r="M88">
        <f xml:space="preserve"> tbl_market[[#This Row],[high]] - tbl_market[[#This Row],[low]]</f>
        <v>12.129999999999995</v>
      </c>
      <c r="N88" s="11" t="str">
        <f t="shared" si="1"/>
        <v>Jan</v>
      </c>
    </row>
    <row r="89" spans="1:14">
      <c r="A89" t="s">
        <v>183</v>
      </c>
      <c r="B89" t="s">
        <v>36</v>
      </c>
      <c r="C89">
        <v>598.95000000000005</v>
      </c>
      <c r="D89">
        <v>603.82000000000005</v>
      </c>
      <c r="E89">
        <v>594.09</v>
      </c>
      <c r="F89">
        <v>601.54</v>
      </c>
      <c r="G89">
        <v>23740</v>
      </c>
      <c r="H89" t="str">
        <f>VLOOKUP(B89,dim_company!A:C,3,FALSE)</f>
        <v>Reliance Industries</v>
      </c>
      <c r="I89" t="str">
        <f>VLOOKUP(B89,dim_company!A:D,4,FALSE)</f>
        <v>SEC04</v>
      </c>
      <c r="J89" t="str">
        <f>VLOOKUP(I89,dim_sector!A:B,2,FALSE)</f>
        <v>Energy</v>
      </c>
      <c r="K89">
        <f xml:space="preserve"> tbl_market[[#This Row],[close]] - tbl_market[[#This Row],[open]]</f>
        <v>2.5899999999999181</v>
      </c>
      <c r="L89">
        <f xml:space="preserve"> (tbl_market[ [#This Row],[close] ] - tbl_market[[#This Row],[open]]) / tbl_market[[#This Row],[open]]</f>
        <v>4.3242340763000554E-3</v>
      </c>
      <c r="M89">
        <f xml:space="preserve"> tbl_market[[#This Row],[high]] - tbl_market[[#This Row],[low]]</f>
        <v>9.7300000000000182</v>
      </c>
      <c r="N89" s="11" t="str">
        <f t="shared" si="1"/>
        <v>Jan</v>
      </c>
    </row>
    <row r="90" spans="1:14">
      <c r="A90" t="s">
        <v>184</v>
      </c>
      <c r="B90" t="s">
        <v>36</v>
      </c>
      <c r="C90">
        <v>600.67999999999995</v>
      </c>
      <c r="D90">
        <v>609.45000000000005</v>
      </c>
      <c r="E90">
        <v>591.9</v>
      </c>
      <c r="F90">
        <v>599.45000000000005</v>
      </c>
      <c r="G90">
        <v>17052</v>
      </c>
      <c r="H90" t="str">
        <f>VLOOKUP(B90,dim_company!A:C,3,FALSE)</f>
        <v>Reliance Industries</v>
      </c>
      <c r="I90" t="str">
        <f>VLOOKUP(B90,dim_company!A:D,4,FALSE)</f>
        <v>SEC04</v>
      </c>
      <c r="J90" t="str">
        <f>VLOOKUP(I90,dim_sector!A:B,2,FALSE)</f>
        <v>Energy</v>
      </c>
      <c r="K90">
        <f xml:space="preserve"> tbl_market[[#This Row],[close]] - tbl_market[[#This Row],[open]]</f>
        <v>-1.2299999999999045</v>
      </c>
      <c r="L90">
        <f xml:space="preserve"> (tbl_market[ [#This Row],[close] ] - tbl_market[[#This Row],[open]]) / tbl_market[[#This Row],[open]]</f>
        <v>-2.0476792967968047E-3</v>
      </c>
      <c r="M90">
        <f xml:space="preserve"> tbl_market[[#This Row],[high]] - tbl_market[[#This Row],[low]]</f>
        <v>17.550000000000068</v>
      </c>
      <c r="N90" s="11" t="str">
        <f t="shared" si="1"/>
        <v>Jan</v>
      </c>
    </row>
    <row r="91" spans="1:14">
      <c r="A91" t="s">
        <v>185</v>
      </c>
      <c r="B91" t="s">
        <v>36</v>
      </c>
      <c r="C91">
        <v>608.13</v>
      </c>
      <c r="D91">
        <v>618.85</v>
      </c>
      <c r="E91">
        <v>597.4</v>
      </c>
      <c r="F91">
        <v>609.09</v>
      </c>
      <c r="G91">
        <v>1163</v>
      </c>
      <c r="H91" t="str">
        <f>VLOOKUP(B91,dim_company!A:C,3,FALSE)</f>
        <v>Reliance Industries</v>
      </c>
      <c r="I91" t="str">
        <f>VLOOKUP(B91,dim_company!A:D,4,FALSE)</f>
        <v>SEC04</v>
      </c>
      <c r="J91" t="str">
        <f>VLOOKUP(I91,dim_sector!A:B,2,FALSE)</f>
        <v>Energy</v>
      </c>
      <c r="K91">
        <f xml:space="preserve"> tbl_market[[#This Row],[close]] - tbl_market[[#This Row],[open]]</f>
        <v>0.96000000000003638</v>
      </c>
      <c r="L91">
        <f xml:space="preserve"> (tbl_market[ [#This Row],[close] ] - tbl_market[[#This Row],[open]]) / tbl_market[[#This Row],[open]]</f>
        <v>1.5786098367126049E-3</v>
      </c>
      <c r="M91">
        <f xml:space="preserve"> tbl_market[[#This Row],[high]] - tbl_market[[#This Row],[low]]</f>
        <v>21.450000000000045</v>
      </c>
      <c r="N91" s="11" t="str">
        <f t="shared" si="1"/>
        <v>Jan</v>
      </c>
    </row>
    <row r="92" spans="1:14">
      <c r="A92" t="s">
        <v>186</v>
      </c>
      <c r="B92" t="s">
        <v>36</v>
      </c>
      <c r="C92">
        <v>604.72</v>
      </c>
      <c r="D92">
        <v>608.57000000000005</v>
      </c>
      <c r="E92">
        <v>600.88</v>
      </c>
      <c r="F92">
        <v>604.09</v>
      </c>
      <c r="G92">
        <v>11634</v>
      </c>
      <c r="H92" t="str">
        <f>VLOOKUP(B92,dim_company!A:C,3,FALSE)</f>
        <v>Reliance Industries</v>
      </c>
      <c r="I92" t="str">
        <f>VLOOKUP(B92,dim_company!A:D,4,FALSE)</f>
        <v>SEC04</v>
      </c>
      <c r="J92" t="str">
        <f>VLOOKUP(I92,dim_sector!A:B,2,FALSE)</f>
        <v>Energy</v>
      </c>
      <c r="K92">
        <f xml:space="preserve"> tbl_market[[#This Row],[close]] - tbl_market[[#This Row],[open]]</f>
        <v>-0.62999999999999545</v>
      </c>
      <c r="L92">
        <f xml:space="preserve"> (tbl_market[ [#This Row],[close] ] - tbl_market[[#This Row],[open]]) / tbl_market[[#This Row],[open]]</f>
        <v>-1.0418044714909304E-3</v>
      </c>
      <c r="M92">
        <f xml:space="preserve"> tbl_market[[#This Row],[high]] - tbl_market[[#This Row],[low]]</f>
        <v>7.6900000000000546</v>
      </c>
      <c r="N92" s="11" t="str">
        <f t="shared" si="1"/>
        <v>Jan</v>
      </c>
    </row>
    <row r="93" spans="1:14">
      <c r="A93" t="s">
        <v>187</v>
      </c>
      <c r="B93" t="s">
        <v>36</v>
      </c>
      <c r="C93">
        <v>603.99</v>
      </c>
      <c r="D93">
        <v>611.87</v>
      </c>
      <c r="E93">
        <v>596.12</v>
      </c>
      <c r="F93">
        <v>606.36</v>
      </c>
      <c r="G93">
        <v>30300</v>
      </c>
      <c r="H93" t="str">
        <f>VLOOKUP(B93,dim_company!A:C,3,FALSE)</f>
        <v>Reliance Industries</v>
      </c>
      <c r="I93" t="str">
        <f>VLOOKUP(B93,dim_company!A:D,4,FALSE)</f>
        <v>SEC04</v>
      </c>
      <c r="J93" t="str">
        <f>VLOOKUP(I93,dim_sector!A:B,2,FALSE)</f>
        <v>Energy</v>
      </c>
      <c r="K93">
        <f xml:space="preserve"> tbl_market[[#This Row],[close]] - tbl_market[[#This Row],[open]]</f>
        <v>2.3700000000000045</v>
      </c>
      <c r="L93">
        <f xml:space="preserve"> (tbl_market[ [#This Row],[close] ] - tbl_market[[#This Row],[open]]) / tbl_market[[#This Row],[open]]</f>
        <v>3.9239060249341949E-3</v>
      </c>
      <c r="M93">
        <f xml:space="preserve"> tbl_market[[#This Row],[high]] - tbl_market[[#This Row],[low]]</f>
        <v>15.75</v>
      </c>
      <c r="N93" s="11" t="str">
        <f t="shared" si="1"/>
        <v>Jan</v>
      </c>
    </row>
    <row r="94" spans="1:14">
      <c r="A94" t="s">
        <v>157</v>
      </c>
      <c r="B94" t="s">
        <v>39</v>
      </c>
      <c r="C94">
        <v>228.35</v>
      </c>
      <c r="D94">
        <v>231.47</v>
      </c>
      <c r="E94">
        <v>225.23</v>
      </c>
      <c r="F94">
        <v>229.72</v>
      </c>
      <c r="G94">
        <v>13109</v>
      </c>
      <c r="H94" t="str">
        <f>VLOOKUP(B94,dim_company!A:C,3,FALSE)</f>
        <v>Apple Inc.</v>
      </c>
      <c r="I94" t="str">
        <f>VLOOKUP(B94,dim_company!A:D,4,FALSE)</f>
        <v>SEC01</v>
      </c>
      <c r="J94" t="str">
        <f>VLOOKUP(I94,dim_sector!A:B,2,FALSE)</f>
        <v>Information Technology</v>
      </c>
      <c r="K94">
        <f xml:space="preserve"> tbl_market[[#This Row],[close]] - tbl_market[[#This Row],[open]]</f>
        <v>1.3700000000000045</v>
      </c>
      <c r="L94">
        <f xml:space="preserve"> (tbl_market[ [#This Row],[close] ] - tbl_market[[#This Row],[open]]) / tbl_market[[#This Row],[open]]</f>
        <v>5.9995620757609131E-3</v>
      </c>
      <c r="M94">
        <f xml:space="preserve"> tbl_market[[#This Row],[high]] - tbl_market[[#This Row],[low]]</f>
        <v>6.2400000000000091</v>
      </c>
      <c r="N94" s="11" t="str">
        <f t="shared" si="1"/>
        <v>Jan</v>
      </c>
    </row>
    <row r="95" spans="1:14">
      <c r="A95" t="s">
        <v>158</v>
      </c>
      <c r="B95" t="s">
        <v>39</v>
      </c>
      <c r="C95">
        <v>236.16</v>
      </c>
      <c r="D95">
        <v>237.33</v>
      </c>
      <c r="E95">
        <v>234.99</v>
      </c>
      <c r="F95">
        <v>235.08</v>
      </c>
      <c r="G95">
        <v>24383</v>
      </c>
      <c r="H95" t="str">
        <f>VLOOKUP(B95,dim_company!A:C,3,FALSE)</f>
        <v>Apple Inc.</v>
      </c>
      <c r="I95" t="str">
        <f>VLOOKUP(B95,dim_company!A:D,4,FALSE)</f>
        <v>SEC01</v>
      </c>
      <c r="J95" t="str">
        <f>VLOOKUP(I95,dim_sector!A:B,2,FALSE)</f>
        <v>Information Technology</v>
      </c>
      <c r="K95">
        <f xml:space="preserve"> tbl_market[[#This Row],[close]] - tbl_market[[#This Row],[open]]</f>
        <v>-1.0799999999999841</v>
      </c>
      <c r="L95">
        <f xml:space="preserve"> (tbl_market[ [#This Row],[close] ] - tbl_market[[#This Row],[open]]) / tbl_market[[#This Row],[open]]</f>
        <v>-4.57317073170725E-3</v>
      </c>
      <c r="M95">
        <f xml:space="preserve"> tbl_market[[#This Row],[high]] - tbl_market[[#This Row],[low]]</f>
        <v>2.3400000000000034</v>
      </c>
      <c r="N95" s="11" t="str">
        <f t="shared" si="1"/>
        <v>Jan</v>
      </c>
    </row>
    <row r="96" spans="1:14">
      <c r="A96" t="s">
        <v>159</v>
      </c>
      <c r="B96" t="s">
        <v>39</v>
      </c>
      <c r="C96">
        <v>232.68</v>
      </c>
      <c r="D96">
        <v>235.02</v>
      </c>
      <c r="E96">
        <v>230.35</v>
      </c>
      <c r="F96">
        <v>234.89</v>
      </c>
      <c r="G96">
        <v>19351</v>
      </c>
      <c r="H96" t="str">
        <f>VLOOKUP(B96,dim_company!A:C,3,FALSE)</f>
        <v>Apple Inc.</v>
      </c>
      <c r="I96" t="str">
        <f>VLOOKUP(B96,dim_company!A:D,4,FALSE)</f>
        <v>SEC01</v>
      </c>
      <c r="J96" t="str">
        <f>VLOOKUP(I96,dim_sector!A:B,2,FALSE)</f>
        <v>Information Technology</v>
      </c>
      <c r="K96">
        <f xml:space="preserve"> tbl_market[[#This Row],[close]] - tbl_market[[#This Row],[open]]</f>
        <v>2.2099999999999795</v>
      </c>
      <c r="L96">
        <f xml:space="preserve"> (tbl_market[ [#This Row],[close] ] - tbl_market[[#This Row],[open]]) / tbl_market[[#This Row],[open]]</f>
        <v>9.4980230359290856E-3</v>
      </c>
      <c r="M96">
        <f xml:space="preserve"> tbl_market[[#This Row],[high]] - tbl_market[[#This Row],[low]]</f>
        <v>4.6700000000000159</v>
      </c>
      <c r="N96" s="11" t="str">
        <f t="shared" si="1"/>
        <v>Jan</v>
      </c>
    </row>
    <row r="97" spans="1:14">
      <c r="A97" t="s">
        <v>162</v>
      </c>
      <c r="B97" t="s">
        <v>39</v>
      </c>
      <c r="C97">
        <v>231.89</v>
      </c>
      <c r="D97">
        <v>235.8</v>
      </c>
      <c r="E97">
        <v>227.98</v>
      </c>
      <c r="F97">
        <v>232.51</v>
      </c>
      <c r="G97">
        <v>20330</v>
      </c>
      <c r="H97" t="str">
        <f>VLOOKUP(B97,dim_company!A:C,3,FALSE)</f>
        <v>Apple Inc.</v>
      </c>
      <c r="I97" t="str">
        <f>VLOOKUP(B97,dim_company!A:D,4,FALSE)</f>
        <v>SEC01</v>
      </c>
      <c r="J97" t="str">
        <f>VLOOKUP(I97,dim_sector!A:B,2,FALSE)</f>
        <v>Information Technology</v>
      </c>
      <c r="K97">
        <f xml:space="preserve"> tbl_market[[#This Row],[close]] - tbl_market[[#This Row],[open]]</f>
        <v>0.62000000000000455</v>
      </c>
      <c r="L97">
        <f xml:space="preserve"> (tbl_market[ [#This Row],[close] ] - tbl_market[[#This Row],[open]]) / tbl_market[[#This Row],[open]]</f>
        <v>2.6736814869119177E-3</v>
      </c>
      <c r="M97">
        <f xml:space="preserve"> tbl_market[[#This Row],[high]] - tbl_market[[#This Row],[low]]</f>
        <v>7.8200000000000216</v>
      </c>
      <c r="N97" s="11" t="str">
        <f t="shared" si="1"/>
        <v>Jan</v>
      </c>
    </row>
    <row r="98" spans="1:14">
      <c r="A98" t="s">
        <v>163</v>
      </c>
      <c r="B98" t="s">
        <v>39</v>
      </c>
      <c r="C98">
        <v>228.76</v>
      </c>
      <c r="D98">
        <v>232.33</v>
      </c>
      <c r="E98">
        <v>225.2</v>
      </c>
      <c r="F98">
        <v>228.88</v>
      </c>
      <c r="G98">
        <v>6075</v>
      </c>
      <c r="H98" t="str">
        <f>VLOOKUP(B98,dim_company!A:C,3,FALSE)</f>
        <v>Apple Inc.</v>
      </c>
      <c r="I98" t="str">
        <f>VLOOKUP(B98,dim_company!A:D,4,FALSE)</f>
        <v>SEC01</v>
      </c>
      <c r="J98" t="str">
        <f>VLOOKUP(I98,dim_sector!A:B,2,FALSE)</f>
        <v>Information Technology</v>
      </c>
      <c r="K98">
        <f xml:space="preserve"> tbl_market[[#This Row],[close]] - tbl_market[[#This Row],[open]]</f>
        <v>0.12000000000000455</v>
      </c>
      <c r="L98">
        <f xml:space="preserve"> (tbl_market[ [#This Row],[close] ] - tbl_market[[#This Row],[open]]) / tbl_market[[#This Row],[open]]</f>
        <v>5.2456723203359219E-4</v>
      </c>
      <c r="M98">
        <f xml:space="preserve"> tbl_market[[#This Row],[high]] - tbl_market[[#This Row],[low]]</f>
        <v>7.1300000000000239</v>
      </c>
      <c r="N98" s="11" t="str">
        <f t="shared" si="1"/>
        <v>Jan</v>
      </c>
    </row>
    <row r="99" spans="1:14">
      <c r="A99" t="s">
        <v>164</v>
      </c>
      <c r="B99" t="s">
        <v>39</v>
      </c>
      <c r="C99">
        <v>229.59</v>
      </c>
      <c r="D99">
        <v>233.26</v>
      </c>
      <c r="E99">
        <v>225.92</v>
      </c>
      <c r="F99">
        <v>228.77</v>
      </c>
      <c r="G99">
        <v>49200</v>
      </c>
      <c r="H99" t="str">
        <f>VLOOKUP(B99,dim_company!A:C,3,FALSE)</f>
        <v>Apple Inc.</v>
      </c>
      <c r="I99" t="str">
        <f>VLOOKUP(B99,dim_company!A:D,4,FALSE)</f>
        <v>SEC01</v>
      </c>
      <c r="J99" t="str">
        <f>VLOOKUP(I99,dim_sector!A:B,2,FALSE)</f>
        <v>Information Technology</v>
      </c>
      <c r="K99">
        <f xml:space="preserve"> tbl_market[[#This Row],[close]] - tbl_market[[#This Row],[open]]</f>
        <v>-0.81999999999999318</v>
      </c>
      <c r="L99">
        <f xml:space="preserve"> (tbl_market[ [#This Row],[close] ] - tbl_market[[#This Row],[open]]) / tbl_market[[#This Row],[open]]</f>
        <v>-3.5715841282285515E-3</v>
      </c>
      <c r="M99">
        <f xml:space="preserve"> tbl_market[[#This Row],[high]] - tbl_market[[#This Row],[low]]</f>
        <v>7.3400000000000034</v>
      </c>
      <c r="N99" s="11" t="str">
        <f t="shared" si="1"/>
        <v>Jan</v>
      </c>
    </row>
    <row r="100" spans="1:14">
      <c r="A100" t="s">
        <v>165</v>
      </c>
      <c r="B100" t="s">
        <v>39</v>
      </c>
      <c r="C100">
        <v>226.34</v>
      </c>
      <c r="D100">
        <v>228.92</v>
      </c>
      <c r="E100">
        <v>223.76</v>
      </c>
      <c r="F100">
        <v>227.53</v>
      </c>
      <c r="G100">
        <v>14074</v>
      </c>
      <c r="H100" t="str">
        <f>VLOOKUP(B100,dim_company!A:C,3,FALSE)</f>
        <v>Apple Inc.</v>
      </c>
      <c r="I100" t="str">
        <f>VLOOKUP(B100,dim_company!A:D,4,FALSE)</f>
        <v>SEC01</v>
      </c>
      <c r="J100" t="str">
        <f>VLOOKUP(I100,dim_sector!A:B,2,FALSE)</f>
        <v>Information Technology</v>
      </c>
      <c r="K100">
        <f xml:space="preserve"> tbl_market[[#This Row],[close]] - tbl_market[[#This Row],[open]]</f>
        <v>1.1899999999999977</v>
      </c>
      <c r="L100">
        <f xml:space="preserve"> (tbl_market[ [#This Row],[close] ] - tbl_market[[#This Row],[open]]) / tbl_market[[#This Row],[open]]</f>
        <v>5.2575770964036301E-3</v>
      </c>
      <c r="M100">
        <f xml:space="preserve"> tbl_market[[#This Row],[high]] - tbl_market[[#This Row],[low]]</f>
        <v>5.1599999999999966</v>
      </c>
      <c r="N100" s="11" t="str">
        <f t="shared" si="1"/>
        <v>Jan</v>
      </c>
    </row>
    <row r="101" spans="1:14">
      <c r="A101" t="s">
        <v>166</v>
      </c>
      <c r="B101" t="s">
        <v>39</v>
      </c>
      <c r="C101">
        <v>235.2</v>
      </c>
      <c r="D101">
        <v>237.5</v>
      </c>
      <c r="E101">
        <v>232.9</v>
      </c>
      <c r="F101">
        <v>233.42</v>
      </c>
      <c r="G101">
        <v>35228</v>
      </c>
      <c r="H101" t="str">
        <f>VLOOKUP(B101,dim_company!A:C,3,FALSE)</f>
        <v>Apple Inc.</v>
      </c>
      <c r="I101" t="str">
        <f>VLOOKUP(B101,dim_company!A:D,4,FALSE)</f>
        <v>SEC01</v>
      </c>
      <c r="J101" t="str">
        <f>VLOOKUP(I101,dim_sector!A:B,2,FALSE)</f>
        <v>Information Technology</v>
      </c>
      <c r="K101">
        <f xml:space="preserve"> tbl_market[[#This Row],[close]] - tbl_market[[#This Row],[open]]</f>
        <v>-1.7800000000000011</v>
      </c>
      <c r="L101">
        <f xml:space="preserve"> (tbl_market[ [#This Row],[close] ] - tbl_market[[#This Row],[open]]) / tbl_market[[#This Row],[open]]</f>
        <v>-7.5680272108843592E-3</v>
      </c>
      <c r="M101">
        <f xml:space="preserve"> tbl_market[[#This Row],[high]] - tbl_market[[#This Row],[low]]</f>
        <v>4.5999999999999943</v>
      </c>
      <c r="N101" s="11" t="str">
        <f t="shared" si="1"/>
        <v>Jan</v>
      </c>
    </row>
    <row r="102" spans="1:14">
      <c r="A102" t="s">
        <v>169</v>
      </c>
      <c r="B102" t="s">
        <v>39</v>
      </c>
      <c r="C102">
        <v>239.8</v>
      </c>
      <c r="D102">
        <v>241.33</v>
      </c>
      <c r="E102">
        <v>238.28</v>
      </c>
      <c r="F102">
        <v>238.74</v>
      </c>
      <c r="G102">
        <v>7816</v>
      </c>
      <c r="H102" t="str">
        <f>VLOOKUP(B102,dim_company!A:C,3,FALSE)</f>
        <v>Apple Inc.</v>
      </c>
      <c r="I102" t="str">
        <f>VLOOKUP(B102,dim_company!A:D,4,FALSE)</f>
        <v>SEC01</v>
      </c>
      <c r="J102" t="str">
        <f>VLOOKUP(I102,dim_sector!A:B,2,FALSE)</f>
        <v>Information Technology</v>
      </c>
      <c r="K102">
        <f xml:space="preserve"> tbl_market[[#This Row],[close]] - tbl_market[[#This Row],[open]]</f>
        <v>-1.0600000000000023</v>
      </c>
      <c r="L102">
        <f xml:space="preserve"> (tbl_market[ [#This Row],[close] ] - tbl_market[[#This Row],[open]]) / tbl_market[[#This Row],[open]]</f>
        <v>-4.4203502919099346E-3</v>
      </c>
      <c r="M102">
        <f xml:space="preserve"> tbl_market[[#This Row],[high]] - tbl_market[[#This Row],[low]]</f>
        <v>3.0500000000000114</v>
      </c>
      <c r="N102" s="11" t="str">
        <f t="shared" si="1"/>
        <v>Jan</v>
      </c>
    </row>
    <row r="103" spans="1:14">
      <c r="A103" t="s">
        <v>170</v>
      </c>
      <c r="B103" t="s">
        <v>39</v>
      </c>
      <c r="C103">
        <v>236.1</v>
      </c>
      <c r="D103">
        <v>237.92</v>
      </c>
      <c r="E103">
        <v>234.29</v>
      </c>
      <c r="F103">
        <v>235.71</v>
      </c>
      <c r="G103">
        <v>30492</v>
      </c>
      <c r="H103" t="str">
        <f>VLOOKUP(B103,dim_company!A:C,3,FALSE)</f>
        <v>Apple Inc.</v>
      </c>
      <c r="I103" t="str">
        <f>VLOOKUP(B103,dim_company!A:D,4,FALSE)</f>
        <v>SEC01</v>
      </c>
      <c r="J103" t="str">
        <f>VLOOKUP(I103,dim_sector!A:B,2,FALSE)</f>
        <v>Information Technology</v>
      </c>
      <c r="K103">
        <f xml:space="preserve"> tbl_market[[#This Row],[close]] - tbl_market[[#This Row],[open]]</f>
        <v>-0.38999999999998636</v>
      </c>
      <c r="L103">
        <f xml:space="preserve"> (tbl_market[ [#This Row],[close] ] - tbl_market[[#This Row],[open]]) / tbl_market[[#This Row],[open]]</f>
        <v>-1.6518424396441609E-3</v>
      </c>
      <c r="M103">
        <f xml:space="preserve"> tbl_market[[#This Row],[high]] - tbl_market[[#This Row],[low]]</f>
        <v>3.6299999999999955</v>
      </c>
      <c r="N103" s="11" t="str">
        <f t="shared" si="1"/>
        <v>Jan</v>
      </c>
    </row>
    <row r="104" spans="1:14">
      <c r="A104" t="s">
        <v>171</v>
      </c>
      <c r="B104" t="s">
        <v>39</v>
      </c>
      <c r="C104">
        <v>233.66</v>
      </c>
      <c r="D104">
        <v>235.05</v>
      </c>
      <c r="E104">
        <v>232.26</v>
      </c>
      <c r="F104">
        <v>233.66</v>
      </c>
      <c r="G104">
        <v>33808</v>
      </c>
      <c r="H104" t="str">
        <f>VLOOKUP(B104,dim_company!A:C,3,FALSE)</f>
        <v>Apple Inc.</v>
      </c>
      <c r="I104" t="str">
        <f>VLOOKUP(B104,dim_company!A:D,4,FALSE)</f>
        <v>SEC01</v>
      </c>
      <c r="J104" t="str">
        <f>VLOOKUP(I104,dim_sector!A:B,2,FALSE)</f>
        <v>Information Technology</v>
      </c>
      <c r="K104">
        <f xml:space="preserve"> tbl_market[[#This Row],[close]] - tbl_market[[#This Row],[open]]</f>
        <v>0</v>
      </c>
      <c r="L104">
        <f xml:space="preserve"> (tbl_market[ [#This Row],[close] ] - tbl_market[[#This Row],[open]]) / tbl_market[[#This Row],[open]]</f>
        <v>0</v>
      </c>
      <c r="M104">
        <f xml:space="preserve"> tbl_market[[#This Row],[high]] - tbl_market[[#This Row],[low]]</f>
        <v>2.7900000000000205</v>
      </c>
      <c r="N104" s="11" t="str">
        <f t="shared" si="1"/>
        <v>Jan</v>
      </c>
    </row>
    <row r="105" spans="1:14">
      <c r="A105" t="s">
        <v>172</v>
      </c>
      <c r="B105" t="s">
        <v>39</v>
      </c>
      <c r="C105">
        <v>231.94</v>
      </c>
      <c r="D105">
        <v>234.16</v>
      </c>
      <c r="E105">
        <v>229.71</v>
      </c>
      <c r="F105">
        <v>233.94</v>
      </c>
      <c r="G105">
        <v>15849</v>
      </c>
      <c r="H105" t="str">
        <f>VLOOKUP(B105,dim_company!A:C,3,FALSE)</f>
        <v>Apple Inc.</v>
      </c>
      <c r="I105" t="str">
        <f>VLOOKUP(B105,dim_company!A:D,4,FALSE)</f>
        <v>SEC01</v>
      </c>
      <c r="J105" t="str">
        <f>VLOOKUP(I105,dim_sector!A:B,2,FALSE)</f>
        <v>Information Technology</v>
      </c>
      <c r="K105">
        <f xml:space="preserve"> tbl_market[[#This Row],[close]] - tbl_market[[#This Row],[open]]</f>
        <v>2</v>
      </c>
      <c r="L105">
        <f xml:space="preserve"> (tbl_market[ [#This Row],[close] ] - tbl_market[[#This Row],[open]]) / tbl_market[[#This Row],[open]]</f>
        <v>8.6229197206174005E-3</v>
      </c>
      <c r="M105">
        <f xml:space="preserve"> tbl_market[[#This Row],[high]] - tbl_market[[#This Row],[low]]</f>
        <v>4.4499999999999886</v>
      </c>
      <c r="N105" s="11" t="str">
        <f t="shared" si="1"/>
        <v>Jan</v>
      </c>
    </row>
    <row r="106" spans="1:14">
      <c r="A106" t="s">
        <v>173</v>
      </c>
      <c r="B106" t="s">
        <v>39</v>
      </c>
      <c r="C106">
        <v>238.32</v>
      </c>
      <c r="D106">
        <v>241.33</v>
      </c>
      <c r="E106">
        <v>235.32</v>
      </c>
      <c r="F106">
        <v>238.15</v>
      </c>
      <c r="G106">
        <v>6374</v>
      </c>
      <c r="H106" t="str">
        <f>VLOOKUP(B106,dim_company!A:C,3,FALSE)</f>
        <v>Apple Inc.</v>
      </c>
      <c r="I106" t="str">
        <f>VLOOKUP(B106,dim_company!A:D,4,FALSE)</f>
        <v>SEC01</v>
      </c>
      <c r="J106" t="str">
        <f>VLOOKUP(I106,dim_sector!A:B,2,FALSE)</f>
        <v>Information Technology</v>
      </c>
      <c r="K106">
        <f xml:space="preserve"> tbl_market[[#This Row],[close]] - tbl_market[[#This Row],[open]]</f>
        <v>-0.16999999999998749</v>
      </c>
      <c r="L106">
        <f xml:space="preserve"> (tbl_market[ [#This Row],[close] ] - tbl_market[[#This Row],[open]]) / tbl_market[[#This Row],[open]]</f>
        <v>-7.1332661967097807E-4</v>
      </c>
      <c r="M106">
        <f xml:space="preserve"> tbl_market[[#This Row],[high]] - tbl_market[[#This Row],[low]]</f>
        <v>6.0100000000000193</v>
      </c>
      <c r="N106" s="11" t="str">
        <f t="shared" si="1"/>
        <v>Jan</v>
      </c>
    </row>
    <row r="107" spans="1:14">
      <c r="A107" t="s">
        <v>176</v>
      </c>
      <c r="B107" t="s">
        <v>39</v>
      </c>
      <c r="C107">
        <v>237.99</v>
      </c>
      <c r="D107">
        <v>238.75</v>
      </c>
      <c r="E107">
        <v>237.23</v>
      </c>
      <c r="F107">
        <v>238.38</v>
      </c>
      <c r="G107">
        <v>32600</v>
      </c>
      <c r="H107" t="str">
        <f>VLOOKUP(B107,dim_company!A:C,3,FALSE)</f>
        <v>Apple Inc.</v>
      </c>
      <c r="I107" t="str">
        <f>VLOOKUP(B107,dim_company!A:D,4,FALSE)</f>
        <v>SEC01</v>
      </c>
      <c r="J107" t="str">
        <f>VLOOKUP(I107,dim_sector!A:B,2,FALSE)</f>
        <v>Information Technology</v>
      </c>
      <c r="K107">
        <f xml:space="preserve"> tbl_market[[#This Row],[close]] - tbl_market[[#This Row],[open]]</f>
        <v>0.38999999999998636</v>
      </c>
      <c r="L107">
        <f xml:space="preserve"> (tbl_market[ [#This Row],[close] ] - tbl_market[[#This Row],[open]]) / tbl_market[[#This Row],[open]]</f>
        <v>1.6387243161476799E-3</v>
      </c>
      <c r="M107">
        <f xml:space="preserve"> tbl_market[[#This Row],[high]] - tbl_market[[#This Row],[low]]</f>
        <v>1.5200000000000102</v>
      </c>
      <c r="N107" s="11" t="str">
        <f t="shared" si="1"/>
        <v>Jan</v>
      </c>
    </row>
    <row r="108" spans="1:14">
      <c r="A108" t="s">
        <v>177</v>
      </c>
      <c r="B108" t="s">
        <v>39</v>
      </c>
      <c r="C108">
        <v>236.16</v>
      </c>
      <c r="D108">
        <v>237.84</v>
      </c>
      <c r="E108">
        <v>234.47</v>
      </c>
      <c r="F108">
        <v>236.5</v>
      </c>
      <c r="G108">
        <v>1778</v>
      </c>
      <c r="H108" t="str">
        <f>VLOOKUP(B108,dim_company!A:C,3,FALSE)</f>
        <v>Apple Inc.</v>
      </c>
      <c r="I108" t="str">
        <f>VLOOKUP(B108,dim_company!A:D,4,FALSE)</f>
        <v>SEC01</v>
      </c>
      <c r="J108" t="str">
        <f>VLOOKUP(I108,dim_sector!A:B,2,FALSE)</f>
        <v>Information Technology</v>
      </c>
      <c r="K108">
        <f xml:space="preserve"> tbl_market[[#This Row],[close]] - tbl_market[[#This Row],[open]]</f>
        <v>0.34000000000000341</v>
      </c>
      <c r="L108">
        <f xml:space="preserve"> (tbl_market[ [#This Row],[close] ] - tbl_market[[#This Row],[open]]) / tbl_market[[#This Row],[open]]</f>
        <v>1.4397018970189847E-3</v>
      </c>
      <c r="M108">
        <f xml:space="preserve"> tbl_market[[#This Row],[high]] - tbl_market[[#This Row],[low]]</f>
        <v>3.3700000000000045</v>
      </c>
      <c r="N108" s="11" t="str">
        <f t="shared" si="1"/>
        <v>Jan</v>
      </c>
    </row>
    <row r="109" spans="1:14">
      <c r="A109" t="s">
        <v>178</v>
      </c>
      <c r="B109" t="s">
        <v>39</v>
      </c>
      <c r="C109">
        <v>236.71</v>
      </c>
      <c r="D109">
        <v>241.08</v>
      </c>
      <c r="E109">
        <v>232.33</v>
      </c>
      <c r="F109">
        <v>236.38</v>
      </c>
      <c r="G109">
        <v>31462</v>
      </c>
      <c r="H109" t="str">
        <f>VLOOKUP(B109,dim_company!A:C,3,FALSE)</f>
        <v>Apple Inc.</v>
      </c>
      <c r="I109" t="str">
        <f>VLOOKUP(B109,dim_company!A:D,4,FALSE)</f>
        <v>SEC01</v>
      </c>
      <c r="J109" t="str">
        <f>VLOOKUP(I109,dim_sector!A:B,2,FALSE)</f>
        <v>Information Technology</v>
      </c>
      <c r="K109">
        <f xml:space="preserve"> tbl_market[[#This Row],[close]] - tbl_market[[#This Row],[open]]</f>
        <v>-0.33000000000001251</v>
      </c>
      <c r="L109">
        <f xml:space="preserve"> (tbl_market[ [#This Row],[close] ] - tbl_market[[#This Row],[open]]) / tbl_market[[#This Row],[open]]</f>
        <v>-1.3941109374340436E-3</v>
      </c>
      <c r="M109">
        <f xml:space="preserve"> tbl_market[[#This Row],[high]] - tbl_market[[#This Row],[low]]</f>
        <v>8.75</v>
      </c>
      <c r="N109" s="11" t="str">
        <f t="shared" si="1"/>
        <v>Jan</v>
      </c>
    </row>
    <row r="110" spans="1:14">
      <c r="A110" t="s">
        <v>179</v>
      </c>
      <c r="B110" t="s">
        <v>39</v>
      </c>
      <c r="C110">
        <v>235.52</v>
      </c>
      <c r="D110">
        <v>237.66</v>
      </c>
      <c r="E110">
        <v>233.38</v>
      </c>
      <c r="F110">
        <v>234.57</v>
      </c>
      <c r="G110">
        <v>45900</v>
      </c>
      <c r="H110" t="str">
        <f>VLOOKUP(B110,dim_company!A:C,3,FALSE)</f>
        <v>Apple Inc.</v>
      </c>
      <c r="I110" t="str">
        <f>VLOOKUP(B110,dim_company!A:D,4,FALSE)</f>
        <v>SEC01</v>
      </c>
      <c r="J110" t="str">
        <f>VLOOKUP(I110,dim_sector!A:B,2,FALSE)</f>
        <v>Information Technology</v>
      </c>
      <c r="K110">
        <f xml:space="preserve"> tbl_market[[#This Row],[close]] - tbl_market[[#This Row],[open]]</f>
        <v>-0.95000000000001705</v>
      </c>
      <c r="L110">
        <f xml:space="preserve"> (tbl_market[ [#This Row],[close] ] - tbl_market[[#This Row],[open]]) / tbl_market[[#This Row],[open]]</f>
        <v>-4.0336277173913769E-3</v>
      </c>
      <c r="M110">
        <f xml:space="preserve"> tbl_market[[#This Row],[high]] - tbl_market[[#This Row],[low]]</f>
        <v>4.2800000000000011</v>
      </c>
      <c r="N110" s="11" t="str">
        <f t="shared" si="1"/>
        <v>Jan</v>
      </c>
    </row>
    <row r="111" spans="1:14">
      <c r="A111" t="s">
        <v>180</v>
      </c>
      <c r="B111" t="s">
        <v>39</v>
      </c>
      <c r="C111">
        <v>237.56</v>
      </c>
      <c r="D111">
        <v>239.24</v>
      </c>
      <c r="E111">
        <v>235.87</v>
      </c>
      <c r="F111">
        <v>236.41</v>
      </c>
      <c r="G111">
        <v>3044</v>
      </c>
      <c r="H111" t="str">
        <f>VLOOKUP(B111,dim_company!A:C,3,FALSE)</f>
        <v>Apple Inc.</v>
      </c>
      <c r="I111" t="str">
        <f>VLOOKUP(B111,dim_company!A:D,4,FALSE)</f>
        <v>SEC01</v>
      </c>
      <c r="J111" t="str">
        <f>VLOOKUP(I111,dim_sector!A:B,2,FALSE)</f>
        <v>Information Technology</v>
      </c>
      <c r="K111">
        <f xml:space="preserve"> tbl_market[[#This Row],[close]] - tbl_market[[#This Row],[open]]</f>
        <v>-1.1500000000000057</v>
      </c>
      <c r="L111">
        <f xml:space="preserve"> (tbl_market[ [#This Row],[close] ] - tbl_market[[#This Row],[open]]) / tbl_market[[#This Row],[open]]</f>
        <v>-4.8408823034181078E-3</v>
      </c>
      <c r="M111">
        <f xml:space="preserve"> tbl_market[[#This Row],[high]] - tbl_market[[#This Row],[low]]</f>
        <v>3.3700000000000045</v>
      </c>
      <c r="N111" s="11" t="str">
        <f t="shared" si="1"/>
        <v>Jan</v>
      </c>
    </row>
    <row r="112" spans="1:14">
      <c r="A112" t="s">
        <v>183</v>
      </c>
      <c r="B112" t="s">
        <v>39</v>
      </c>
      <c r="C112">
        <v>235.52</v>
      </c>
      <c r="D112">
        <v>236.83</v>
      </c>
      <c r="E112">
        <v>234.21</v>
      </c>
      <c r="F112">
        <v>234.36</v>
      </c>
      <c r="G112">
        <v>26634</v>
      </c>
      <c r="H112" t="str">
        <f>VLOOKUP(B112,dim_company!A:C,3,FALSE)</f>
        <v>Apple Inc.</v>
      </c>
      <c r="I112" t="str">
        <f>VLOOKUP(B112,dim_company!A:D,4,FALSE)</f>
        <v>SEC01</v>
      </c>
      <c r="J112" t="str">
        <f>VLOOKUP(I112,dim_sector!A:B,2,FALSE)</f>
        <v>Information Technology</v>
      </c>
      <c r="K112">
        <f xml:space="preserve"> tbl_market[[#This Row],[close]] - tbl_market[[#This Row],[open]]</f>
        <v>-1.1599999999999966</v>
      </c>
      <c r="L112">
        <f xml:space="preserve"> (tbl_market[ [#This Row],[close] ] - tbl_market[[#This Row],[open]]) / tbl_market[[#This Row],[open]]</f>
        <v>-4.9252717391304202E-3</v>
      </c>
      <c r="M112">
        <f xml:space="preserve"> tbl_market[[#This Row],[high]] - tbl_market[[#This Row],[low]]</f>
        <v>2.6200000000000045</v>
      </c>
      <c r="N112" s="11" t="str">
        <f t="shared" si="1"/>
        <v>Jan</v>
      </c>
    </row>
    <row r="113" spans="1:14">
      <c r="A113" t="s">
        <v>184</v>
      </c>
      <c r="B113" t="s">
        <v>39</v>
      </c>
      <c r="C113">
        <v>232.8</v>
      </c>
      <c r="D113">
        <v>236.78</v>
      </c>
      <c r="E113">
        <v>228.82</v>
      </c>
      <c r="F113">
        <v>232.92</v>
      </c>
      <c r="G113">
        <v>45096</v>
      </c>
      <c r="H113" t="str">
        <f>VLOOKUP(B113,dim_company!A:C,3,FALSE)</f>
        <v>Apple Inc.</v>
      </c>
      <c r="I113" t="str">
        <f>VLOOKUP(B113,dim_company!A:D,4,FALSE)</f>
        <v>SEC01</v>
      </c>
      <c r="J113" t="str">
        <f>VLOOKUP(I113,dim_sector!A:B,2,FALSE)</f>
        <v>Information Technology</v>
      </c>
      <c r="K113">
        <f xml:space="preserve"> tbl_market[[#This Row],[close]] - tbl_market[[#This Row],[open]]</f>
        <v>0.11999999999997613</v>
      </c>
      <c r="L113">
        <f xml:space="preserve"> (tbl_market[ [#This Row],[close] ] - tbl_market[[#This Row],[open]]) / tbl_market[[#This Row],[open]]</f>
        <v>5.1546391752567064E-4</v>
      </c>
      <c r="M113">
        <f xml:space="preserve"> tbl_market[[#This Row],[high]] - tbl_market[[#This Row],[low]]</f>
        <v>7.960000000000008</v>
      </c>
      <c r="N113" s="11" t="str">
        <f t="shared" si="1"/>
        <v>Jan</v>
      </c>
    </row>
    <row r="114" spans="1:14">
      <c r="A114" t="s">
        <v>185</v>
      </c>
      <c r="B114" t="s">
        <v>39</v>
      </c>
      <c r="C114">
        <v>234.83</v>
      </c>
      <c r="D114">
        <v>236.53</v>
      </c>
      <c r="E114">
        <v>233.13</v>
      </c>
      <c r="F114">
        <v>236.41</v>
      </c>
      <c r="G114">
        <v>35215</v>
      </c>
      <c r="H114" t="str">
        <f>VLOOKUP(B114,dim_company!A:C,3,FALSE)</f>
        <v>Apple Inc.</v>
      </c>
      <c r="I114" t="str">
        <f>VLOOKUP(B114,dim_company!A:D,4,FALSE)</f>
        <v>SEC01</v>
      </c>
      <c r="J114" t="str">
        <f>VLOOKUP(I114,dim_sector!A:B,2,FALSE)</f>
        <v>Information Technology</v>
      </c>
      <c r="K114">
        <f xml:space="preserve"> tbl_market[[#This Row],[close]] - tbl_market[[#This Row],[open]]</f>
        <v>1.5799999999999841</v>
      </c>
      <c r="L114">
        <f xml:space="preserve"> (tbl_market[ [#This Row],[close] ] - tbl_market[[#This Row],[open]]) / tbl_market[[#This Row],[open]]</f>
        <v>6.7282715155643829E-3</v>
      </c>
      <c r="M114">
        <f xml:space="preserve"> tbl_market[[#This Row],[high]] - tbl_market[[#This Row],[low]]</f>
        <v>3.4000000000000057</v>
      </c>
      <c r="N114" s="11" t="str">
        <f t="shared" si="1"/>
        <v>Jan</v>
      </c>
    </row>
    <row r="115" spans="1:14">
      <c r="A115" t="s">
        <v>186</v>
      </c>
      <c r="B115" t="s">
        <v>39</v>
      </c>
      <c r="C115">
        <v>233.91</v>
      </c>
      <c r="D115">
        <v>235.67</v>
      </c>
      <c r="E115">
        <v>232.15</v>
      </c>
      <c r="F115">
        <v>234.19</v>
      </c>
      <c r="G115">
        <v>43856</v>
      </c>
      <c r="H115" t="str">
        <f>VLOOKUP(B115,dim_company!A:C,3,FALSE)</f>
        <v>Apple Inc.</v>
      </c>
      <c r="I115" t="str">
        <f>VLOOKUP(B115,dim_company!A:D,4,FALSE)</f>
        <v>SEC01</v>
      </c>
      <c r="J115" t="str">
        <f>VLOOKUP(I115,dim_sector!A:B,2,FALSE)</f>
        <v>Information Technology</v>
      </c>
      <c r="K115">
        <f xml:space="preserve"> tbl_market[[#This Row],[close]] - tbl_market[[#This Row],[open]]</f>
        <v>0.28000000000000114</v>
      </c>
      <c r="L115">
        <f xml:space="preserve"> (tbl_market[ [#This Row],[close] ] - tbl_market[[#This Row],[open]]) / tbl_market[[#This Row],[open]]</f>
        <v>1.1970415971955075E-3</v>
      </c>
      <c r="M115">
        <f xml:space="preserve"> tbl_market[[#This Row],[high]] - tbl_market[[#This Row],[low]]</f>
        <v>3.5199999999999818</v>
      </c>
      <c r="N115" s="11" t="str">
        <f t="shared" si="1"/>
        <v>Jan</v>
      </c>
    </row>
    <row r="116" spans="1:14">
      <c r="A116" t="s">
        <v>187</v>
      </c>
      <c r="B116" t="s">
        <v>39</v>
      </c>
      <c r="C116">
        <v>230.42</v>
      </c>
      <c r="D116">
        <v>231.58</v>
      </c>
      <c r="E116">
        <v>229.26</v>
      </c>
      <c r="F116">
        <v>230.01</v>
      </c>
      <c r="G116">
        <v>17789</v>
      </c>
      <c r="H116" t="str">
        <f>VLOOKUP(B116,dim_company!A:C,3,FALSE)</f>
        <v>Apple Inc.</v>
      </c>
      <c r="I116" t="str">
        <f>VLOOKUP(B116,dim_company!A:D,4,FALSE)</f>
        <v>SEC01</v>
      </c>
      <c r="J116" t="str">
        <f>VLOOKUP(I116,dim_sector!A:B,2,FALSE)</f>
        <v>Information Technology</v>
      </c>
      <c r="K116">
        <f xml:space="preserve"> tbl_market[[#This Row],[close]] - tbl_market[[#This Row],[open]]</f>
        <v>-0.40999999999999659</v>
      </c>
      <c r="L116">
        <f xml:space="preserve"> (tbl_market[ [#This Row],[close] ] - tbl_market[[#This Row],[open]]) / tbl_market[[#This Row],[open]]</f>
        <v>-1.7793594306049676E-3</v>
      </c>
      <c r="M116">
        <f xml:space="preserve"> tbl_market[[#This Row],[high]] - tbl_market[[#This Row],[low]]</f>
        <v>2.3200000000000216</v>
      </c>
      <c r="N116" s="11" t="str">
        <f t="shared" si="1"/>
        <v>Jan</v>
      </c>
    </row>
    <row r="117" spans="1:14">
      <c r="A117" t="s">
        <v>157</v>
      </c>
      <c r="B117" t="s">
        <v>42</v>
      </c>
      <c r="C117">
        <v>251.68</v>
      </c>
      <c r="D117">
        <v>254.93</v>
      </c>
      <c r="E117">
        <v>248.43</v>
      </c>
      <c r="F117">
        <v>251.05</v>
      </c>
      <c r="G117">
        <v>3745</v>
      </c>
      <c r="H117" t="str">
        <f>VLOOKUP(B117,dim_company!A:C,3,FALSE)</f>
        <v>Microsoft Corp.</v>
      </c>
      <c r="I117" t="str">
        <f>VLOOKUP(B117,dim_company!A:D,4,FALSE)</f>
        <v>SEC01</v>
      </c>
      <c r="J117" t="str">
        <f>VLOOKUP(I117,dim_sector!A:B,2,FALSE)</f>
        <v>Information Technology</v>
      </c>
      <c r="K117">
        <f xml:space="preserve"> tbl_market[[#This Row],[close]] - tbl_market[[#This Row],[open]]</f>
        <v>-0.62999999999999545</v>
      </c>
      <c r="L117">
        <f xml:space="preserve"> (tbl_market[ [#This Row],[close] ] - tbl_market[[#This Row],[open]]) / tbl_market[[#This Row],[open]]</f>
        <v>-2.5031786395422577E-3</v>
      </c>
      <c r="M117">
        <f xml:space="preserve"> tbl_market[[#This Row],[high]] - tbl_market[[#This Row],[low]]</f>
        <v>6.5</v>
      </c>
      <c r="N117" s="11" t="str">
        <f t="shared" si="1"/>
        <v>Jan</v>
      </c>
    </row>
    <row r="118" spans="1:14">
      <c r="A118" t="s">
        <v>158</v>
      </c>
      <c r="B118" t="s">
        <v>42</v>
      </c>
      <c r="C118">
        <v>246.67</v>
      </c>
      <c r="D118">
        <v>250.19</v>
      </c>
      <c r="E118">
        <v>243.14</v>
      </c>
      <c r="F118">
        <v>245.97</v>
      </c>
      <c r="G118">
        <v>6818</v>
      </c>
      <c r="H118" t="str">
        <f>VLOOKUP(B118,dim_company!A:C,3,FALSE)</f>
        <v>Microsoft Corp.</v>
      </c>
      <c r="I118" t="str">
        <f>VLOOKUP(B118,dim_company!A:D,4,FALSE)</f>
        <v>SEC01</v>
      </c>
      <c r="J118" t="str">
        <f>VLOOKUP(I118,dim_sector!A:B,2,FALSE)</f>
        <v>Information Technology</v>
      </c>
      <c r="K118">
        <f xml:space="preserve"> tbl_market[[#This Row],[close]] - tbl_market[[#This Row],[open]]</f>
        <v>-0.69999999999998863</v>
      </c>
      <c r="L118">
        <f xml:space="preserve"> (tbl_market[ [#This Row],[close] ] - tbl_market[[#This Row],[open]]) / tbl_market[[#This Row],[open]]</f>
        <v>-2.8377994891960459E-3</v>
      </c>
      <c r="M118">
        <f xml:space="preserve"> tbl_market[[#This Row],[high]] - tbl_market[[#This Row],[low]]</f>
        <v>7.0500000000000114</v>
      </c>
      <c r="N118" s="11" t="str">
        <f t="shared" si="1"/>
        <v>Jan</v>
      </c>
    </row>
    <row r="119" spans="1:14">
      <c r="A119" t="s">
        <v>159</v>
      </c>
      <c r="B119" t="s">
        <v>42</v>
      </c>
      <c r="C119">
        <v>241.06</v>
      </c>
      <c r="D119">
        <v>242.87</v>
      </c>
      <c r="E119">
        <v>239.25</v>
      </c>
      <c r="F119">
        <v>241.02</v>
      </c>
      <c r="G119">
        <v>31116</v>
      </c>
      <c r="H119" t="str">
        <f>VLOOKUP(B119,dim_company!A:C,3,FALSE)</f>
        <v>Microsoft Corp.</v>
      </c>
      <c r="I119" t="str">
        <f>VLOOKUP(B119,dim_company!A:D,4,FALSE)</f>
        <v>SEC01</v>
      </c>
      <c r="J119" t="str">
        <f>VLOOKUP(I119,dim_sector!A:B,2,FALSE)</f>
        <v>Information Technology</v>
      </c>
      <c r="K119">
        <f xml:space="preserve"> tbl_market[[#This Row],[close]] - tbl_market[[#This Row],[open]]</f>
        <v>-3.9999999999992042E-2</v>
      </c>
      <c r="L119">
        <f xml:space="preserve"> (tbl_market[ [#This Row],[close] ] - tbl_market[[#This Row],[open]]) / tbl_market[[#This Row],[open]]</f>
        <v>-1.6593379241679266E-4</v>
      </c>
      <c r="M119">
        <f xml:space="preserve"> tbl_market[[#This Row],[high]] - tbl_market[[#This Row],[low]]</f>
        <v>3.6200000000000045</v>
      </c>
      <c r="N119" s="11" t="str">
        <f t="shared" si="1"/>
        <v>Jan</v>
      </c>
    </row>
    <row r="120" spans="1:14">
      <c r="A120" t="s">
        <v>162</v>
      </c>
      <c r="B120" t="s">
        <v>42</v>
      </c>
      <c r="C120">
        <v>241.1</v>
      </c>
      <c r="D120">
        <v>241.78</v>
      </c>
      <c r="E120">
        <v>240.42</v>
      </c>
      <c r="F120">
        <v>240.5</v>
      </c>
      <c r="G120">
        <v>18908</v>
      </c>
      <c r="H120" t="str">
        <f>VLOOKUP(B120,dim_company!A:C,3,FALSE)</f>
        <v>Microsoft Corp.</v>
      </c>
      <c r="I120" t="str">
        <f>VLOOKUP(B120,dim_company!A:D,4,FALSE)</f>
        <v>SEC01</v>
      </c>
      <c r="J120" t="str">
        <f>VLOOKUP(I120,dim_sector!A:B,2,FALSE)</f>
        <v>Information Technology</v>
      </c>
      <c r="K120">
        <f xml:space="preserve"> tbl_market[[#This Row],[close]] - tbl_market[[#This Row],[open]]</f>
        <v>-0.59999999999999432</v>
      </c>
      <c r="L120">
        <f xml:space="preserve"> (tbl_market[ [#This Row],[close] ] - tbl_market[[#This Row],[open]]) / tbl_market[[#This Row],[open]]</f>
        <v>-2.4885939444213782E-3</v>
      </c>
      <c r="M120">
        <f xml:space="preserve"> tbl_market[[#This Row],[high]] - tbl_market[[#This Row],[low]]</f>
        <v>1.3600000000000136</v>
      </c>
      <c r="N120" s="11" t="str">
        <f t="shared" si="1"/>
        <v>Jan</v>
      </c>
    </row>
    <row r="121" spans="1:14">
      <c r="A121" t="s">
        <v>163</v>
      </c>
      <c r="B121" t="s">
        <v>42</v>
      </c>
      <c r="C121">
        <v>237.95</v>
      </c>
      <c r="D121">
        <v>240.54</v>
      </c>
      <c r="E121">
        <v>235.37</v>
      </c>
      <c r="F121">
        <v>238.9</v>
      </c>
      <c r="G121">
        <v>21093</v>
      </c>
      <c r="H121" t="str">
        <f>VLOOKUP(B121,dim_company!A:C,3,FALSE)</f>
        <v>Microsoft Corp.</v>
      </c>
      <c r="I121" t="str">
        <f>VLOOKUP(B121,dim_company!A:D,4,FALSE)</f>
        <v>SEC01</v>
      </c>
      <c r="J121" t="str">
        <f>VLOOKUP(I121,dim_sector!A:B,2,FALSE)</f>
        <v>Information Technology</v>
      </c>
      <c r="K121">
        <f xml:space="preserve"> tbl_market[[#This Row],[close]] - tbl_market[[#This Row],[open]]</f>
        <v>0.95000000000001705</v>
      </c>
      <c r="L121">
        <f xml:space="preserve"> (tbl_market[ [#This Row],[close] ] - tbl_market[[#This Row],[open]]) / tbl_market[[#This Row],[open]]</f>
        <v>3.9924353855852789E-3</v>
      </c>
      <c r="M121">
        <f xml:space="preserve"> tbl_market[[#This Row],[high]] - tbl_market[[#This Row],[low]]</f>
        <v>5.1699999999999875</v>
      </c>
      <c r="N121" s="11" t="str">
        <f t="shared" si="1"/>
        <v>Jan</v>
      </c>
    </row>
    <row r="122" spans="1:14">
      <c r="A122" t="s">
        <v>164</v>
      </c>
      <c r="B122" t="s">
        <v>42</v>
      </c>
      <c r="C122">
        <v>239.29</v>
      </c>
      <c r="D122">
        <v>242.01</v>
      </c>
      <c r="E122">
        <v>236.56</v>
      </c>
      <c r="F122">
        <v>239.28</v>
      </c>
      <c r="G122">
        <v>21963</v>
      </c>
      <c r="H122" t="str">
        <f>VLOOKUP(B122,dim_company!A:C,3,FALSE)</f>
        <v>Microsoft Corp.</v>
      </c>
      <c r="I122" t="str">
        <f>VLOOKUP(B122,dim_company!A:D,4,FALSE)</f>
        <v>SEC01</v>
      </c>
      <c r="J122" t="str">
        <f>VLOOKUP(I122,dim_sector!A:B,2,FALSE)</f>
        <v>Information Technology</v>
      </c>
      <c r="K122">
        <f xml:space="preserve"> tbl_market[[#This Row],[close]] - tbl_market[[#This Row],[open]]</f>
        <v>-9.9999999999909051E-3</v>
      </c>
      <c r="L122">
        <f xml:space="preserve"> (tbl_market[ [#This Row],[close] ] - tbl_market[[#This Row],[open]]) / tbl_market[[#This Row],[open]]</f>
        <v>-4.1790296293162712E-5</v>
      </c>
      <c r="M122">
        <f xml:space="preserve"> tbl_market[[#This Row],[high]] - tbl_market[[#This Row],[low]]</f>
        <v>5.4499999999999886</v>
      </c>
      <c r="N122" s="11" t="str">
        <f t="shared" si="1"/>
        <v>Jan</v>
      </c>
    </row>
    <row r="123" spans="1:14">
      <c r="A123" t="s">
        <v>165</v>
      </c>
      <c r="B123" t="s">
        <v>42</v>
      </c>
      <c r="C123">
        <v>238.14</v>
      </c>
      <c r="D123">
        <v>241.55</v>
      </c>
      <c r="E123">
        <v>234.73</v>
      </c>
      <c r="F123">
        <v>238.93</v>
      </c>
      <c r="G123">
        <v>21936</v>
      </c>
      <c r="H123" t="str">
        <f>VLOOKUP(B123,dim_company!A:C,3,FALSE)</f>
        <v>Microsoft Corp.</v>
      </c>
      <c r="I123" t="str">
        <f>VLOOKUP(B123,dim_company!A:D,4,FALSE)</f>
        <v>SEC01</v>
      </c>
      <c r="J123" t="str">
        <f>VLOOKUP(I123,dim_sector!A:B,2,FALSE)</f>
        <v>Information Technology</v>
      </c>
      <c r="K123">
        <f xml:space="preserve"> tbl_market[[#This Row],[close]] - tbl_market[[#This Row],[open]]</f>
        <v>0.79000000000002046</v>
      </c>
      <c r="L123">
        <f xml:space="preserve"> (tbl_market[ [#This Row],[close] ] - tbl_market[[#This Row],[open]]) / tbl_market[[#This Row],[open]]</f>
        <v>3.3173763332494353E-3</v>
      </c>
      <c r="M123">
        <f xml:space="preserve"> tbl_market[[#This Row],[high]] - tbl_market[[#This Row],[low]]</f>
        <v>6.8200000000000216</v>
      </c>
      <c r="N123" s="11" t="str">
        <f t="shared" si="1"/>
        <v>Jan</v>
      </c>
    </row>
    <row r="124" spans="1:14">
      <c r="A124" t="s">
        <v>166</v>
      </c>
      <c r="B124" t="s">
        <v>42</v>
      </c>
      <c r="C124">
        <v>238.4</v>
      </c>
      <c r="D124">
        <v>241.69</v>
      </c>
      <c r="E124">
        <v>235.11</v>
      </c>
      <c r="F124">
        <v>239.08</v>
      </c>
      <c r="G124">
        <v>28606</v>
      </c>
      <c r="H124" t="str">
        <f>VLOOKUP(B124,dim_company!A:C,3,FALSE)</f>
        <v>Microsoft Corp.</v>
      </c>
      <c r="I124" t="str">
        <f>VLOOKUP(B124,dim_company!A:D,4,FALSE)</f>
        <v>SEC01</v>
      </c>
      <c r="J124" t="str">
        <f>VLOOKUP(I124,dim_sector!A:B,2,FALSE)</f>
        <v>Information Technology</v>
      </c>
      <c r="K124">
        <f xml:space="preserve"> tbl_market[[#This Row],[close]] - tbl_market[[#This Row],[open]]</f>
        <v>0.68000000000000682</v>
      </c>
      <c r="L124">
        <f xml:space="preserve"> (tbl_market[ [#This Row],[close] ] - tbl_market[[#This Row],[open]]) / tbl_market[[#This Row],[open]]</f>
        <v>2.8523489932886191E-3</v>
      </c>
      <c r="M124">
        <f xml:space="preserve"> tbl_market[[#This Row],[high]] - tbl_market[[#This Row],[low]]</f>
        <v>6.5799999999999841</v>
      </c>
      <c r="N124" s="11" t="str">
        <f t="shared" si="1"/>
        <v>Jan</v>
      </c>
    </row>
    <row r="125" spans="1:14">
      <c r="A125" t="s">
        <v>169</v>
      </c>
      <c r="B125" t="s">
        <v>42</v>
      </c>
      <c r="C125">
        <v>241.75</v>
      </c>
      <c r="D125">
        <v>244.74</v>
      </c>
      <c r="E125">
        <v>238.77</v>
      </c>
      <c r="F125">
        <v>240.98</v>
      </c>
      <c r="G125">
        <v>45245</v>
      </c>
      <c r="H125" t="str">
        <f>VLOOKUP(B125,dim_company!A:C,3,FALSE)</f>
        <v>Microsoft Corp.</v>
      </c>
      <c r="I125" t="str">
        <f>VLOOKUP(B125,dim_company!A:D,4,FALSE)</f>
        <v>SEC01</v>
      </c>
      <c r="J125" t="str">
        <f>VLOOKUP(I125,dim_sector!A:B,2,FALSE)</f>
        <v>Information Technology</v>
      </c>
      <c r="K125">
        <f xml:space="preserve"> tbl_market[[#This Row],[close]] - tbl_market[[#This Row],[open]]</f>
        <v>-0.77000000000001023</v>
      </c>
      <c r="L125">
        <f xml:space="preserve"> (tbl_market[ [#This Row],[close] ] - tbl_market[[#This Row],[open]]) / tbl_market[[#This Row],[open]]</f>
        <v>-3.1851085832471987E-3</v>
      </c>
      <c r="M125">
        <f xml:space="preserve"> tbl_market[[#This Row],[high]] - tbl_market[[#This Row],[low]]</f>
        <v>5.9699999999999989</v>
      </c>
      <c r="N125" s="11" t="str">
        <f t="shared" si="1"/>
        <v>Jan</v>
      </c>
    </row>
    <row r="126" spans="1:14">
      <c r="A126" t="s">
        <v>170</v>
      </c>
      <c r="B126" t="s">
        <v>42</v>
      </c>
      <c r="C126">
        <v>237.84</v>
      </c>
      <c r="D126">
        <v>240.36</v>
      </c>
      <c r="E126">
        <v>235.32</v>
      </c>
      <c r="F126">
        <v>239.63</v>
      </c>
      <c r="G126">
        <v>29572</v>
      </c>
      <c r="H126" t="str">
        <f>VLOOKUP(B126,dim_company!A:C,3,FALSE)</f>
        <v>Microsoft Corp.</v>
      </c>
      <c r="I126" t="str">
        <f>VLOOKUP(B126,dim_company!A:D,4,FALSE)</f>
        <v>SEC01</v>
      </c>
      <c r="J126" t="str">
        <f>VLOOKUP(I126,dim_sector!A:B,2,FALSE)</f>
        <v>Information Technology</v>
      </c>
      <c r="K126">
        <f xml:space="preserve"> tbl_market[[#This Row],[close]] - tbl_market[[#This Row],[open]]</f>
        <v>1.789999999999992</v>
      </c>
      <c r="L126">
        <f xml:space="preserve"> (tbl_market[ [#This Row],[close] ] - tbl_market[[#This Row],[open]]) / tbl_market[[#This Row],[open]]</f>
        <v>7.5260679448368312E-3</v>
      </c>
      <c r="M126">
        <f xml:space="preserve"> tbl_market[[#This Row],[high]] - tbl_market[[#This Row],[low]]</f>
        <v>5.0400000000000205</v>
      </c>
      <c r="N126" s="11" t="str">
        <f t="shared" si="1"/>
        <v>Jan</v>
      </c>
    </row>
    <row r="127" spans="1:14">
      <c r="A127" t="s">
        <v>171</v>
      </c>
      <c r="B127" t="s">
        <v>42</v>
      </c>
      <c r="C127">
        <v>238.98</v>
      </c>
      <c r="D127">
        <v>240.12</v>
      </c>
      <c r="E127">
        <v>237.85</v>
      </c>
      <c r="F127">
        <v>239.03</v>
      </c>
      <c r="G127">
        <v>32131</v>
      </c>
      <c r="H127" t="str">
        <f>VLOOKUP(B127,dim_company!A:C,3,FALSE)</f>
        <v>Microsoft Corp.</v>
      </c>
      <c r="I127" t="str">
        <f>VLOOKUP(B127,dim_company!A:D,4,FALSE)</f>
        <v>SEC01</v>
      </c>
      <c r="J127" t="str">
        <f>VLOOKUP(I127,dim_sector!A:B,2,FALSE)</f>
        <v>Information Technology</v>
      </c>
      <c r="K127">
        <f xml:space="preserve"> tbl_market[[#This Row],[close]] - tbl_market[[#This Row],[open]]</f>
        <v>5.0000000000011369E-2</v>
      </c>
      <c r="L127">
        <f xml:space="preserve"> (tbl_market[ [#This Row],[close] ] - tbl_market[[#This Row],[open]]) / tbl_market[[#This Row],[open]]</f>
        <v>2.0922252908197911E-4</v>
      </c>
      <c r="M127">
        <f xml:space="preserve"> tbl_market[[#This Row],[high]] - tbl_market[[#This Row],[low]]</f>
        <v>2.2700000000000102</v>
      </c>
      <c r="N127" s="11" t="str">
        <f t="shared" si="1"/>
        <v>Jan</v>
      </c>
    </row>
    <row r="128" spans="1:14">
      <c r="A128" t="s">
        <v>172</v>
      </c>
      <c r="B128" t="s">
        <v>42</v>
      </c>
      <c r="C128">
        <v>244.51</v>
      </c>
      <c r="D128">
        <v>245.81</v>
      </c>
      <c r="E128">
        <v>243.22</v>
      </c>
      <c r="F128">
        <v>243.51</v>
      </c>
      <c r="G128">
        <v>42475</v>
      </c>
      <c r="H128" t="str">
        <f>VLOOKUP(B128,dim_company!A:C,3,FALSE)</f>
        <v>Microsoft Corp.</v>
      </c>
      <c r="I128" t="str">
        <f>VLOOKUP(B128,dim_company!A:D,4,FALSE)</f>
        <v>SEC01</v>
      </c>
      <c r="J128" t="str">
        <f>VLOOKUP(I128,dim_sector!A:B,2,FALSE)</f>
        <v>Information Technology</v>
      </c>
      <c r="K128">
        <f xml:space="preserve"> tbl_market[[#This Row],[close]] - tbl_market[[#This Row],[open]]</f>
        <v>-1</v>
      </c>
      <c r="L128">
        <f xml:space="preserve"> (tbl_market[ [#This Row],[close] ] - tbl_market[[#This Row],[open]]) / tbl_market[[#This Row],[open]]</f>
        <v>-4.0898122776164576E-3</v>
      </c>
      <c r="M128">
        <f xml:space="preserve"> tbl_market[[#This Row],[high]] - tbl_market[[#This Row],[low]]</f>
        <v>2.5900000000000034</v>
      </c>
      <c r="N128" s="11" t="str">
        <f t="shared" si="1"/>
        <v>Jan</v>
      </c>
    </row>
    <row r="129" spans="1:14">
      <c r="A129" t="s">
        <v>173</v>
      </c>
      <c r="B129" t="s">
        <v>42</v>
      </c>
      <c r="C129">
        <v>243.61</v>
      </c>
      <c r="D129">
        <v>248.24</v>
      </c>
      <c r="E129">
        <v>238.98</v>
      </c>
      <c r="F129">
        <v>243.57</v>
      </c>
      <c r="G129">
        <v>12908</v>
      </c>
      <c r="H129" t="str">
        <f>VLOOKUP(B129,dim_company!A:C,3,FALSE)</f>
        <v>Microsoft Corp.</v>
      </c>
      <c r="I129" t="str">
        <f>VLOOKUP(B129,dim_company!A:D,4,FALSE)</f>
        <v>SEC01</v>
      </c>
      <c r="J129" t="str">
        <f>VLOOKUP(I129,dim_sector!A:B,2,FALSE)</f>
        <v>Information Technology</v>
      </c>
      <c r="K129">
        <f xml:space="preserve"> tbl_market[[#This Row],[close]] - tbl_market[[#This Row],[open]]</f>
        <v>-4.0000000000020464E-2</v>
      </c>
      <c r="L129">
        <f xml:space="preserve"> (tbl_market[ [#This Row],[close] ] - tbl_market[[#This Row],[open]]) / tbl_market[[#This Row],[open]]</f>
        <v>-1.6419687204967146E-4</v>
      </c>
      <c r="M129">
        <f xml:space="preserve"> tbl_market[[#This Row],[high]] - tbl_market[[#This Row],[low]]</f>
        <v>9.2600000000000193</v>
      </c>
      <c r="N129" s="11" t="str">
        <f t="shared" si="1"/>
        <v>Jan</v>
      </c>
    </row>
    <row r="130" spans="1:14">
      <c r="A130" t="s">
        <v>176</v>
      </c>
      <c r="B130" t="s">
        <v>42</v>
      </c>
      <c r="C130">
        <v>242.79</v>
      </c>
      <c r="D130">
        <v>245.66</v>
      </c>
      <c r="E130">
        <v>239.92</v>
      </c>
      <c r="F130">
        <v>243.08</v>
      </c>
      <c r="G130">
        <v>17616</v>
      </c>
      <c r="H130" t="str">
        <f>VLOOKUP(B130,dim_company!A:C,3,FALSE)</f>
        <v>Microsoft Corp.</v>
      </c>
      <c r="I130" t="str">
        <f>VLOOKUP(B130,dim_company!A:D,4,FALSE)</f>
        <v>SEC01</v>
      </c>
      <c r="J130" t="str">
        <f>VLOOKUP(I130,dim_sector!A:B,2,FALSE)</f>
        <v>Information Technology</v>
      </c>
      <c r="K130">
        <f xml:space="preserve"> tbl_market[[#This Row],[close]] - tbl_market[[#This Row],[open]]</f>
        <v>0.29000000000002046</v>
      </c>
      <c r="L130">
        <f xml:space="preserve"> (tbl_market[ [#This Row],[close] ] - tbl_market[[#This Row],[open]]) / tbl_market[[#This Row],[open]]</f>
        <v>1.1944478767660137E-3</v>
      </c>
      <c r="M130">
        <f xml:space="preserve"> tbl_market[[#This Row],[high]] - tbl_market[[#This Row],[low]]</f>
        <v>5.7400000000000091</v>
      </c>
      <c r="N130" s="11" t="str">
        <f t="shared" ref="N130:N193" si="2">TEXT(A130,"mmm")</f>
        <v>Jan</v>
      </c>
    </row>
    <row r="131" spans="1:14">
      <c r="A131" t="s">
        <v>177</v>
      </c>
      <c r="B131" t="s">
        <v>42</v>
      </c>
      <c r="C131">
        <v>242.13</v>
      </c>
      <c r="D131">
        <v>244.39</v>
      </c>
      <c r="E131">
        <v>239.86</v>
      </c>
      <c r="F131">
        <v>243.39</v>
      </c>
      <c r="G131">
        <v>44369</v>
      </c>
      <c r="H131" t="str">
        <f>VLOOKUP(B131,dim_company!A:C,3,FALSE)</f>
        <v>Microsoft Corp.</v>
      </c>
      <c r="I131" t="str">
        <f>VLOOKUP(B131,dim_company!A:D,4,FALSE)</f>
        <v>SEC01</v>
      </c>
      <c r="J131" t="str">
        <f>VLOOKUP(I131,dim_sector!A:B,2,FALSE)</f>
        <v>Information Technology</v>
      </c>
      <c r="K131">
        <f xml:space="preserve"> tbl_market[[#This Row],[close]] - tbl_market[[#This Row],[open]]</f>
        <v>1.2599999999999909</v>
      </c>
      <c r="L131">
        <f xml:space="preserve"> (tbl_market[ [#This Row],[close] ] - tbl_market[[#This Row],[open]]) / tbl_market[[#This Row],[open]]</f>
        <v>5.2038161318299714E-3</v>
      </c>
      <c r="M131">
        <f xml:space="preserve"> tbl_market[[#This Row],[high]] - tbl_market[[#This Row],[low]]</f>
        <v>4.5299999999999727</v>
      </c>
      <c r="N131" s="11" t="str">
        <f t="shared" si="2"/>
        <v>Jan</v>
      </c>
    </row>
    <row r="132" spans="1:14">
      <c r="A132" t="s">
        <v>178</v>
      </c>
      <c r="B132" t="s">
        <v>42</v>
      </c>
      <c r="C132">
        <v>243.08</v>
      </c>
      <c r="D132">
        <v>247.31</v>
      </c>
      <c r="E132">
        <v>238.84</v>
      </c>
      <c r="F132">
        <v>242.96</v>
      </c>
      <c r="G132">
        <v>32226</v>
      </c>
      <c r="H132" t="str">
        <f>VLOOKUP(B132,dim_company!A:C,3,FALSE)</f>
        <v>Microsoft Corp.</v>
      </c>
      <c r="I132" t="str">
        <f>VLOOKUP(B132,dim_company!A:D,4,FALSE)</f>
        <v>SEC01</v>
      </c>
      <c r="J132" t="str">
        <f>VLOOKUP(I132,dim_sector!A:B,2,FALSE)</f>
        <v>Information Technology</v>
      </c>
      <c r="K132">
        <f xml:space="preserve"> tbl_market[[#This Row],[close]] - tbl_market[[#This Row],[open]]</f>
        <v>-0.12000000000000455</v>
      </c>
      <c r="L132">
        <f xml:space="preserve"> (tbl_market[ [#This Row],[close] ] - tbl_market[[#This Row],[open]]) / tbl_market[[#This Row],[open]]</f>
        <v>-4.9366463715651038E-4</v>
      </c>
      <c r="M132">
        <f xml:space="preserve"> tbl_market[[#This Row],[high]] - tbl_market[[#This Row],[low]]</f>
        <v>8.4699999999999989</v>
      </c>
      <c r="N132" s="11" t="str">
        <f t="shared" si="2"/>
        <v>Jan</v>
      </c>
    </row>
    <row r="133" spans="1:14">
      <c r="A133" t="s">
        <v>179</v>
      </c>
      <c r="B133" t="s">
        <v>42</v>
      </c>
      <c r="C133">
        <v>241.89</v>
      </c>
      <c r="D133">
        <v>243.64</v>
      </c>
      <c r="E133">
        <v>240.14</v>
      </c>
      <c r="F133">
        <v>240.85</v>
      </c>
      <c r="G133">
        <v>14379</v>
      </c>
      <c r="H133" t="str">
        <f>VLOOKUP(B133,dim_company!A:C,3,FALSE)</f>
        <v>Microsoft Corp.</v>
      </c>
      <c r="I133" t="str">
        <f>VLOOKUP(B133,dim_company!A:D,4,FALSE)</f>
        <v>SEC01</v>
      </c>
      <c r="J133" t="str">
        <f>VLOOKUP(I133,dim_sector!A:B,2,FALSE)</f>
        <v>Information Technology</v>
      </c>
      <c r="K133">
        <f xml:space="preserve"> tbl_market[[#This Row],[close]] - tbl_market[[#This Row],[open]]</f>
        <v>-1.039999999999992</v>
      </c>
      <c r="L133">
        <f xml:space="preserve"> (tbl_market[ [#This Row],[close] ] - tbl_market[[#This Row],[open]]) / tbl_market[[#This Row],[open]]</f>
        <v>-4.2994749679606103E-3</v>
      </c>
      <c r="M133">
        <f xml:space="preserve"> tbl_market[[#This Row],[high]] - tbl_market[[#This Row],[low]]</f>
        <v>3.5</v>
      </c>
      <c r="N133" s="11" t="str">
        <f t="shared" si="2"/>
        <v>Jan</v>
      </c>
    </row>
    <row r="134" spans="1:14">
      <c r="A134" t="s">
        <v>180</v>
      </c>
      <c r="B134" t="s">
        <v>42</v>
      </c>
      <c r="C134">
        <v>237.22</v>
      </c>
      <c r="D134">
        <v>239.75</v>
      </c>
      <c r="E134">
        <v>234.69</v>
      </c>
      <c r="F134">
        <v>237.9</v>
      </c>
      <c r="G134">
        <v>9682</v>
      </c>
      <c r="H134" t="str">
        <f>VLOOKUP(B134,dim_company!A:C,3,FALSE)</f>
        <v>Microsoft Corp.</v>
      </c>
      <c r="I134" t="str">
        <f>VLOOKUP(B134,dim_company!A:D,4,FALSE)</f>
        <v>SEC01</v>
      </c>
      <c r="J134" t="str">
        <f>VLOOKUP(I134,dim_sector!A:B,2,FALSE)</f>
        <v>Information Technology</v>
      </c>
      <c r="K134">
        <f xml:space="preserve"> tbl_market[[#This Row],[close]] - tbl_market[[#This Row],[open]]</f>
        <v>0.68000000000000682</v>
      </c>
      <c r="L134">
        <f xml:space="preserve"> (tbl_market[ [#This Row],[close] ] - tbl_market[[#This Row],[open]]) / tbl_market[[#This Row],[open]]</f>
        <v>2.8665373914510024E-3</v>
      </c>
      <c r="M134">
        <f xml:space="preserve"> tbl_market[[#This Row],[high]] - tbl_market[[#This Row],[low]]</f>
        <v>5.0600000000000023</v>
      </c>
      <c r="N134" s="11" t="str">
        <f t="shared" si="2"/>
        <v>Jan</v>
      </c>
    </row>
    <row r="135" spans="1:14">
      <c r="A135" t="s">
        <v>183</v>
      </c>
      <c r="B135" t="s">
        <v>42</v>
      </c>
      <c r="C135">
        <v>235.35</v>
      </c>
      <c r="D135">
        <v>239.5</v>
      </c>
      <c r="E135">
        <v>231.21</v>
      </c>
      <c r="F135">
        <v>235.68</v>
      </c>
      <c r="G135">
        <v>33983</v>
      </c>
      <c r="H135" t="str">
        <f>VLOOKUP(B135,dim_company!A:C,3,FALSE)</f>
        <v>Microsoft Corp.</v>
      </c>
      <c r="I135" t="str">
        <f>VLOOKUP(B135,dim_company!A:D,4,FALSE)</f>
        <v>SEC01</v>
      </c>
      <c r="J135" t="str">
        <f>VLOOKUP(I135,dim_sector!A:B,2,FALSE)</f>
        <v>Information Technology</v>
      </c>
      <c r="K135">
        <f xml:space="preserve"> tbl_market[[#This Row],[close]] - tbl_market[[#This Row],[open]]</f>
        <v>0.33000000000001251</v>
      </c>
      <c r="L135">
        <f xml:space="preserve"> (tbl_market[ [#This Row],[close] ] - tbl_market[[#This Row],[open]]) / tbl_market[[#This Row],[open]]</f>
        <v>1.4021669853410347E-3</v>
      </c>
      <c r="M135">
        <f xml:space="preserve"> tbl_market[[#This Row],[high]] - tbl_market[[#This Row],[low]]</f>
        <v>8.289999999999992</v>
      </c>
      <c r="N135" s="11" t="str">
        <f t="shared" si="2"/>
        <v>Jan</v>
      </c>
    </row>
    <row r="136" spans="1:14">
      <c r="A136" t="s">
        <v>184</v>
      </c>
      <c r="B136" t="s">
        <v>42</v>
      </c>
      <c r="C136">
        <v>238.78</v>
      </c>
      <c r="D136">
        <v>241.8</v>
      </c>
      <c r="E136">
        <v>235.77</v>
      </c>
      <c r="F136">
        <v>238.34</v>
      </c>
      <c r="G136">
        <v>25734</v>
      </c>
      <c r="H136" t="str">
        <f>VLOOKUP(B136,dim_company!A:C,3,FALSE)</f>
        <v>Microsoft Corp.</v>
      </c>
      <c r="I136" t="str">
        <f>VLOOKUP(B136,dim_company!A:D,4,FALSE)</f>
        <v>SEC01</v>
      </c>
      <c r="J136" t="str">
        <f>VLOOKUP(I136,dim_sector!A:B,2,FALSE)</f>
        <v>Information Technology</v>
      </c>
      <c r="K136">
        <f xml:space="preserve"> tbl_market[[#This Row],[close]] - tbl_market[[#This Row],[open]]</f>
        <v>-0.43999999999999773</v>
      </c>
      <c r="L136">
        <f xml:space="preserve"> (tbl_market[ [#This Row],[close] ] - tbl_market[[#This Row],[open]]) / tbl_market[[#This Row],[open]]</f>
        <v>-1.8427003936678018E-3</v>
      </c>
      <c r="M136">
        <f xml:space="preserve"> tbl_market[[#This Row],[high]] - tbl_market[[#This Row],[low]]</f>
        <v>6.0300000000000011</v>
      </c>
      <c r="N136" s="11" t="str">
        <f t="shared" si="2"/>
        <v>Jan</v>
      </c>
    </row>
    <row r="137" spans="1:14">
      <c r="A137" t="s">
        <v>185</v>
      </c>
      <c r="B137" t="s">
        <v>42</v>
      </c>
      <c r="C137">
        <v>238.04</v>
      </c>
      <c r="D137">
        <v>239.86</v>
      </c>
      <c r="E137">
        <v>236.22</v>
      </c>
      <c r="F137">
        <v>236.51</v>
      </c>
      <c r="G137">
        <v>43736</v>
      </c>
      <c r="H137" t="str">
        <f>VLOOKUP(B137,dim_company!A:C,3,FALSE)</f>
        <v>Microsoft Corp.</v>
      </c>
      <c r="I137" t="str">
        <f>VLOOKUP(B137,dim_company!A:D,4,FALSE)</f>
        <v>SEC01</v>
      </c>
      <c r="J137" t="str">
        <f>VLOOKUP(I137,dim_sector!A:B,2,FALSE)</f>
        <v>Information Technology</v>
      </c>
      <c r="K137">
        <f xml:space="preserve"> tbl_market[[#This Row],[close]] - tbl_market[[#This Row],[open]]</f>
        <v>-1.5300000000000011</v>
      </c>
      <c r="L137">
        <f xml:space="preserve"> (tbl_market[ [#This Row],[close] ] - tbl_market[[#This Row],[open]]) / tbl_market[[#This Row],[open]]</f>
        <v>-6.4274911779532906E-3</v>
      </c>
      <c r="M137">
        <f xml:space="preserve"> tbl_market[[#This Row],[high]] - tbl_market[[#This Row],[low]]</f>
        <v>3.6400000000000148</v>
      </c>
      <c r="N137" s="11" t="str">
        <f t="shared" si="2"/>
        <v>Jan</v>
      </c>
    </row>
    <row r="138" spans="1:14">
      <c r="A138" t="s">
        <v>186</v>
      </c>
      <c r="B138" t="s">
        <v>42</v>
      </c>
      <c r="C138">
        <v>237.13</v>
      </c>
      <c r="D138">
        <v>240.5</v>
      </c>
      <c r="E138">
        <v>233.76</v>
      </c>
      <c r="F138">
        <v>236.11</v>
      </c>
      <c r="G138">
        <v>48464</v>
      </c>
      <c r="H138" t="str">
        <f>VLOOKUP(B138,dim_company!A:C,3,FALSE)</f>
        <v>Microsoft Corp.</v>
      </c>
      <c r="I138" t="str">
        <f>VLOOKUP(B138,dim_company!A:D,4,FALSE)</f>
        <v>SEC01</v>
      </c>
      <c r="J138" t="str">
        <f>VLOOKUP(I138,dim_sector!A:B,2,FALSE)</f>
        <v>Information Technology</v>
      </c>
      <c r="K138">
        <f xml:space="preserve"> tbl_market[[#This Row],[close]] - tbl_market[[#This Row],[open]]</f>
        <v>-1.0199999999999818</v>
      </c>
      <c r="L138">
        <f xml:space="preserve"> (tbl_market[ [#This Row],[close] ] - tbl_market[[#This Row],[open]]) / tbl_market[[#This Row],[open]]</f>
        <v>-4.3014380297726222E-3</v>
      </c>
      <c r="M138">
        <f xml:space="preserve"> tbl_market[[#This Row],[high]] - tbl_market[[#This Row],[low]]</f>
        <v>6.7400000000000091</v>
      </c>
      <c r="N138" s="11" t="str">
        <f t="shared" si="2"/>
        <v>Jan</v>
      </c>
    </row>
    <row r="139" spans="1:14">
      <c r="A139" t="s">
        <v>187</v>
      </c>
      <c r="B139" t="s">
        <v>42</v>
      </c>
      <c r="C139">
        <v>239.01</v>
      </c>
      <c r="D139">
        <v>240.39</v>
      </c>
      <c r="E139">
        <v>237.62</v>
      </c>
      <c r="F139">
        <v>238.26</v>
      </c>
      <c r="G139">
        <v>12185</v>
      </c>
      <c r="H139" t="str">
        <f>VLOOKUP(B139,dim_company!A:C,3,FALSE)</f>
        <v>Microsoft Corp.</v>
      </c>
      <c r="I139" t="str">
        <f>VLOOKUP(B139,dim_company!A:D,4,FALSE)</f>
        <v>SEC01</v>
      </c>
      <c r="J139" t="str">
        <f>VLOOKUP(I139,dim_sector!A:B,2,FALSE)</f>
        <v>Information Technology</v>
      </c>
      <c r="K139">
        <f xml:space="preserve"> tbl_market[[#This Row],[close]] - tbl_market[[#This Row],[open]]</f>
        <v>-0.75</v>
      </c>
      <c r="L139">
        <f xml:space="preserve"> (tbl_market[ [#This Row],[close] ] - tbl_market[[#This Row],[open]]) / tbl_market[[#This Row],[open]]</f>
        <v>-3.1379440190786997E-3</v>
      </c>
      <c r="M139">
        <f xml:space="preserve"> tbl_market[[#This Row],[high]] - tbl_market[[#This Row],[low]]</f>
        <v>2.7699999999999818</v>
      </c>
      <c r="N139" s="11" t="str">
        <f t="shared" si="2"/>
        <v>Jan</v>
      </c>
    </row>
    <row r="140" spans="1:14">
      <c r="A140" t="s">
        <v>157</v>
      </c>
      <c r="B140" t="s">
        <v>45</v>
      </c>
      <c r="C140">
        <v>451.6</v>
      </c>
      <c r="D140">
        <v>456.73</v>
      </c>
      <c r="E140">
        <v>446.47</v>
      </c>
      <c r="F140">
        <v>453.01</v>
      </c>
      <c r="G140">
        <v>33115</v>
      </c>
      <c r="H140" t="str">
        <f>VLOOKUP(B140,dim_company!A:C,3,FALSE)</f>
        <v>Amazon.com Inc.</v>
      </c>
      <c r="I140" t="str">
        <f>VLOOKUP(B140,dim_company!A:D,4,FALSE)</f>
        <v>SEC05</v>
      </c>
      <c r="J140" t="str">
        <f>VLOOKUP(I140,dim_sector!A:B,2,FALSE)</f>
        <v>Consumer Discretionary</v>
      </c>
      <c r="K140">
        <f xml:space="preserve"> tbl_market[[#This Row],[close]] - tbl_market[[#This Row],[open]]</f>
        <v>1.4099999999999682</v>
      </c>
      <c r="L140">
        <f xml:space="preserve"> (tbl_market[ [#This Row],[close] ] - tbl_market[[#This Row],[open]]) / tbl_market[[#This Row],[open]]</f>
        <v>3.1222320637731798E-3</v>
      </c>
      <c r="M140">
        <f xml:space="preserve"> tbl_market[[#This Row],[high]] - tbl_market[[#This Row],[low]]</f>
        <v>10.259999999999991</v>
      </c>
      <c r="N140" s="11" t="str">
        <f t="shared" si="2"/>
        <v>Jan</v>
      </c>
    </row>
    <row r="141" spans="1:14">
      <c r="A141" t="s">
        <v>158</v>
      </c>
      <c r="B141" t="s">
        <v>45</v>
      </c>
      <c r="C141">
        <v>455.77</v>
      </c>
      <c r="D141">
        <v>457.35</v>
      </c>
      <c r="E141">
        <v>454.19</v>
      </c>
      <c r="F141">
        <v>455.26</v>
      </c>
      <c r="G141">
        <v>6520</v>
      </c>
      <c r="H141" t="str">
        <f>VLOOKUP(B141,dim_company!A:C,3,FALSE)</f>
        <v>Amazon.com Inc.</v>
      </c>
      <c r="I141" t="str">
        <f>VLOOKUP(B141,dim_company!A:D,4,FALSE)</f>
        <v>SEC05</v>
      </c>
      <c r="J141" t="str">
        <f>VLOOKUP(I141,dim_sector!A:B,2,FALSE)</f>
        <v>Consumer Discretionary</v>
      </c>
      <c r="K141">
        <f xml:space="preserve"> tbl_market[[#This Row],[close]] - tbl_market[[#This Row],[open]]</f>
        <v>-0.50999999999999091</v>
      </c>
      <c r="L141">
        <f xml:space="preserve"> (tbl_market[ [#This Row],[close] ] - tbl_market[[#This Row],[open]]) / tbl_market[[#This Row],[open]]</f>
        <v>-1.1189854531890885E-3</v>
      </c>
      <c r="M141">
        <f xml:space="preserve"> tbl_market[[#This Row],[high]] - tbl_market[[#This Row],[low]]</f>
        <v>3.160000000000025</v>
      </c>
      <c r="N141" s="11" t="str">
        <f t="shared" si="2"/>
        <v>Jan</v>
      </c>
    </row>
    <row r="142" spans="1:14">
      <c r="A142" t="s">
        <v>159</v>
      </c>
      <c r="B142" t="s">
        <v>45</v>
      </c>
      <c r="C142">
        <v>450.26</v>
      </c>
      <c r="D142">
        <v>457.49</v>
      </c>
      <c r="E142">
        <v>443.03</v>
      </c>
      <c r="F142">
        <v>450.82</v>
      </c>
      <c r="G142">
        <v>42605</v>
      </c>
      <c r="H142" t="str">
        <f>VLOOKUP(B142,dim_company!A:C,3,FALSE)</f>
        <v>Amazon.com Inc.</v>
      </c>
      <c r="I142" t="str">
        <f>VLOOKUP(B142,dim_company!A:D,4,FALSE)</f>
        <v>SEC05</v>
      </c>
      <c r="J142" t="str">
        <f>VLOOKUP(I142,dim_sector!A:B,2,FALSE)</f>
        <v>Consumer Discretionary</v>
      </c>
      <c r="K142">
        <f xml:space="preserve"> tbl_market[[#This Row],[close]] - tbl_market[[#This Row],[open]]</f>
        <v>0.56000000000000227</v>
      </c>
      <c r="L142">
        <f xml:space="preserve"> (tbl_market[ [#This Row],[close] ] - tbl_market[[#This Row],[open]]) / tbl_market[[#This Row],[open]]</f>
        <v>1.2437258472882385E-3</v>
      </c>
      <c r="M142">
        <f xml:space="preserve"> tbl_market[[#This Row],[high]] - tbl_market[[#This Row],[low]]</f>
        <v>14.460000000000036</v>
      </c>
      <c r="N142" s="11" t="str">
        <f t="shared" si="2"/>
        <v>Jan</v>
      </c>
    </row>
    <row r="143" spans="1:14">
      <c r="A143" t="s">
        <v>162</v>
      </c>
      <c r="B143" t="s">
        <v>45</v>
      </c>
      <c r="C143">
        <v>453.35</v>
      </c>
      <c r="D143">
        <v>458.26</v>
      </c>
      <c r="E143">
        <v>448.45</v>
      </c>
      <c r="F143">
        <v>451.13</v>
      </c>
      <c r="G143">
        <v>14045</v>
      </c>
      <c r="H143" t="str">
        <f>VLOOKUP(B143,dim_company!A:C,3,FALSE)</f>
        <v>Amazon.com Inc.</v>
      </c>
      <c r="I143" t="str">
        <f>VLOOKUP(B143,dim_company!A:D,4,FALSE)</f>
        <v>SEC05</v>
      </c>
      <c r="J143" t="str">
        <f>VLOOKUP(I143,dim_sector!A:B,2,FALSE)</f>
        <v>Consumer Discretionary</v>
      </c>
      <c r="K143">
        <f xml:space="preserve"> tbl_market[[#This Row],[close]] - tbl_market[[#This Row],[open]]</f>
        <v>-2.2200000000000273</v>
      </c>
      <c r="L143">
        <f xml:space="preserve"> (tbl_market[ [#This Row],[close] ] - tbl_market[[#This Row],[open]]) / tbl_market[[#This Row],[open]]</f>
        <v>-4.896878791220971E-3</v>
      </c>
      <c r="M143">
        <f xml:space="preserve"> tbl_market[[#This Row],[high]] - tbl_market[[#This Row],[low]]</f>
        <v>9.8100000000000023</v>
      </c>
      <c r="N143" s="11" t="str">
        <f t="shared" si="2"/>
        <v>Jan</v>
      </c>
    </row>
    <row r="144" spans="1:14">
      <c r="A144" t="s">
        <v>163</v>
      </c>
      <c r="B144" t="s">
        <v>45</v>
      </c>
      <c r="C144">
        <v>453.76</v>
      </c>
      <c r="D144">
        <v>454.22</v>
      </c>
      <c r="E144">
        <v>453.29</v>
      </c>
      <c r="F144">
        <v>453.47</v>
      </c>
      <c r="G144">
        <v>31954</v>
      </c>
      <c r="H144" t="str">
        <f>VLOOKUP(B144,dim_company!A:C,3,FALSE)</f>
        <v>Amazon.com Inc.</v>
      </c>
      <c r="I144" t="str">
        <f>VLOOKUP(B144,dim_company!A:D,4,FALSE)</f>
        <v>SEC05</v>
      </c>
      <c r="J144" t="str">
        <f>VLOOKUP(I144,dim_sector!A:B,2,FALSE)</f>
        <v>Consumer Discretionary</v>
      </c>
      <c r="K144">
        <f xml:space="preserve"> tbl_market[[#This Row],[close]] - tbl_market[[#This Row],[open]]</f>
        <v>-0.28999999999996362</v>
      </c>
      <c r="L144">
        <f xml:space="preserve"> (tbl_market[ [#This Row],[close] ] - tbl_market[[#This Row],[open]]) / tbl_market[[#This Row],[open]]</f>
        <v>-6.3910437235535004E-4</v>
      </c>
      <c r="M144">
        <f xml:space="preserve"> tbl_market[[#This Row],[high]] - tbl_market[[#This Row],[low]]</f>
        <v>0.93000000000000682</v>
      </c>
      <c r="N144" s="11" t="str">
        <f t="shared" si="2"/>
        <v>Jan</v>
      </c>
    </row>
    <row r="145" spans="1:14">
      <c r="A145" t="s">
        <v>164</v>
      </c>
      <c r="B145" t="s">
        <v>45</v>
      </c>
      <c r="C145">
        <v>467.12</v>
      </c>
      <c r="D145">
        <v>474.67</v>
      </c>
      <c r="E145">
        <v>459.57</v>
      </c>
      <c r="F145">
        <v>467.82</v>
      </c>
      <c r="G145">
        <v>22113</v>
      </c>
      <c r="H145" t="str">
        <f>VLOOKUP(B145,dim_company!A:C,3,FALSE)</f>
        <v>Amazon.com Inc.</v>
      </c>
      <c r="I145" t="str">
        <f>VLOOKUP(B145,dim_company!A:D,4,FALSE)</f>
        <v>SEC05</v>
      </c>
      <c r="J145" t="str">
        <f>VLOOKUP(I145,dim_sector!A:B,2,FALSE)</f>
        <v>Consumer Discretionary</v>
      </c>
      <c r="K145">
        <f xml:space="preserve"> tbl_market[[#This Row],[close]] - tbl_market[[#This Row],[open]]</f>
        <v>0.69999999999998863</v>
      </c>
      <c r="L145">
        <f xml:space="preserve"> (tbl_market[ [#This Row],[close] ] - tbl_market[[#This Row],[open]]) / tbl_market[[#This Row],[open]]</f>
        <v>1.4985442712793042E-3</v>
      </c>
      <c r="M145">
        <f xml:space="preserve"> tbl_market[[#This Row],[high]] - tbl_market[[#This Row],[low]]</f>
        <v>15.100000000000023</v>
      </c>
      <c r="N145" s="11" t="str">
        <f t="shared" si="2"/>
        <v>Jan</v>
      </c>
    </row>
    <row r="146" spans="1:14">
      <c r="A146" t="s">
        <v>165</v>
      </c>
      <c r="B146" t="s">
        <v>45</v>
      </c>
      <c r="C146">
        <v>473.5</v>
      </c>
      <c r="D146">
        <v>475.67</v>
      </c>
      <c r="E146">
        <v>471.33</v>
      </c>
      <c r="F146">
        <v>472.33</v>
      </c>
      <c r="G146">
        <v>44939</v>
      </c>
      <c r="H146" t="str">
        <f>VLOOKUP(B146,dim_company!A:C,3,FALSE)</f>
        <v>Amazon.com Inc.</v>
      </c>
      <c r="I146" t="str">
        <f>VLOOKUP(B146,dim_company!A:D,4,FALSE)</f>
        <v>SEC05</v>
      </c>
      <c r="J146" t="str">
        <f>VLOOKUP(I146,dim_sector!A:B,2,FALSE)</f>
        <v>Consumer Discretionary</v>
      </c>
      <c r="K146">
        <f xml:space="preserve"> tbl_market[[#This Row],[close]] - tbl_market[[#This Row],[open]]</f>
        <v>-1.1700000000000159</v>
      </c>
      <c r="L146">
        <f xml:space="preserve"> (tbl_market[ [#This Row],[close] ] - tbl_market[[#This Row],[open]]) / tbl_market[[#This Row],[open]]</f>
        <v>-2.4709609292502977E-3</v>
      </c>
      <c r="M146">
        <f xml:space="preserve"> tbl_market[[#This Row],[high]] - tbl_market[[#This Row],[low]]</f>
        <v>4.3400000000000318</v>
      </c>
      <c r="N146" s="11" t="str">
        <f t="shared" si="2"/>
        <v>Jan</v>
      </c>
    </row>
    <row r="147" spans="1:14">
      <c r="A147" t="s">
        <v>166</v>
      </c>
      <c r="B147" t="s">
        <v>45</v>
      </c>
      <c r="C147">
        <v>480.18</v>
      </c>
      <c r="D147">
        <v>481.77</v>
      </c>
      <c r="E147">
        <v>478.6</v>
      </c>
      <c r="F147">
        <v>480.63</v>
      </c>
      <c r="G147">
        <v>27829</v>
      </c>
      <c r="H147" t="str">
        <f>VLOOKUP(B147,dim_company!A:C,3,FALSE)</f>
        <v>Amazon.com Inc.</v>
      </c>
      <c r="I147" t="str">
        <f>VLOOKUP(B147,dim_company!A:D,4,FALSE)</f>
        <v>SEC05</v>
      </c>
      <c r="J147" t="str">
        <f>VLOOKUP(I147,dim_sector!A:B,2,FALSE)</f>
        <v>Consumer Discretionary</v>
      </c>
      <c r="K147">
        <f xml:space="preserve"> tbl_market[[#This Row],[close]] - tbl_market[[#This Row],[open]]</f>
        <v>0.44999999999998863</v>
      </c>
      <c r="L147">
        <f xml:space="preserve"> (tbl_market[ [#This Row],[close] ] - tbl_market[[#This Row],[open]]) / tbl_market[[#This Row],[open]]</f>
        <v>9.3714856928649387E-4</v>
      </c>
      <c r="M147">
        <f xml:space="preserve"> tbl_market[[#This Row],[high]] - tbl_market[[#This Row],[low]]</f>
        <v>3.1699999999999591</v>
      </c>
      <c r="N147" s="11" t="str">
        <f t="shared" si="2"/>
        <v>Jan</v>
      </c>
    </row>
    <row r="148" spans="1:14">
      <c r="A148" t="s">
        <v>169</v>
      </c>
      <c r="B148" t="s">
        <v>45</v>
      </c>
      <c r="C148">
        <v>491.84</v>
      </c>
      <c r="D148">
        <v>493.86</v>
      </c>
      <c r="E148">
        <v>489.82</v>
      </c>
      <c r="F148">
        <v>492.22</v>
      </c>
      <c r="G148">
        <v>32870</v>
      </c>
      <c r="H148" t="str">
        <f>VLOOKUP(B148,dim_company!A:C,3,FALSE)</f>
        <v>Amazon.com Inc.</v>
      </c>
      <c r="I148" t="str">
        <f>VLOOKUP(B148,dim_company!A:D,4,FALSE)</f>
        <v>SEC05</v>
      </c>
      <c r="J148" t="str">
        <f>VLOOKUP(I148,dim_sector!A:B,2,FALSE)</f>
        <v>Consumer Discretionary</v>
      </c>
      <c r="K148">
        <f xml:space="preserve"> tbl_market[[#This Row],[close]] - tbl_market[[#This Row],[open]]</f>
        <v>0.3800000000000523</v>
      </c>
      <c r="L148">
        <f xml:space="preserve"> (tbl_market[ [#This Row],[close] ] - tbl_market[[#This Row],[open]]) / tbl_market[[#This Row],[open]]</f>
        <v>7.7260897852970945E-4</v>
      </c>
      <c r="M148">
        <f xml:space="preserve"> tbl_market[[#This Row],[high]] - tbl_market[[#This Row],[low]]</f>
        <v>4.0400000000000205</v>
      </c>
      <c r="N148" s="11" t="str">
        <f t="shared" si="2"/>
        <v>Jan</v>
      </c>
    </row>
    <row r="149" spans="1:14">
      <c r="A149" t="s">
        <v>170</v>
      </c>
      <c r="B149" t="s">
        <v>45</v>
      </c>
      <c r="C149">
        <v>495.45</v>
      </c>
      <c r="D149">
        <v>497.7</v>
      </c>
      <c r="E149">
        <v>493.2</v>
      </c>
      <c r="F149">
        <v>495.38</v>
      </c>
      <c r="G149">
        <v>38275</v>
      </c>
      <c r="H149" t="str">
        <f>VLOOKUP(B149,dim_company!A:C,3,FALSE)</f>
        <v>Amazon.com Inc.</v>
      </c>
      <c r="I149" t="str">
        <f>VLOOKUP(B149,dim_company!A:D,4,FALSE)</f>
        <v>SEC05</v>
      </c>
      <c r="J149" t="str">
        <f>VLOOKUP(I149,dim_sector!A:B,2,FALSE)</f>
        <v>Consumer Discretionary</v>
      </c>
      <c r="K149">
        <f xml:space="preserve"> tbl_market[[#This Row],[close]] - tbl_market[[#This Row],[open]]</f>
        <v>-6.9999999999993179E-2</v>
      </c>
      <c r="L149">
        <f xml:space="preserve"> (tbl_market[ [#This Row],[close] ] - tbl_market[[#This Row],[open]]) / tbl_market[[#This Row],[open]]</f>
        <v>-1.4128569986879237E-4</v>
      </c>
      <c r="M149">
        <f xml:space="preserve"> tbl_market[[#This Row],[high]] - tbl_market[[#This Row],[low]]</f>
        <v>4.5</v>
      </c>
      <c r="N149" s="11" t="str">
        <f t="shared" si="2"/>
        <v>Jan</v>
      </c>
    </row>
    <row r="150" spans="1:14">
      <c r="A150" t="s">
        <v>171</v>
      </c>
      <c r="B150" t="s">
        <v>45</v>
      </c>
      <c r="C150">
        <v>495.22</v>
      </c>
      <c r="D150">
        <v>502.97</v>
      </c>
      <c r="E150">
        <v>487.48</v>
      </c>
      <c r="F150">
        <v>497.28</v>
      </c>
      <c r="G150">
        <v>9328</v>
      </c>
      <c r="H150" t="str">
        <f>VLOOKUP(B150,dim_company!A:C,3,FALSE)</f>
        <v>Amazon.com Inc.</v>
      </c>
      <c r="I150" t="str">
        <f>VLOOKUP(B150,dim_company!A:D,4,FALSE)</f>
        <v>SEC05</v>
      </c>
      <c r="J150" t="str">
        <f>VLOOKUP(I150,dim_sector!A:B,2,FALSE)</f>
        <v>Consumer Discretionary</v>
      </c>
      <c r="K150">
        <f xml:space="preserve"> tbl_market[[#This Row],[close]] - tbl_market[[#This Row],[open]]</f>
        <v>2.0599999999999454</v>
      </c>
      <c r="L150">
        <f xml:space="preserve"> (tbl_market[ [#This Row],[close] ] - tbl_market[[#This Row],[open]]) / tbl_market[[#This Row],[open]]</f>
        <v>4.1597673761155553E-3</v>
      </c>
      <c r="M150">
        <f xml:space="preserve"> tbl_market[[#This Row],[high]] - tbl_market[[#This Row],[low]]</f>
        <v>15.490000000000009</v>
      </c>
      <c r="N150" s="11" t="str">
        <f t="shared" si="2"/>
        <v>Jan</v>
      </c>
    </row>
    <row r="151" spans="1:14">
      <c r="A151" t="s">
        <v>172</v>
      </c>
      <c r="B151" t="s">
        <v>45</v>
      </c>
      <c r="C151">
        <v>490.7</v>
      </c>
      <c r="D151">
        <v>494.84</v>
      </c>
      <c r="E151">
        <v>486.55</v>
      </c>
      <c r="F151">
        <v>490.76</v>
      </c>
      <c r="G151">
        <v>36010</v>
      </c>
      <c r="H151" t="str">
        <f>VLOOKUP(B151,dim_company!A:C,3,FALSE)</f>
        <v>Amazon.com Inc.</v>
      </c>
      <c r="I151" t="str">
        <f>VLOOKUP(B151,dim_company!A:D,4,FALSE)</f>
        <v>SEC05</v>
      </c>
      <c r="J151" t="str">
        <f>VLOOKUP(I151,dim_sector!A:B,2,FALSE)</f>
        <v>Consumer Discretionary</v>
      </c>
      <c r="K151">
        <f xml:space="preserve"> tbl_market[[#This Row],[close]] - tbl_market[[#This Row],[open]]</f>
        <v>6.0000000000002274E-2</v>
      </c>
      <c r="L151">
        <f xml:space="preserve"> (tbl_market[ [#This Row],[close] ] - tbl_market[[#This Row],[open]]) / tbl_market[[#This Row],[open]]</f>
        <v>1.2227430201753063E-4</v>
      </c>
      <c r="M151">
        <f xml:space="preserve"> tbl_market[[#This Row],[high]] - tbl_market[[#This Row],[low]]</f>
        <v>8.2899999999999636</v>
      </c>
      <c r="N151" s="11" t="str">
        <f t="shared" si="2"/>
        <v>Jan</v>
      </c>
    </row>
    <row r="152" spans="1:14">
      <c r="A152" t="s">
        <v>173</v>
      </c>
      <c r="B152" t="s">
        <v>45</v>
      </c>
      <c r="C152">
        <v>490.13</v>
      </c>
      <c r="D152">
        <v>496.99</v>
      </c>
      <c r="E152">
        <v>483.28</v>
      </c>
      <c r="F152">
        <v>490.16</v>
      </c>
      <c r="G152">
        <v>9640</v>
      </c>
      <c r="H152" t="str">
        <f>VLOOKUP(B152,dim_company!A:C,3,FALSE)</f>
        <v>Amazon.com Inc.</v>
      </c>
      <c r="I152" t="str">
        <f>VLOOKUP(B152,dim_company!A:D,4,FALSE)</f>
        <v>SEC05</v>
      </c>
      <c r="J152" t="str">
        <f>VLOOKUP(I152,dim_sector!A:B,2,FALSE)</f>
        <v>Consumer Discretionary</v>
      </c>
      <c r="K152">
        <f xml:space="preserve"> tbl_market[[#This Row],[close]] - tbl_market[[#This Row],[open]]</f>
        <v>3.0000000000029559E-2</v>
      </c>
      <c r="L152">
        <f xml:space="preserve"> (tbl_market[ [#This Row],[close] ] - tbl_market[[#This Row],[open]]) / tbl_market[[#This Row],[open]]</f>
        <v>6.1208250872277881E-5</v>
      </c>
      <c r="M152">
        <f xml:space="preserve"> tbl_market[[#This Row],[high]] - tbl_market[[#This Row],[low]]</f>
        <v>13.710000000000036</v>
      </c>
      <c r="N152" s="11" t="str">
        <f t="shared" si="2"/>
        <v>Jan</v>
      </c>
    </row>
    <row r="153" spans="1:14">
      <c r="A153" t="s">
        <v>176</v>
      </c>
      <c r="B153" t="s">
        <v>45</v>
      </c>
      <c r="C153">
        <v>485.23</v>
      </c>
      <c r="D153">
        <v>487.81</v>
      </c>
      <c r="E153">
        <v>482.65</v>
      </c>
      <c r="F153">
        <v>485.83</v>
      </c>
      <c r="G153">
        <v>38004</v>
      </c>
      <c r="H153" t="str">
        <f>VLOOKUP(B153,dim_company!A:C,3,FALSE)</f>
        <v>Amazon.com Inc.</v>
      </c>
      <c r="I153" t="str">
        <f>VLOOKUP(B153,dim_company!A:D,4,FALSE)</f>
        <v>SEC05</v>
      </c>
      <c r="J153" t="str">
        <f>VLOOKUP(I153,dim_sector!A:B,2,FALSE)</f>
        <v>Consumer Discretionary</v>
      </c>
      <c r="K153">
        <f xml:space="preserve"> tbl_market[[#This Row],[close]] - tbl_market[[#This Row],[open]]</f>
        <v>0.59999999999996589</v>
      </c>
      <c r="L153">
        <f xml:space="preserve"> (tbl_market[ [#This Row],[close] ] - tbl_market[[#This Row],[open]]) / tbl_market[[#This Row],[open]]</f>
        <v>1.2365270078106587E-3</v>
      </c>
      <c r="M153">
        <f xml:space="preserve"> tbl_market[[#This Row],[high]] - tbl_market[[#This Row],[low]]</f>
        <v>5.160000000000025</v>
      </c>
      <c r="N153" s="11" t="str">
        <f t="shared" si="2"/>
        <v>Jan</v>
      </c>
    </row>
    <row r="154" spans="1:14">
      <c r="A154" t="s">
        <v>177</v>
      </c>
      <c r="B154" t="s">
        <v>45</v>
      </c>
      <c r="C154">
        <v>484.65</v>
      </c>
      <c r="D154">
        <v>491.91</v>
      </c>
      <c r="E154">
        <v>477.39</v>
      </c>
      <c r="F154">
        <v>483.5</v>
      </c>
      <c r="G154">
        <v>13207</v>
      </c>
      <c r="H154" t="str">
        <f>VLOOKUP(B154,dim_company!A:C,3,FALSE)</f>
        <v>Amazon.com Inc.</v>
      </c>
      <c r="I154" t="str">
        <f>VLOOKUP(B154,dim_company!A:D,4,FALSE)</f>
        <v>SEC05</v>
      </c>
      <c r="J154" t="str">
        <f>VLOOKUP(I154,dim_sector!A:B,2,FALSE)</f>
        <v>Consumer Discretionary</v>
      </c>
      <c r="K154">
        <f xml:space="preserve"> tbl_market[[#This Row],[close]] - tbl_market[[#This Row],[open]]</f>
        <v>-1.1499999999999773</v>
      </c>
      <c r="L154">
        <f xml:space="preserve"> (tbl_market[ [#This Row],[close] ] - tbl_market[[#This Row],[open]]) / tbl_market[[#This Row],[open]]</f>
        <v>-2.3728463839883984E-3</v>
      </c>
      <c r="M154">
        <f xml:space="preserve"> tbl_market[[#This Row],[high]] - tbl_market[[#This Row],[low]]</f>
        <v>14.520000000000039</v>
      </c>
      <c r="N154" s="11" t="str">
        <f t="shared" si="2"/>
        <v>Jan</v>
      </c>
    </row>
    <row r="155" spans="1:14">
      <c r="A155" t="s">
        <v>178</v>
      </c>
      <c r="B155" t="s">
        <v>45</v>
      </c>
      <c r="C155">
        <v>496.37</v>
      </c>
      <c r="D155">
        <v>504.5</v>
      </c>
      <c r="E155">
        <v>488.25</v>
      </c>
      <c r="F155">
        <v>495.14</v>
      </c>
      <c r="G155">
        <v>29916</v>
      </c>
      <c r="H155" t="str">
        <f>VLOOKUP(B155,dim_company!A:C,3,FALSE)</f>
        <v>Amazon.com Inc.</v>
      </c>
      <c r="I155" t="str">
        <f>VLOOKUP(B155,dim_company!A:D,4,FALSE)</f>
        <v>SEC05</v>
      </c>
      <c r="J155" t="str">
        <f>VLOOKUP(I155,dim_sector!A:B,2,FALSE)</f>
        <v>Consumer Discretionary</v>
      </c>
      <c r="K155">
        <f xml:space="preserve"> tbl_market[[#This Row],[close]] - tbl_market[[#This Row],[open]]</f>
        <v>-1.2300000000000182</v>
      </c>
      <c r="L155">
        <f xml:space="preserve"> (tbl_market[ [#This Row],[close] ] - tbl_market[[#This Row],[open]]) / tbl_market[[#This Row],[open]]</f>
        <v>-2.4779902089167721E-3</v>
      </c>
      <c r="M155">
        <f xml:space="preserve"> tbl_market[[#This Row],[high]] - tbl_market[[#This Row],[low]]</f>
        <v>16.25</v>
      </c>
      <c r="N155" s="11" t="str">
        <f t="shared" si="2"/>
        <v>Jan</v>
      </c>
    </row>
    <row r="156" spans="1:14">
      <c r="A156" t="s">
        <v>179</v>
      </c>
      <c r="B156" t="s">
        <v>45</v>
      </c>
      <c r="C156">
        <v>494.89</v>
      </c>
      <c r="D156">
        <v>497.14</v>
      </c>
      <c r="E156">
        <v>492.63</v>
      </c>
      <c r="F156">
        <v>495.98</v>
      </c>
      <c r="G156">
        <v>20071</v>
      </c>
      <c r="H156" t="str">
        <f>VLOOKUP(B156,dim_company!A:C,3,FALSE)</f>
        <v>Amazon.com Inc.</v>
      </c>
      <c r="I156" t="str">
        <f>VLOOKUP(B156,dim_company!A:D,4,FALSE)</f>
        <v>SEC05</v>
      </c>
      <c r="J156" t="str">
        <f>VLOOKUP(I156,dim_sector!A:B,2,FALSE)</f>
        <v>Consumer Discretionary</v>
      </c>
      <c r="K156">
        <f xml:space="preserve"> tbl_market[[#This Row],[close]] - tbl_market[[#This Row],[open]]</f>
        <v>1.0900000000000318</v>
      </c>
      <c r="L156">
        <f xml:space="preserve"> (tbl_market[ [#This Row],[close] ] - tbl_market[[#This Row],[open]]) / tbl_market[[#This Row],[open]]</f>
        <v>2.2025096486088459E-3</v>
      </c>
      <c r="M156">
        <f xml:space="preserve"> tbl_market[[#This Row],[high]] - tbl_market[[#This Row],[low]]</f>
        <v>4.5099999999999909</v>
      </c>
      <c r="N156" s="11" t="str">
        <f t="shared" si="2"/>
        <v>Jan</v>
      </c>
    </row>
    <row r="157" spans="1:14">
      <c r="A157" t="s">
        <v>180</v>
      </c>
      <c r="B157" t="s">
        <v>45</v>
      </c>
      <c r="C157">
        <v>492.95</v>
      </c>
      <c r="D157">
        <v>500.27</v>
      </c>
      <c r="E157">
        <v>485.62</v>
      </c>
      <c r="F157">
        <v>490.65</v>
      </c>
      <c r="G157">
        <v>16810</v>
      </c>
      <c r="H157" t="str">
        <f>VLOOKUP(B157,dim_company!A:C,3,FALSE)</f>
        <v>Amazon.com Inc.</v>
      </c>
      <c r="I157" t="str">
        <f>VLOOKUP(B157,dim_company!A:D,4,FALSE)</f>
        <v>SEC05</v>
      </c>
      <c r="J157" t="str">
        <f>VLOOKUP(I157,dim_sector!A:B,2,FALSE)</f>
        <v>Consumer Discretionary</v>
      </c>
      <c r="K157">
        <f xml:space="preserve"> tbl_market[[#This Row],[close]] - tbl_market[[#This Row],[open]]</f>
        <v>-2.3000000000000114</v>
      </c>
      <c r="L157">
        <f xml:space="preserve"> (tbl_market[ [#This Row],[close] ] - tbl_market[[#This Row],[open]]) / tbl_market[[#This Row],[open]]</f>
        <v>-4.6657876052338199E-3</v>
      </c>
      <c r="M157">
        <f xml:space="preserve"> tbl_market[[#This Row],[high]] - tbl_market[[#This Row],[low]]</f>
        <v>14.649999999999977</v>
      </c>
      <c r="N157" s="11" t="str">
        <f t="shared" si="2"/>
        <v>Jan</v>
      </c>
    </row>
    <row r="158" spans="1:14">
      <c r="A158" t="s">
        <v>183</v>
      </c>
      <c r="B158" t="s">
        <v>45</v>
      </c>
      <c r="C158">
        <v>497.83</v>
      </c>
      <c r="D158">
        <v>501.38</v>
      </c>
      <c r="E158">
        <v>494.27</v>
      </c>
      <c r="F158">
        <v>499.34</v>
      </c>
      <c r="G158">
        <v>26396</v>
      </c>
      <c r="H158" t="str">
        <f>VLOOKUP(B158,dim_company!A:C,3,FALSE)</f>
        <v>Amazon.com Inc.</v>
      </c>
      <c r="I158" t="str">
        <f>VLOOKUP(B158,dim_company!A:D,4,FALSE)</f>
        <v>SEC05</v>
      </c>
      <c r="J158" t="str">
        <f>VLOOKUP(I158,dim_sector!A:B,2,FALSE)</f>
        <v>Consumer Discretionary</v>
      </c>
      <c r="K158">
        <f xml:space="preserve"> tbl_market[[#This Row],[close]] - tbl_market[[#This Row],[open]]</f>
        <v>1.5099999999999909</v>
      </c>
      <c r="L158">
        <f xml:space="preserve"> (tbl_market[ [#This Row],[close] ] - tbl_market[[#This Row],[open]]) / tbl_market[[#This Row],[open]]</f>
        <v>3.0331639314625292E-3</v>
      </c>
      <c r="M158">
        <f xml:space="preserve"> tbl_market[[#This Row],[high]] - tbl_market[[#This Row],[low]]</f>
        <v>7.1100000000000136</v>
      </c>
      <c r="N158" s="11" t="str">
        <f t="shared" si="2"/>
        <v>Jan</v>
      </c>
    </row>
    <row r="159" spans="1:14">
      <c r="A159" t="s">
        <v>184</v>
      </c>
      <c r="B159" t="s">
        <v>45</v>
      </c>
      <c r="C159">
        <v>506.34</v>
      </c>
      <c r="D159">
        <v>513.36</v>
      </c>
      <c r="E159">
        <v>499.33</v>
      </c>
      <c r="F159">
        <v>505.51</v>
      </c>
      <c r="G159">
        <v>40082</v>
      </c>
      <c r="H159" t="str">
        <f>VLOOKUP(B159,dim_company!A:C,3,FALSE)</f>
        <v>Amazon.com Inc.</v>
      </c>
      <c r="I159" t="str">
        <f>VLOOKUP(B159,dim_company!A:D,4,FALSE)</f>
        <v>SEC05</v>
      </c>
      <c r="J159" t="str">
        <f>VLOOKUP(I159,dim_sector!A:B,2,FALSE)</f>
        <v>Consumer Discretionary</v>
      </c>
      <c r="K159">
        <f xml:space="preserve"> tbl_market[[#This Row],[close]] - tbl_market[[#This Row],[open]]</f>
        <v>-0.82999999999998408</v>
      </c>
      <c r="L159">
        <f xml:space="preserve"> (tbl_market[ [#This Row],[close] ] - tbl_market[[#This Row],[open]]) / tbl_market[[#This Row],[open]]</f>
        <v>-1.6392147568826956E-3</v>
      </c>
      <c r="M159">
        <f xml:space="preserve"> tbl_market[[#This Row],[high]] - tbl_market[[#This Row],[low]]</f>
        <v>14.03000000000003</v>
      </c>
      <c r="N159" s="11" t="str">
        <f t="shared" si="2"/>
        <v>Jan</v>
      </c>
    </row>
    <row r="160" spans="1:14">
      <c r="A160" t="s">
        <v>185</v>
      </c>
      <c r="B160" t="s">
        <v>45</v>
      </c>
      <c r="C160">
        <v>510.01</v>
      </c>
      <c r="D160">
        <v>512.79999999999995</v>
      </c>
      <c r="E160">
        <v>507.23</v>
      </c>
      <c r="F160">
        <v>512.09</v>
      </c>
      <c r="G160">
        <v>41142</v>
      </c>
      <c r="H160" t="str">
        <f>VLOOKUP(B160,dim_company!A:C,3,FALSE)</f>
        <v>Amazon.com Inc.</v>
      </c>
      <c r="I160" t="str">
        <f>VLOOKUP(B160,dim_company!A:D,4,FALSE)</f>
        <v>SEC05</v>
      </c>
      <c r="J160" t="str">
        <f>VLOOKUP(I160,dim_sector!A:B,2,FALSE)</f>
        <v>Consumer Discretionary</v>
      </c>
      <c r="K160">
        <f xml:space="preserve"> tbl_market[[#This Row],[close]] - tbl_market[[#This Row],[open]]</f>
        <v>2.0800000000000409</v>
      </c>
      <c r="L160">
        <f xml:space="preserve"> (tbl_market[ [#This Row],[close] ] - tbl_market[[#This Row],[open]]) / tbl_market[[#This Row],[open]]</f>
        <v>4.0783514048744942E-3</v>
      </c>
      <c r="M160">
        <f xml:space="preserve"> tbl_market[[#This Row],[high]] - tbl_market[[#This Row],[low]]</f>
        <v>5.5699999999999363</v>
      </c>
      <c r="N160" s="11" t="str">
        <f t="shared" si="2"/>
        <v>Jan</v>
      </c>
    </row>
    <row r="161" spans="1:14">
      <c r="A161" t="s">
        <v>186</v>
      </c>
      <c r="B161" t="s">
        <v>45</v>
      </c>
      <c r="C161">
        <v>502.74</v>
      </c>
      <c r="D161">
        <v>508.27</v>
      </c>
      <c r="E161">
        <v>497.21</v>
      </c>
      <c r="F161">
        <v>499.43</v>
      </c>
      <c r="G161">
        <v>48897</v>
      </c>
      <c r="H161" t="str">
        <f>VLOOKUP(B161,dim_company!A:C,3,FALSE)</f>
        <v>Amazon.com Inc.</v>
      </c>
      <c r="I161" t="str">
        <f>VLOOKUP(B161,dim_company!A:D,4,FALSE)</f>
        <v>SEC05</v>
      </c>
      <c r="J161" t="str">
        <f>VLOOKUP(I161,dim_sector!A:B,2,FALSE)</f>
        <v>Consumer Discretionary</v>
      </c>
      <c r="K161">
        <f xml:space="preserve"> tbl_market[[#This Row],[close]] - tbl_market[[#This Row],[open]]</f>
        <v>-3.3100000000000023</v>
      </c>
      <c r="L161">
        <f xml:space="preserve"> (tbl_market[ [#This Row],[close] ] - tbl_market[[#This Row],[open]]) / tbl_market[[#This Row],[open]]</f>
        <v>-6.5839201177547088E-3</v>
      </c>
      <c r="M161">
        <f xml:space="preserve"> tbl_market[[#This Row],[high]] - tbl_market[[#This Row],[low]]</f>
        <v>11.060000000000002</v>
      </c>
      <c r="N161" s="11" t="str">
        <f t="shared" si="2"/>
        <v>Jan</v>
      </c>
    </row>
    <row r="162" spans="1:14">
      <c r="A162" t="s">
        <v>187</v>
      </c>
      <c r="B162" t="s">
        <v>45</v>
      </c>
      <c r="C162">
        <v>513.21</v>
      </c>
      <c r="D162">
        <v>514.54999999999995</v>
      </c>
      <c r="E162">
        <v>511.86</v>
      </c>
      <c r="F162">
        <v>511.96</v>
      </c>
      <c r="G162">
        <v>40579</v>
      </c>
      <c r="H162" t="str">
        <f>VLOOKUP(B162,dim_company!A:C,3,FALSE)</f>
        <v>Amazon.com Inc.</v>
      </c>
      <c r="I162" t="str">
        <f>VLOOKUP(B162,dim_company!A:D,4,FALSE)</f>
        <v>SEC05</v>
      </c>
      <c r="J162" t="str">
        <f>VLOOKUP(I162,dim_sector!A:B,2,FALSE)</f>
        <v>Consumer Discretionary</v>
      </c>
      <c r="K162">
        <f xml:space="preserve"> tbl_market[[#This Row],[close]] - tbl_market[[#This Row],[open]]</f>
        <v>-1.2500000000000568</v>
      </c>
      <c r="L162">
        <f xml:space="preserve"> (tbl_market[ [#This Row],[close] ] - tbl_market[[#This Row],[open]]) / tbl_market[[#This Row],[open]]</f>
        <v>-2.435650123731137E-3</v>
      </c>
      <c r="M162">
        <f xml:space="preserve"> tbl_market[[#This Row],[high]] - tbl_market[[#This Row],[low]]</f>
        <v>2.6899999999999409</v>
      </c>
      <c r="N162" s="11" t="str">
        <f t="shared" si="2"/>
        <v>Jan</v>
      </c>
    </row>
    <row r="163" spans="1:14">
      <c r="A163" t="s">
        <v>157</v>
      </c>
      <c r="B163" t="s">
        <v>48</v>
      </c>
      <c r="C163">
        <v>991.39</v>
      </c>
      <c r="D163">
        <v>1001.97</v>
      </c>
      <c r="E163">
        <v>980.81</v>
      </c>
      <c r="F163">
        <v>986.3</v>
      </c>
      <c r="G163">
        <v>25423</v>
      </c>
      <c r="H163" t="str">
        <f>VLOOKUP(B163,dim_company!A:C,3,FALSE)</f>
        <v>Pfizer Inc.</v>
      </c>
      <c r="I163" t="str">
        <f>VLOOKUP(B163,dim_company!A:D,4,FALSE)</f>
        <v>SEC03</v>
      </c>
      <c r="J163" t="str">
        <f>VLOOKUP(I163,dim_sector!A:B,2,FALSE)</f>
        <v>Healthcare</v>
      </c>
      <c r="K163">
        <f xml:space="preserve"> tbl_market[[#This Row],[close]] - tbl_market[[#This Row],[open]]</f>
        <v>-5.0900000000000318</v>
      </c>
      <c r="L163">
        <f xml:space="preserve"> (tbl_market[ [#This Row],[close] ] - tbl_market[[#This Row],[open]]) / tbl_market[[#This Row],[open]]</f>
        <v>-5.1342055094362781E-3</v>
      </c>
      <c r="M163">
        <f xml:space="preserve"> tbl_market[[#This Row],[high]] - tbl_market[[#This Row],[low]]</f>
        <v>21.160000000000082</v>
      </c>
      <c r="N163" s="11" t="str">
        <f t="shared" si="2"/>
        <v>Jan</v>
      </c>
    </row>
    <row r="164" spans="1:14">
      <c r="A164" t="s">
        <v>158</v>
      </c>
      <c r="B164" t="s">
        <v>48</v>
      </c>
      <c r="C164">
        <v>972.56</v>
      </c>
      <c r="D164">
        <v>983.93</v>
      </c>
      <c r="E164">
        <v>961.19</v>
      </c>
      <c r="F164">
        <v>977.8</v>
      </c>
      <c r="G164">
        <v>2961</v>
      </c>
      <c r="H164" t="str">
        <f>VLOOKUP(B164,dim_company!A:C,3,FALSE)</f>
        <v>Pfizer Inc.</v>
      </c>
      <c r="I164" t="str">
        <f>VLOOKUP(B164,dim_company!A:D,4,FALSE)</f>
        <v>SEC03</v>
      </c>
      <c r="J164" t="str">
        <f>VLOOKUP(I164,dim_sector!A:B,2,FALSE)</f>
        <v>Healthcare</v>
      </c>
      <c r="K164">
        <f xml:space="preserve"> tbl_market[[#This Row],[close]] - tbl_market[[#This Row],[open]]</f>
        <v>5.2400000000000091</v>
      </c>
      <c r="L164">
        <f xml:space="preserve"> (tbl_market[ [#This Row],[close] ] - tbl_market[[#This Row],[open]]) / tbl_market[[#This Row],[open]]</f>
        <v>5.3878423953278047E-3</v>
      </c>
      <c r="M164">
        <f xml:space="preserve"> tbl_market[[#This Row],[high]] - tbl_market[[#This Row],[low]]</f>
        <v>22.739999999999895</v>
      </c>
      <c r="N164" s="11" t="str">
        <f t="shared" si="2"/>
        <v>Jan</v>
      </c>
    </row>
    <row r="165" spans="1:14">
      <c r="A165" t="s">
        <v>159</v>
      </c>
      <c r="B165" t="s">
        <v>48</v>
      </c>
      <c r="C165">
        <v>985.67</v>
      </c>
      <c r="D165">
        <v>997.34</v>
      </c>
      <c r="E165">
        <v>974</v>
      </c>
      <c r="F165">
        <v>990.54</v>
      </c>
      <c r="G165">
        <v>14255</v>
      </c>
      <c r="H165" t="str">
        <f>VLOOKUP(B165,dim_company!A:C,3,FALSE)</f>
        <v>Pfizer Inc.</v>
      </c>
      <c r="I165" t="str">
        <f>VLOOKUP(B165,dim_company!A:D,4,FALSE)</f>
        <v>SEC03</v>
      </c>
      <c r="J165" t="str">
        <f>VLOOKUP(I165,dim_sector!A:B,2,FALSE)</f>
        <v>Healthcare</v>
      </c>
      <c r="K165">
        <f xml:space="preserve"> tbl_market[[#This Row],[close]] - tbl_market[[#This Row],[open]]</f>
        <v>4.8700000000000045</v>
      </c>
      <c r="L165">
        <f xml:space="preserve"> (tbl_market[ [#This Row],[close] ] - tbl_market[[#This Row],[open]]) / tbl_market[[#This Row],[open]]</f>
        <v>4.9408016881917934E-3</v>
      </c>
      <c r="M165">
        <f xml:space="preserve"> tbl_market[[#This Row],[high]] - tbl_market[[#This Row],[low]]</f>
        <v>23.340000000000032</v>
      </c>
      <c r="N165" s="11" t="str">
        <f t="shared" si="2"/>
        <v>Jan</v>
      </c>
    </row>
    <row r="166" spans="1:14">
      <c r="A166" t="s">
        <v>162</v>
      </c>
      <c r="B166" t="s">
        <v>48</v>
      </c>
      <c r="C166">
        <v>997.05</v>
      </c>
      <c r="D166">
        <v>1010.86</v>
      </c>
      <c r="E166">
        <v>983.24</v>
      </c>
      <c r="F166">
        <v>992.23</v>
      </c>
      <c r="G166">
        <v>21389</v>
      </c>
      <c r="H166" t="str">
        <f>VLOOKUP(B166,dim_company!A:C,3,FALSE)</f>
        <v>Pfizer Inc.</v>
      </c>
      <c r="I166" t="str">
        <f>VLOOKUP(B166,dim_company!A:D,4,FALSE)</f>
        <v>SEC03</v>
      </c>
      <c r="J166" t="str">
        <f>VLOOKUP(I166,dim_sector!A:B,2,FALSE)</f>
        <v>Healthcare</v>
      </c>
      <c r="K166">
        <f xml:space="preserve"> tbl_market[[#This Row],[close]] - tbl_market[[#This Row],[open]]</f>
        <v>-4.8199999999999363</v>
      </c>
      <c r="L166">
        <f xml:space="preserve"> (tbl_market[ [#This Row],[close] ] - tbl_market[[#This Row],[open]]) / tbl_market[[#This Row],[open]]</f>
        <v>-4.8342610701568997E-3</v>
      </c>
      <c r="M166">
        <f xml:space="preserve"> tbl_market[[#This Row],[high]] - tbl_market[[#This Row],[low]]</f>
        <v>27.620000000000005</v>
      </c>
      <c r="N166" s="11" t="str">
        <f t="shared" si="2"/>
        <v>Jan</v>
      </c>
    </row>
    <row r="167" spans="1:14">
      <c r="A167" t="s">
        <v>163</v>
      </c>
      <c r="B167" t="s">
        <v>48</v>
      </c>
      <c r="C167">
        <v>990.9</v>
      </c>
      <c r="D167">
        <v>992.43</v>
      </c>
      <c r="E167">
        <v>989.37</v>
      </c>
      <c r="F167">
        <v>991.2</v>
      </c>
      <c r="G167">
        <v>44919</v>
      </c>
      <c r="H167" t="str">
        <f>VLOOKUP(B167,dim_company!A:C,3,FALSE)</f>
        <v>Pfizer Inc.</v>
      </c>
      <c r="I167" t="str">
        <f>VLOOKUP(B167,dim_company!A:D,4,FALSE)</f>
        <v>SEC03</v>
      </c>
      <c r="J167" t="str">
        <f>VLOOKUP(I167,dim_sector!A:B,2,FALSE)</f>
        <v>Healthcare</v>
      </c>
      <c r="K167">
        <f xml:space="preserve"> tbl_market[[#This Row],[close]] - tbl_market[[#This Row],[open]]</f>
        <v>0.30000000000006821</v>
      </c>
      <c r="L167">
        <f xml:space="preserve"> (tbl_market[ [#This Row],[close] ] - tbl_market[[#This Row],[open]]) / tbl_market[[#This Row],[open]]</f>
        <v>3.0275507114751056E-4</v>
      </c>
      <c r="M167">
        <f xml:space="preserve"> tbl_market[[#This Row],[high]] - tbl_market[[#This Row],[low]]</f>
        <v>3.0599999999999454</v>
      </c>
      <c r="N167" s="11" t="str">
        <f t="shared" si="2"/>
        <v>Jan</v>
      </c>
    </row>
    <row r="168" spans="1:14">
      <c r="A168" t="s">
        <v>164</v>
      </c>
      <c r="B168" t="s">
        <v>48</v>
      </c>
      <c r="C168">
        <v>999.71</v>
      </c>
      <c r="D168">
        <v>1009.49</v>
      </c>
      <c r="E168">
        <v>989.92</v>
      </c>
      <c r="F168">
        <v>995.36</v>
      </c>
      <c r="G168">
        <v>43358</v>
      </c>
      <c r="H168" t="str">
        <f>VLOOKUP(B168,dim_company!A:C,3,FALSE)</f>
        <v>Pfizer Inc.</v>
      </c>
      <c r="I168" t="str">
        <f>VLOOKUP(B168,dim_company!A:D,4,FALSE)</f>
        <v>SEC03</v>
      </c>
      <c r="J168" t="str">
        <f>VLOOKUP(I168,dim_sector!A:B,2,FALSE)</f>
        <v>Healthcare</v>
      </c>
      <c r="K168">
        <f xml:space="preserve"> tbl_market[[#This Row],[close]] - tbl_market[[#This Row],[open]]</f>
        <v>-4.3500000000000227</v>
      </c>
      <c r="L168">
        <f xml:space="preserve"> (tbl_market[ [#This Row],[close] ] - tbl_market[[#This Row],[open]]) / tbl_market[[#This Row],[open]]</f>
        <v>-4.3512618659411455E-3</v>
      </c>
      <c r="M168">
        <f xml:space="preserve"> tbl_market[[#This Row],[high]] - tbl_market[[#This Row],[low]]</f>
        <v>19.57000000000005</v>
      </c>
      <c r="N168" s="11" t="str">
        <f t="shared" si="2"/>
        <v>Jan</v>
      </c>
    </row>
    <row r="169" spans="1:14">
      <c r="A169" t="s">
        <v>165</v>
      </c>
      <c r="B169" t="s">
        <v>48</v>
      </c>
      <c r="C169">
        <v>1000.31</v>
      </c>
      <c r="D169">
        <v>1014.39</v>
      </c>
      <c r="E169">
        <v>986.23</v>
      </c>
      <c r="F169">
        <v>995.12</v>
      </c>
      <c r="G169">
        <v>32521</v>
      </c>
      <c r="H169" t="str">
        <f>VLOOKUP(B169,dim_company!A:C,3,FALSE)</f>
        <v>Pfizer Inc.</v>
      </c>
      <c r="I169" t="str">
        <f>VLOOKUP(B169,dim_company!A:D,4,FALSE)</f>
        <v>SEC03</v>
      </c>
      <c r="J169" t="str">
        <f>VLOOKUP(I169,dim_sector!A:B,2,FALSE)</f>
        <v>Healthcare</v>
      </c>
      <c r="K169">
        <f xml:space="preserve"> tbl_market[[#This Row],[close]] - tbl_market[[#This Row],[open]]</f>
        <v>-5.1899999999999409</v>
      </c>
      <c r="L169">
        <f xml:space="preserve"> (tbl_market[ [#This Row],[close] ] - tbl_market[[#This Row],[open]]) / tbl_market[[#This Row],[open]]</f>
        <v>-5.1883915986043741E-3</v>
      </c>
      <c r="M169">
        <f xml:space="preserve"> tbl_market[[#This Row],[high]] - tbl_market[[#This Row],[low]]</f>
        <v>28.159999999999968</v>
      </c>
      <c r="N169" s="11" t="str">
        <f t="shared" si="2"/>
        <v>Jan</v>
      </c>
    </row>
    <row r="170" spans="1:14">
      <c r="A170" t="s">
        <v>166</v>
      </c>
      <c r="B170" t="s">
        <v>48</v>
      </c>
      <c r="C170">
        <v>1016.8</v>
      </c>
      <c r="D170">
        <v>1018.78</v>
      </c>
      <c r="E170">
        <v>1014.83</v>
      </c>
      <c r="F170">
        <v>1014.93</v>
      </c>
      <c r="G170">
        <v>32349</v>
      </c>
      <c r="H170" t="str">
        <f>VLOOKUP(B170,dim_company!A:C,3,FALSE)</f>
        <v>Pfizer Inc.</v>
      </c>
      <c r="I170" t="str">
        <f>VLOOKUP(B170,dim_company!A:D,4,FALSE)</f>
        <v>SEC03</v>
      </c>
      <c r="J170" t="str">
        <f>VLOOKUP(I170,dim_sector!A:B,2,FALSE)</f>
        <v>Healthcare</v>
      </c>
      <c r="K170">
        <f xml:space="preserve"> tbl_market[[#This Row],[close]] - tbl_market[[#This Row],[open]]</f>
        <v>-1.8700000000000045</v>
      </c>
      <c r="L170">
        <f xml:space="preserve"> (tbl_market[ [#This Row],[close] ] - tbl_market[[#This Row],[open]]) / tbl_market[[#This Row],[open]]</f>
        <v>-1.8391030684500439E-3</v>
      </c>
      <c r="M170">
        <f xml:space="preserve"> tbl_market[[#This Row],[high]] - tbl_market[[#This Row],[low]]</f>
        <v>3.9499999999999318</v>
      </c>
      <c r="N170" s="11" t="str">
        <f t="shared" si="2"/>
        <v>Jan</v>
      </c>
    </row>
    <row r="171" spans="1:14">
      <c r="A171" t="s">
        <v>169</v>
      </c>
      <c r="B171" t="s">
        <v>48</v>
      </c>
      <c r="C171">
        <v>1004.74</v>
      </c>
      <c r="D171">
        <v>1018.95</v>
      </c>
      <c r="E171">
        <v>990.53</v>
      </c>
      <c r="F171">
        <v>1005.64</v>
      </c>
      <c r="G171">
        <v>33703</v>
      </c>
      <c r="H171" t="str">
        <f>VLOOKUP(B171,dim_company!A:C,3,FALSE)</f>
        <v>Pfizer Inc.</v>
      </c>
      <c r="I171" t="str">
        <f>VLOOKUP(B171,dim_company!A:D,4,FALSE)</f>
        <v>SEC03</v>
      </c>
      <c r="J171" t="str">
        <f>VLOOKUP(I171,dim_sector!A:B,2,FALSE)</f>
        <v>Healthcare</v>
      </c>
      <c r="K171">
        <f xml:space="preserve"> tbl_market[[#This Row],[close]] - tbl_market[[#This Row],[open]]</f>
        <v>0.89999999999997726</v>
      </c>
      <c r="L171">
        <f xml:space="preserve"> (tbl_market[ [#This Row],[close] ] - tbl_market[[#This Row],[open]]) / tbl_market[[#This Row],[open]]</f>
        <v>8.9575412544536624E-4</v>
      </c>
      <c r="M171">
        <f xml:space="preserve"> tbl_market[[#This Row],[high]] - tbl_market[[#This Row],[low]]</f>
        <v>28.420000000000073</v>
      </c>
      <c r="N171" s="11" t="str">
        <f t="shared" si="2"/>
        <v>Jan</v>
      </c>
    </row>
    <row r="172" spans="1:14">
      <c r="A172" t="s">
        <v>170</v>
      </c>
      <c r="B172" t="s">
        <v>48</v>
      </c>
      <c r="C172">
        <v>995.94</v>
      </c>
      <c r="D172">
        <v>1000.42</v>
      </c>
      <c r="E172">
        <v>991.46</v>
      </c>
      <c r="F172">
        <v>994.99</v>
      </c>
      <c r="G172">
        <v>5247</v>
      </c>
      <c r="H172" t="str">
        <f>VLOOKUP(B172,dim_company!A:C,3,FALSE)</f>
        <v>Pfizer Inc.</v>
      </c>
      <c r="I172" t="str">
        <f>VLOOKUP(B172,dim_company!A:D,4,FALSE)</f>
        <v>SEC03</v>
      </c>
      <c r="J172" t="str">
        <f>VLOOKUP(I172,dim_sector!A:B,2,FALSE)</f>
        <v>Healthcare</v>
      </c>
      <c r="K172">
        <f xml:space="preserve"> tbl_market[[#This Row],[close]] - tbl_market[[#This Row],[open]]</f>
        <v>-0.95000000000004547</v>
      </c>
      <c r="L172">
        <f xml:space="preserve"> (tbl_market[ [#This Row],[close] ] - tbl_market[[#This Row],[open]]) / tbl_market[[#This Row],[open]]</f>
        <v>-9.5387272325646668E-4</v>
      </c>
      <c r="M172">
        <f xml:space="preserve"> tbl_market[[#This Row],[high]] - tbl_market[[#This Row],[low]]</f>
        <v>8.9599999999999227</v>
      </c>
      <c r="N172" s="11" t="str">
        <f t="shared" si="2"/>
        <v>Jan</v>
      </c>
    </row>
    <row r="173" spans="1:14">
      <c r="A173" t="s">
        <v>171</v>
      </c>
      <c r="B173" t="s">
        <v>48</v>
      </c>
      <c r="C173">
        <v>978.62</v>
      </c>
      <c r="D173">
        <v>994.02</v>
      </c>
      <c r="E173">
        <v>963.22</v>
      </c>
      <c r="F173">
        <v>978.03</v>
      </c>
      <c r="G173">
        <v>11703</v>
      </c>
      <c r="H173" t="str">
        <f>VLOOKUP(B173,dim_company!A:C,3,FALSE)</f>
        <v>Pfizer Inc.</v>
      </c>
      <c r="I173" t="str">
        <f>VLOOKUP(B173,dim_company!A:D,4,FALSE)</f>
        <v>SEC03</v>
      </c>
      <c r="J173" t="str">
        <f>VLOOKUP(I173,dim_sector!A:B,2,FALSE)</f>
        <v>Healthcare</v>
      </c>
      <c r="K173">
        <f xml:space="preserve"> tbl_market[[#This Row],[close]] - tbl_market[[#This Row],[open]]</f>
        <v>-0.59000000000003183</v>
      </c>
      <c r="L173">
        <f xml:space="preserve"> (tbl_market[ [#This Row],[close] ] - tbl_market[[#This Row],[open]]) / tbl_market[[#This Row],[open]]</f>
        <v>-6.0288978357281873E-4</v>
      </c>
      <c r="M173">
        <f xml:space="preserve"> tbl_market[[#This Row],[high]] - tbl_market[[#This Row],[low]]</f>
        <v>30.799999999999955</v>
      </c>
      <c r="N173" s="11" t="str">
        <f t="shared" si="2"/>
        <v>Jan</v>
      </c>
    </row>
    <row r="174" spans="1:14">
      <c r="A174" t="s">
        <v>172</v>
      </c>
      <c r="B174" t="s">
        <v>48</v>
      </c>
      <c r="C174">
        <v>974.75</v>
      </c>
      <c r="D174">
        <v>986.87</v>
      </c>
      <c r="E174">
        <v>962.64</v>
      </c>
      <c r="F174">
        <v>971.63</v>
      </c>
      <c r="G174">
        <v>13392</v>
      </c>
      <c r="H174" t="str">
        <f>VLOOKUP(B174,dim_company!A:C,3,FALSE)</f>
        <v>Pfizer Inc.</v>
      </c>
      <c r="I174" t="str">
        <f>VLOOKUP(B174,dim_company!A:D,4,FALSE)</f>
        <v>SEC03</v>
      </c>
      <c r="J174" t="str">
        <f>VLOOKUP(I174,dim_sector!A:B,2,FALSE)</f>
        <v>Healthcare</v>
      </c>
      <c r="K174">
        <f xml:space="preserve"> tbl_market[[#This Row],[close]] - tbl_market[[#This Row],[open]]</f>
        <v>-3.1200000000000045</v>
      </c>
      <c r="L174">
        <f xml:space="preserve"> (tbl_market[ [#This Row],[close] ] - tbl_market[[#This Row],[open]]) / tbl_market[[#This Row],[open]]</f>
        <v>-3.2008207232623797E-3</v>
      </c>
      <c r="M174">
        <f xml:space="preserve"> tbl_market[[#This Row],[high]] - tbl_market[[#This Row],[low]]</f>
        <v>24.230000000000018</v>
      </c>
      <c r="N174" s="11" t="str">
        <f t="shared" si="2"/>
        <v>Jan</v>
      </c>
    </row>
    <row r="175" spans="1:14">
      <c r="A175" t="s">
        <v>173</v>
      </c>
      <c r="B175" t="s">
        <v>48</v>
      </c>
      <c r="C175">
        <v>961</v>
      </c>
      <c r="D175">
        <v>971.3</v>
      </c>
      <c r="E175">
        <v>950.7</v>
      </c>
      <c r="F175">
        <v>958.58</v>
      </c>
      <c r="G175">
        <v>7305</v>
      </c>
      <c r="H175" t="str">
        <f>VLOOKUP(B175,dim_company!A:C,3,FALSE)</f>
        <v>Pfizer Inc.</v>
      </c>
      <c r="I175" t="str">
        <f>VLOOKUP(B175,dim_company!A:D,4,FALSE)</f>
        <v>SEC03</v>
      </c>
      <c r="J175" t="str">
        <f>VLOOKUP(I175,dim_sector!A:B,2,FALSE)</f>
        <v>Healthcare</v>
      </c>
      <c r="K175">
        <f xml:space="preserve"> tbl_market[[#This Row],[close]] - tbl_market[[#This Row],[open]]</f>
        <v>-2.4199999999999591</v>
      </c>
      <c r="L175">
        <f xml:space="preserve"> (tbl_market[ [#This Row],[close] ] - tbl_market[[#This Row],[open]]) / tbl_market[[#This Row],[open]]</f>
        <v>-2.5182101977106754E-3</v>
      </c>
      <c r="M175">
        <f xml:space="preserve"> tbl_market[[#This Row],[high]] - tbl_market[[#This Row],[low]]</f>
        <v>20.599999999999909</v>
      </c>
      <c r="N175" s="11" t="str">
        <f t="shared" si="2"/>
        <v>Jan</v>
      </c>
    </row>
    <row r="176" spans="1:14">
      <c r="A176" t="s">
        <v>176</v>
      </c>
      <c r="B176" t="s">
        <v>48</v>
      </c>
      <c r="C176">
        <v>966.25</v>
      </c>
      <c r="D176">
        <v>977.91</v>
      </c>
      <c r="E176">
        <v>954.59</v>
      </c>
      <c r="F176">
        <v>961.45</v>
      </c>
      <c r="G176">
        <v>13427</v>
      </c>
      <c r="H176" t="str">
        <f>VLOOKUP(B176,dim_company!A:C,3,FALSE)</f>
        <v>Pfizer Inc.</v>
      </c>
      <c r="I176" t="str">
        <f>VLOOKUP(B176,dim_company!A:D,4,FALSE)</f>
        <v>SEC03</v>
      </c>
      <c r="J176" t="str">
        <f>VLOOKUP(I176,dim_sector!A:B,2,FALSE)</f>
        <v>Healthcare</v>
      </c>
      <c r="K176">
        <f xml:space="preserve"> tbl_market[[#This Row],[close]] - tbl_market[[#This Row],[open]]</f>
        <v>-4.7999999999999545</v>
      </c>
      <c r="L176">
        <f xml:space="preserve"> (tbl_market[ [#This Row],[close] ] - tbl_market[[#This Row],[open]]) / tbl_market[[#This Row],[open]]</f>
        <v>-4.9676584734799009E-3</v>
      </c>
      <c r="M176">
        <f xml:space="preserve"> tbl_market[[#This Row],[high]] - tbl_market[[#This Row],[low]]</f>
        <v>23.319999999999936</v>
      </c>
      <c r="N176" s="11" t="str">
        <f t="shared" si="2"/>
        <v>Jan</v>
      </c>
    </row>
    <row r="177" spans="1:14">
      <c r="A177" t="s">
        <v>177</v>
      </c>
      <c r="B177" t="s">
        <v>48</v>
      </c>
      <c r="C177">
        <v>967.65</v>
      </c>
      <c r="D177">
        <v>979.42</v>
      </c>
      <c r="E177">
        <v>955.89</v>
      </c>
      <c r="F177">
        <v>961.93</v>
      </c>
      <c r="G177">
        <v>3230</v>
      </c>
      <c r="H177" t="str">
        <f>VLOOKUP(B177,dim_company!A:C,3,FALSE)</f>
        <v>Pfizer Inc.</v>
      </c>
      <c r="I177" t="str">
        <f>VLOOKUP(B177,dim_company!A:D,4,FALSE)</f>
        <v>SEC03</v>
      </c>
      <c r="J177" t="str">
        <f>VLOOKUP(I177,dim_sector!A:B,2,FALSE)</f>
        <v>Healthcare</v>
      </c>
      <c r="K177">
        <f xml:space="preserve"> tbl_market[[#This Row],[close]] - tbl_market[[#This Row],[open]]</f>
        <v>-5.7200000000000273</v>
      </c>
      <c r="L177">
        <f xml:space="preserve"> (tbl_market[ [#This Row],[close] ] - tbl_market[[#This Row],[open]]) / tbl_market[[#This Row],[open]]</f>
        <v>-5.9112282333488629E-3</v>
      </c>
      <c r="M177">
        <f xml:space="preserve"> tbl_market[[#This Row],[high]] - tbl_market[[#This Row],[low]]</f>
        <v>23.529999999999973</v>
      </c>
      <c r="N177" s="11" t="str">
        <f t="shared" si="2"/>
        <v>Jan</v>
      </c>
    </row>
    <row r="178" spans="1:14">
      <c r="A178" t="s">
        <v>178</v>
      </c>
      <c r="B178" t="s">
        <v>48</v>
      </c>
      <c r="C178">
        <v>946</v>
      </c>
      <c r="D178">
        <v>951.2</v>
      </c>
      <c r="E178">
        <v>940.81</v>
      </c>
      <c r="F178">
        <v>949.17</v>
      </c>
      <c r="G178">
        <v>27177</v>
      </c>
      <c r="H178" t="str">
        <f>VLOOKUP(B178,dim_company!A:C,3,FALSE)</f>
        <v>Pfizer Inc.</v>
      </c>
      <c r="I178" t="str">
        <f>VLOOKUP(B178,dim_company!A:D,4,FALSE)</f>
        <v>SEC03</v>
      </c>
      <c r="J178" t="str">
        <f>VLOOKUP(I178,dim_sector!A:B,2,FALSE)</f>
        <v>Healthcare</v>
      </c>
      <c r="K178">
        <f xml:space="preserve"> tbl_market[[#This Row],[close]] - tbl_market[[#This Row],[open]]</f>
        <v>3.1699999999999591</v>
      </c>
      <c r="L178">
        <f xml:space="preserve"> (tbl_market[ [#This Row],[close] ] - tbl_market[[#This Row],[open]]) / tbl_market[[#This Row],[open]]</f>
        <v>3.3509513742071449E-3</v>
      </c>
      <c r="M178">
        <f xml:space="preserve"> tbl_market[[#This Row],[high]] - tbl_market[[#This Row],[low]]</f>
        <v>10.3900000000001</v>
      </c>
      <c r="N178" s="11" t="str">
        <f t="shared" si="2"/>
        <v>Jan</v>
      </c>
    </row>
    <row r="179" spans="1:14">
      <c r="A179" t="s">
        <v>179</v>
      </c>
      <c r="B179" t="s">
        <v>48</v>
      </c>
      <c r="C179">
        <v>954.96</v>
      </c>
      <c r="D179">
        <v>960</v>
      </c>
      <c r="E179">
        <v>949.92</v>
      </c>
      <c r="F179">
        <v>956.46</v>
      </c>
      <c r="G179">
        <v>47040</v>
      </c>
      <c r="H179" t="str">
        <f>VLOOKUP(B179,dim_company!A:C,3,FALSE)</f>
        <v>Pfizer Inc.</v>
      </c>
      <c r="I179" t="str">
        <f>VLOOKUP(B179,dim_company!A:D,4,FALSE)</f>
        <v>SEC03</v>
      </c>
      <c r="J179" t="str">
        <f>VLOOKUP(I179,dim_sector!A:B,2,FALSE)</f>
        <v>Healthcare</v>
      </c>
      <c r="K179">
        <f xml:space="preserve"> tbl_market[[#This Row],[close]] - tbl_market[[#This Row],[open]]</f>
        <v>1.5</v>
      </c>
      <c r="L179">
        <f xml:space="preserve"> (tbl_market[ [#This Row],[close] ] - tbl_market[[#This Row],[open]]) / tbl_market[[#This Row],[open]]</f>
        <v>1.5707464186981654E-3</v>
      </c>
      <c r="M179">
        <f xml:space="preserve"> tbl_market[[#This Row],[high]] - tbl_market[[#This Row],[low]]</f>
        <v>10.080000000000041</v>
      </c>
      <c r="N179" s="11" t="str">
        <f t="shared" si="2"/>
        <v>Jan</v>
      </c>
    </row>
    <row r="180" spans="1:14">
      <c r="A180" t="s">
        <v>180</v>
      </c>
      <c r="B180" t="s">
        <v>48</v>
      </c>
      <c r="C180">
        <v>975.55</v>
      </c>
      <c r="D180">
        <v>991.98</v>
      </c>
      <c r="E180">
        <v>959.11</v>
      </c>
      <c r="F180">
        <v>975.15</v>
      </c>
      <c r="G180">
        <v>14780</v>
      </c>
      <c r="H180" t="str">
        <f>VLOOKUP(B180,dim_company!A:C,3,FALSE)</f>
        <v>Pfizer Inc.</v>
      </c>
      <c r="I180" t="str">
        <f>VLOOKUP(B180,dim_company!A:D,4,FALSE)</f>
        <v>SEC03</v>
      </c>
      <c r="J180" t="str">
        <f>VLOOKUP(I180,dim_sector!A:B,2,FALSE)</f>
        <v>Healthcare</v>
      </c>
      <c r="K180">
        <f xml:space="preserve"> tbl_market[[#This Row],[close]] - tbl_market[[#This Row],[open]]</f>
        <v>-0.39999999999997726</v>
      </c>
      <c r="L180">
        <f xml:space="preserve"> (tbl_market[ [#This Row],[close] ] - tbl_market[[#This Row],[open]]) / tbl_market[[#This Row],[open]]</f>
        <v>-4.1002511403821155E-4</v>
      </c>
      <c r="M180">
        <f xml:space="preserve"> tbl_market[[#This Row],[high]] - tbl_market[[#This Row],[low]]</f>
        <v>32.870000000000005</v>
      </c>
      <c r="N180" s="11" t="str">
        <f t="shared" si="2"/>
        <v>Jan</v>
      </c>
    </row>
    <row r="181" spans="1:14">
      <c r="A181" t="s">
        <v>183</v>
      </c>
      <c r="B181" t="s">
        <v>48</v>
      </c>
      <c r="C181">
        <v>981.78</v>
      </c>
      <c r="D181">
        <v>994.19</v>
      </c>
      <c r="E181">
        <v>969.38</v>
      </c>
      <c r="F181">
        <v>979.79</v>
      </c>
      <c r="G181">
        <v>39652</v>
      </c>
      <c r="H181" t="str">
        <f>VLOOKUP(B181,dim_company!A:C,3,FALSE)</f>
        <v>Pfizer Inc.</v>
      </c>
      <c r="I181" t="str">
        <f>VLOOKUP(B181,dim_company!A:D,4,FALSE)</f>
        <v>SEC03</v>
      </c>
      <c r="J181" t="str">
        <f>VLOOKUP(I181,dim_sector!A:B,2,FALSE)</f>
        <v>Healthcare</v>
      </c>
      <c r="K181">
        <f xml:space="preserve"> tbl_market[[#This Row],[close]] - tbl_market[[#This Row],[open]]</f>
        <v>-1.9900000000000091</v>
      </c>
      <c r="L181">
        <f xml:space="preserve"> (tbl_market[ [#This Row],[close] ] - tbl_market[[#This Row],[open]]) / tbl_market[[#This Row],[open]]</f>
        <v>-2.0269306769337418E-3</v>
      </c>
      <c r="M181">
        <f xml:space="preserve"> tbl_market[[#This Row],[high]] - tbl_market[[#This Row],[low]]</f>
        <v>24.810000000000059</v>
      </c>
      <c r="N181" s="11" t="str">
        <f t="shared" si="2"/>
        <v>Jan</v>
      </c>
    </row>
    <row r="182" spans="1:14">
      <c r="A182" t="s">
        <v>184</v>
      </c>
      <c r="B182" t="s">
        <v>48</v>
      </c>
      <c r="C182">
        <v>950.95</v>
      </c>
      <c r="D182">
        <v>958.47</v>
      </c>
      <c r="E182">
        <v>943.42</v>
      </c>
      <c r="F182">
        <v>949.12</v>
      </c>
      <c r="G182">
        <v>26901</v>
      </c>
      <c r="H182" t="str">
        <f>VLOOKUP(B182,dim_company!A:C,3,FALSE)</f>
        <v>Pfizer Inc.</v>
      </c>
      <c r="I182" t="str">
        <f>VLOOKUP(B182,dim_company!A:D,4,FALSE)</f>
        <v>SEC03</v>
      </c>
      <c r="J182" t="str">
        <f>VLOOKUP(I182,dim_sector!A:B,2,FALSE)</f>
        <v>Healthcare</v>
      </c>
      <c r="K182">
        <f xml:space="preserve"> tbl_market[[#This Row],[close]] - tbl_market[[#This Row],[open]]</f>
        <v>-1.8300000000000409</v>
      </c>
      <c r="L182">
        <f xml:space="preserve"> (tbl_market[ [#This Row],[close] ] - tbl_market[[#This Row],[open]]) / tbl_market[[#This Row],[open]]</f>
        <v>-1.9243913980756516E-3</v>
      </c>
      <c r="M182">
        <f xml:space="preserve"> tbl_market[[#This Row],[high]] - tbl_market[[#This Row],[low]]</f>
        <v>15.050000000000068</v>
      </c>
      <c r="N182" s="11" t="str">
        <f t="shared" si="2"/>
        <v>Jan</v>
      </c>
    </row>
    <row r="183" spans="1:14">
      <c r="A183" t="s">
        <v>185</v>
      </c>
      <c r="B183" t="s">
        <v>48</v>
      </c>
      <c r="C183">
        <v>973.88</v>
      </c>
      <c r="D183">
        <v>985.72</v>
      </c>
      <c r="E183">
        <v>962.05</v>
      </c>
      <c r="F183">
        <v>973.41</v>
      </c>
      <c r="G183">
        <v>17260</v>
      </c>
      <c r="H183" t="str">
        <f>VLOOKUP(B183,dim_company!A:C,3,FALSE)</f>
        <v>Pfizer Inc.</v>
      </c>
      <c r="I183" t="str">
        <f>VLOOKUP(B183,dim_company!A:D,4,FALSE)</f>
        <v>SEC03</v>
      </c>
      <c r="J183" t="str">
        <f>VLOOKUP(I183,dim_sector!A:B,2,FALSE)</f>
        <v>Healthcare</v>
      </c>
      <c r="K183">
        <f xml:space="preserve"> tbl_market[[#This Row],[close]] - tbl_market[[#This Row],[open]]</f>
        <v>-0.47000000000002728</v>
      </c>
      <c r="L183">
        <f xml:space="preserve"> (tbl_market[ [#This Row],[close] ] - tbl_market[[#This Row],[open]]) / tbl_market[[#This Row],[open]]</f>
        <v>-4.8260565983491527E-4</v>
      </c>
      <c r="M183">
        <f xml:space="preserve"> tbl_market[[#This Row],[high]] - tbl_market[[#This Row],[low]]</f>
        <v>23.670000000000073</v>
      </c>
      <c r="N183" s="11" t="str">
        <f t="shared" si="2"/>
        <v>Jan</v>
      </c>
    </row>
    <row r="184" spans="1:14">
      <c r="A184" t="s">
        <v>186</v>
      </c>
      <c r="B184" t="s">
        <v>48</v>
      </c>
      <c r="C184">
        <v>985.89</v>
      </c>
      <c r="D184">
        <v>989.83</v>
      </c>
      <c r="E184">
        <v>981.96</v>
      </c>
      <c r="F184">
        <v>982.85</v>
      </c>
      <c r="G184">
        <v>42430</v>
      </c>
      <c r="H184" t="str">
        <f>VLOOKUP(B184,dim_company!A:C,3,FALSE)</f>
        <v>Pfizer Inc.</v>
      </c>
      <c r="I184" t="str">
        <f>VLOOKUP(B184,dim_company!A:D,4,FALSE)</f>
        <v>SEC03</v>
      </c>
      <c r="J184" t="str">
        <f>VLOOKUP(I184,dim_sector!A:B,2,FALSE)</f>
        <v>Healthcare</v>
      </c>
      <c r="K184">
        <f xml:space="preserve"> tbl_market[[#This Row],[close]] - tbl_market[[#This Row],[open]]</f>
        <v>-3.0399999999999636</v>
      </c>
      <c r="L184">
        <f xml:space="preserve"> (tbl_market[ [#This Row],[close] ] - tbl_market[[#This Row],[open]]) / tbl_market[[#This Row],[open]]</f>
        <v>-3.0835083021432041E-3</v>
      </c>
      <c r="M184">
        <f xml:space="preserve"> tbl_market[[#This Row],[high]] - tbl_market[[#This Row],[low]]</f>
        <v>7.8700000000000045</v>
      </c>
      <c r="N184" s="11" t="str">
        <f t="shared" si="2"/>
        <v>Jan</v>
      </c>
    </row>
    <row r="185" spans="1:14">
      <c r="A185" t="s">
        <v>187</v>
      </c>
      <c r="B185" t="s">
        <v>48</v>
      </c>
      <c r="C185">
        <v>1004.86</v>
      </c>
      <c r="D185">
        <v>1020.89</v>
      </c>
      <c r="E185">
        <v>988.84</v>
      </c>
      <c r="F185">
        <v>1007.61</v>
      </c>
      <c r="G185">
        <v>14026</v>
      </c>
      <c r="H185" t="str">
        <f>VLOOKUP(B185,dim_company!A:C,3,FALSE)</f>
        <v>Pfizer Inc.</v>
      </c>
      <c r="I185" t="str">
        <f>VLOOKUP(B185,dim_company!A:D,4,FALSE)</f>
        <v>SEC03</v>
      </c>
      <c r="J185" t="str">
        <f>VLOOKUP(I185,dim_sector!A:B,2,FALSE)</f>
        <v>Healthcare</v>
      </c>
      <c r="K185">
        <f xml:space="preserve"> tbl_market[[#This Row],[close]] - tbl_market[[#This Row],[open]]</f>
        <v>2.75</v>
      </c>
      <c r="L185">
        <f xml:space="preserve"> (tbl_market[ [#This Row],[close] ] - tbl_market[[#This Row],[open]]) / tbl_market[[#This Row],[open]]</f>
        <v>2.7366996397508109E-3</v>
      </c>
      <c r="M185">
        <f xml:space="preserve"> tbl_market[[#This Row],[high]] - tbl_market[[#This Row],[low]]</f>
        <v>32.049999999999955</v>
      </c>
      <c r="N185" s="11" t="str">
        <f t="shared" si="2"/>
        <v>Jan</v>
      </c>
    </row>
    <row r="186" spans="1:14">
      <c r="A186" t="s">
        <v>190</v>
      </c>
      <c r="B186" t="s">
        <v>27</v>
      </c>
      <c r="C186">
        <v>762.82</v>
      </c>
      <c r="D186">
        <v>768.05</v>
      </c>
      <c r="E186">
        <v>757.59</v>
      </c>
      <c r="F186">
        <v>760.56</v>
      </c>
      <c r="G186">
        <v>41764</v>
      </c>
      <c r="H186" t="str">
        <f>VLOOKUP(B186,dim_company!A:C,3,FALSE)</f>
        <v>Tata Consultancy Services</v>
      </c>
      <c r="I186" t="str">
        <f>VLOOKUP(B186,dim_company!A:D,4,FALSE)</f>
        <v>SEC01</v>
      </c>
      <c r="J186" t="str">
        <f>VLOOKUP(I186,dim_sector!A:B,2,FALSE)</f>
        <v>Information Technology</v>
      </c>
      <c r="K186">
        <f xml:space="preserve"> tbl_market[[#This Row],[close]] - tbl_market[[#This Row],[open]]</f>
        <v>-2.2600000000001046</v>
      </c>
      <c r="L186">
        <f xml:space="preserve"> (tbl_market[ [#This Row],[close] ] - tbl_market[[#This Row],[open]]) / tbl_market[[#This Row],[open]]</f>
        <v>-2.9626910673554762E-3</v>
      </c>
      <c r="M186">
        <f xml:space="preserve"> tbl_market[[#This Row],[high]] - tbl_market[[#This Row],[low]]</f>
        <v>10.459999999999923</v>
      </c>
      <c r="N186" s="11" t="str">
        <f t="shared" si="2"/>
        <v>Feb</v>
      </c>
    </row>
    <row r="187" spans="1:14">
      <c r="A187" t="s">
        <v>191</v>
      </c>
      <c r="B187" t="s">
        <v>27</v>
      </c>
      <c r="C187">
        <v>762.98</v>
      </c>
      <c r="D187">
        <v>771.15</v>
      </c>
      <c r="E187">
        <v>754.8</v>
      </c>
      <c r="F187">
        <v>763.53</v>
      </c>
      <c r="G187">
        <v>45080</v>
      </c>
      <c r="H187" t="str">
        <f>VLOOKUP(B187,dim_company!A:C,3,FALSE)</f>
        <v>Tata Consultancy Services</v>
      </c>
      <c r="I187" t="str">
        <f>VLOOKUP(B187,dim_company!A:D,4,FALSE)</f>
        <v>SEC01</v>
      </c>
      <c r="J187" t="str">
        <f>VLOOKUP(I187,dim_sector!A:B,2,FALSE)</f>
        <v>Information Technology</v>
      </c>
      <c r="K187">
        <f xml:space="preserve"> tbl_market[[#This Row],[close]] - tbl_market[[#This Row],[open]]</f>
        <v>0.54999999999995453</v>
      </c>
      <c r="L187">
        <f xml:space="preserve"> (tbl_market[ [#This Row],[close] ] - tbl_market[[#This Row],[open]]) / tbl_market[[#This Row],[open]]</f>
        <v>7.208576895855127E-4</v>
      </c>
      <c r="M187">
        <f xml:space="preserve"> tbl_market[[#This Row],[high]] - tbl_market[[#This Row],[low]]</f>
        <v>16.350000000000023</v>
      </c>
      <c r="N187" s="11" t="str">
        <f t="shared" si="2"/>
        <v>Feb</v>
      </c>
    </row>
    <row r="188" spans="1:14">
      <c r="A188" t="s">
        <v>192</v>
      </c>
      <c r="B188" t="s">
        <v>27</v>
      </c>
      <c r="C188">
        <v>750.42</v>
      </c>
      <c r="D188">
        <v>758.28</v>
      </c>
      <c r="E188">
        <v>742.55</v>
      </c>
      <c r="F188">
        <v>757.62</v>
      </c>
      <c r="G188">
        <v>19589</v>
      </c>
      <c r="H188" t="str">
        <f>VLOOKUP(B188,dim_company!A:C,3,FALSE)</f>
        <v>Tata Consultancy Services</v>
      </c>
      <c r="I188" t="str">
        <f>VLOOKUP(B188,dim_company!A:D,4,FALSE)</f>
        <v>SEC01</v>
      </c>
      <c r="J188" t="str">
        <f>VLOOKUP(I188,dim_sector!A:B,2,FALSE)</f>
        <v>Information Technology</v>
      </c>
      <c r="K188">
        <f xml:space="preserve"> tbl_market[[#This Row],[close]] - tbl_market[[#This Row],[open]]</f>
        <v>7.2000000000000455</v>
      </c>
      <c r="L188">
        <f xml:space="preserve"> (tbl_market[ [#This Row],[close] ] - tbl_market[[#This Row],[open]]) / tbl_market[[#This Row],[open]]</f>
        <v>9.5946270088750913E-3</v>
      </c>
      <c r="M188">
        <f xml:space="preserve"> tbl_market[[#This Row],[high]] - tbl_market[[#This Row],[low]]</f>
        <v>15.730000000000018</v>
      </c>
      <c r="N188" s="11" t="str">
        <f t="shared" si="2"/>
        <v>Feb</v>
      </c>
    </row>
    <row r="189" spans="1:14">
      <c r="A189" t="s">
        <v>193</v>
      </c>
      <c r="B189" t="s">
        <v>27</v>
      </c>
      <c r="C189">
        <v>748.4</v>
      </c>
      <c r="D189">
        <v>762.38</v>
      </c>
      <c r="E189">
        <v>734.42</v>
      </c>
      <c r="F189">
        <v>748.11</v>
      </c>
      <c r="G189">
        <v>48202</v>
      </c>
      <c r="H189" t="str">
        <f>VLOOKUP(B189,dim_company!A:C,3,FALSE)</f>
        <v>Tata Consultancy Services</v>
      </c>
      <c r="I189" t="str">
        <f>VLOOKUP(B189,dim_company!A:D,4,FALSE)</f>
        <v>SEC01</v>
      </c>
      <c r="J189" t="str">
        <f>VLOOKUP(I189,dim_sector!A:B,2,FALSE)</f>
        <v>Information Technology</v>
      </c>
      <c r="K189">
        <f xml:space="preserve"> tbl_market[[#This Row],[close]] - tbl_market[[#This Row],[open]]</f>
        <v>-0.28999999999996362</v>
      </c>
      <c r="L189">
        <f xml:space="preserve"> (tbl_market[ [#This Row],[close] ] - tbl_market[[#This Row],[open]]) / tbl_market[[#This Row],[open]]</f>
        <v>-3.874933190806569E-4</v>
      </c>
      <c r="M189">
        <f xml:space="preserve"> tbl_market[[#This Row],[high]] - tbl_market[[#This Row],[low]]</f>
        <v>27.960000000000036</v>
      </c>
      <c r="N189" s="11" t="str">
        <f t="shared" si="2"/>
        <v>Feb</v>
      </c>
    </row>
    <row r="190" spans="1:14">
      <c r="A190" t="s">
        <v>194</v>
      </c>
      <c r="B190" t="s">
        <v>27</v>
      </c>
      <c r="C190">
        <v>745.23</v>
      </c>
      <c r="D190">
        <v>757.93</v>
      </c>
      <c r="E190">
        <v>732.53</v>
      </c>
      <c r="F190">
        <v>746.77</v>
      </c>
      <c r="G190">
        <v>4420</v>
      </c>
      <c r="H190" t="str">
        <f>VLOOKUP(B190,dim_company!A:C,3,FALSE)</f>
        <v>Tata Consultancy Services</v>
      </c>
      <c r="I190" t="str">
        <f>VLOOKUP(B190,dim_company!A:D,4,FALSE)</f>
        <v>SEC01</v>
      </c>
      <c r="J190" t="str">
        <f>VLOOKUP(I190,dim_sector!A:B,2,FALSE)</f>
        <v>Information Technology</v>
      </c>
      <c r="K190">
        <f xml:space="preserve"> tbl_market[[#This Row],[close]] - tbl_market[[#This Row],[open]]</f>
        <v>1.5399999999999636</v>
      </c>
      <c r="L190">
        <f xml:space="preserve"> (tbl_market[ [#This Row],[close] ] - tbl_market[[#This Row],[open]]) / tbl_market[[#This Row],[open]]</f>
        <v>2.0664761214658073E-3</v>
      </c>
      <c r="M190">
        <f xml:space="preserve"> tbl_market[[#This Row],[high]] - tbl_market[[#This Row],[low]]</f>
        <v>25.399999999999977</v>
      </c>
      <c r="N190" s="11" t="str">
        <f t="shared" si="2"/>
        <v>Feb</v>
      </c>
    </row>
    <row r="191" spans="1:14">
      <c r="A191" t="s">
        <v>197</v>
      </c>
      <c r="B191" t="s">
        <v>27</v>
      </c>
      <c r="C191">
        <v>737.94</v>
      </c>
      <c r="D191">
        <v>748.29</v>
      </c>
      <c r="E191">
        <v>727.6</v>
      </c>
      <c r="F191">
        <v>741.94</v>
      </c>
      <c r="G191">
        <v>1699</v>
      </c>
      <c r="H191" t="str">
        <f>VLOOKUP(B191,dim_company!A:C,3,FALSE)</f>
        <v>Tata Consultancy Services</v>
      </c>
      <c r="I191" t="str">
        <f>VLOOKUP(B191,dim_company!A:D,4,FALSE)</f>
        <v>SEC01</v>
      </c>
      <c r="J191" t="str">
        <f>VLOOKUP(I191,dim_sector!A:B,2,FALSE)</f>
        <v>Information Technology</v>
      </c>
      <c r="K191">
        <f xml:space="preserve"> tbl_market[[#This Row],[close]] - tbl_market[[#This Row],[open]]</f>
        <v>4</v>
      </c>
      <c r="L191">
        <f xml:space="preserve"> (tbl_market[ [#This Row],[close] ] - tbl_market[[#This Row],[open]]) / tbl_market[[#This Row],[open]]</f>
        <v>5.420494891183565E-3</v>
      </c>
      <c r="M191">
        <f xml:space="preserve"> tbl_market[[#This Row],[high]] - tbl_market[[#This Row],[low]]</f>
        <v>20.689999999999941</v>
      </c>
      <c r="N191" s="11" t="str">
        <f t="shared" si="2"/>
        <v>Feb</v>
      </c>
    </row>
    <row r="192" spans="1:14">
      <c r="A192" t="s">
        <v>198</v>
      </c>
      <c r="B192" t="s">
        <v>27</v>
      </c>
      <c r="C192">
        <v>746.21</v>
      </c>
      <c r="D192">
        <v>754.72</v>
      </c>
      <c r="E192">
        <v>737.69</v>
      </c>
      <c r="F192">
        <v>742.06</v>
      </c>
      <c r="G192">
        <v>36743</v>
      </c>
      <c r="H192" t="str">
        <f>VLOOKUP(B192,dim_company!A:C,3,FALSE)</f>
        <v>Tata Consultancy Services</v>
      </c>
      <c r="I192" t="str">
        <f>VLOOKUP(B192,dim_company!A:D,4,FALSE)</f>
        <v>SEC01</v>
      </c>
      <c r="J192" t="str">
        <f>VLOOKUP(I192,dim_sector!A:B,2,FALSE)</f>
        <v>Information Technology</v>
      </c>
      <c r="K192">
        <f xml:space="preserve"> tbl_market[[#This Row],[close]] - tbl_market[[#This Row],[open]]</f>
        <v>-4.1500000000000909</v>
      </c>
      <c r="L192">
        <f xml:space="preserve"> (tbl_market[ [#This Row],[close] ] - tbl_market[[#This Row],[open]]) / tbl_market[[#This Row],[open]]</f>
        <v>-5.5614371289584574E-3</v>
      </c>
      <c r="M192">
        <f xml:space="preserve"> tbl_market[[#This Row],[high]] - tbl_market[[#This Row],[low]]</f>
        <v>17.029999999999973</v>
      </c>
      <c r="N192" s="11" t="str">
        <f t="shared" si="2"/>
        <v>Feb</v>
      </c>
    </row>
    <row r="193" spans="1:14">
      <c r="A193" t="s">
        <v>199</v>
      </c>
      <c r="B193" t="s">
        <v>27</v>
      </c>
      <c r="C193">
        <v>744.05</v>
      </c>
      <c r="D193">
        <v>752.7</v>
      </c>
      <c r="E193">
        <v>735.41</v>
      </c>
      <c r="F193">
        <v>740.1</v>
      </c>
      <c r="G193">
        <v>27641</v>
      </c>
      <c r="H193" t="str">
        <f>VLOOKUP(B193,dim_company!A:C,3,FALSE)</f>
        <v>Tata Consultancy Services</v>
      </c>
      <c r="I193" t="str">
        <f>VLOOKUP(B193,dim_company!A:D,4,FALSE)</f>
        <v>SEC01</v>
      </c>
      <c r="J193" t="str">
        <f>VLOOKUP(I193,dim_sector!A:B,2,FALSE)</f>
        <v>Information Technology</v>
      </c>
      <c r="K193">
        <f xml:space="preserve"> tbl_market[[#This Row],[close]] - tbl_market[[#This Row],[open]]</f>
        <v>-3.9499999999999318</v>
      </c>
      <c r="L193">
        <f xml:space="preserve"> (tbl_market[ [#This Row],[close] ] - tbl_market[[#This Row],[open]]) / tbl_market[[#This Row],[open]]</f>
        <v>-5.3087830118942704E-3</v>
      </c>
      <c r="M193">
        <f xml:space="preserve"> tbl_market[[#This Row],[high]] - tbl_market[[#This Row],[low]]</f>
        <v>17.290000000000077</v>
      </c>
      <c r="N193" s="11" t="str">
        <f t="shared" si="2"/>
        <v>Feb</v>
      </c>
    </row>
    <row r="194" spans="1:14">
      <c r="A194" t="s">
        <v>200</v>
      </c>
      <c r="B194" t="s">
        <v>27</v>
      </c>
      <c r="C194">
        <v>741.09</v>
      </c>
      <c r="D194">
        <v>752.2</v>
      </c>
      <c r="E194">
        <v>729.99</v>
      </c>
      <c r="F194">
        <v>743.91</v>
      </c>
      <c r="G194">
        <v>1569</v>
      </c>
      <c r="H194" t="str">
        <f>VLOOKUP(B194,dim_company!A:C,3,FALSE)</f>
        <v>Tata Consultancy Services</v>
      </c>
      <c r="I194" t="str">
        <f>VLOOKUP(B194,dim_company!A:D,4,FALSE)</f>
        <v>SEC01</v>
      </c>
      <c r="J194" t="str">
        <f>VLOOKUP(I194,dim_sector!A:B,2,FALSE)</f>
        <v>Information Technology</v>
      </c>
      <c r="K194">
        <f xml:space="preserve"> tbl_market[[#This Row],[close]] - tbl_market[[#This Row],[open]]</f>
        <v>2.8199999999999363</v>
      </c>
      <c r="L194">
        <f xml:space="preserve"> (tbl_market[ [#This Row],[close] ] - tbl_market[[#This Row],[open]]) / tbl_market[[#This Row],[open]]</f>
        <v>3.8052058454437873E-3</v>
      </c>
      <c r="M194">
        <f xml:space="preserve"> tbl_market[[#This Row],[high]] - tbl_market[[#This Row],[low]]</f>
        <v>22.210000000000036</v>
      </c>
      <c r="N194" s="11" t="str">
        <f t="shared" ref="N194:N257" si="3">TEXT(A194,"mmm")</f>
        <v>Feb</v>
      </c>
    </row>
    <row r="195" spans="1:14">
      <c r="A195" t="s">
        <v>201</v>
      </c>
      <c r="B195" t="s">
        <v>27</v>
      </c>
      <c r="C195">
        <v>738.62</v>
      </c>
      <c r="D195">
        <v>745.95</v>
      </c>
      <c r="E195">
        <v>731.29</v>
      </c>
      <c r="F195">
        <v>732.33</v>
      </c>
      <c r="G195">
        <v>46681</v>
      </c>
      <c r="H195" t="str">
        <f>VLOOKUP(B195,dim_company!A:C,3,FALSE)</f>
        <v>Tata Consultancy Services</v>
      </c>
      <c r="I195" t="str">
        <f>VLOOKUP(B195,dim_company!A:D,4,FALSE)</f>
        <v>SEC01</v>
      </c>
      <c r="J195" t="str">
        <f>VLOOKUP(I195,dim_sector!A:B,2,FALSE)</f>
        <v>Information Technology</v>
      </c>
      <c r="K195">
        <f xml:space="preserve"> tbl_market[[#This Row],[close]] - tbl_market[[#This Row],[open]]</f>
        <v>-6.2899999999999636</v>
      </c>
      <c r="L195">
        <f xml:space="preserve"> (tbl_market[ [#This Row],[close] ] - tbl_market[[#This Row],[open]]) / tbl_market[[#This Row],[open]]</f>
        <v>-8.5158809672090698E-3</v>
      </c>
      <c r="M195">
        <f xml:space="preserve"> tbl_market[[#This Row],[high]] - tbl_market[[#This Row],[low]]</f>
        <v>14.660000000000082</v>
      </c>
      <c r="N195" s="11" t="str">
        <f t="shared" si="3"/>
        <v>Feb</v>
      </c>
    </row>
    <row r="196" spans="1:14">
      <c r="A196" t="s">
        <v>204</v>
      </c>
      <c r="B196" t="s">
        <v>27</v>
      </c>
      <c r="C196">
        <v>739.86</v>
      </c>
      <c r="D196">
        <v>751.78</v>
      </c>
      <c r="E196">
        <v>727.94</v>
      </c>
      <c r="F196">
        <v>742.65</v>
      </c>
      <c r="G196">
        <v>36777</v>
      </c>
      <c r="H196" t="str">
        <f>VLOOKUP(B196,dim_company!A:C,3,FALSE)</f>
        <v>Tata Consultancy Services</v>
      </c>
      <c r="I196" t="str">
        <f>VLOOKUP(B196,dim_company!A:D,4,FALSE)</f>
        <v>SEC01</v>
      </c>
      <c r="J196" t="str">
        <f>VLOOKUP(I196,dim_sector!A:B,2,FALSE)</f>
        <v>Information Technology</v>
      </c>
      <c r="K196">
        <f xml:space="preserve"> tbl_market[[#This Row],[close]] - tbl_market[[#This Row],[open]]</f>
        <v>2.7899999999999636</v>
      </c>
      <c r="L196">
        <f xml:space="preserve"> (tbl_market[ [#This Row],[close] ] - tbl_market[[#This Row],[open]]) / tbl_market[[#This Row],[open]]</f>
        <v>3.7709836996187977E-3</v>
      </c>
      <c r="M196">
        <f xml:space="preserve"> tbl_market[[#This Row],[high]] - tbl_market[[#This Row],[low]]</f>
        <v>23.839999999999918</v>
      </c>
      <c r="N196" s="11" t="str">
        <f t="shared" si="3"/>
        <v>Feb</v>
      </c>
    </row>
    <row r="197" spans="1:14">
      <c r="A197" t="s">
        <v>205</v>
      </c>
      <c r="B197" t="s">
        <v>27</v>
      </c>
      <c r="C197">
        <v>768.97</v>
      </c>
      <c r="D197">
        <v>773.2</v>
      </c>
      <c r="E197">
        <v>764.74</v>
      </c>
      <c r="F197">
        <v>769.29</v>
      </c>
      <c r="G197">
        <v>46017</v>
      </c>
      <c r="H197" t="str">
        <f>VLOOKUP(B197,dim_company!A:C,3,FALSE)</f>
        <v>Tata Consultancy Services</v>
      </c>
      <c r="I197" t="str">
        <f>VLOOKUP(B197,dim_company!A:D,4,FALSE)</f>
        <v>SEC01</v>
      </c>
      <c r="J197" t="str">
        <f>VLOOKUP(I197,dim_sector!A:B,2,FALSE)</f>
        <v>Information Technology</v>
      </c>
      <c r="K197">
        <f xml:space="preserve"> tbl_market[[#This Row],[close]] - tbl_market[[#This Row],[open]]</f>
        <v>0.31999999999993634</v>
      </c>
      <c r="L197">
        <f xml:space="preserve"> (tbl_market[ [#This Row],[close] ] - tbl_market[[#This Row],[open]]) / tbl_market[[#This Row],[open]]</f>
        <v>4.161410718232653E-4</v>
      </c>
      <c r="M197">
        <f xml:space="preserve"> tbl_market[[#This Row],[high]] - tbl_market[[#This Row],[low]]</f>
        <v>8.4600000000000364</v>
      </c>
      <c r="N197" s="11" t="str">
        <f t="shared" si="3"/>
        <v>Feb</v>
      </c>
    </row>
    <row r="198" spans="1:14">
      <c r="A198" t="s">
        <v>206</v>
      </c>
      <c r="B198" t="s">
        <v>27</v>
      </c>
      <c r="C198">
        <v>781.47</v>
      </c>
      <c r="D198">
        <v>792.7</v>
      </c>
      <c r="E198">
        <v>770.24</v>
      </c>
      <c r="F198">
        <v>781.13</v>
      </c>
      <c r="G198">
        <v>13533</v>
      </c>
      <c r="H198" t="str">
        <f>VLOOKUP(B198,dim_company!A:C,3,FALSE)</f>
        <v>Tata Consultancy Services</v>
      </c>
      <c r="I198" t="str">
        <f>VLOOKUP(B198,dim_company!A:D,4,FALSE)</f>
        <v>SEC01</v>
      </c>
      <c r="J198" t="str">
        <f>VLOOKUP(I198,dim_sector!A:B,2,FALSE)</f>
        <v>Information Technology</v>
      </c>
      <c r="K198">
        <f xml:space="preserve"> tbl_market[[#This Row],[close]] - tbl_market[[#This Row],[open]]</f>
        <v>-0.34000000000003183</v>
      </c>
      <c r="L198">
        <f xml:space="preserve"> (tbl_market[ [#This Row],[close] ] - tbl_market[[#This Row],[open]]) / tbl_market[[#This Row],[open]]</f>
        <v>-4.3507748218105856E-4</v>
      </c>
      <c r="M198">
        <f xml:space="preserve"> tbl_market[[#This Row],[high]] - tbl_market[[#This Row],[low]]</f>
        <v>22.460000000000036</v>
      </c>
      <c r="N198" s="11" t="str">
        <f t="shared" si="3"/>
        <v>Feb</v>
      </c>
    </row>
    <row r="199" spans="1:14">
      <c r="A199" t="s">
        <v>207</v>
      </c>
      <c r="B199" t="s">
        <v>27</v>
      </c>
      <c r="C199">
        <v>783.99</v>
      </c>
      <c r="D199">
        <v>789.1</v>
      </c>
      <c r="E199">
        <v>778.87</v>
      </c>
      <c r="F199">
        <v>783.47</v>
      </c>
      <c r="G199">
        <v>20190</v>
      </c>
      <c r="H199" t="str">
        <f>VLOOKUP(B199,dim_company!A:C,3,FALSE)</f>
        <v>Tata Consultancy Services</v>
      </c>
      <c r="I199" t="str">
        <f>VLOOKUP(B199,dim_company!A:D,4,FALSE)</f>
        <v>SEC01</v>
      </c>
      <c r="J199" t="str">
        <f>VLOOKUP(I199,dim_sector!A:B,2,FALSE)</f>
        <v>Information Technology</v>
      </c>
      <c r="K199">
        <f xml:space="preserve"> tbl_market[[#This Row],[close]] - tbl_market[[#This Row],[open]]</f>
        <v>-0.51999999999998181</v>
      </c>
      <c r="L199">
        <f xml:space="preserve"> (tbl_market[ [#This Row],[close] ] - tbl_market[[#This Row],[open]]) / tbl_market[[#This Row],[open]]</f>
        <v>-6.6327376624699525E-4</v>
      </c>
      <c r="M199">
        <f xml:space="preserve"> tbl_market[[#This Row],[high]] - tbl_market[[#This Row],[low]]</f>
        <v>10.230000000000018</v>
      </c>
      <c r="N199" s="11" t="str">
        <f t="shared" si="3"/>
        <v>Feb</v>
      </c>
    </row>
    <row r="200" spans="1:14">
      <c r="A200" t="s">
        <v>208</v>
      </c>
      <c r="B200" t="s">
        <v>27</v>
      </c>
      <c r="C200">
        <v>793.71</v>
      </c>
      <c r="D200">
        <v>799.06</v>
      </c>
      <c r="E200">
        <v>788.35</v>
      </c>
      <c r="F200">
        <v>792.41</v>
      </c>
      <c r="G200">
        <v>11647</v>
      </c>
      <c r="H200" t="str">
        <f>VLOOKUP(B200,dim_company!A:C,3,FALSE)</f>
        <v>Tata Consultancy Services</v>
      </c>
      <c r="I200" t="str">
        <f>VLOOKUP(B200,dim_company!A:D,4,FALSE)</f>
        <v>SEC01</v>
      </c>
      <c r="J200" t="str">
        <f>VLOOKUP(I200,dim_sector!A:B,2,FALSE)</f>
        <v>Information Technology</v>
      </c>
      <c r="K200">
        <f xml:space="preserve"> tbl_market[[#This Row],[close]] - tbl_market[[#This Row],[open]]</f>
        <v>-1.3000000000000682</v>
      </c>
      <c r="L200">
        <f xml:space="preserve"> (tbl_market[ [#This Row],[close] ] - tbl_market[[#This Row],[open]]) / tbl_market[[#This Row],[open]]</f>
        <v>-1.6378778143151379E-3</v>
      </c>
      <c r="M200">
        <f xml:space="preserve"> tbl_market[[#This Row],[high]] - tbl_market[[#This Row],[low]]</f>
        <v>10.709999999999923</v>
      </c>
      <c r="N200" s="11" t="str">
        <f t="shared" si="3"/>
        <v>Feb</v>
      </c>
    </row>
    <row r="201" spans="1:14">
      <c r="A201" t="s">
        <v>211</v>
      </c>
      <c r="B201" t="s">
        <v>27</v>
      </c>
      <c r="C201">
        <v>785.73</v>
      </c>
      <c r="D201">
        <v>796.88</v>
      </c>
      <c r="E201">
        <v>774.58</v>
      </c>
      <c r="F201">
        <v>782.59</v>
      </c>
      <c r="G201">
        <v>25376</v>
      </c>
      <c r="H201" t="str">
        <f>VLOOKUP(B201,dim_company!A:C,3,FALSE)</f>
        <v>Tata Consultancy Services</v>
      </c>
      <c r="I201" t="str">
        <f>VLOOKUP(B201,dim_company!A:D,4,FALSE)</f>
        <v>SEC01</v>
      </c>
      <c r="J201" t="str">
        <f>VLOOKUP(I201,dim_sector!A:B,2,FALSE)</f>
        <v>Information Technology</v>
      </c>
      <c r="K201">
        <f xml:space="preserve"> tbl_market[[#This Row],[close]] - tbl_market[[#This Row],[open]]</f>
        <v>-3.1399999999999864</v>
      </c>
      <c r="L201">
        <f xml:space="preserve"> (tbl_market[ [#This Row],[close] ] - tbl_market[[#This Row],[open]]) / tbl_market[[#This Row],[open]]</f>
        <v>-3.9962837106894055E-3</v>
      </c>
      <c r="M201">
        <f xml:space="preserve"> tbl_market[[#This Row],[high]] - tbl_market[[#This Row],[low]]</f>
        <v>22.299999999999955</v>
      </c>
      <c r="N201" s="11" t="str">
        <f t="shared" si="3"/>
        <v>Feb</v>
      </c>
    </row>
    <row r="202" spans="1:14">
      <c r="A202" t="s">
        <v>212</v>
      </c>
      <c r="B202" t="s">
        <v>27</v>
      </c>
      <c r="C202">
        <v>770.64</v>
      </c>
      <c r="D202">
        <v>776.95</v>
      </c>
      <c r="E202">
        <v>764.33</v>
      </c>
      <c r="F202">
        <v>767.31</v>
      </c>
      <c r="G202">
        <v>13039</v>
      </c>
      <c r="H202" t="str">
        <f>VLOOKUP(B202,dim_company!A:C,3,FALSE)</f>
        <v>Tata Consultancy Services</v>
      </c>
      <c r="I202" t="str">
        <f>VLOOKUP(B202,dim_company!A:D,4,FALSE)</f>
        <v>SEC01</v>
      </c>
      <c r="J202" t="str">
        <f>VLOOKUP(I202,dim_sector!A:B,2,FALSE)</f>
        <v>Information Technology</v>
      </c>
      <c r="K202">
        <f xml:space="preserve"> tbl_market[[#This Row],[close]] - tbl_market[[#This Row],[open]]</f>
        <v>-3.3300000000000409</v>
      </c>
      <c r="L202">
        <f xml:space="preserve"> (tbl_market[ [#This Row],[close] ] - tbl_market[[#This Row],[open]]) / tbl_market[[#This Row],[open]]</f>
        <v>-4.3210837745251236E-3</v>
      </c>
      <c r="M202">
        <f xml:space="preserve"> tbl_market[[#This Row],[high]] - tbl_market[[#This Row],[low]]</f>
        <v>12.620000000000005</v>
      </c>
      <c r="N202" s="11" t="str">
        <f t="shared" si="3"/>
        <v>Feb</v>
      </c>
    </row>
    <row r="203" spans="1:14">
      <c r="A203" t="s">
        <v>213</v>
      </c>
      <c r="B203" t="s">
        <v>27</v>
      </c>
      <c r="C203">
        <v>774.29</v>
      </c>
      <c r="D203">
        <v>785.89</v>
      </c>
      <c r="E203">
        <v>762.68</v>
      </c>
      <c r="F203">
        <v>775.01</v>
      </c>
      <c r="G203">
        <v>26547</v>
      </c>
      <c r="H203" t="str">
        <f>VLOOKUP(B203,dim_company!A:C,3,FALSE)</f>
        <v>Tata Consultancy Services</v>
      </c>
      <c r="I203" t="str">
        <f>VLOOKUP(B203,dim_company!A:D,4,FALSE)</f>
        <v>SEC01</v>
      </c>
      <c r="J203" t="str">
        <f>VLOOKUP(I203,dim_sector!A:B,2,FALSE)</f>
        <v>Information Technology</v>
      </c>
      <c r="K203">
        <f xml:space="preserve"> tbl_market[[#This Row],[close]] - tbl_market[[#This Row],[open]]</f>
        <v>0.72000000000002728</v>
      </c>
      <c r="L203">
        <f xml:space="preserve"> (tbl_market[ [#This Row],[close] ] - tbl_market[[#This Row],[open]]) / tbl_market[[#This Row],[open]]</f>
        <v>9.2988415193277362E-4</v>
      </c>
      <c r="M203">
        <f xml:space="preserve"> tbl_market[[#This Row],[high]] - tbl_market[[#This Row],[low]]</f>
        <v>23.210000000000036</v>
      </c>
      <c r="N203" s="11" t="str">
        <f t="shared" si="3"/>
        <v>Feb</v>
      </c>
    </row>
    <row r="204" spans="1:14">
      <c r="A204" t="s">
        <v>214</v>
      </c>
      <c r="B204" t="s">
        <v>27</v>
      </c>
      <c r="C204">
        <v>776.57</v>
      </c>
      <c r="D204">
        <v>783.61</v>
      </c>
      <c r="E204">
        <v>769.54</v>
      </c>
      <c r="F204">
        <v>769.96</v>
      </c>
      <c r="G204">
        <v>33097</v>
      </c>
      <c r="H204" t="str">
        <f>VLOOKUP(B204,dim_company!A:C,3,FALSE)</f>
        <v>Tata Consultancy Services</v>
      </c>
      <c r="I204" t="str">
        <f>VLOOKUP(B204,dim_company!A:D,4,FALSE)</f>
        <v>SEC01</v>
      </c>
      <c r="J204" t="str">
        <f>VLOOKUP(I204,dim_sector!A:B,2,FALSE)</f>
        <v>Information Technology</v>
      </c>
      <c r="K204">
        <f xml:space="preserve"> tbl_market[[#This Row],[close]] - tbl_market[[#This Row],[open]]</f>
        <v>-6.6100000000000136</v>
      </c>
      <c r="L204">
        <f xml:space="preserve"> (tbl_market[ [#This Row],[close] ] - tbl_market[[#This Row],[open]]) / tbl_market[[#This Row],[open]]</f>
        <v>-8.5117890209511233E-3</v>
      </c>
      <c r="M204">
        <f xml:space="preserve"> tbl_market[[#This Row],[high]] - tbl_market[[#This Row],[low]]</f>
        <v>14.07000000000005</v>
      </c>
      <c r="N204" s="11" t="str">
        <f t="shared" si="3"/>
        <v>Feb</v>
      </c>
    </row>
    <row r="205" spans="1:14">
      <c r="A205" t="s">
        <v>215</v>
      </c>
      <c r="B205" t="s">
        <v>27</v>
      </c>
      <c r="C205">
        <v>753.52</v>
      </c>
      <c r="D205">
        <v>758.61</v>
      </c>
      <c r="E205">
        <v>748.43</v>
      </c>
      <c r="F205">
        <v>757.19</v>
      </c>
      <c r="G205">
        <v>34621</v>
      </c>
      <c r="H205" t="str">
        <f>VLOOKUP(B205,dim_company!A:C,3,FALSE)</f>
        <v>Tata Consultancy Services</v>
      </c>
      <c r="I205" t="str">
        <f>VLOOKUP(B205,dim_company!A:D,4,FALSE)</f>
        <v>SEC01</v>
      </c>
      <c r="J205" t="str">
        <f>VLOOKUP(I205,dim_sector!A:B,2,FALSE)</f>
        <v>Information Technology</v>
      </c>
      <c r="K205">
        <f xml:space="preserve"> tbl_market[[#This Row],[close]] - tbl_market[[#This Row],[open]]</f>
        <v>3.6700000000000728</v>
      </c>
      <c r="L205">
        <f xml:space="preserve"> (tbl_market[ [#This Row],[close] ] - tbl_market[[#This Row],[open]]) / tbl_market[[#This Row],[open]]</f>
        <v>4.8704745726723545E-3</v>
      </c>
      <c r="M205">
        <f xml:space="preserve"> tbl_market[[#This Row],[high]] - tbl_market[[#This Row],[low]]</f>
        <v>10.180000000000064</v>
      </c>
      <c r="N205" s="11" t="str">
        <f t="shared" si="3"/>
        <v>Feb</v>
      </c>
    </row>
    <row r="206" spans="1:14">
      <c r="A206" t="s">
        <v>190</v>
      </c>
      <c r="B206" t="s">
        <v>30</v>
      </c>
      <c r="C206">
        <v>1195.52</v>
      </c>
      <c r="D206">
        <v>1214.06</v>
      </c>
      <c r="E206">
        <v>1176.98</v>
      </c>
      <c r="F206">
        <v>1196.0999999999999</v>
      </c>
      <c r="G206">
        <v>22204</v>
      </c>
      <c r="H206" t="str">
        <f>VLOOKUP(B206,dim_company!A:C,3,FALSE)</f>
        <v>Infosys</v>
      </c>
      <c r="I206" t="str">
        <f>VLOOKUP(B206,dim_company!A:D,4,FALSE)</f>
        <v>SEC01</v>
      </c>
      <c r="J206" t="str">
        <f>VLOOKUP(I206,dim_sector!A:B,2,FALSE)</f>
        <v>Information Technology</v>
      </c>
      <c r="K206">
        <f xml:space="preserve"> tbl_market[[#This Row],[close]] - tbl_market[[#This Row],[open]]</f>
        <v>0.57999999999992724</v>
      </c>
      <c r="L206">
        <f xml:space="preserve"> (tbl_market[ [#This Row],[close] ] - tbl_market[[#This Row],[open]]) / tbl_market[[#This Row],[open]]</f>
        <v>4.8514453961450018E-4</v>
      </c>
      <c r="M206">
        <f xml:space="preserve"> tbl_market[[#This Row],[high]] - tbl_market[[#This Row],[low]]</f>
        <v>37.079999999999927</v>
      </c>
      <c r="N206" s="11" t="str">
        <f t="shared" si="3"/>
        <v>Feb</v>
      </c>
    </row>
    <row r="207" spans="1:14">
      <c r="A207" t="s">
        <v>191</v>
      </c>
      <c r="B207" t="s">
        <v>30</v>
      </c>
      <c r="C207">
        <v>1203.27</v>
      </c>
      <c r="D207">
        <v>1208.3499999999999</v>
      </c>
      <c r="E207">
        <v>1198.19</v>
      </c>
      <c r="F207">
        <v>1203.8599999999999</v>
      </c>
      <c r="G207">
        <v>1077</v>
      </c>
      <c r="H207" t="str">
        <f>VLOOKUP(B207,dim_company!A:C,3,FALSE)</f>
        <v>Infosys</v>
      </c>
      <c r="I207" t="str">
        <f>VLOOKUP(B207,dim_company!A:D,4,FALSE)</f>
        <v>SEC01</v>
      </c>
      <c r="J207" t="str">
        <f>VLOOKUP(I207,dim_sector!A:B,2,FALSE)</f>
        <v>Information Technology</v>
      </c>
      <c r="K207">
        <f xml:space="preserve"> tbl_market[[#This Row],[close]] - tbl_market[[#This Row],[open]]</f>
        <v>0.58999999999991815</v>
      </c>
      <c r="L207">
        <f xml:space="preserve"> (tbl_market[ [#This Row],[close] ] - tbl_market[[#This Row],[open]]) / tbl_market[[#This Row],[open]]</f>
        <v>4.903305160104699E-4</v>
      </c>
      <c r="M207">
        <f xml:space="preserve"> tbl_market[[#This Row],[high]] - tbl_market[[#This Row],[low]]</f>
        <v>10.159999999999854</v>
      </c>
      <c r="N207" s="11" t="str">
        <f t="shared" si="3"/>
        <v>Feb</v>
      </c>
    </row>
    <row r="208" spans="1:14">
      <c r="A208" t="s">
        <v>192</v>
      </c>
      <c r="B208" t="s">
        <v>30</v>
      </c>
      <c r="C208">
        <v>1206.0999999999999</v>
      </c>
      <c r="D208">
        <v>1216.72</v>
      </c>
      <c r="E208">
        <v>1195.48</v>
      </c>
      <c r="F208">
        <v>1204.1300000000001</v>
      </c>
      <c r="G208">
        <v>15060</v>
      </c>
      <c r="H208" t="str">
        <f>VLOOKUP(B208,dim_company!A:C,3,FALSE)</f>
        <v>Infosys</v>
      </c>
      <c r="I208" t="str">
        <f>VLOOKUP(B208,dim_company!A:D,4,FALSE)</f>
        <v>SEC01</v>
      </c>
      <c r="J208" t="str">
        <f>VLOOKUP(I208,dim_sector!A:B,2,FALSE)</f>
        <v>Information Technology</v>
      </c>
      <c r="K208">
        <f xml:space="preserve"> tbl_market[[#This Row],[close]] - tbl_market[[#This Row],[open]]</f>
        <v>-1.9699999999997999</v>
      </c>
      <c r="L208">
        <f xml:space="preserve"> (tbl_market[ [#This Row],[close] ] - tbl_market[[#This Row],[open]]) / tbl_market[[#This Row],[open]]</f>
        <v>-1.6333637343502198E-3</v>
      </c>
      <c r="M208">
        <f xml:space="preserve"> tbl_market[[#This Row],[high]] - tbl_market[[#This Row],[low]]</f>
        <v>21.240000000000009</v>
      </c>
      <c r="N208" s="11" t="str">
        <f t="shared" si="3"/>
        <v>Feb</v>
      </c>
    </row>
    <row r="209" spans="1:14">
      <c r="A209" t="s">
        <v>193</v>
      </c>
      <c r="B209" t="s">
        <v>30</v>
      </c>
      <c r="C209">
        <v>1196.83</v>
      </c>
      <c r="D209">
        <v>1212.06</v>
      </c>
      <c r="E209">
        <v>1181.5999999999999</v>
      </c>
      <c r="F209">
        <v>1197.97</v>
      </c>
      <c r="G209">
        <v>10510</v>
      </c>
      <c r="H209" t="str">
        <f>VLOOKUP(B209,dim_company!A:C,3,FALSE)</f>
        <v>Infosys</v>
      </c>
      <c r="I209" t="str">
        <f>VLOOKUP(B209,dim_company!A:D,4,FALSE)</f>
        <v>SEC01</v>
      </c>
      <c r="J209" t="str">
        <f>VLOOKUP(I209,dim_sector!A:B,2,FALSE)</f>
        <v>Information Technology</v>
      </c>
      <c r="K209">
        <f xml:space="preserve"> tbl_market[[#This Row],[close]] - tbl_market[[#This Row],[open]]</f>
        <v>1.1400000000001</v>
      </c>
      <c r="L209">
        <f xml:space="preserve"> (tbl_market[ [#This Row],[close] ] - tbl_market[[#This Row],[open]]) / tbl_market[[#This Row],[open]]</f>
        <v>9.5251623037532487E-4</v>
      </c>
      <c r="M209">
        <f xml:space="preserve"> tbl_market[[#This Row],[high]] - tbl_market[[#This Row],[low]]</f>
        <v>30.460000000000036</v>
      </c>
      <c r="N209" s="11" t="str">
        <f t="shared" si="3"/>
        <v>Feb</v>
      </c>
    </row>
    <row r="210" spans="1:14">
      <c r="A210" t="s">
        <v>194</v>
      </c>
      <c r="B210" t="s">
        <v>30</v>
      </c>
      <c r="C210">
        <v>1215.4000000000001</v>
      </c>
      <c r="D210">
        <v>1235.04</v>
      </c>
      <c r="E210">
        <v>1195.75</v>
      </c>
      <c r="F210">
        <v>1217.6600000000001</v>
      </c>
      <c r="G210">
        <v>8804</v>
      </c>
      <c r="H210" t="str">
        <f>VLOOKUP(B210,dim_company!A:C,3,FALSE)</f>
        <v>Infosys</v>
      </c>
      <c r="I210" t="str">
        <f>VLOOKUP(B210,dim_company!A:D,4,FALSE)</f>
        <v>SEC01</v>
      </c>
      <c r="J210" t="str">
        <f>VLOOKUP(I210,dim_sector!A:B,2,FALSE)</f>
        <v>Information Technology</v>
      </c>
      <c r="K210">
        <f xml:space="preserve"> tbl_market[[#This Row],[close]] - tbl_market[[#This Row],[open]]</f>
        <v>2.2599999999999909</v>
      </c>
      <c r="L210">
        <f xml:space="preserve"> (tbl_market[ [#This Row],[close] ] - tbl_market[[#This Row],[open]]) / tbl_market[[#This Row],[open]]</f>
        <v>1.8594701332894444E-3</v>
      </c>
      <c r="M210">
        <f xml:space="preserve"> tbl_market[[#This Row],[high]] - tbl_market[[#This Row],[low]]</f>
        <v>39.289999999999964</v>
      </c>
      <c r="N210" s="11" t="str">
        <f t="shared" si="3"/>
        <v>Feb</v>
      </c>
    </row>
    <row r="211" spans="1:14">
      <c r="A211" t="s">
        <v>197</v>
      </c>
      <c r="B211" t="s">
        <v>30</v>
      </c>
      <c r="C211">
        <v>1211.1199999999999</v>
      </c>
      <c r="D211">
        <v>1223.8800000000001</v>
      </c>
      <c r="E211">
        <v>1198.3599999999999</v>
      </c>
      <c r="F211">
        <v>1216.55</v>
      </c>
      <c r="G211">
        <v>19574</v>
      </c>
      <c r="H211" t="str">
        <f>VLOOKUP(B211,dim_company!A:C,3,FALSE)</f>
        <v>Infosys</v>
      </c>
      <c r="I211" t="str">
        <f>VLOOKUP(B211,dim_company!A:D,4,FALSE)</f>
        <v>SEC01</v>
      </c>
      <c r="J211" t="str">
        <f>VLOOKUP(I211,dim_sector!A:B,2,FALSE)</f>
        <v>Information Technology</v>
      </c>
      <c r="K211">
        <f xml:space="preserve"> tbl_market[[#This Row],[close]] - tbl_market[[#This Row],[open]]</f>
        <v>5.4300000000000637</v>
      </c>
      <c r="L211">
        <f xml:space="preserve"> (tbl_market[ [#This Row],[close] ] - tbl_market[[#This Row],[open]]) / tbl_market[[#This Row],[open]]</f>
        <v>4.4834533324526592E-3</v>
      </c>
      <c r="M211">
        <f xml:space="preserve"> tbl_market[[#This Row],[high]] - tbl_market[[#This Row],[low]]</f>
        <v>25.520000000000209</v>
      </c>
      <c r="N211" s="11" t="str">
        <f t="shared" si="3"/>
        <v>Feb</v>
      </c>
    </row>
    <row r="212" spans="1:14">
      <c r="A212" t="s">
        <v>198</v>
      </c>
      <c r="B212" t="s">
        <v>30</v>
      </c>
      <c r="C212">
        <v>1234.02</v>
      </c>
      <c r="D212">
        <v>1245.51</v>
      </c>
      <c r="E212">
        <v>1222.54</v>
      </c>
      <c r="F212">
        <v>1231.29</v>
      </c>
      <c r="G212">
        <v>12246</v>
      </c>
      <c r="H212" t="str">
        <f>VLOOKUP(B212,dim_company!A:C,3,FALSE)</f>
        <v>Infosys</v>
      </c>
      <c r="I212" t="str">
        <f>VLOOKUP(B212,dim_company!A:D,4,FALSE)</f>
        <v>SEC01</v>
      </c>
      <c r="J212" t="str">
        <f>VLOOKUP(I212,dim_sector!A:B,2,FALSE)</f>
        <v>Information Technology</v>
      </c>
      <c r="K212">
        <f xml:space="preserve"> tbl_market[[#This Row],[close]] - tbl_market[[#This Row],[open]]</f>
        <v>-2.7300000000000182</v>
      </c>
      <c r="L212">
        <f xml:space="preserve"> (tbl_market[ [#This Row],[close] ] - tbl_market[[#This Row],[open]]) / tbl_market[[#This Row],[open]]</f>
        <v>-2.212281810667589E-3</v>
      </c>
      <c r="M212">
        <f xml:space="preserve"> tbl_market[[#This Row],[high]] - tbl_market[[#This Row],[low]]</f>
        <v>22.970000000000027</v>
      </c>
      <c r="N212" s="11" t="str">
        <f t="shared" si="3"/>
        <v>Feb</v>
      </c>
    </row>
    <row r="213" spans="1:14">
      <c r="A213" t="s">
        <v>199</v>
      </c>
      <c r="B213" t="s">
        <v>30</v>
      </c>
      <c r="C213">
        <v>1220.83</v>
      </c>
      <c r="D213">
        <v>1232.17</v>
      </c>
      <c r="E213">
        <v>1209.49</v>
      </c>
      <c r="F213">
        <v>1222.78</v>
      </c>
      <c r="G213">
        <v>37455</v>
      </c>
      <c r="H213" t="str">
        <f>VLOOKUP(B213,dim_company!A:C,3,FALSE)</f>
        <v>Infosys</v>
      </c>
      <c r="I213" t="str">
        <f>VLOOKUP(B213,dim_company!A:D,4,FALSE)</f>
        <v>SEC01</v>
      </c>
      <c r="J213" t="str">
        <f>VLOOKUP(I213,dim_sector!A:B,2,FALSE)</f>
        <v>Information Technology</v>
      </c>
      <c r="K213">
        <f xml:space="preserve"> tbl_market[[#This Row],[close]] - tbl_market[[#This Row],[open]]</f>
        <v>1.9500000000000455</v>
      </c>
      <c r="L213">
        <f xml:space="preserve"> (tbl_market[ [#This Row],[close] ] - tbl_market[[#This Row],[open]]) / tbl_market[[#This Row],[open]]</f>
        <v>1.5972739857310564E-3</v>
      </c>
      <c r="M213">
        <f xml:space="preserve"> tbl_market[[#This Row],[high]] - tbl_market[[#This Row],[low]]</f>
        <v>22.680000000000064</v>
      </c>
      <c r="N213" s="11" t="str">
        <f t="shared" si="3"/>
        <v>Feb</v>
      </c>
    </row>
    <row r="214" spans="1:14">
      <c r="A214" t="s">
        <v>200</v>
      </c>
      <c r="B214" t="s">
        <v>30</v>
      </c>
      <c r="C214">
        <v>1225.5999999999999</v>
      </c>
      <c r="D214">
        <v>1235.0899999999999</v>
      </c>
      <c r="E214">
        <v>1216.1099999999999</v>
      </c>
      <c r="F214">
        <v>1229.46</v>
      </c>
      <c r="G214">
        <v>42157</v>
      </c>
      <c r="H214" t="str">
        <f>VLOOKUP(B214,dim_company!A:C,3,FALSE)</f>
        <v>Infosys</v>
      </c>
      <c r="I214" t="str">
        <f>VLOOKUP(B214,dim_company!A:D,4,FALSE)</f>
        <v>SEC01</v>
      </c>
      <c r="J214" t="str">
        <f>VLOOKUP(I214,dim_sector!A:B,2,FALSE)</f>
        <v>Information Technology</v>
      </c>
      <c r="K214">
        <f xml:space="preserve"> tbl_market[[#This Row],[close]] - tbl_market[[#This Row],[open]]</f>
        <v>3.8600000000001273</v>
      </c>
      <c r="L214">
        <f xml:space="preserve"> (tbl_market[ [#This Row],[close] ] - tbl_market[[#This Row],[open]]) / tbl_market[[#This Row],[open]]</f>
        <v>3.1494778067886159E-3</v>
      </c>
      <c r="M214">
        <f xml:space="preserve"> tbl_market[[#This Row],[high]] - tbl_market[[#This Row],[low]]</f>
        <v>18.980000000000018</v>
      </c>
      <c r="N214" s="11" t="str">
        <f t="shared" si="3"/>
        <v>Feb</v>
      </c>
    </row>
    <row r="215" spans="1:14">
      <c r="A215" t="s">
        <v>201</v>
      </c>
      <c r="B215" t="s">
        <v>30</v>
      </c>
      <c r="C215">
        <v>1254.6300000000001</v>
      </c>
      <c r="D215">
        <v>1274.23</v>
      </c>
      <c r="E215">
        <v>1235.02</v>
      </c>
      <c r="F215">
        <v>1250.72</v>
      </c>
      <c r="G215">
        <v>25519</v>
      </c>
      <c r="H215" t="str">
        <f>VLOOKUP(B215,dim_company!A:C,3,FALSE)</f>
        <v>Infosys</v>
      </c>
      <c r="I215" t="str">
        <f>VLOOKUP(B215,dim_company!A:D,4,FALSE)</f>
        <v>SEC01</v>
      </c>
      <c r="J215" t="str">
        <f>VLOOKUP(I215,dim_sector!A:B,2,FALSE)</f>
        <v>Information Technology</v>
      </c>
      <c r="K215">
        <f xml:space="preserve"> tbl_market[[#This Row],[close]] - tbl_market[[#This Row],[open]]</f>
        <v>-3.9100000000000819</v>
      </c>
      <c r="L215">
        <f xml:space="preserve"> (tbl_market[ [#This Row],[close] ] - tbl_market[[#This Row],[open]]) / tbl_market[[#This Row],[open]]</f>
        <v>-3.1164566445885094E-3</v>
      </c>
      <c r="M215">
        <f xml:space="preserve"> tbl_market[[#This Row],[high]] - tbl_market[[#This Row],[low]]</f>
        <v>39.210000000000036</v>
      </c>
      <c r="N215" s="11" t="str">
        <f t="shared" si="3"/>
        <v>Feb</v>
      </c>
    </row>
    <row r="216" spans="1:14">
      <c r="A216" t="s">
        <v>204</v>
      </c>
      <c r="B216" t="s">
        <v>30</v>
      </c>
      <c r="C216">
        <v>1216.95</v>
      </c>
      <c r="D216">
        <v>1227.3699999999999</v>
      </c>
      <c r="E216">
        <v>1206.54</v>
      </c>
      <c r="F216">
        <v>1210.57</v>
      </c>
      <c r="G216">
        <v>6788</v>
      </c>
      <c r="H216" t="str">
        <f>VLOOKUP(B216,dim_company!A:C,3,FALSE)</f>
        <v>Infosys</v>
      </c>
      <c r="I216" t="str">
        <f>VLOOKUP(B216,dim_company!A:D,4,FALSE)</f>
        <v>SEC01</v>
      </c>
      <c r="J216" t="str">
        <f>VLOOKUP(I216,dim_sector!A:B,2,FALSE)</f>
        <v>Information Technology</v>
      </c>
      <c r="K216">
        <f xml:space="preserve"> tbl_market[[#This Row],[close]] - tbl_market[[#This Row],[open]]</f>
        <v>-6.3800000000001091</v>
      </c>
      <c r="L216">
        <f xml:space="preserve"> (tbl_market[ [#This Row],[close] ] - tbl_market[[#This Row],[open]]) / tbl_market[[#This Row],[open]]</f>
        <v>-5.242614733555289E-3</v>
      </c>
      <c r="M216">
        <f xml:space="preserve"> tbl_market[[#This Row],[high]] - tbl_market[[#This Row],[low]]</f>
        <v>20.829999999999927</v>
      </c>
      <c r="N216" s="11" t="str">
        <f t="shared" si="3"/>
        <v>Feb</v>
      </c>
    </row>
    <row r="217" spans="1:14">
      <c r="A217" t="s">
        <v>205</v>
      </c>
      <c r="B217" t="s">
        <v>30</v>
      </c>
      <c r="C217">
        <v>1197.95</v>
      </c>
      <c r="D217">
        <v>1212.81</v>
      </c>
      <c r="E217">
        <v>1183.0999999999999</v>
      </c>
      <c r="F217">
        <v>1200.9100000000001</v>
      </c>
      <c r="G217">
        <v>1922</v>
      </c>
      <c r="H217" t="str">
        <f>VLOOKUP(B217,dim_company!A:C,3,FALSE)</f>
        <v>Infosys</v>
      </c>
      <c r="I217" t="str">
        <f>VLOOKUP(B217,dim_company!A:D,4,FALSE)</f>
        <v>SEC01</v>
      </c>
      <c r="J217" t="str">
        <f>VLOOKUP(I217,dim_sector!A:B,2,FALSE)</f>
        <v>Information Technology</v>
      </c>
      <c r="K217">
        <f xml:space="preserve"> tbl_market[[#This Row],[close]] - tbl_market[[#This Row],[open]]</f>
        <v>2.9600000000000364</v>
      </c>
      <c r="L217">
        <f xml:space="preserve"> (tbl_market[ [#This Row],[close] ] - tbl_market[[#This Row],[open]]) / tbl_market[[#This Row],[open]]</f>
        <v>2.4708877666013073E-3</v>
      </c>
      <c r="M217">
        <f xml:space="preserve"> tbl_market[[#This Row],[high]] - tbl_market[[#This Row],[low]]</f>
        <v>29.710000000000036</v>
      </c>
      <c r="N217" s="11" t="str">
        <f t="shared" si="3"/>
        <v>Feb</v>
      </c>
    </row>
    <row r="218" spans="1:14">
      <c r="A218" t="s">
        <v>206</v>
      </c>
      <c r="B218" t="s">
        <v>30</v>
      </c>
      <c r="C218">
        <v>1217.92</v>
      </c>
      <c r="D218">
        <v>1229.3</v>
      </c>
      <c r="E218">
        <v>1206.54</v>
      </c>
      <c r="F218">
        <v>1210.21</v>
      </c>
      <c r="G218">
        <v>2120</v>
      </c>
      <c r="H218" t="str">
        <f>VLOOKUP(B218,dim_company!A:C,3,FALSE)</f>
        <v>Infosys</v>
      </c>
      <c r="I218" t="str">
        <f>VLOOKUP(B218,dim_company!A:D,4,FALSE)</f>
        <v>SEC01</v>
      </c>
      <c r="J218" t="str">
        <f>VLOOKUP(I218,dim_sector!A:B,2,FALSE)</f>
        <v>Information Technology</v>
      </c>
      <c r="K218">
        <f xml:space="preserve"> tbl_market[[#This Row],[close]] - tbl_market[[#This Row],[open]]</f>
        <v>-7.7100000000000364</v>
      </c>
      <c r="L218">
        <f xml:space="preserve"> (tbl_market[ [#This Row],[close] ] - tbl_market[[#This Row],[open]]) / tbl_market[[#This Row],[open]]</f>
        <v>-6.3304650551760672E-3</v>
      </c>
      <c r="M218">
        <f xml:space="preserve"> tbl_market[[#This Row],[high]] - tbl_market[[#This Row],[low]]</f>
        <v>22.759999999999991</v>
      </c>
      <c r="N218" s="11" t="str">
        <f t="shared" si="3"/>
        <v>Feb</v>
      </c>
    </row>
    <row r="219" spans="1:14">
      <c r="A219" t="s">
        <v>207</v>
      </c>
      <c r="B219" t="s">
        <v>30</v>
      </c>
      <c r="C219">
        <v>1228.26</v>
      </c>
      <c r="D219">
        <v>1246.52</v>
      </c>
      <c r="E219">
        <v>1210</v>
      </c>
      <c r="F219">
        <v>1229.1400000000001</v>
      </c>
      <c r="G219">
        <v>3336</v>
      </c>
      <c r="H219" t="str">
        <f>VLOOKUP(B219,dim_company!A:C,3,FALSE)</f>
        <v>Infosys</v>
      </c>
      <c r="I219" t="str">
        <f>VLOOKUP(B219,dim_company!A:D,4,FALSE)</f>
        <v>SEC01</v>
      </c>
      <c r="J219" t="str">
        <f>VLOOKUP(I219,dim_sector!A:B,2,FALSE)</f>
        <v>Information Technology</v>
      </c>
      <c r="K219">
        <f xml:space="preserve"> tbl_market[[#This Row],[close]] - tbl_market[[#This Row],[open]]</f>
        <v>0.88000000000010914</v>
      </c>
      <c r="L219">
        <f xml:space="preserve"> (tbl_market[ [#This Row],[close] ] - tbl_market[[#This Row],[open]]) / tbl_market[[#This Row],[open]]</f>
        <v>7.1646068422004231E-4</v>
      </c>
      <c r="M219">
        <f xml:space="preserve"> tbl_market[[#This Row],[high]] - tbl_market[[#This Row],[low]]</f>
        <v>36.519999999999982</v>
      </c>
      <c r="N219" s="11" t="str">
        <f t="shared" si="3"/>
        <v>Feb</v>
      </c>
    </row>
    <row r="220" spans="1:14">
      <c r="A220" t="s">
        <v>208</v>
      </c>
      <c r="B220" t="s">
        <v>30</v>
      </c>
      <c r="C220">
        <v>1225.97</v>
      </c>
      <c r="D220">
        <v>1233.4100000000001</v>
      </c>
      <c r="E220">
        <v>1218.53</v>
      </c>
      <c r="F220">
        <v>1232.58</v>
      </c>
      <c r="G220">
        <v>33265</v>
      </c>
      <c r="H220" t="str">
        <f>VLOOKUP(B220,dim_company!A:C,3,FALSE)</f>
        <v>Infosys</v>
      </c>
      <c r="I220" t="str">
        <f>VLOOKUP(B220,dim_company!A:D,4,FALSE)</f>
        <v>SEC01</v>
      </c>
      <c r="J220" t="str">
        <f>VLOOKUP(I220,dim_sector!A:B,2,FALSE)</f>
        <v>Information Technology</v>
      </c>
      <c r="K220">
        <f xml:space="preserve"> tbl_market[[#This Row],[close]] - tbl_market[[#This Row],[open]]</f>
        <v>6.6099999999999</v>
      </c>
      <c r="L220">
        <f xml:space="preserve"> (tbl_market[ [#This Row],[close] ] - tbl_market[[#This Row],[open]]) / tbl_market[[#This Row],[open]]</f>
        <v>5.3916490615593367E-3</v>
      </c>
      <c r="M220">
        <f xml:space="preserve"> tbl_market[[#This Row],[high]] - tbl_market[[#This Row],[low]]</f>
        <v>14.880000000000109</v>
      </c>
      <c r="N220" s="11" t="str">
        <f t="shared" si="3"/>
        <v>Feb</v>
      </c>
    </row>
    <row r="221" spans="1:14">
      <c r="A221" t="s">
        <v>211</v>
      </c>
      <c r="B221" t="s">
        <v>30</v>
      </c>
      <c r="C221">
        <v>1230.43</v>
      </c>
      <c r="D221">
        <v>1245.83</v>
      </c>
      <c r="E221">
        <v>1215.03</v>
      </c>
      <c r="F221">
        <v>1233.6500000000001</v>
      </c>
      <c r="G221">
        <v>47197</v>
      </c>
      <c r="H221" t="str">
        <f>VLOOKUP(B221,dim_company!A:C,3,FALSE)</f>
        <v>Infosys</v>
      </c>
      <c r="I221" t="str">
        <f>VLOOKUP(B221,dim_company!A:D,4,FALSE)</f>
        <v>SEC01</v>
      </c>
      <c r="J221" t="str">
        <f>VLOOKUP(I221,dim_sector!A:B,2,FALSE)</f>
        <v>Information Technology</v>
      </c>
      <c r="K221">
        <f xml:space="preserve"> tbl_market[[#This Row],[close]] - tbl_market[[#This Row],[open]]</f>
        <v>3.2200000000000273</v>
      </c>
      <c r="L221">
        <f xml:space="preserve"> (tbl_market[ [#This Row],[close] ] - tbl_market[[#This Row],[open]]) / tbl_market[[#This Row],[open]]</f>
        <v>2.6169713027153329E-3</v>
      </c>
      <c r="M221">
        <f xml:space="preserve"> tbl_market[[#This Row],[high]] - tbl_market[[#This Row],[low]]</f>
        <v>30.799999999999955</v>
      </c>
      <c r="N221" s="11" t="str">
        <f t="shared" si="3"/>
        <v>Feb</v>
      </c>
    </row>
    <row r="222" spans="1:14">
      <c r="A222" t="s">
        <v>212</v>
      </c>
      <c r="B222" t="s">
        <v>30</v>
      </c>
      <c r="C222">
        <v>1268.18</v>
      </c>
      <c r="D222">
        <v>1279.92</v>
      </c>
      <c r="E222">
        <v>1256.45</v>
      </c>
      <c r="F222">
        <v>1259.23</v>
      </c>
      <c r="G222">
        <v>7371</v>
      </c>
      <c r="H222" t="str">
        <f>VLOOKUP(B222,dim_company!A:C,3,FALSE)</f>
        <v>Infosys</v>
      </c>
      <c r="I222" t="str">
        <f>VLOOKUP(B222,dim_company!A:D,4,FALSE)</f>
        <v>SEC01</v>
      </c>
      <c r="J222" t="str">
        <f>VLOOKUP(I222,dim_sector!A:B,2,FALSE)</f>
        <v>Information Technology</v>
      </c>
      <c r="K222">
        <f xml:space="preserve"> tbl_market[[#This Row],[close]] - tbl_market[[#This Row],[open]]</f>
        <v>-8.9500000000000455</v>
      </c>
      <c r="L222">
        <f xml:space="preserve"> (tbl_market[ [#This Row],[close] ] - tbl_market[[#This Row],[open]]) / tbl_market[[#This Row],[open]]</f>
        <v>-7.0573577883266134E-3</v>
      </c>
      <c r="M222">
        <f xml:space="preserve"> tbl_market[[#This Row],[high]] - tbl_market[[#This Row],[low]]</f>
        <v>23.470000000000027</v>
      </c>
      <c r="N222" s="11" t="str">
        <f t="shared" si="3"/>
        <v>Feb</v>
      </c>
    </row>
    <row r="223" spans="1:14">
      <c r="A223" t="s">
        <v>213</v>
      </c>
      <c r="B223" t="s">
        <v>30</v>
      </c>
      <c r="C223">
        <v>1278.03</v>
      </c>
      <c r="D223">
        <v>1291.6099999999999</v>
      </c>
      <c r="E223">
        <v>1264.45</v>
      </c>
      <c r="F223">
        <v>1279.9100000000001</v>
      </c>
      <c r="G223">
        <v>36996</v>
      </c>
      <c r="H223" t="str">
        <f>VLOOKUP(B223,dim_company!A:C,3,FALSE)</f>
        <v>Infosys</v>
      </c>
      <c r="I223" t="str">
        <f>VLOOKUP(B223,dim_company!A:D,4,FALSE)</f>
        <v>SEC01</v>
      </c>
      <c r="J223" t="str">
        <f>VLOOKUP(I223,dim_sector!A:B,2,FALSE)</f>
        <v>Information Technology</v>
      </c>
      <c r="K223">
        <f xml:space="preserve"> tbl_market[[#This Row],[close]] - tbl_market[[#This Row],[open]]</f>
        <v>1.8800000000001091</v>
      </c>
      <c r="L223">
        <f xml:space="preserve"> (tbl_market[ [#This Row],[close] ] - tbl_market[[#This Row],[open]]) / tbl_market[[#This Row],[open]]</f>
        <v>1.4710139824574613E-3</v>
      </c>
      <c r="M223">
        <f xml:space="preserve"> tbl_market[[#This Row],[high]] - tbl_market[[#This Row],[low]]</f>
        <v>27.159999999999854</v>
      </c>
      <c r="N223" s="11" t="str">
        <f t="shared" si="3"/>
        <v>Feb</v>
      </c>
    </row>
    <row r="224" spans="1:14">
      <c r="A224" t="s">
        <v>214</v>
      </c>
      <c r="B224" t="s">
        <v>30</v>
      </c>
      <c r="C224">
        <v>1266.96</v>
      </c>
      <c r="D224">
        <v>1279.96</v>
      </c>
      <c r="E224">
        <v>1253.97</v>
      </c>
      <c r="F224">
        <v>1266.29</v>
      </c>
      <c r="G224">
        <v>19755</v>
      </c>
      <c r="H224" t="str">
        <f>VLOOKUP(B224,dim_company!A:C,3,FALSE)</f>
        <v>Infosys</v>
      </c>
      <c r="I224" t="str">
        <f>VLOOKUP(B224,dim_company!A:D,4,FALSE)</f>
        <v>SEC01</v>
      </c>
      <c r="J224" t="str">
        <f>VLOOKUP(I224,dim_sector!A:B,2,FALSE)</f>
        <v>Information Technology</v>
      </c>
      <c r="K224">
        <f xml:space="preserve"> tbl_market[[#This Row],[close]] - tbl_market[[#This Row],[open]]</f>
        <v>-0.67000000000007276</v>
      </c>
      <c r="L224">
        <f xml:space="preserve"> (tbl_market[ [#This Row],[close] ] - tbl_market[[#This Row],[open]]) / tbl_market[[#This Row],[open]]</f>
        <v>-5.2882490370656748E-4</v>
      </c>
      <c r="M224">
        <f xml:space="preserve"> tbl_market[[#This Row],[high]] - tbl_market[[#This Row],[low]]</f>
        <v>25.990000000000009</v>
      </c>
      <c r="N224" s="11" t="str">
        <f t="shared" si="3"/>
        <v>Feb</v>
      </c>
    </row>
    <row r="225" spans="1:14">
      <c r="A225" t="s">
        <v>215</v>
      </c>
      <c r="B225" t="s">
        <v>30</v>
      </c>
      <c r="C225">
        <v>1268.47</v>
      </c>
      <c r="D225">
        <v>1286.77</v>
      </c>
      <c r="E225">
        <v>1250.18</v>
      </c>
      <c r="F225">
        <v>1268.45</v>
      </c>
      <c r="G225">
        <v>17478</v>
      </c>
      <c r="H225" t="str">
        <f>VLOOKUP(B225,dim_company!A:C,3,FALSE)</f>
        <v>Infosys</v>
      </c>
      <c r="I225" t="str">
        <f>VLOOKUP(B225,dim_company!A:D,4,FALSE)</f>
        <v>SEC01</v>
      </c>
      <c r="J225" t="str">
        <f>VLOOKUP(I225,dim_sector!A:B,2,FALSE)</f>
        <v>Information Technology</v>
      </c>
      <c r="K225">
        <f xml:space="preserve"> tbl_market[[#This Row],[close]] - tbl_market[[#This Row],[open]]</f>
        <v>-1.999999999998181E-2</v>
      </c>
      <c r="L225">
        <f xml:space="preserve"> (tbl_market[ [#This Row],[close] ] - tbl_market[[#This Row],[open]]) / tbl_market[[#This Row],[open]]</f>
        <v>-1.5767026417638422E-5</v>
      </c>
      <c r="M225">
        <f xml:space="preserve"> tbl_market[[#This Row],[high]] - tbl_market[[#This Row],[low]]</f>
        <v>36.589999999999918</v>
      </c>
      <c r="N225" s="11" t="str">
        <f t="shared" si="3"/>
        <v>Feb</v>
      </c>
    </row>
    <row r="226" spans="1:14">
      <c r="A226" t="s">
        <v>190</v>
      </c>
      <c r="B226" t="s">
        <v>33</v>
      </c>
      <c r="C226">
        <v>2099.21</v>
      </c>
      <c r="D226">
        <v>2115.3000000000002</v>
      </c>
      <c r="E226">
        <v>2083.11</v>
      </c>
      <c r="F226">
        <v>2102.25</v>
      </c>
      <c r="G226">
        <v>37935</v>
      </c>
      <c r="H226" t="str">
        <f>VLOOKUP(B226,dim_company!A:C,3,FALSE)</f>
        <v>HDFC Bank</v>
      </c>
      <c r="I226" t="str">
        <f>VLOOKUP(B226,dim_company!A:D,4,FALSE)</f>
        <v>SEC02</v>
      </c>
      <c r="J226" t="str">
        <f>VLOOKUP(I226,dim_sector!A:B,2,FALSE)</f>
        <v>Financials</v>
      </c>
      <c r="K226">
        <f xml:space="preserve"> tbl_market[[#This Row],[close]] - tbl_market[[#This Row],[open]]</f>
        <v>3.0399999999999636</v>
      </c>
      <c r="L226">
        <f xml:space="preserve"> (tbl_market[ [#This Row],[close] ] - tbl_market[[#This Row],[open]]) / tbl_market[[#This Row],[open]]</f>
        <v>1.4481638330609912E-3</v>
      </c>
      <c r="M226">
        <f xml:space="preserve"> tbl_market[[#This Row],[high]] - tbl_market[[#This Row],[low]]</f>
        <v>32.190000000000055</v>
      </c>
      <c r="N226" s="11" t="str">
        <f t="shared" si="3"/>
        <v>Feb</v>
      </c>
    </row>
    <row r="227" spans="1:14">
      <c r="A227" t="s">
        <v>191</v>
      </c>
      <c r="B227" t="s">
        <v>33</v>
      </c>
      <c r="C227">
        <v>2152.91</v>
      </c>
      <c r="D227">
        <v>2177.61</v>
      </c>
      <c r="E227">
        <v>2128.1999999999998</v>
      </c>
      <c r="F227">
        <v>2157.56</v>
      </c>
      <c r="G227">
        <v>30009</v>
      </c>
      <c r="H227" t="str">
        <f>VLOOKUP(B227,dim_company!A:C,3,FALSE)</f>
        <v>HDFC Bank</v>
      </c>
      <c r="I227" t="str">
        <f>VLOOKUP(B227,dim_company!A:D,4,FALSE)</f>
        <v>SEC02</v>
      </c>
      <c r="J227" t="str">
        <f>VLOOKUP(I227,dim_sector!A:B,2,FALSE)</f>
        <v>Financials</v>
      </c>
      <c r="K227">
        <f xml:space="preserve"> tbl_market[[#This Row],[close]] - tbl_market[[#This Row],[open]]</f>
        <v>4.6500000000000909</v>
      </c>
      <c r="L227">
        <f xml:space="preserve"> (tbl_market[ [#This Row],[close] ] - tbl_market[[#This Row],[open]]) / tbl_market[[#This Row],[open]]</f>
        <v>2.1598673423413386E-3</v>
      </c>
      <c r="M227">
        <f xml:space="preserve"> tbl_market[[#This Row],[high]] - tbl_market[[#This Row],[low]]</f>
        <v>49.410000000000309</v>
      </c>
      <c r="N227" s="11" t="str">
        <f t="shared" si="3"/>
        <v>Feb</v>
      </c>
    </row>
    <row r="228" spans="1:14">
      <c r="A228" t="s">
        <v>192</v>
      </c>
      <c r="B228" t="s">
        <v>33</v>
      </c>
      <c r="C228">
        <v>2168.6999999999998</v>
      </c>
      <c r="D228">
        <v>2192.15</v>
      </c>
      <c r="E228">
        <v>2145.25</v>
      </c>
      <c r="F228">
        <v>2171.31</v>
      </c>
      <c r="G228">
        <v>27143</v>
      </c>
      <c r="H228" t="str">
        <f>VLOOKUP(B228,dim_company!A:C,3,FALSE)</f>
        <v>HDFC Bank</v>
      </c>
      <c r="I228" t="str">
        <f>VLOOKUP(B228,dim_company!A:D,4,FALSE)</f>
        <v>SEC02</v>
      </c>
      <c r="J228" t="str">
        <f>VLOOKUP(I228,dim_sector!A:B,2,FALSE)</f>
        <v>Financials</v>
      </c>
      <c r="K228">
        <f xml:space="preserve"> tbl_market[[#This Row],[close]] - tbl_market[[#This Row],[open]]</f>
        <v>2.6100000000001273</v>
      </c>
      <c r="L228">
        <f xml:space="preserve"> (tbl_market[ [#This Row],[close] ] - tbl_market[[#This Row],[open]]) / tbl_market[[#This Row],[open]]</f>
        <v>1.2034859593305332E-3</v>
      </c>
      <c r="M228">
        <f xml:space="preserve"> tbl_market[[#This Row],[high]] - tbl_market[[#This Row],[low]]</f>
        <v>46.900000000000091</v>
      </c>
      <c r="N228" s="11" t="str">
        <f t="shared" si="3"/>
        <v>Feb</v>
      </c>
    </row>
    <row r="229" spans="1:14">
      <c r="A229" t="s">
        <v>193</v>
      </c>
      <c r="B229" t="s">
        <v>33</v>
      </c>
      <c r="C229">
        <v>2173.63</v>
      </c>
      <c r="D229">
        <v>2204.4</v>
      </c>
      <c r="E229">
        <v>2142.86</v>
      </c>
      <c r="F229">
        <v>2175.81</v>
      </c>
      <c r="G229">
        <v>21581</v>
      </c>
      <c r="H229" t="str">
        <f>VLOOKUP(B229,dim_company!A:C,3,FALSE)</f>
        <v>HDFC Bank</v>
      </c>
      <c r="I229" t="str">
        <f>VLOOKUP(B229,dim_company!A:D,4,FALSE)</f>
        <v>SEC02</v>
      </c>
      <c r="J229" t="str">
        <f>VLOOKUP(I229,dim_sector!A:B,2,FALSE)</f>
        <v>Financials</v>
      </c>
      <c r="K229">
        <f xml:space="preserve"> tbl_market[[#This Row],[close]] - tbl_market[[#This Row],[open]]</f>
        <v>2.1799999999998363</v>
      </c>
      <c r="L229">
        <f xml:space="preserve"> (tbl_market[ [#This Row],[close] ] - tbl_market[[#This Row],[open]]) / tbl_market[[#This Row],[open]]</f>
        <v>1.0029305815616439E-3</v>
      </c>
      <c r="M229">
        <f xml:space="preserve"> tbl_market[[#This Row],[high]] - tbl_market[[#This Row],[low]]</f>
        <v>61.539999999999964</v>
      </c>
      <c r="N229" s="11" t="str">
        <f t="shared" si="3"/>
        <v>Feb</v>
      </c>
    </row>
    <row r="230" spans="1:14">
      <c r="A230" t="s">
        <v>194</v>
      </c>
      <c r="B230" t="s">
        <v>33</v>
      </c>
      <c r="C230">
        <v>2227.9</v>
      </c>
      <c r="D230">
        <v>2264.1999999999998</v>
      </c>
      <c r="E230">
        <v>2191.61</v>
      </c>
      <c r="F230">
        <v>2223.8200000000002</v>
      </c>
      <c r="G230">
        <v>4762</v>
      </c>
      <c r="H230" t="str">
        <f>VLOOKUP(B230,dim_company!A:C,3,FALSE)</f>
        <v>HDFC Bank</v>
      </c>
      <c r="I230" t="str">
        <f>VLOOKUP(B230,dim_company!A:D,4,FALSE)</f>
        <v>SEC02</v>
      </c>
      <c r="J230" t="str">
        <f>VLOOKUP(I230,dim_sector!A:B,2,FALSE)</f>
        <v>Financials</v>
      </c>
      <c r="K230">
        <f xml:space="preserve"> tbl_market[[#This Row],[close]] - tbl_market[[#This Row],[open]]</f>
        <v>-4.0799999999999272</v>
      </c>
      <c r="L230">
        <f xml:space="preserve"> (tbl_market[ [#This Row],[close] ] - tbl_market[[#This Row],[open]]) / tbl_market[[#This Row],[open]]</f>
        <v>-1.8313209749090745E-3</v>
      </c>
      <c r="M230">
        <f xml:space="preserve"> tbl_market[[#This Row],[high]] - tbl_market[[#This Row],[low]]</f>
        <v>72.589999999999691</v>
      </c>
      <c r="N230" s="11" t="str">
        <f t="shared" si="3"/>
        <v>Feb</v>
      </c>
    </row>
    <row r="231" spans="1:14">
      <c r="A231" t="s">
        <v>197</v>
      </c>
      <c r="B231" t="s">
        <v>33</v>
      </c>
      <c r="C231">
        <v>2249.75</v>
      </c>
      <c r="D231">
        <v>2257.5700000000002</v>
      </c>
      <c r="E231">
        <v>2241.9299999999998</v>
      </c>
      <c r="F231">
        <v>2252.84</v>
      </c>
      <c r="G231">
        <v>39559</v>
      </c>
      <c r="H231" t="str">
        <f>VLOOKUP(B231,dim_company!A:C,3,FALSE)</f>
        <v>HDFC Bank</v>
      </c>
      <c r="I231" t="str">
        <f>VLOOKUP(B231,dim_company!A:D,4,FALSE)</f>
        <v>SEC02</v>
      </c>
      <c r="J231" t="str">
        <f>VLOOKUP(I231,dim_sector!A:B,2,FALSE)</f>
        <v>Financials</v>
      </c>
      <c r="K231">
        <f xml:space="preserve"> tbl_market[[#This Row],[close]] - tbl_market[[#This Row],[open]]</f>
        <v>3.0900000000001455</v>
      </c>
      <c r="L231">
        <f xml:space="preserve"> (tbl_market[ [#This Row],[close] ] - tbl_market[[#This Row],[open]]) / tbl_market[[#This Row],[open]]</f>
        <v>1.3734859428826071E-3</v>
      </c>
      <c r="M231">
        <f xml:space="preserve"> tbl_market[[#This Row],[high]] - tbl_market[[#This Row],[low]]</f>
        <v>15.640000000000327</v>
      </c>
      <c r="N231" s="11" t="str">
        <f t="shared" si="3"/>
        <v>Feb</v>
      </c>
    </row>
    <row r="232" spans="1:14">
      <c r="A232" t="s">
        <v>198</v>
      </c>
      <c r="B232" t="s">
        <v>33</v>
      </c>
      <c r="C232">
        <v>2237.38</v>
      </c>
      <c r="D232">
        <v>2248.64</v>
      </c>
      <c r="E232">
        <v>2226.13</v>
      </c>
      <c r="F232">
        <v>2247.81</v>
      </c>
      <c r="G232">
        <v>31811</v>
      </c>
      <c r="H232" t="str">
        <f>VLOOKUP(B232,dim_company!A:C,3,FALSE)</f>
        <v>HDFC Bank</v>
      </c>
      <c r="I232" t="str">
        <f>VLOOKUP(B232,dim_company!A:D,4,FALSE)</f>
        <v>SEC02</v>
      </c>
      <c r="J232" t="str">
        <f>VLOOKUP(I232,dim_sector!A:B,2,FALSE)</f>
        <v>Financials</v>
      </c>
      <c r="K232">
        <f xml:space="preserve"> tbl_market[[#This Row],[close]] - tbl_market[[#This Row],[open]]</f>
        <v>10.429999999999836</v>
      </c>
      <c r="L232">
        <f xml:space="preserve"> (tbl_market[ [#This Row],[close] ] - tbl_market[[#This Row],[open]]) / tbl_market[[#This Row],[open]]</f>
        <v>4.6617025270628302E-3</v>
      </c>
      <c r="M232">
        <f xml:space="preserve"> tbl_market[[#This Row],[high]] - tbl_market[[#This Row],[low]]</f>
        <v>22.509999999999764</v>
      </c>
      <c r="N232" s="11" t="str">
        <f t="shared" si="3"/>
        <v>Feb</v>
      </c>
    </row>
    <row r="233" spans="1:14">
      <c r="A233" t="s">
        <v>199</v>
      </c>
      <c r="B233" t="s">
        <v>33</v>
      </c>
      <c r="C233">
        <v>2220.73</v>
      </c>
      <c r="D233">
        <v>2248.7199999999998</v>
      </c>
      <c r="E233">
        <v>2192.7399999999998</v>
      </c>
      <c r="F233">
        <v>2217.5700000000002</v>
      </c>
      <c r="G233">
        <v>23431</v>
      </c>
      <c r="H233" t="str">
        <f>VLOOKUP(B233,dim_company!A:C,3,FALSE)</f>
        <v>HDFC Bank</v>
      </c>
      <c r="I233" t="str">
        <f>VLOOKUP(B233,dim_company!A:D,4,FALSE)</f>
        <v>SEC02</v>
      </c>
      <c r="J233" t="str">
        <f>VLOOKUP(I233,dim_sector!A:B,2,FALSE)</f>
        <v>Financials</v>
      </c>
      <c r="K233">
        <f xml:space="preserve"> tbl_market[[#This Row],[close]] - tbl_market[[#This Row],[open]]</f>
        <v>-3.1599999999998545</v>
      </c>
      <c r="L233">
        <f xml:space="preserve"> (tbl_market[ [#This Row],[close] ] - tbl_market[[#This Row],[open]]) / tbl_market[[#This Row],[open]]</f>
        <v>-1.4229555146280071E-3</v>
      </c>
      <c r="M233">
        <f xml:space="preserve"> tbl_market[[#This Row],[high]] - tbl_market[[#This Row],[low]]</f>
        <v>55.980000000000018</v>
      </c>
      <c r="N233" s="11" t="str">
        <f t="shared" si="3"/>
        <v>Feb</v>
      </c>
    </row>
    <row r="234" spans="1:14">
      <c r="A234" t="s">
        <v>200</v>
      </c>
      <c r="B234" t="s">
        <v>33</v>
      </c>
      <c r="C234">
        <v>2171.5</v>
      </c>
      <c r="D234">
        <v>2193.3200000000002</v>
      </c>
      <c r="E234">
        <v>2149.6799999999998</v>
      </c>
      <c r="F234">
        <v>2152.8000000000002</v>
      </c>
      <c r="G234">
        <v>7368</v>
      </c>
      <c r="H234" t="str">
        <f>VLOOKUP(B234,dim_company!A:C,3,FALSE)</f>
        <v>HDFC Bank</v>
      </c>
      <c r="I234" t="str">
        <f>VLOOKUP(B234,dim_company!A:D,4,FALSE)</f>
        <v>SEC02</v>
      </c>
      <c r="J234" t="str">
        <f>VLOOKUP(I234,dim_sector!A:B,2,FALSE)</f>
        <v>Financials</v>
      </c>
      <c r="K234">
        <f xml:space="preserve"> tbl_market[[#This Row],[close]] - tbl_market[[#This Row],[open]]</f>
        <v>-18.699999999999818</v>
      </c>
      <c r="L234">
        <f xml:space="preserve"> (tbl_market[ [#This Row],[close] ] - tbl_market[[#This Row],[open]]) / tbl_market[[#This Row],[open]]</f>
        <v>-8.6115588303015515E-3</v>
      </c>
      <c r="M234">
        <f xml:space="preserve"> tbl_market[[#This Row],[high]] - tbl_market[[#This Row],[low]]</f>
        <v>43.640000000000327</v>
      </c>
      <c r="N234" s="11" t="str">
        <f t="shared" si="3"/>
        <v>Feb</v>
      </c>
    </row>
    <row r="235" spans="1:14">
      <c r="A235" t="s">
        <v>201</v>
      </c>
      <c r="B235" t="s">
        <v>33</v>
      </c>
      <c r="C235">
        <v>2135.84</v>
      </c>
      <c r="D235">
        <v>2145.23</v>
      </c>
      <c r="E235">
        <v>2126.4499999999998</v>
      </c>
      <c r="F235">
        <v>2141.4699999999998</v>
      </c>
      <c r="G235">
        <v>24116</v>
      </c>
      <c r="H235" t="str">
        <f>VLOOKUP(B235,dim_company!A:C,3,FALSE)</f>
        <v>HDFC Bank</v>
      </c>
      <c r="I235" t="str">
        <f>VLOOKUP(B235,dim_company!A:D,4,FALSE)</f>
        <v>SEC02</v>
      </c>
      <c r="J235" t="str">
        <f>VLOOKUP(I235,dim_sector!A:B,2,FALSE)</f>
        <v>Financials</v>
      </c>
      <c r="K235">
        <f xml:space="preserve"> tbl_market[[#This Row],[close]] - tbl_market[[#This Row],[open]]</f>
        <v>5.6299999999996544</v>
      </c>
      <c r="L235">
        <f xml:space="preserve"> (tbl_market[ [#This Row],[close] ] - tbl_market[[#This Row],[open]]) / tbl_market[[#This Row],[open]]</f>
        <v>2.6359652408418487E-3</v>
      </c>
      <c r="M235">
        <f xml:space="preserve"> tbl_market[[#This Row],[high]] - tbl_market[[#This Row],[low]]</f>
        <v>18.7800000000002</v>
      </c>
      <c r="N235" s="11" t="str">
        <f t="shared" si="3"/>
        <v>Feb</v>
      </c>
    </row>
    <row r="236" spans="1:14">
      <c r="A236" t="s">
        <v>204</v>
      </c>
      <c r="B236" t="s">
        <v>33</v>
      </c>
      <c r="C236">
        <v>2103.4899999999998</v>
      </c>
      <c r="D236">
        <v>2113.52</v>
      </c>
      <c r="E236">
        <v>2093.4499999999998</v>
      </c>
      <c r="F236">
        <v>2110.1999999999998</v>
      </c>
      <c r="G236">
        <v>44201</v>
      </c>
      <c r="H236" t="str">
        <f>VLOOKUP(B236,dim_company!A:C,3,FALSE)</f>
        <v>HDFC Bank</v>
      </c>
      <c r="I236" t="str">
        <f>VLOOKUP(B236,dim_company!A:D,4,FALSE)</f>
        <v>SEC02</v>
      </c>
      <c r="J236" t="str">
        <f>VLOOKUP(I236,dim_sector!A:B,2,FALSE)</f>
        <v>Financials</v>
      </c>
      <c r="K236">
        <f xml:space="preserve"> tbl_market[[#This Row],[close]] - tbl_market[[#This Row],[open]]</f>
        <v>6.7100000000000364</v>
      </c>
      <c r="L236">
        <f xml:space="preserve"> (tbl_market[ [#This Row],[close] ] - tbl_market[[#This Row],[open]]) / tbl_market[[#This Row],[open]]</f>
        <v>3.1899367242059799E-3</v>
      </c>
      <c r="M236">
        <f xml:space="preserve"> tbl_market[[#This Row],[high]] - tbl_market[[#This Row],[low]]</f>
        <v>20.070000000000164</v>
      </c>
      <c r="N236" s="11" t="str">
        <f t="shared" si="3"/>
        <v>Feb</v>
      </c>
    </row>
    <row r="237" spans="1:14">
      <c r="A237" t="s">
        <v>205</v>
      </c>
      <c r="B237" t="s">
        <v>33</v>
      </c>
      <c r="C237">
        <v>2197.87</v>
      </c>
      <c r="D237">
        <v>2223.56</v>
      </c>
      <c r="E237">
        <v>2172.17</v>
      </c>
      <c r="F237">
        <v>2180.9299999999998</v>
      </c>
      <c r="G237">
        <v>11361</v>
      </c>
      <c r="H237" t="str">
        <f>VLOOKUP(B237,dim_company!A:C,3,FALSE)</f>
        <v>HDFC Bank</v>
      </c>
      <c r="I237" t="str">
        <f>VLOOKUP(B237,dim_company!A:D,4,FALSE)</f>
        <v>SEC02</v>
      </c>
      <c r="J237" t="str">
        <f>VLOOKUP(I237,dim_sector!A:B,2,FALSE)</f>
        <v>Financials</v>
      </c>
      <c r="K237">
        <f xml:space="preserve"> tbl_market[[#This Row],[close]] - tbl_market[[#This Row],[open]]</f>
        <v>-16.940000000000055</v>
      </c>
      <c r="L237">
        <f xml:space="preserve"> (tbl_market[ [#This Row],[close] ] - tbl_market[[#This Row],[open]]) / tbl_market[[#This Row],[open]]</f>
        <v>-7.7074622247903903E-3</v>
      </c>
      <c r="M237">
        <f xml:space="preserve"> tbl_market[[#This Row],[high]] - tbl_market[[#This Row],[low]]</f>
        <v>51.389999999999873</v>
      </c>
      <c r="N237" s="11" t="str">
        <f t="shared" si="3"/>
        <v>Feb</v>
      </c>
    </row>
    <row r="238" spans="1:14">
      <c r="A238" t="s">
        <v>206</v>
      </c>
      <c r="B238" t="s">
        <v>33</v>
      </c>
      <c r="C238">
        <v>2176.64</v>
      </c>
      <c r="D238">
        <v>2198.29</v>
      </c>
      <c r="E238">
        <v>2154.98</v>
      </c>
      <c r="F238">
        <v>2163.65</v>
      </c>
      <c r="G238">
        <v>10078</v>
      </c>
      <c r="H238" t="str">
        <f>VLOOKUP(B238,dim_company!A:C,3,FALSE)</f>
        <v>HDFC Bank</v>
      </c>
      <c r="I238" t="str">
        <f>VLOOKUP(B238,dim_company!A:D,4,FALSE)</f>
        <v>SEC02</v>
      </c>
      <c r="J238" t="str">
        <f>VLOOKUP(I238,dim_sector!A:B,2,FALSE)</f>
        <v>Financials</v>
      </c>
      <c r="K238">
        <f xml:space="preserve"> tbl_market[[#This Row],[close]] - tbl_market[[#This Row],[open]]</f>
        <v>-12.989999999999782</v>
      </c>
      <c r="L238">
        <f xml:space="preserve"> (tbl_market[ [#This Row],[close] ] - tbl_market[[#This Row],[open]]) / tbl_market[[#This Row],[open]]</f>
        <v>-5.9679138488678797E-3</v>
      </c>
      <c r="M238">
        <f xml:space="preserve"> tbl_market[[#This Row],[high]] - tbl_market[[#This Row],[low]]</f>
        <v>43.309999999999945</v>
      </c>
      <c r="N238" s="11" t="str">
        <f t="shared" si="3"/>
        <v>Feb</v>
      </c>
    </row>
    <row r="239" spans="1:14">
      <c r="A239" t="s">
        <v>207</v>
      </c>
      <c r="B239" t="s">
        <v>33</v>
      </c>
      <c r="C239">
        <v>2139.73</v>
      </c>
      <c r="D239">
        <v>2174.5300000000002</v>
      </c>
      <c r="E239">
        <v>2104.9299999999998</v>
      </c>
      <c r="F239">
        <v>2145.7600000000002</v>
      </c>
      <c r="G239">
        <v>39850</v>
      </c>
      <c r="H239" t="str">
        <f>VLOOKUP(B239,dim_company!A:C,3,FALSE)</f>
        <v>HDFC Bank</v>
      </c>
      <c r="I239" t="str">
        <f>VLOOKUP(B239,dim_company!A:D,4,FALSE)</f>
        <v>SEC02</v>
      </c>
      <c r="J239" t="str">
        <f>VLOOKUP(I239,dim_sector!A:B,2,FALSE)</f>
        <v>Financials</v>
      </c>
      <c r="K239">
        <f xml:space="preserve"> tbl_market[[#This Row],[close]] - tbl_market[[#This Row],[open]]</f>
        <v>6.0300000000002001</v>
      </c>
      <c r="L239">
        <f xml:space="preserve"> (tbl_market[ [#This Row],[close] ] - tbl_market[[#This Row],[open]]) / tbl_market[[#This Row],[open]]</f>
        <v>2.8181125656041649E-3</v>
      </c>
      <c r="M239">
        <f xml:space="preserve"> tbl_market[[#This Row],[high]] - tbl_market[[#This Row],[low]]</f>
        <v>69.600000000000364</v>
      </c>
      <c r="N239" s="11" t="str">
        <f t="shared" si="3"/>
        <v>Feb</v>
      </c>
    </row>
    <row r="240" spans="1:14">
      <c r="A240" t="s">
        <v>208</v>
      </c>
      <c r="B240" t="s">
        <v>33</v>
      </c>
      <c r="C240">
        <v>2111.88</v>
      </c>
      <c r="D240">
        <v>2143.27</v>
      </c>
      <c r="E240">
        <v>2080.48</v>
      </c>
      <c r="F240">
        <v>2105.5300000000002</v>
      </c>
      <c r="G240">
        <v>27015</v>
      </c>
      <c r="H240" t="str">
        <f>VLOOKUP(B240,dim_company!A:C,3,FALSE)</f>
        <v>HDFC Bank</v>
      </c>
      <c r="I240" t="str">
        <f>VLOOKUP(B240,dim_company!A:D,4,FALSE)</f>
        <v>SEC02</v>
      </c>
      <c r="J240" t="str">
        <f>VLOOKUP(I240,dim_sector!A:B,2,FALSE)</f>
        <v>Financials</v>
      </c>
      <c r="K240">
        <f xml:space="preserve"> tbl_market[[#This Row],[close]] - tbl_market[[#This Row],[open]]</f>
        <v>-6.3499999999999091</v>
      </c>
      <c r="L240">
        <f xml:space="preserve"> (tbl_market[ [#This Row],[close] ] - tbl_market[[#This Row],[open]]) / tbl_market[[#This Row],[open]]</f>
        <v>-3.0067996287667428E-3</v>
      </c>
      <c r="M240">
        <f xml:space="preserve"> tbl_market[[#This Row],[high]] - tbl_market[[#This Row],[low]]</f>
        <v>62.789999999999964</v>
      </c>
      <c r="N240" s="11" t="str">
        <f t="shared" si="3"/>
        <v>Feb</v>
      </c>
    </row>
    <row r="241" spans="1:14">
      <c r="A241" t="s">
        <v>211</v>
      </c>
      <c r="B241" t="s">
        <v>33</v>
      </c>
      <c r="C241">
        <v>2085.62</v>
      </c>
      <c r="D241">
        <v>2111.52</v>
      </c>
      <c r="E241">
        <v>2059.7199999999998</v>
      </c>
      <c r="F241">
        <v>2098.98</v>
      </c>
      <c r="G241">
        <v>37679</v>
      </c>
      <c r="H241" t="str">
        <f>VLOOKUP(B241,dim_company!A:C,3,FALSE)</f>
        <v>HDFC Bank</v>
      </c>
      <c r="I241" t="str">
        <f>VLOOKUP(B241,dim_company!A:D,4,FALSE)</f>
        <v>SEC02</v>
      </c>
      <c r="J241" t="str">
        <f>VLOOKUP(I241,dim_sector!A:B,2,FALSE)</f>
        <v>Financials</v>
      </c>
      <c r="K241">
        <f xml:space="preserve"> tbl_market[[#This Row],[close]] - tbl_market[[#This Row],[open]]</f>
        <v>13.360000000000127</v>
      </c>
      <c r="L241">
        <f xml:space="preserve"> (tbl_market[ [#This Row],[close] ] - tbl_market[[#This Row],[open]]) / tbl_market[[#This Row],[open]]</f>
        <v>6.4057690279150222E-3</v>
      </c>
      <c r="M241">
        <f xml:space="preserve"> tbl_market[[#This Row],[high]] - tbl_market[[#This Row],[low]]</f>
        <v>51.800000000000182</v>
      </c>
      <c r="N241" s="11" t="str">
        <f t="shared" si="3"/>
        <v>Feb</v>
      </c>
    </row>
    <row r="242" spans="1:14">
      <c r="A242" t="s">
        <v>212</v>
      </c>
      <c r="B242" t="s">
        <v>33</v>
      </c>
      <c r="C242">
        <v>2080.15</v>
      </c>
      <c r="D242">
        <v>2111.71</v>
      </c>
      <c r="E242">
        <v>2048.59</v>
      </c>
      <c r="F242">
        <v>2081.9699999999998</v>
      </c>
      <c r="G242">
        <v>14629</v>
      </c>
      <c r="H242" t="str">
        <f>VLOOKUP(B242,dim_company!A:C,3,FALSE)</f>
        <v>HDFC Bank</v>
      </c>
      <c r="I242" t="str">
        <f>VLOOKUP(B242,dim_company!A:D,4,FALSE)</f>
        <v>SEC02</v>
      </c>
      <c r="J242" t="str">
        <f>VLOOKUP(I242,dim_sector!A:B,2,FALSE)</f>
        <v>Financials</v>
      </c>
      <c r="K242">
        <f xml:space="preserve"> tbl_market[[#This Row],[close]] - tbl_market[[#This Row],[open]]</f>
        <v>1.819999999999709</v>
      </c>
      <c r="L242">
        <f xml:space="preserve"> (tbl_market[ [#This Row],[close] ] - tbl_market[[#This Row],[open]]) / tbl_market[[#This Row],[open]]</f>
        <v>8.749369035885436E-4</v>
      </c>
      <c r="M242">
        <f xml:space="preserve"> tbl_market[[#This Row],[high]] - tbl_market[[#This Row],[low]]</f>
        <v>63.119999999999891</v>
      </c>
      <c r="N242" s="11" t="str">
        <f t="shared" si="3"/>
        <v>Feb</v>
      </c>
    </row>
    <row r="243" spans="1:14">
      <c r="A243" t="s">
        <v>213</v>
      </c>
      <c r="B243" t="s">
        <v>33</v>
      </c>
      <c r="C243">
        <v>2131.2800000000002</v>
      </c>
      <c r="D243">
        <v>2154.63</v>
      </c>
      <c r="E243">
        <v>2107.94</v>
      </c>
      <c r="F243">
        <v>2128.56</v>
      </c>
      <c r="G243">
        <v>34226</v>
      </c>
      <c r="H243" t="str">
        <f>VLOOKUP(B243,dim_company!A:C,3,FALSE)</f>
        <v>HDFC Bank</v>
      </c>
      <c r="I243" t="str">
        <f>VLOOKUP(B243,dim_company!A:D,4,FALSE)</f>
        <v>SEC02</v>
      </c>
      <c r="J243" t="str">
        <f>VLOOKUP(I243,dim_sector!A:B,2,FALSE)</f>
        <v>Financials</v>
      </c>
      <c r="K243">
        <f xml:space="preserve"> tbl_market[[#This Row],[close]] - tbl_market[[#This Row],[open]]</f>
        <v>-2.7200000000002547</v>
      </c>
      <c r="L243">
        <f xml:space="preserve"> (tbl_market[ [#This Row],[close] ] - tbl_market[[#This Row],[open]]) / tbl_market[[#This Row],[open]]</f>
        <v>-1.2762283698060576E-3</v>
      </c>
      <c r="M243">
        <f xml:space="preserve"> tbl_market[[#This Row],[high]] - tbl_market[[#This Row],[low]]</f>
        <v>46.690000000000055</v>
      </c>
      <c r="N243" s="11" t="str">
        <f t="shared" si="3"/>
        <v>Feb</v>
      </c>
    </row>
    <row r="244" spans="1:14">
      <c r="A244" t="s">
        <v>214</v>
      </c>
      <c r="B244" t="s">
        <v>33</v>
      </c>
      <c r="C244">
        <v>2141</v>
      </c>
      <c r="D244">
        <v>2171.7800000000002</v>
      </c>
      <c r="E244">
        <v>2110.23</v>
      </c>
      <c r="F244">
        <v>2133.59</v>
      </c>
      <c r="G244">
        <v>28961</v>
      </c>
      <c r="H244" t="str">
        <f>VLOOKUP(B244,dim_company!A:C,3,FALSE)</f>
        <v>HDFC Bank</v>
      </c>
      <c r="I244" t="str">
        <f>VLOOKUP(B244,dim_company!A:D,4,FALSE)</f>
        <v>SEC02</v>
      </c>
      <c r="J244" t="str">
        <f>VLOOKUP(I244,dim_sector!A:B,2,FALSE)</f>
        <v>Financials</v>
      </c>
      <c r="K244">
        <f xml:space="preserve"> tbl_market[[#This Row],[close]] - tbl_market[[#This Row],[open]]</f>
        <v>-7.4099999999998545</v>
      </c>
      <c r="L244">
        <f xml:space="preserve"> (tbl_market[ [#This Row],[close] ] - tbl_market[[#This Row],[open]]) / tbl_market[[#This Row],[open]]</f>
        <v>-3.4609995329284702E-3</v>
      </c>
      <c r="M244">
        <f xml:space="preserve"> tbl_market[[#This Row],[high]] - tbl_market[[#This Row],[low]]</f>
        <v>61.550000000000182</v>
      </c>
      <c r="N244" s="11" t="str">
        <f t="shared" si="3"/>
        <v>Feb</v>
      </c>
    </row>
    <row r="245" spans="1:14">
      <c r="A245" t="s">
        <v>215</v>
      </c>
      <c r="B245" t="s">
        <v>33</v>
      </c>
      <c r="C245">
        <v>2140.33</v>
      </c>
      <c r="D245">
        <v>2167.31</v>
      </c>
      <c r="E245">
        <v>2113.34</v>
      </c>
      <c r="F245">
        <v>2133.86</v>
      </c>
      <c r="G245">
        <v>22288</v>
      </c>
      <c r="H245" t="str">
        <f>VLOOKUP(B245,dim_company!A:C,3,FALSE)</f>
        <v>HDFC Bank</v>
      </c>
      <c r="I245" t="str">
        <f>VLOOKUP(B245,dim_company!A:D,4,FALSE)</f>
        <v>SEC02</v>
      </c>
      <c r="J245" t="str">
        <f>VLOOKUP(I245,dim_sector!A:B,2,FALSE)</f>
        <v>Financials</v>
      </c>
      <c r="K245">
        <f xml:space="preserve"> tbl_market[[#This Row],[close]] - tbl_market[[#This Row],[open]]</f>
        <v>-6.4699999999997999</v>
      </c>
      <c r="L245">
        <f xml:space="preserve"> (tbl_market[ [#This Row],[close] ] - tbl_market[[#This Row],[open]]) / tbl_market[[#This Row],[open]]</f>
        <v>-3.0228983381066473E-3</v>
      </c>
      <c r="M245">
        <f xml:space="preserve"> tbl_market[[#This Row],[high]] - tbl_market[[#This Row],[low]]</f>
        <v>53.9699999999998</v>
      </c>
      <c r="N245" s="11" t="str">
        <f t="shared" si="3"/>
        <v>Feb</v>
      </c>
    </row>
    <row r="246" spans="1:14">
      <c r="A246" t="s">
        <v>190</v>
      </c>
      <c r="B246" t="s">
        <v>36</v>
      </c>
      <c r="C246">
        <v>602.17999999999995</v>
      </c>
      <c r="D246">
        <v>606.01</v>
      </c>
      <c r="E246">
        <v>598.35</v>
      </c>
      <c r="F246">
        <v>600.15</v>
      </c>
      <c r="G246">
        <v>38487</v>
      </c>
      <c r="H246" t="str">
        <f>VLOOKUP(B246,dim_company!A:C,3,FALSE)</f>
        <v>Reliance Industries</v>
      </c>
      <c r="I246" t="str">
        <f>VLOOKUP(B246,dim_company!A:D,4,FALSE)</f>
        <v>SEC04</v>
      </c>
      <c r="J246" t="str">
        <f>VLOOKUP(I246,dim_sector!A:B,2,FALSE)</f>
        <v>Energy</v>
      </c>
      <c r="K246">
        <f xml:space="preserve"> tbl_market[[#This Row],[close]] - tbl_market[[#This Row],[open]]</f>
        <v>-2.0299999999999727</v>
      </c>
      <c r="L246">
        <f xml:space="preserve"> (tbl_market[ [#This Row],[close] ] - tbl_market[[#This Row],[open]]) / tbl_market[[#This Row],[open]]</f>
        <v>-3.3710850576239211E-3</v>
      </c>
      <c r="M246">
        <f xml:space="preserve"> tbl_market[[#This Row],[high]] - tbl_market[[#This Row],[low]]</f>
        <v>7.6599999999999682</v>
      </c>
      <c r="N246" s="11" t="str">
        <f t="shared" si="3"/>
        <v>Feb</v>
      </c>
    </row>
    <row r="247" spans="1:14">
      <c r="A247" t="s">
        <v>191</v>
      </c>
      <c r="B247" t="s">
        <v>36</v>
      </c>
      <c r="C247">
        <v>618.35</v>
      </c>
      <c r="D247">
        <v>625.84</v>
      </c>
      <c r="E247">
        <v>610.87</v>
      </c>
      <c r="F247">
        <v>616.74</v>
      </c>
      <c r="G247">
        <v>15056</v>
      </c>
      <c r="H247" t="str">
        <f>VLOOKUP(B247,dim_company!A:C,3,FALSE)</f>
        <v>Reliance Industries</v>
      </c>
      <c r="I247" t="str">
        <f>VLOOKUP(B247,dim_company!A:D,4,FALSE)</f>
        <v>SEC04</v>
      </c>
      <c r="J247" t="str">
        <f>VLOOKUP(I247,dim_sector!A:B,2,FALSE)</f>
        <v>Energy</v>
      </c>
      <c r="K247">
        <f xml:space="preserve"> tbl_market[[#This Row],[close]] - tbl_market[[#This Row],[open]]</f>
        <v>-1.6100000000000136</v>
      </c>
      <c r="L247">
        <f xml:space="preserve"> (tbl_market[ [#This Row],[close] ] - tbl_market[[#This Row],[open]]) / tbl_market[[#This Row],[open]]</f>
        <v>-2.6037034042209325E-3</v>
      </c>
      <c r="M247">
        <f xml:space="preserve"> tbl_market[[#This Row],[high]] - tbl_market[[#This Row],[low]]</f>
        <v>14.970000000000027</v>
      </c>
      <c r="N247" s="11" t="str">
        <f t="shared" si="3"/>
        <v>Feb</v>
      </c>
    </row>
    <row r="248" spans="1:14">
      <c r="A248" t="s">
        <v>192</v>
      </c>
      <c r="B248" t="s">
        <v>36</v>
      </c>
      <c r="C248">
        <v>606.24</v>
      </c>
      <c r="D248">
        <v>615.19000000000005</v>
      </c>
      <c r="E248">
        <v>597.28</v>
      </c>
      <c r="F248">
        <v>607.73</v>
      </c>
      <c r="G248">
        <v>44404</v>
      </c>
      <c r="H248" t="str">
        <f>VLOOKUP(B248,dim_company!A:C,3,FALSE)</f>
        <v>Reliance Industries</v>
      </c>
      <c r="I248" t="str">
        <f>VLOOKUP(B248,dim_company!A:D,4,FALSE)</f>
        <v>SEC04</v>
      </c>
      <c r="J248" t="str">
        <f>VLOOKUP(I248,dim_sector!A:B,2,FALSE)</f>
        <v>Energy</v>
      </c>
      <c r="K248">
        <f xml:space="preserve"> tbl_market[[#This Row],[close]] - tbl_market[[#This Row],[open]]</f>
        <v>1.4900000000000091</v>
      </c>
      <c r="L248">
        <f xml:space="preserve"> (tbl_market[ [#This Row],[close] ] - tbl_market[[#This Row],[open]]) / tbl_market[[#This Row],[open]]</f>
        <v>2.4577724993402102E-3</v>
      </c>
      <c r="M248">
        <f xml:space="preserve"> tbl_market[[#This Row],[high]] - tbl_market[[#This Row],[low]]</f>
        <v>17.910000000000082</v>
      </c>
      <c r="N248" s="11" t="str">
        <f t="shared" si="3"/>
        <v>Feb</v>
      </c>
    </row>
    <row r="249" spans="1:14">
      <c r="A249" t="s">
        <v>193</v>
      </c>
      <c r="B249" t="s">
        <v>36</v>
      </c>
      <c r="C249">
        <v>610.44000000000005</v>
      </c>
      <c r="D249">
        <v>611.87</v>
      </c>
      <c r="E249">
        <v>609</v>
      </c>
      <c r="F249">
        <v>610.25</v>
      </c>
      <c r="G249">
        <v>4191</v>
      </c>
      <c r="H249" t="str">
        <f>VLOOKUP(B249,dim_company!A:C,3,FALSE)</f>
        <v>Reliance Industries</v>
      </c>
      <c r="I249" t="str">
        <f>VLOOKUP(B249,dim_company!A:D,4,FALSE)</f>
        <v>SEC04</v>
      </c>
      <c r="J249" t="str">
        <f>VLOOKUP(I249,dim_sector!A:B,2,FALSE)</f>
        <v>Energy</v>
      </c>
      <c r="K249">
        <f xml:space="preserve"> tbl_market[[#This Row],[close]] - tbl_market[[#This Row],[open]]</f>
        <v>-0.19000000000005457</v>
      </c>
      <c r="L249">
        <f xml:space="preserve"> (tbl_market[ [#This Row],[close] ] - tbl_market[[#This Row],[open]]) / tbl_market[[#This Row],[open]]</f>
        <v>-3.112509009895396E-4</v>
      </c>
      <c r="M249">
        <f xml:space="preserve"> tbl_market[[#This Row],[high]] - tbl_market[[#This Row],[low]]</f>
        <v>2.8700000000000045</v>
      </c>
      <c r="N249" s="11" t="str">
        <f t="shared" si="3"/>
        <v>Feb</v>
      </c>
    </row>
    <row r="250" spans="1:14">
      <c r="A250" t="s">
        <v>194</v>
      </c>
      <c r="B250" t="s">
        <v>36</v>
      </c>
      <c r="C250">
        <v>612.99</v>
      </c>
      <c r="D250">
        <v>619.16999999999996</v>
      </c>
      <c r="E250">
        <v>606.82000000000005</v>
      </c>
      <c r="F250">
        <v>615.29</v>
      </c>
      <c r="G250">
        <v>4631</v>
      </c>
      <c r="H250" t="str">
        <f>VLOOKUP(B250,dim_company!A:C,3,FALSE)</f>
        <v>Reliance Industries</v>
      </c>
      <c r="I250" t="str">
        <f>VLOOKUP(B250,dim_company!A:D,4,FALSE)</f>
        <v>SEC04</v>
      </c>
      <c r="J250" t="str">
        <f>VLOOKUP(I250,dim_sector!A:B,2,FALSE)</f>
        <v>Energy</v>
      </c>
      <c r="K250">
        <f xml:space="preserve"> tbl_market[[#This Row],[close]] - tbl_market[[#This Row],[open]]</f>
        <v>2.2999999999999545</v>
      </c>
      <c r="L250">
        <f xml:space="preserve"> (tbl_market[ [#This Row],[close] ] - tbl_market[[#This Row],[open]]) / tbl_market[[#This Row],[open]]</f>
        <v>3.7521003605278298E-3</v>
      </c>
      <c r="M250">
        <f xml:space="preserve"> tbl_market[[#This Row],[high]] - tbl_market[[#This Row],[low]]</f>
        <v>12.349999999999909</v>
      </c>
      <c r="N250" s="11" t="str">
        <f t="shared" si="3"/>
        <v>Feb</v>
      </c>
    </row>
    <row r="251" spans="1:14">
      <c r="A251" t="s">
        <v>197</v>
      </c>
      <c r="B251" t="s">
        <v>36</v>
      </c>
      <c r="C251">
        <v>615.02</v>
      </c>
      <c r="D251">
        <v>621.79999999999995</v>
      </c>
      <c r="E251">
        <v>608.25</v>
      </c>
      <c r="F251">
        <v>618.65</v>
      </c>
      <c r="G251">
        <v>21281</v>
      </c>
      <c r="H251" t="str">
        <f>VLOOKUP(B251,dim_company!A:C,3,FALSE)</f>
        <v>Reliance Industries</v>
      </c>
      <c r="I251" t="str">
        <f>VLOOKUP(B251,dim_company!A:D,4,FALSE)</f>
        <v>SEC04</v>
      </c>
      <c r="J251" t="str">
        <f>VLOOKUP(I251,dim_sector!A:B,2,FALSE)</f>
        <v>Energy</v>
      </c>
      <c r="K251">
        <f xml:space="preserve"> tbl_market[[#This Row],[close]] - tbl_market[[#This Row],[open]]</f>
        <v>3.6299999999999955</v>
      </c>
      <c r="L251">
        <f xml:space="preserve"> (tbl_market[ [#This Row],[close] ] - tbl_market[[#This Row],[open]]) / tbl_market[[#This Row],[open]]</f>
        <v>5.9022470813957194E-3</v>
      </c>
      <c r="M251">
        <f xml:space="preserve"> tbl_market[[#This Row],[high]] - tbl_market[[#This Row],[low]]</f>
        <v>13.549999999999955</v>
      </c>
      <c r="N251" s="11" t="str">
        <f t="shared" si="3"/>
        <v>Feb</v>
      </c>
    </row>
    <row r="252" spans="1:14">
      <c r="A252" t="s">
        <v>198</v>
      </c>
      <c r="B252" t="s">
        <v>36</v>
      </c>
      <c r="C252">
        <v>614.1</v>
      </c>
      <c r="D252">
        <v>620.48</v>
      </c>
      <c r="E252">
        <v>607.71</v>
      </c>
      <c r="F252">
        <v>617.36</v>
      </c>
      <c r="G252">
        <v>42674</v>
      </c>
      <c r="H252" t="str">
        <f>VLOOKUP(B252,dim_company!A:C,3,FALSE)</f>
        <v>Reliance Industries</v>
      </c>
      <c r="I252" t="str">
        <f>VLOOKUP(B252,dim_company!A:D,4,FALSE)</f>
        <v>SEC04</v>
      </c>
      <c r="J252" t="str">
        <f>VLOOKUP(I252,dim_sector!A:B,2,FALSE)</f>
        <v>Energy</v>
      </c>
      <c r="K252">
        <f xml:space="preserve"> tbl_market[[#This Row],[close]] - tbl_market[[#This Row],[open]]</f>
        <v>3.2599999999999909</v>
      </c>
      <c r="L252">
        <f xml:space="preserve"> (tbl_market[ [#This Row],[close] ] - tbl_market[[#This Row],[open]]) / tbl_market[[#This Row],[open]]</f>
        <v>5.3085816642240531E-3</v>
      </c>
      <c r="M252">
        <f xml:space="preserve"> tbl_market[[#This Row],[high]] - tbl_market[[#This Row],[low]]</f>
        <v>12.769999999999982</v>
      </c>
      <c r="N252" s="11" t="str">
        <f t="shared" si="3"/>
        <v>Feb</v>
      </c>
    </row>
    <row r="253" spans="1:14">
      <c r="A253" t="s">
        <v>199</v>
      </c>
      <c r="B253" t="s">
        <v>36</v>
      </c>
      <c r="C253">
        <v>617.16999999999996</v>
      </c>
      <c r="D253">
        <v>622.6</v>
      </c>
      <c r="E253">
        <v>611.73</v>
      </c>
      <c r="F253">
        <v>616.49</v>
      </c>
      <c r="G253">
        <v>24253</v>
      </c>
      <c r="H253" t="str">
        <f>VLOOKUP(B253,dim_company!A:C,3,FALSE)</f>
        <v>Reliance Industries</v>
      </c>
      <c r="I253" t="str">
        <f>VLOOKUP(B253,dim_company!A:D,4,FALSE)</f>
        <v>SEC04</v>
      </c>
      <c r="J253" t="str">
        <f>VLOOKUP(I253,dim_sector!A:B,2,FALSE)</f>
        <v>Energy</v>
      </c>
      <c r="K253">
        <f xml:space="preserve"> tbl_market[[#This Row],[close]] - tbl_market[[#This Row],[open]]</f>
        <v>-0.67999999999994998</v>
      </c>
      <c r="L253">
        <f xml:space="preserve"> (tbl_market[ [#This Row],[close] ] - tbl_market[[#This Row],[open]]) / tbl_market[[#This Row],[open]]</f>
        <v>-1.1018033929062496E-3</v>
      </c>
      <c r="M253">
        <f xml:space="preserve"> tbl_market[[#This Row],[high]] - tbl_market[[#This Row],[low]]</f>
        <v>10.870000000000005</v>
      </c>
      <c r="N253" s="11" t="str">
        <f t="shared" si="3"/>
        <v>Feb</v>
      </c>
    </row>
    <row r="254" spans="1:14">
      <c r="A254" t="s">
        <v>200</v>
      </c>
      <c r="B254" t="s">
        <v>36</v>
      </c>
      <c r="C254">
        <v>617.12</v>
      </c>
      <c r="D254">
        <v>624.84</v>
      </c>
      <c r="E254">
        <v>609.41</v>
      </c>
      <c r="F254">
        <v>616.98</v>
      </c>
      <c r="G254">
        <v>8099</v>
      </c>
      <c r="H254" t="str">
        <f>VLOOKUP(B254,dim_company!A:C,3,FALSE)</f>
        <v>Reliance Industries</v>
      </c>
      <c r="I254" t="str">
        <f>VLOOKUP(B254,dim_company!A:D,4,FALSE)</f>
        <v>SEC04</v>
      </c>
      <c r="J254" t="str">
        <f>VLOOKUP(I254,dim_sector!A:B,2,FALSE)</f>
        <v>Energy</v>
      </c>
      <c r="K254">
        <f xml:space="preserve"> tbl_market[[#This Row],[close]] - tbl_market[[#This Row],[open]]</f>
        <v>-0.13999999999998636</v>
      </c>
      <c r="L254">
        <f xml:space="preserve"> (tbl_market[ [#This Row],[close] ] - tbl_market[[#This Row],[open]]) / tbl_market[[#This Row],[open]]</f>
        <v>-2.2686025408346247E-4</v>
      </c>
      <c r="M254">
        <f xml:space="preserve"> tbl_market[[#This Row],[high]] - tbl_market[[#This Row],[low]]</f>
        <v>15.430000000000064</v>
      </c>
      <c r="N254" s="11" t="str">
        <f t="shared" si="3"/>
        <v>Feb</v>
      </c>
    </row>
    <row r="255" spans="1:14">
      <c r="A255" t="s">
        <v>201</v>
      </c>
      <c r="B255" t="s">
        <v>36</v>
      </c>
      <c r="C255">
        <v>613.33000000000004</v>
      </c>
      <c r="D255">
        <v>621.54</v>
      </c>
      <c r="E255">
        <v>605.11</v>
      </c>
      <c r="F255">
        <v>615.99</v>
      </c>
      <c r="G255">
        <v>48684</v>
      </c>
      <c r="H255" t="str">
        <f>VLOOKUP(B255,dim_company!A:C,3,FALSE)</f>
        <v>Reliance Industries</v>
      </c>
      <c r="I255" t="str">
        <f>VLOOKUP(B255,dim_company!A:D,4,FALSE)</f>
        <v>SEC04</v>
      </c>
      <c r="J255" t="str">
        <f>VLOOKUP(I255,dim_sector!A:B,2,FALSE)</f>
        <v>Energy</v>
      </c>
      <c r="K255">
        <f xml:space="preserve"> tbl_market[[#This Row],[close]] - tbl_market[[#This Row],[open]]</f>
        <v>2.6599999999999682</v>
      </c>
      <c r="L255">
        <f xml:space="preserve"> (tbl_market[ [#This Row],[close] ] - tbl_market[[#This Row],[open]]) / tbl_market[[#This Row],[open]]</f>
        <v>4.3369800922830578E-3</v>
      </c>
      <c r="M255">
        <f xml:space="preserve"> tbl_market[[#This Row],[high]] - tbl_market[[#This Row],[low]]</f>
        <v>16.42999999999995</v>
      </c>
      <c r="N255" s="11" t="str">
        <f t="shared" si="3"/>
        <v>Feb</v>
      </c>
    </row>
    <row r="256" spans="1:14">
      <c r="A256" t="s">
        <v>204</v>
      </c>
      <c r="B256" t="s">
        <v>36</v>
      </c>
      <c r="C256">
        <v>625.05999999999995</v>
      </c>
      <c r="D256">
        <v>632.86</v>
      </c>
      <c r="E256">
        <v>617.27</v>
      </c>
      <c r="F256">
        <v>623.66</v>
      </c>
      <c r="G256">
        <v>27724</v>
      </c>
      <c r="H256" t="str">
        <f>VLOOKUP(B256,dim_company!A:C,3,FALSE)</f>
        <v>Reliance Industries</v>
      </c>
      <c r="I256" t="str">
        <f>VLOOKUP(B256,dim_company!A:D,4,FALSE)</f>
        <v>SEC04</v>
      </c>
      <c r="J256" t="str">
        <f>VLOOKUP(I256,dim_sector!A:B,2,FALSE)</f>
        <v>Energy</v>
      </c>
      <c r="K256">
        <f xml:space="preserve"> tbl_market[[#This Row],[close]] - tbl_market[[#This Row],[open]]</f>
        <v>-1.3999999999999773</v>
      </c>
      <c r="L256">
        <f xml:space="preserve"> (tbl_market[ [#This Row],[close] ] - tbl_market[[#This Row],[open]]) / tbl_market[[#This Row],[open]]</f>
        <v>-2.2397849806418224E-3</v>
      </c>
      <c r="M256">
        <f xml:space="preserve"> tbl_market[[#This Row],[high]] - tbl_market[[#This Row],[low]]</f>
        <v>15.590000000000032</v>
      </c>
      <c r="N256" s="11" t="str">
        <f t="shared" si="3"/>
        <v>Feb</v>
      </c>
    </row>
    <row r="257" spans="1:14">
      <c r="A257" t="s">
        <v>205</v>
      </c>
      <c r="B257" t="s">
        <v>36</v>
      </c>
      <c r="C257">
        <v>641.49</v>
      </c>
      <c r="D257">
        <v>642.04</v>
      </c>
      <c r="E257">
        <v>640.94000000000005</v>
      </c>
      <c r="F257">
        <v>641.42999999999995</v>
      </c>
      <c r="G257">
        <v>29758</v>
      </c>
      <c r="H257" t="str">
        <f>VLOOKUP(B257,dim_company!A:C,3,FALSE)</f>
        <v>Reliance Industries</v>
      </c>
      <c r="I257" t="str">
        <f>VLOOKUP(B257,dim_company!A:D,4,FALSE)</f>
        <v>SEC04</v>
      </c>
      <c r="J257" t="str">
        <f>VLOOKUP(I257,dim_sector!A:B,2,FALSE)</f>
        <v>Energy</v>
      </c>
      <c r="K257">
        <f xml:space="preserve"> tbl_market[[#This Row],[close]] - tbl_market[[#This Row],[open]]</f>
        <v>-6.0000000000059117E-2</v>
      </c>
      <c r="L257">
        <f xml:space="preserve"> (tbl_market[ [#This Row],[close] ] - tbl_market[[#This Row],[open]]) / tbl_market[[#This Row],[open]]</f>
        <v>-9.3532245241639183E-5</v>
      </c>
      <c r="M257">
        <f xml:space="preserve"> tbl_market[[#This Row],[high]] - tbl_market[[#This Row],[low]]</f>
        <v>1.0999999999999091</v>
      </c>
      <c r="N257" s="11" t="str">
        <f t="shared" si="3"/>
        <v>Feb</v>
      </c>
    </row>
    <row r="258" spans="1:14">
      <c r="A258" t="s">
        <v>206</v>
      </c>
      <c r="B258" t="s">
        <v>36</v>
      </c>
      <c r="C258">
        <v>641.19000000000005</v>
      </c>
      <c r="D258">
        <v>646.22</v>
      </c>
      <c r="E258">
        <v>636.16999999999996</v>
      </c>
      <c r="F258">
        <v>637.09</v>
      </c>
      <c r="G258">
        <v>25034</v>
      </c>
      <c r="H258" t="str">
        <f>VLOOKUP(B258,dim_company!A:C,3,FALSE)</f>
        <v>Reliance Industries</v>
      </c>
      <c r="I258" t="str">
        <f>VLOOKUP(B258,dim_company!A:D,4,FALSE)</f>
        <v>SEC04</v>
      </c>
      <c r="J258" t="str">
        <f>VLOOKUP(I258,dim_sector!A:B,2,FALSE)</f>
        <v>Energy</v>
      </c>
      <c r="K258">
        <f xml:space="preserve"> tbl_market[[#This Row],[close]] - tbl_market[[#This Row],[open]]</f>
        <v>-4.1000000000000227</v>
      </c>
      <c r="L258">
        <f xml:space="preserve"> (tbl_market[ [#This Row],[close] ] - tbl_market[[#This Row],[open]]) / tbl_market[[#This Row],[open]]</f>
        <v>-6.3943604859714315E-3</v>
      </c>
      <c r="M258">
        <f xml:space="preserve"> tbl_market[[#This Row],[high]] - tbl_market[[#This Row],[low]]</f>
        <v>10.050000000000068</v>
      </c>
      <c r="N258" s="11" t="str">
        <f t="shared" ref="N258:N321" si="4">TEXT(A258,"mmm")</f>
        <v>Feb</v>
      </c>
    </row>
    <row r="259" spans="1:14">
      <c r="A259" t="s">
        <v>207</v>
      </c>
      <c r="B259" t="s">
        <v>36</v>
      </c>
      <c r="C259">
        <v>620.41999999999996</v>
      </c>
      <c r="D259">
        <v>626.49</v>
      </c>
      <c r="E259">
        <v>614.36</v>
      </c>
      <c r="F259">
        <v>626.34</v>
      </c>
      <c r="G259">
        <v>23804</v>
      </c>
      <c r="H259" t="str">
        <f>VLOOKUP(B259,dim_company!A:C,3,FALSE)</f>
        <v>Reliance Industries</v>
      </c>
      <c r="I259" t="str">
        <f>VLOOKUP(B259,dim_company!A:D,4,FALSE)</f>
        <v>SEC04</v>
      </c>
      <c r="J259" t="str">
        <f>VLOOKUP(I259,dim_sector!A:B,2,FALSE)</f>
        <v>Energy</v>
      </c>
      <c r="K259">
        <f xml:space="preserve"> tbl_market[[#This Row],[close]] - tbl_market[[#This Row],[open]]</f>
        <v>5.9200000000000728</v>
      </c>
      <c r="L259">
        <f xml:space="preserve"> (tbl_market[ [#This Row],[close] ] - tbl_market[[#This Row],[open]]) / tbl_market[[#This Row],[open]]</f>
        <v>9.541923213307232E-3</v>
      </c>
      <c r="M259">
        <f xml:space="preserve"> tbl_market[[#This Row],[high]] - tbl_market[[#This Row],[low]]</f>
        <v>12.129999999999995</v>
      </c>
      <c r="N259" s="11" t="str">
        <f t="shared" si="4"/>
        <v>Feb</v>
      </c>
    </row>
    <row r="260" spans="1:14">
      <c r="A260" t="s">
        <v>208</v>
      </c>
      <c r="B260" t="s">
        <v>36</v>
      </c>
      <c r="C260">
        <v>625.32000000000005</v>
      </c>
      <c r="D260">
        <v>630.64</v>
      </c>
      <c r="E260">
        <v>620.01</v>
      </c>
      <c r="F260">
        <v>625.79</v>
      </c>
      <c r="G260">
        <v>49355</v>
      </c>
      <c r="H260" t="str">
        <f>VLOOKUP(B260,dim_company!A:C,3,FALSE)</f>
        <v>Reliance Industries</v>
      </c>
      <c r="I260" t="str">
        <f>VLOOKUP(B260,dim_company!A:D,4,FALSE)</f>
        <v>SEC04</v>
      </c>
      <c r="J260" t="str">
        <f>VLOOKUP(I260,dim_sector!A:B,2,FALSE)</f>
        <v>Energy</v>
      </c>
      <c r="K260">
        <f xml:space="preserve"> tbl_market[[#This Row],[close]] - tbl_market[[#This Row],[open]]</f>
        <v>0.4699999999999136</v>
      </c>
      <c r="L260">
        <f xml:space="preserve"> (tbl_market[ [#This Row],[close] ] - tbl_market[[#This Row],[open]]) / tbl_market[[#This Row],[open]]</f>
        <v>7.5161517303126972E-4</v>
      </c>
      <c r="M260">
        <f xml:space="preserve"> tbl_market[[#This Row],[high]] - tbl_market[[#This Row],[low]]</f>
        <v>10.629999999999995</v>
      </c>
      <c r="N260" s="11" t="str">
        <f t="shared" si="4"/>
        <v>Feb</v>
      </c>
    </row>
    <row r="261" spans="1:14">
      <c r="A261" t="s">
        <v>211</v>
      </c>
      <c r="B261" t="s">
        <v>36</v>
      </c>
      <c r="C261">
        <v>643.87</v>
      </c>
      <c r="D261">
        <v>651.14</v>
      </c>
      <c r="E261">
        <v>636.6</v>
      </c>
      <c r="F261">
        <v>646.62</v>
      </c>
      <c r="G261">
        <v>39278</v>
      </c>
      <c r="H261" t="str">
        <f>VLOOKUP(B261,dim_company!A:C,3,FALSE)</f>
        <v>Reliance Industries</v>
      </c>
      <c r="I261" t="str">
        <f>VLOOKUP(B261,dim_company!A:D,4,FALSE)</f>
        <v>SEC04</v>
      </c>
      <c r="J261" t="str">
        <f>VLOOKUP(I261,dim_sector!A:B,2,FALSE)</f>
        <v>Energy</v>
      </c>
      <c r="K261">
        <f xml:space="preserve"> tbl_market[[#This Row],[close]] - tbl_market[[#This Row],[open]]</f>
        <v>2.75</v>
      </c>
      <c r="L261">
        <f xml:space="preserve"> (tbl_market[ [#This Row],[close] ] - tbl_market[[#This Row],[open]]) / tbl_market[[#This Row],[open]]</f>
        <v>4.2710485035799151E-3</v>
      </c>
      <c r="M261">
        <f xml:space="preserve"> tbl_market[[#This Row],[high]] - tbl_market[[#This Row],[low]]</f>
        <v>14.539999999999964</v>
      </c>
      <c r="N261" s="11" t="str">
        <f t="shared" si="4"/>
        <v>Feb</v>
      </c>
    </row>
    <row r="262" spans="1:14">
      <c r="A262" t="s">
        <v>212</v>
      </c>
      <c r="B262" t="s">
        <v>36</v>
      </c>
      <c r="C262">
        <v>643</v>
      </c>
      <c r="D262">
        <v>650.29</v>
      </c>
      <c r="E262">
        <v>635.71</v>
      </c>
      <c r="F262">
        <v>640.25</v>
      </c>
      <c r="G262">
        <v>28065</v>
      </c>
      <c r="H262" t="str">
        <f>VLOOKUP(B262,dim_company!A:C,3,FALSE)</f>
        <v>Reliance Industries</v>
      </c>
      <c r="I262" t="str">
        <f>VLOOKUP(B262,dim_company!A:D,4,FALSE)</f>
        <v>SEC04</v>
      </c>
      <c r="J262" t="str">
        <f>VLOOKUP(I262,dim_sector!A:B,2,FALSE)</f>
        <v>Energy</v>
      </c>
      <c r="K262">
        <f xml:space="preserve"> tbl_market[[#This Row],[close]] - tbl_market[[#This Row],[open]]</f>
        <v>-2.75</v>
      </c>
      <c r="L262">
        <f xml:space="preserve"> (tbl_market[ [#This Row],[close] ] - tbl_market[[#This Row],[open]]) / tbl_market[[#This Row],[open]]</f>
        <v>-4.2768273716951785E-3</v>
      </c>
      <c r="M262">
        <f xml:space="preserve"> tbl_market[[#This Row],[high]] - tbl_market[[#This Row],[low]]</f>
        <v>14.579999999999927</v>
      </c>
      <c r="N262" s="11" t="str">
        <f t="shared" si="4"/>
        <v>Feb</v>
      </c>
    </row>
    <row r="263" spans="1:14">
      <c r="A263" t="s">
        <v>213</v>
      </c>
      <c r="B263" t="s">
        <v>36</v>
      </c>
      <c r="C263">
        <v>650.1</v>
      </c>
      <c r="D263">
        <v>655.05999999999995</v>
      </c>
      <c r="E263">
        <v>645.14</v>
      </c>
      <c r="F263">
        <v>653.77</v>
      </c>
      <c r="G263">
        <v>11759</v>
      </c>
      <c r="H263" t="str">
        <f>VLOOKUP(B263,dim_company!A:C,3,FALSE)</f>
        <v>Reliance Industries</v>
      </c>
      <c r="I263" t="str">
        <f>VLOOKUP(B263,dim_company!A:D,4,FALSE)</f>
        <v>SEC04</v>
      </c>
      <c r="J263" t="str">
        <f>VLOOKUP(I263,dim_sector!A:B,2,FALSE)</f>
        <v>Energy</v>
      </c>
      <c r="K263">
        <f xml:space="preserve"> tbl_market[[#This Row],[close]] - tbl_market[[#This Row],[open]]</f>
        <v>3.6699999999999591</v>
      </c>
      <c r="L263">
        <f xml:space="preserve"> (tbl_market[ [#This Row],[close] ] - tbl_market[[#This Row],[open]]) / tbl_market[[#This Row],[open]]</f>
        <v>5.6452853407167498E-3</v>
      </c>
      <c r="M263">
        <f xml:space="preserve"> tbl_market[[#This Row],[high]] - tbl_market[[#This Row],[low]]</f>
        <v>9.9199999999999591</v>
      </c>
      <c r="N263" s="11" t="str">
        <f t="shared" si="4"/>
        <v>Feb</v>
      </c>
    </row>
    <row r="264" spans="1:14">
      <c r="A264" t="s">
        <v>214</v>
      </c>
      <c r="B264" t="s">
        <v>36</v>
      </c>
      <c r="C264">
        <v>669.53</v>
      </c>
      <c r="D264">
        <v>671.44</v>
      </c>
      <c r="E264">
        <v>667.61</v>
      </c>
      <c r="F264">
        <v>667.89</v>
      </c>
      <c r="G264">
        <v>14279</v>
      </c>
      <c r="H264" t="str">
        <f>VLOOKUP(B264,dim_company!A:C,3,FALSE)</f>
        <v>Reliance Industries</v>
      </c>
      <c r="I264" t="str">
        <f>VLOOKUP(B264,dim_company!A:D,4,FALSE)</f>
        <v>SEC04</v>
      </c>
      <c r="J264" t="str">
        <f>VLOOKUP(I264,dim_sector!A:B,2,FALSE)</f>
        <v>Energy</v>
      </c>
      <c r="K264">
        <f xml:space="preserve"> tbl_market[[#This Row],[close]] - tbl_market[[#This Row],[open]]</f>
        <v>-1.6399999999999864</v>
      </c>
      <c r="L264">
        <f xml:space="preserve"> (tbl_market[ [#This Row],[close] ] - tbl_market[[#This Row],[open]]) / tbl_market[[#This Row],[open]]</f>
        <v>-2.4494794856092877E-3</v>
      </c>
      <c r="M264">
        <f xml:space="preserve"> tbl_market[[#This Row],[high]] - tbl_market[[#This Row],[low]]</f>
        <v>3.8300000000000409</v>
      </c>
      <c r="N264" s="11" t="str">
        <f t="shared" si="4"/>
        <v>Feb</v>
      </c>
    </row>
    <row r="265" spans="1:14">
      <c r="A265" t="s">
        <v>215</v>
      </c>
      <c r="B265" t="s">
        <v>36</v>
      </c>
      <c r="C265">
        <v>660.86</v>
      </c>
      <c r="D265">
        <v>670.24</v>
      </c>
      <c r="E265">
        <v>651.48</v>
      </c>
      <c r="F265">
        <v>663.41</v>
      </c>
      <c r="G265">
        <v>36144</v>
      </c>
      <c r="H265" t="str">
        <f>VLOOKUP(B265,dim_company!A:C,3,FALSE)</f>
        <v>Reliance Industries</v>
      </c>
      <c r="I265" t="str">
        <f>VLOOKUP(B265,dim_company!A:D,4,FALSE)</f>
        <v>SEC04</v>
      </c>
      <c r="J265" t="str">
        <f>VLOOKUP(I265,dim_sector!A:B,2,FALSE)</f>
        <v>Energy</v>
      </c>
      <c r="K265">
        <f xml:space="preserve"> tbl_market[[#This Row],[close]] - tbl_market[[#This Row],[open]]</f>
        <v>2.5499999999999545</v>
      </c>
      <c r="L265">
        <f xml:space="preserve"> (tbl_market[ [#This Row],[close] ] - tbl_market[[#This Row],[open]]) / tbl_market[[#This Row],[open]]</f>
        <v>3.8586084798595079E-3</v>
      </c>
      <c r="M265">
        <f xml:space="preserve"> tbl_market[[#This Row],[high]] - tbl_market[[#This Row],[low]]</f>
        <v>18.759999999999991</v>
      </c>
      <c r="N265" s="11" t="str">
        <f t="shared" si="4"/>
        <v>Feb</v>
      </c>
    </row>
    <row r="266" spans="1:14">
      <c r="A266" t="s">
        <v>190</v>
      </c>
      <c r="B266" t="s">
        <v>39</v>
      </c>
      <c r="C266">
        <v>230.29</v>
      </c>
      <c r="D266">
        <v>233.14</v>
      </c>
      <c r="E266">
        <v>227.44</v>
      </c>
      <c r="F266">
        <v>230.34</v>
      </c>
      <c r="G266">
        <v>31483</v>
      </c>
      <c r="H266" t="str">
        <f>VLOOKUP(B266,dim_company!A:C,3,FALSE)</f>
        <v>Apple Inc.</v>
      </c>
      <c r="I266" t="str">
        <f>VLOOKUP(B266,dim_company!A:D,4,FALSE)</f>
        <v>SEC01</v>
      </c>
      <c r="J266" t="str">
        <f>VLOOKUP(I266,dim_sector!A:B,2,FALSE)</f>
        <v>Information Technology</v>
      </c>
      <c r="K266">
        <f xml:space="preserve"> tbl_market[[#This Row],[close]] - tbl_market[[#This Row],[open]]</f>
        <v>5.0000000000011369E-2</v>
      </c>
      <c r="L266">
        <f xml:space="preserve"> (tbl_market[ [#This Row],[close] ] - tbl_market[[#This Row],[open]]) / tbl_market[[#This Row],[open]]</f>
        <v>2.1711754744023349E-4</v>
      </c>
      <c r="M266">
        <f xml:space="preserve"> tbl_market[[#This Row],[high]] - tbl_market[[#This Row],[low]]</f>
        <v>5.6999999999999886</v>
      </c>
      <c r="N266" s="11" t="str">
        <f t="shared" si="4"/>
        <v>Feb</v>
      </c>
    </row>
    <row r="267" spans="1:14">
      <c r="A267" t="s">
        <v>191</v>
      </c>
      <c r="B267" t="s">
        <v>39</v>
      </c>
      <c r="C267">
        <v>229.7</v>
      </c>
      <c r="D267">
        <v>232.97</v>
      </c>
      <c r="E267">
        <v>226.42</v>
      </c>
      <c r="F267">
        <v>229.36</v>
      </c>
      <c r="G267">
        <v>19230</v>
      </c>
      <c r="H267" t="str">
        <f>VLOOKUP(B267,dim_company!A:C,3,FALSE)</f>
        <v>Apple Inc.</v>
      </c>
      <c r="I267" t="str">
        <f>VLOOKUP(B267,dim_company!A:D,4,FALSE)</f>
        <v>SEC01</v>
      </c>
      <c r="J267" t="str">
        <f>VLOOKUP(I267,dim_sector!A:B,2,FALSE)</f>
        <v>Information Technology</v>
      </c>
      <c r="K267">
        <f xml:space="preserve"> tbl_market[[#This Row],[close]] - tbl_market[[#This Row],[open]]</f>
        <v>-0.33999999999997499</v>
      </c>
      <c r="L267">
        <f xml:space="preserve"> (tbl_market[ [#This Row],[close] ] - tbl_market[[#This Row],[open]]) / tbl_market[[#This Row],[open]]</f>
        <v>-1.480191554201023E-3</v>
      </c>
      <c r="M267">
        <f xml:space="preserve"> tbl_market[[#This Row],[high]] - tbl_market[[#This Row],[low]]</f>
        <v>6.5500000000000114</v>
      </c>
      <c r="N267" s="11" t="str">
        <f t="shared" si="4"/>
        <v>Feb</v>
      </c>
    </row>
    <row r="268" spans="1:14">
      <c r="A268" t="s">
        <v>192</v>
      </c>
      <c r="B268" t="s">
        <v>39</v>
      </c>
      <c r="C268">
        <v>231.83</v>
      </c>
      <c r="D268">
        <v>233.26</v>
      </c>
      <c r="E268">
        <v>230.41</v>
      </c>
      <c r="F268">
        <v>230.89</v>
      </c>
      <c r="G268">
        <v>22909</v>
      </c>
      <c r="H268" t="str">
        <f>VLOOKUP(B268,dim_company!A:C,3,FALSE)</f>
        <v>Apple Inc.</v>
      </c>
      <c r="I268" t="str">
        <f>VLOOKUP(B268,dim_company!A:D,4,FALSE)</f>
        <v>SEC01</v>
      </c>
      <c r="J268" t="str">
        <f>VLOOKUP(I268,dim_sector!A:B,2,FALSE)</f>
        <v>Information Technology</v>
      </c>
      <c r="K268">
        <f xml:space="preserve"> tbl_market[[#This Row],[close]] - tbl_market[[#This Row],[open]]</f>
        <v>-0.94000000000002615</v>
      </c>
      <c r="L268">
        <f xml:space="preserve"> (tbl_market[ [#This Row],[close] ] - tbl_market[[#This Row],[open]]) / tbl_market[[#This Row],[open]]</f>
        <v>-4.0546952508304628E-3</v>
      </c>
      <c r="M268">
        <f xml:space="preserve"> tbl_market[[#This Row],[high]] - tbl_market[[#This Row],[low]]</f>
        <v>2.8499999999999943</v>
      </c>
      <c r="N268" s="11" t="str">
        <f t="shared" si="4"/>
        <v>Feb</v>
      </c>
    </row>
    <row r="269" spans="1:14">
      <c r="A269" t="s">
        <v>193</v>
      </c>
      <c r="B269" t="s">
        <v>39</v>
      </c>
      <c r="C269">
        <v>231.45</v>
      </c>
      <c r="D269">
        <v>235.52</v>
      </c>
      <c r="E269">
        <v>227.37</v>
      </c>
      <c r="F269">
        <v>231.87</v>
      </c>
      <c r="G269">
        <v>47571</v>
      </c>
      <c r="H269" t="str">
        <f>VLOOKUP(B269,dim_company!A:C,3,FALSE)</f>
        <v>Apple Inc.</v>
      </c>
      <c r="I269" t="str">
        <f>VLOOKUP(B269,dim_company!A:D,4,FALSE)</f>
        <v>SEC01</v>
      </c>
      <c r="J269" t="str">
        <f>VLOOKUP(I269,dim_sector!A:B,2,FALSE)</f>
        <v>Information Technology</v>
      </c>
      <c r="K269">
        <f xml:space="preserve"> tbl_market[[#This Row],[close]] - tbl_market[[#This Row],[open]]</f>
        <v>0.42000000000001592</v>
      </c>
      <c r="L269">
        <f xml:space="preserve"> (tbl_market[ [#This Row],[close] ] - tbl_market[[#This Row],[open]]) / tbl_market[[#This Row],[open]]</f>
        <v>1.8146467919637759E-3</v>
      </c>
      <c r="M269">
        <f xml:space="preserve"> tbl_market[[#This Row],[high]] - tbl_market[[#This Row],[low]]</f>
        <v>8.1500000000000057</v>
      </c>
      <c r="N269" s="11" t="str">
        <f t="shared" si="4"/>
        <v>Feb</v>
      </c>
    </row>
    <row r="270" spans="1:14">
      <c r="A270" t="s">
        <v>194</v>
      </c>
      <c r="B270" t="s">
        <v>39</v>
      </c>
      <c r="C270">
        <v>232.65</v>
      </c>
      <c r="D270">
        <v>236.24</v>
      </c>
      <c r="E270">
        <v>229.05</v>
      </c>
      <c r="F270">
        <v>231.84</v>
      </c>
      <c r="G270">
        <v>12190</v>
      </c>
      <c r="H270" t="str">
        <f>VLOOKUP(B270,dim_company!A:C,3,FALSE)</f>
        <v>Apple Inc.</v>
      </c>
      <c r="I270" t="str">
        <f>VLOOKUP(B270,dim_company!A:D,4,FALSE)</f>
        <v>SEC01</v>
      </c>
      <c r="J270" t="str">
        <f>VLOOKUP(I270,dim_sector!A:B,2,FALSE)</f>
        <v>Information Technology</v>
      </c>
      <c r="K270">
        <f xml:space="preserve"> tbl_market[[#This Row],[close]] - tbl_market[[#This Row],[open]]</f>
        <v>-0.81000000000000227</v>
      </c>
      <c r="L270">
        <f xml:space="preserve"> (tbl_market[ [#This Row],[close] ] - tbl_market[[#This Row],[open]]) / tbl_market[[#This Row],[open]]</f>
        <v>-3.4816247582205124E-3</v>
      </c>
      <c r="M270">
        <f xml:space="preserve"> tbl_market[[#This Row],[high]] - tbl_market[[#This Row],[low]]</f>
        <v>7.1899999999999977</v>
      </c>
      <c r="N270" s="11" t="str">
        <f t="shared" si="4"/>
        <v>Feb</v>
      </c>
    </row>
    <row r="271" spans="1:14">
      <c r="A271" t="s">
        <v>197</v>
      </c>
      <c r="B271" t="s">
        <v>39</v>
      </c>
      <c r="C271">
        <v>233.37</v>
      </c>
      <c r="D271">
        <v>236.27</v>
      </c>
      <c r="E271">
        <v>230.47</v>
      </c>
      <c r="F271">
        <v>231.71</v>
      </c>
      <c r="G271">
        <v>21389</v>
      </c>
      <c r="H271" t="str">
        <f>VLOOKUP(B271,dim_company!A:C,3,FALSE)</f>
        <v>Apple Inc.</v>
      </c>
      <c r="I271" t="str">
        <f>VLOOKUP(B271,dim_company!A:D,4,FALSE)</f>
        <v>SEC01</v>
      </c>
      <c r="J271" t="str">
        <f>VLOOKUP(I271,dim_sector!A:B,2,FALSE)</f>
        <v>Information Technology</v>
      </c>
      <c r="K271">
        <f xml:space="preserve"> tbl_market[[#This Row],[close]] - tbl_market[[#This Row],[open]]</f>
        <v>-1.6599999999999966</v>
      </c>
      <c r="L271">
        <f xml:space="preserve"> (tbl_market[ [#This Row],[close] ] - tbl_market[[#This Row],[open]]) / tbl_market[[#This Row],[open]]</f>
        <v>-7.1131679307537242E-3</v>
      </c>
      <c r="M271">
        <f xml:space="preserve"> tbl_market[[#This Row],[high]] - tbl_market[[#This Row],[low]]</f>
        <v>5.8000000000000114</v>
      </c>
      <c r="N271" s="11" t="str">
        <f t="shared" si="4"/>
        <v>Feb</v>
      </c>
    </row>
    <row r="272" spans="1:14">
      <c r="A272" t="s">
        <v>198</v>
      </c>
      <c r="B272" t="s">
        <v>39</v>
      </c>
      <c r="C272">
        <v>229.21</v>
      </c>
      <c r="D272">
        <v>229.95</v>
      </c>
      <c r="E272">
        <v>228.46</v>
      </c>
      <c r="F272">
        <v>229.63</v>
      </c>
      <c r="G272">
        <v>27512</v>
      </c>
      <c r="H272" t="str">
        <f>VLOOKUP(B272,dim_company!A:C,3,FALSE)</f>
        <v>Apple Inc.</v>
      </c>
      <c r="I272" t="str">
        <f>VLOOKUP(B272,dim_company!A:D,4,FALSE)</f>
        <v>SEC01</v>
      </c>
      <c r="J272" t="str">
        <f>VLOOKUP(I272,dim_sector!A:B,2,FALSE)</f>
        <v>Information Technology</v>
      </c>
      <c r="K272">
        <f xml:space="preserve"> tbl_market[[#This Row],[close]] - tbl_market[[#This Row],[open]]</f>
        <v>0.41999999999998749</v>
      </c>
      <c r="L272">
        <f xml:space="preserve"> (tbl_market[ [#This Row],[close] ] - tbl_market[[#This Row],[open]]) / tbl_market[[#This Row],[open]]</f>
        <v>1.8323807861785589E-3</v>
      </c>
      <c r="M272">
        <f xml:space="preserve"> tbl_market[[#This Row],[high]] - tbl_market[[#This Row],[low]]</f>
        <v>1.4899999999999807</v>
      </c>
      <c r="N272" s="11" t="str">
        <f t="shared" si="4"/>
        <v>Feb</v>
      </c>
    </row>
    <row r="273" spans="1:14">
      <c r="A273" t="s">
        <v>199</v>
      </c>
      <c r="B273" t="s">
        <v>39</v>
      </c>
      <c r="C273">
        <v>228.63</v>
      </c>
      <c r="D273">
        <v>230.11</v>
      </c>
      <c r="E273">
        <v>227.15</v>
      </c>
      <c r="F273">
        <v>229.92</v>
      </c>
      <c r="G273">
        <v>5378</v>
      </c>
      <c r="H273" t="str">
        <f>VLOOKUP(B273,dim_company!A:C,3,FALSE)</f>
        <v>Apple Inc.</v>
      </c>
      <c r="I273" t="str">
        <f>VLOOKUP(B273,dim_company!A:D,4,FALSE)</f>
        <v>SEC01</v>
      </c>
      <c r="J273" t="str">
        <f>VLOOKUP(I273,dim_sector!A:B,2,FALSE)</f>
        <v>Information Technology</v>
      </c>
      <c r="K273">
        <f xml:space="preserve"> tbl_market[[#This Row],[close]] - tbl_market[[#This Row],[open]]</f>
        <v>1.289999999999992</v>
      </c>
      <c r="L273">
        <f xml:space="preserve"> (tbl_market[ [#This Row],[close] ] - tbl_market[[#This Row],[open]]) / tbl_market[[#This Row],[open]]</f>
        <v>5.6423041595590785E-3</v>
      </c>
      <c r="M273">
        <f xml:space="preserve"> tbl_market[[#This Row],[high]] - tbl_market[[#This Row],[low]]</f>
        <v>2.960000000000008</v>
      </c>
      <c r="N273" s="11" t="str">
        <f t="shared" si="4"/>
        <v>Feb</v>
      </c>
    </row>
    <row r="274" spans="1:14">
      <c r="A274" t="s">
        <v>200</v>
      </c>
      <c r="B274" t="s">
        <v>39</v>
      </c>
      <c r="C274">
        <v>232.23</v>
      </c>
      <c r="D274">
        <v>233.2</v>
      </c>
      <c r="E274">
        <v>231.26</v>
      </c>
      <c r="F274">
        <v>232.55</v>
      </c>
      <c r="G274">
        <v>25000</v>
      </c>
      <c r="H274" t="str">
        <f>VLOOKUP(B274,dim_company!A:C,3,FALSE)</f>
        <v>Apple Inc.</v>
      </c>
      <c r="I274" t="str">
        <f>VLOOKUP(B274,dim_company!A:D,4,FALSE)</f>
        <v>SEC01</v>
      </c>
      <c r="J274" t="str">
        <f>VLOOKUP(I274,dim_sector!A:B,2,FALSE)</f>
        <v>Information Technology</v>
      </c>
      <c r="K274">
        <f xml:space="preserve"> tbl_market[[#This Row],[close]] - tbl_market[[#This Row],[open]]</f>
        <v>0.3200000000000216</v>
      </c>
      <c r="L274">
        <f xml:space="preserve"> (tbl_market[ [#This Row],[close] ] - tbl_market[[#This Row],[open]]) / tbl_market[[#This Row],[open]]</f>
        <v>1.3779442793782958E-3</v>
      </c>
      <c r="M274">
        <f xml:space="preserve"> tbl_market[[#This Row],[high]] - tbl_market[[#This Row],[low]]</f>
        <v>1.9399999999999977</v>
      </c>
      <c r="N274" s="11" t="str">
        <f t="shared" si="4"/>
        <v>Feb</v>
      </c>
    </row>
    <row r="275" spans="1:14">
      <c r="A275" t="s">
        <v>201</v>
      </c>
      <c r="B275" t="s">
        <v>39</v>
      </c>
      <c r="C275">
        <v>229.72</v>
      </c>
      <c r="D275">
        <v>231.84</v>
      </c>
      <c r="E275">
        <v>227.59</v>
      </c>
      <c r="F275">
        <v>229.77</v>
      </c>
      <c r="G275">
        <v>30538</v>
      </c>
      <c r="H275" t="str">
        <f>VLOOKUP(B275,dim_company!A:C,3,FALSE)</f>
        <v>Apple Inc.</v>
      </c>
      <c r="I275" t="str">
        <f>VLOOKUP(B275,dim_company!A:D,4,FALSE)</f>
        <v>SEC01</v>
      </c>
      <c r="J275" t="str">
        <f>VLOOKUP(I275,dim_sector!A:B,2,FALSE)</f>
        <v>Information Technology</v>
      </c>
      <c r="K275">
        <f xml:space="preserve"> tbl_market[[#This Row],[close]] - tbl_market[[#This Row],[open]]</f>
        <v>5.0000000000011369E-2</v>
      </c>
      <c r="L275">
        <f xml:space="preserve"> (tbl_market[ [#This Row],[close] ] - tbl_market[[#This Row],[open]]) / tbl_market[[#This Row],[open]]</f>
        <v>2.1765627720708413E-4</v>
      </c>
      <c r="M275">
        <f xml:space="preserve"> tbl_market[[#This Row],[high]] - tbl_market[[#This Row],[low]]</f>
        <v>4.25</v>
      </c>
      <c r="N275" s="11" t="str">
        <f t="shared" si="4"/>
        <v>Feb</v>
      </c>
    </row>
    <row r="276" spans="1:14">
      <c r="A276" t="s">
        <v>204</v>
      </c>
      <c r="B276" t="s">
        <v>39</v>
      </c>
      <c r="C276">
        <v>228.85</v>
      </c>
      <c r="D276">
        <v>230.71</v>
      </c>
      <c r="E276">
        <v>227</v>
      </c>
      <c r="F276">
        <v>229.81</v>
      </c>
      <c r="G276">
        <v>31519</v>
      </c>
      <c r="H276" t="str">
        <f>VLOOKUP(B276,dim_company!A:C,3,FALSE)</f>
        <v>Apple Inc.</v>
      </c>
      <c r="I276" t="str">
        <f>VLOOKUP(B276,dim_company!A:D,4,FALSE)</f>
        <v>SEC01</v>
      </c>
      <c r="J276" t="str">
        <f>VLOOKUP(I276,dim_sector!A:B,2,FALSE)</f>
        <v>Information Technology</v>
      </c>
      <c r="K276">
        <f xml:space="preserve"> tbl_market[[#This Row],[close]] - tbl_market[[#This Row],[open]]</f>
        <v>0.96000000000000796</v>
      </c>
      <c r="L276">
        <f xml:space="preserve"> (tbl_market[ [#This Row],[close] ] - tbl_market[[#This Row],[open]]) / tbl_market[[#This Row],[open]]</f>
        <v>4.1948874808827091E-3</v>
      </c>
      <c r="M276">
        <f xml:space="preserve"> tbl_market[[#This Row],[high]] - tbl_market[[#This Row],[low]]</f>
        <v>3.710000000000008</v>
      </c>
      <c r="N276" s="11" t="str">
        <f t="shared" si="4"/>
        <v>Feb</v>
      </c>
    </row>
    <row r="277" spans="1:14">
      <c r="A277" t="s">
        <v>205</v>
      </c>
      <c r="B277" t="s">
        <v>39</v>
      </c>
      <c r="C277">
        <v>233.01</v>
      </c>
      <c r="D277">
        <v>235.64</v>
      </c>
      <c r="E277">
        <v>230.39</v>
      </c>
      <c r="F277">
        <v>232.89</v>
      </c>
      <c r="G277">
        <v>44056</v>
      </c>
      <c r="H277" t="str">
        <f>VLOOKUP(B277,dim_company!A:C,3,FALSE)</f>
        <v>Apple Inc.</v>
      </c>
      <c r="I277" t="str">
        <f>VLOOKUP(B277,dim_company!A:D,4,FALSE)</f>
        <v>SEC01</v>
      </c>
      <c r="J277" t="str">
        <f>VLOOKUP(I277,dim_sector!A:B,2,FALSE)</f>
        <v>Information Technology</v>
      </c>
      <c r="K277">
        <f xml:space="preserve"> tbl_market[[#This Row],[close]] - tbl_market[[#This Row],[open]]</f>
        <v>-0.12000000000000455</v>
      </c>
      <c r="L277">
        <f xml:space="preserve"> (tbl_market[ [#This Row],[close] ] - tbl_market[[#This Row],[open]]) / tbl_market[[#This Row],[open]]</f>
        <v>-5.1499935625082423E-4</v>
      </c>
      <c r="M277">
        <f xml:space="preserve"> tbl_market[[#This Row],[high]] - tbl_market[[#This Row],[low]]</f>
        <v>5.25</v>
      </c>
      <c r="N277" s="11" t="str">
        <f t="shared" si="4"/>
        <v>Feb</v>
      </c>
    </row>
    <row r="278" spans="1:14">
      <c r="A278" t="s">
        <v>206</v>
      </c>
      <c r="B278" t="s">
        <v>39</v>
      </c>
      <c r="C278">
        <v>233.94</v>
      </c>
      <c r="D278">
        <v>234.47</v>
      </c>
      <c r="E278">
        <v>233.4</v>
      </c>
      <c r="F278">
        <v>234.43</v>
      </c>
      <c r="G278">
        <v>38418</v>
      </c>
      <c r="H278" t="str">
        <f>VLOOKUP(B278,dim_company!A:C,3,FALSE)</f>
        <v>Apple Inc.</v>
      </c>
      <c r="I278" t="str">
        <f>VLOOKUP(B278,dim_company!A:D,4,FALSE)</f>
        <v>SEC01</v>
      </c>
      <c r="J278" t="str">
        <f>VLOOKUP(I278,dim_sector!A:B,2,FALSE)</f>
        <v>Information Technology</v>
      </c>
      <c r="K278">
        <f xml:space="preserve"> tbl_market[[#This Row],[close]] - tbl_market[[#This Row],[open]]</f>
        <v>0.49000000000000909</v>
      </c>
      <c r="L278">
        <f xml:space="preserve"> (tbl_market[ [#This Row],[close] ] - tbl_market[[#This Row],[open]]) / tbl_market[[#This Row],[open]]</f>
        <v>2.0945541591861549E-3</v>
      </c>
      <c r="M278">
        <f xml:space="preserve"> tbl_market[[#This Row],[high]] - tbl_market[[#This Row],[low]]</f>
        <v>1.0699999999999932</v>
      </c>
      <c r="N278" s="11" t="str">
        <f t="shared" si="4"/>
        <v>Feb</v>
      </c>
    </row>
    <row r="279" spans="1:14">
      <c r="A279" t="s">
        <v>207</v>
      </c>
      <c r="B279" t="s">
        <v>39</v>
      </c>
      <c r="C279">
        <v>239.72</v>
      </c>
      <c r="D279">
        <v>242.41</v>
      </c>
      <c r="E279">
        <v>237.03</v>
      </c>
      <c r="F279">
        <v>238.39</v>
      </c>
      <c r="G279">
        <v>31502</v>
      </c>
      <c r="H279" t="str">
        <f>VLOOKUP(B279,dim_company!A:C,3,FALSE)</f>
        <v>Apple Inc.</v>
      </c>
      <c r="I279" t="str">
        <f>VLOOKUP(B279,dim_company!A:D,4,FALSE)</f>
        <v>SEC01</v>
      </c>
      <c r="J279" t="str">
        <f>VLOOKUP(I279,dim_sector!A:B,2,FALSE)</f>
        <v>Information Technology</v>
      </c>
      <c r="K279">
        <f xml:space="preserve"> tbl_market[[#This Row],[close]] - tbl_market[[#This Row],[open]]</f>
        <v>-1.3300000000000125</v>
      </c>
      <c r="L279">
        <f xml:space="preserve"> (tbl_market[ [#This Row],[close] ] - tbl_market[[#This Row],[open]]) / tbl_market[[#This Row],[open]]</f>
        <v>-5.5481394960788105E-3</v>
      </c>
      <c r="M279">
        <f xml:space="preserve"> tbl_market[[#This Row],[high]] - tbl_market[[#This Row],[low]]</f>
        <v>5.3799999999999955</v>
      </c>
      <c r="N279" s="11" t="str">
        <f t="shared" si="4"/>
        <v>Feb</v>
      </c>
    </row>
    <row r="280" spans="1:14">
      <c r="A280" t="s">
        <v>208</v>
      </c>
      <c r="B280" t="s">
        <v>39</v>
      </c>
      <c r="C280">
        <v>237.29</v>
      </c>
      <c r="D280">
        <v>240.54</v>
      </c>
      <c r="E280">
        <v>234.04</v>
      </c>
      <c r="F280">
        <v>236.74</v>
      </c>
      <c r="G280">
        <v>13605</v>
      </c>
      <c r="H280" t="str">
        <f>VLOOKUP(B280,dim_company!A:C,3,FALSE)</f>
        <v>Apple Inc.</v>
      </c>
      <c r="I280" t="str">
        <f>VLOOKUP(B280,dim_company!A:D,4,FALSE)</f>
        <v>SEC01</v>
      </c>
      <c r="J280" t="str">
        <f>VLOOKUP(I280,dim_sector!A:B,2,FALSE)</f>
        <v>Information Technology</v>
      </c>
      <c r="K280">
        <f xml:space="preserve"> tbl_market[[#This Row],[close]] - tbl_market[[#This Row],[open]]</f>
        <v>-0.54999999999998295</v>
      </c>
      <c r="L280">
        <f xml:space="preserve"> (tbl_market[ [#This Row],[close] ] - tbl_market[[#This Row],[open]]) / tbl_market[[#This Row],[open]]</f>
        <v>-2.3178389312654684E-3</v>
      </c>
      <c r="M280">
        <f xml:space="preserve"> tbl_market[[#This Row],[high]] - tbl_market[[#This Row],[low]]</f>
        <v>6.5</v>
      </c>
      <c r="N280" s="11" t="str">
        <f t="shared" si="4"/>
        <v>Feb</v>
      </c>
    </row>
    <row r="281" spans="1:14">
      <c r="A281" t="s">
        <v>211</v>
      </c>
      <c r="B281" t="s">
        <v>39</v>
      </c>
      <c r="C281">
        <v>232.22</v>
      </c>
      <c r="D281">
        <v>233.24</v>
      </c>
      <c r="E281">
        <v>231.2</v>
      </c>
      <c r="F281">
        <v>231.4</v>
      </c>
      <c r="G281">
        <v>23760</v>
      </c>
      <c r="H281" t="str">
        <f>VLOOKUP(B281,dim_company!A:C,3,FALSE)</f>
        <v>Apple Inc.</v>
      </c>
      <c r="I281" t="str">
        <f>VLOOKUP(B281,dim_company!A:D,4,FALSE)</f>
        <v>SEC01</v>
      </c>
      <c r="J281" t="str">
        <f>VLOOKUP(I281,dim_sector!A:B,2,FALSE)</f>
        <v>Information Technology</v>
      </c>
      <c r="K281">
        <f xml:space="preserve"> tbl_market[[#This Row],[close]] - tbl_market[[#This Row],[open]]</f>
        <v>-0.81999999999999318</v>
      </c>
      <c r="L281">
        <f xml:space="preserve"> (tbl_market[ [#This Row],[close] ] - tbl_market[[#This Row],[open]]) / tbl_market[[#This Row],[open]]</f>
        <v>-3.5311342692274273E-3</v>
      </c>
      <c r="M281">
        <f xml:space="preserve"> tbl_market[[#This Row],[high]] - tbl_market[[#This Row],[low]]</f>
        <v>2.0400000000000205</v>
      </c>
      <c r="N281" s="11" t="str">
        <f t="shared" si="4"/>
        <v>Feb</v>
      </c>
    </row>
    <row r="282" spans="1:14">
      <c r="A282" t="s">
        <v>212</v>
      </c>
      <c r="B282" t="s">
        <v>39</v>
      </c>
      <c r="C282">
        <v>232.76</v>
      </c>
      <c r="D282">
        <v>233.88</v>
      </c>
      <c r="E282">
        <v>231.64</v>
      </c>
      <c r="F282">
        <v>232.04</v>
      </c>
      <c r="G282">
        <v>5648</v>
      </c>
      <c r="H282" t="str">
        <f>VLOOKUP(B282,dim_company!A:C,3,FALSE)</f>
        <v>Apple Inc.</v>
      </c>
      <c r="I282" t="str">
        <f>VLOOKUP(B282,dim_company!A:D,4,FALSE)</f>
        <v>SEC01</v>
      </c>
      <c r="J282" t="str">
        <f>VLOOKUP(I282,dim_sector!A:B,2,FALSE)</f>
        <v>Information Technology</v>
      </c>
      <c r="K282">
        <f xml:space="preserve"> tbl_market[[#This Row],[close]] - tbl_market[[#This Row],[open]]</f>
        <v>-0.71999999999999886</v>
      </c>
      <c r="L282">
        <f xml:space="preserve"> (tbl_market[ [#This Row],[close] ] - tbl_market[[#This Row],[open]]) / tbl_market[[#This Row],[open]]</f>
        <v>-3.0933150025777576E-3</v>
      </c>
      <c r="M282">
        <f xml:space="preserve"> tbl_market[[#This Row],[high]] - tbl_market[[#This Row],[low]]</f>
        <v>2.2400000000000091</v>
      </c>
      <c r="N282" s="11" t="str">
        <f t="shared" si="4"/>
        <v>Feb</v>
      </c>
    </row>
    <row r="283" spans="1:14">
      <c r="A283" t="s">
        <v>213</v>
      </c>
      <c r="B283" t="s">
        <v>39</v>
      </c>
      <c r="C283">
        <v>233.83</v>
      </c>
      <c r="D283">
        <v>236.98</v>
      </c>
      <c r="E283">
        <v>230.68</v>
      </c>
      <c r="F283">
        <v>233.16</v>
      </c>
      <c r="G283">
        <v>45602</v>
      </c>
      <c r="H283" t="str">
        <f>VLOOKUP(B283,dim_company!A:C,3,FALSE)</f>
        <v>Apple Inc.</v>
      </c>
      <c r="I283" t="str">
        <f>VLOOKUP(B283,dim_company!A:D,4,FALSE)</f>
        <v>SEC01</v>
      </c>
      <c r="J283" t="str">
        <f>VLOOKUP(I283,dim_sector!A:B,2,FALSE)</f>
        <v>Information Technology</v>
      </c>
      <c r="K283">
        <f xml:space="preserve"> tbl_market[[#This Row],[close]] - tbl_market[[#This Row],[open]]</f>
        <v>-0.67000000000001592</v>
      </c>
      <c r="L283">
        <f xml:space="preserve"> (tbl_market[ [#This Row],[close] ] - tbl_market[[#This Row],[open]]) / tbl_market[[#This Row],[open]]</f>
        <v>-2.8653295128940508E-3</v>
      </c>
      <c r="M283">
        <f xml:space="preserve"> tbl_market[[#This Row],[high]] - tbl_market[[#This Row],[low]]</f>
        <v>6.2999999999999829</v>
      </c>
      <c r="N283" s="11" t="str">
        <f t="shared" si="4"/>
        <v>Feb</v>
      </c>
    </row>
    <row r="284" spans="1:14">
      <c r="A284" t="s">
        <v>214</v>
      </c>
      <c r="B284" t="s">
        <v>39</v>
      </c>
      <c r="C284">
        <v>236.4</v>
      </c>
      <c r="D284">
        <v>239.68</v>
      </c>
      <c r="E284">
        <v>233.12</v>
      </c>
      <c r="F284">
        <v>237.27</v>
      </c>
      <c r="G284">
        <v>5492</v>
      </c>
      <c r="H284" t="str">
        <f>VLOOKUP(B284,dim_company!A:C,3,FALSE)</f>
        <v>Apple Inc.</v>
      </c>
      <c r="I284" t="str">
        <f>VLOOKUP(B284,dim_company!A:D,4,FALSE)</f>
        <v>SEC01</v>
      </c>
      <c r="J284" t="str">
        <f>VLOOKUP(I284,dim_sector!A:B,2,FALSE)</f>
        <v>Information Technology</v>
      </c>
      <c r="K284">
        <f xml:space="preserve"> tbl_market[[#This Row],[close]] - tbl_market[[#This Row],[open]]</f>
        <v>0.87000000000000455</v>
      </c>
      <c r="L284">
        <f xml:space="preserve"> (tbl_market[ [#This Row],[close] ] - tbl_market[[#This Row],[open]]) / tbl_market[[#This Row],[open]]</f>
        <v>3.6802030456852984E-3</v>
      </c>
      <c r="M284">
        <f xml:space="preserve"> tbl_market[[#This Row],[high]] - tbl_market[[#This Row],[low]]</f>
        <v>6.5600000000000023</v>
      </c>
      <c r="N284" s="11" t="str">
        <f t="shared" si="4"/>
        <v>Feb</v>
      </c>
    </row>
    <row r="285" spans="1:14">
      <c r="A285" t="s">
        <v>215</v>
      </c>
      <c r="B285" t="s">
        <v>39</v>
      </c>
      <c r="C285">
        <v>242.43</v>
      </c>
      <c r="D285">
        <v>244.16</v>
      </c>
      <c r="E285">
        <v>240.69</v>
      </c>
      <c r="F285">
        <v>240.91</v>
      </c>
      <c r="G285">
        <v>22386</v>
      </c>
      <c r="H285" t="str">
        <f>VLOOKUP(B285,dim_company!A:C,3,FALSE)</f>
        <v>Apple Inc.</v>
      </c>
      <c r="I285" t="str">
        <f>VLOOKUP(B285,dim_company!A:D,4,FALSE)</f>
        <v>SEC01</v>
      </c>
      <c r="J285" t="str">
        <f>VLOOKUP(I285,dim_sector!A:B,2,FALSE)</f>
        <v>Information Technology</v>
      </c>
      <c r="K285">
        <f xml:space="preserve"> tbl_market[[#This Row],[close]] - tbl_market[[#This Row],[open]]</f>
        <v>-1.5200000000000102</v>
      </c>
      <c r="L285">
        <f xml:space="preserve"> (tbl_market[ [#This Row],[close] ] - tbl_market[[#This Row],[open]]) / tbl_market[[#This Row],[open]]</f>
        <v>-6.2698510910366295E-3</v>
      </c>
      <c r="M285">
        <f xml:space="preserve"> tbl_market[[#This Row],[high]] - tbl_market[[#This Row],[low]]</f>
        <v>3.4699999999999989</v>
      </c>
      <c r="N285" s="11" t="str">
        <f t="shared" si="4"/>
        <v>Feb</v>
      </c>
    </row>
    <row r="286" spans="1:14">
      <c r="A286" t="s">
        <v>190</v>
      </c>
      <c r="B286" t="s">
        <v>42</v>
      </c>
      <c r="C286">
        <v>236.39</v>
      </c>
      <c r="D286">
        <v>238.92</v>
      </c>
      <c r="E286">
        <v>233.87</v>
      </c>
      <c r="F286">
        <v>237.48</v>
      </c>
      <c r="G286">
        <v>20167</v>
      </c>
      <c r="H286" t="str">
        <f>VLOOKUP(B286,dim_company!A:C,3,FALSE)</f>
        <v>Microsoft Corp.</v>
      </c>
      <c r="I286" t="str">
        <f>VLOOKUP(B286,dim_company!A:D,4,FALSE)</f>
        <v>SEC01</v>
      </c>
      <c r="J286" t="str">
        <f>VLOOKUP(I286,dim_sector!A:B,2,FALSE)</f>
        <v>Information Technology</v>
      </c>
      <c r="K286">
        <f xml:space="preserve"> tbl_market[[#This Row],[close]] - tbl_market[[#This Row],[open]]</f>
        <v>1.0900000000000034</v>
      </c>
      <c r="L286">
        <f xml:space="preserve"> (tbl_market[ [#This Row],[close] ] - tbl_market[[#This Row],[open]]) / tbl_market[[#This Row],[open]]</f>
        <v>4.6110241549981107E-3</v>
      </c>
      <c r="M286">
        <f xml:space="preserve"> tbl_market[[#This Row],[high]] - tbl_market[[#This Row],[low]]</f>
        <v>5.0499999999999829</v>
      </c>
      <c r="N286" s="11" t="str">
        <f t="shared" si="4"/>
        <v>Feb</v>
      </c>
    </row>
    <row r="287" spans="1:14">
      <c r="A287" t="s">
        <v>191</v>
      </c>
      <c r="B287" t="s">
        <v>42</v>
      </c>
      <c r="C287">
        <v>239.01</v>
      </c>
      <c r="D287">
        <v>241.84</v>
      </c>
      <c r="E287">
        <v>236.19</v>
      </c>
      <c r="F287">
        <v>239.44</v>
      </c>
      <c r="G287">
        <v>28076</v>
      </c>
      <c r="H287" t="str">
        <f>VLOOKUP(B287,dim_company!A:C,3,FALSE)</f>
        <v>Microsoft Corp.</v>
      </c>
      <c r="I287" t="str">
        <f>VLOOKUP(B287,dim_company!A:D,4,FALSE)</f>
        <v>SEC01</v>
      </c>
      <c r="J287" t="str">
        <f>VLOOKUP(I287,dim_sector!A:B,2,FALSE)</f>
        <v>Information Technology</v>
      </c>
      <c r="K287">
        <f xml:space="preserve"> tbl_market[[#This Row],[close]] - tbl_market[[#This Row],[open]]</f>
        <v>0.43000000000000682</v>
      </c>
      <c r="L287">
        <f xml:space="preserve"> (tbl_market[ [#This Row],[close] ] - tbl_market[[#This Row],[open]]) / tbl_market[[#This Row],[open]]</f>
        <v>1.7990879042718165E-3</v>
      </c>
      <c r="M287">
        <f xml:space="preserve"> tbl_market[[#This Row],[high]] - tbl_market[[#This Row],[low]]</f>
        <v>5.6500000000000057</v>
      </c>
      <c r="N287" s="11" t="str">
        <f t="shared" si="4"/>
        <v>Feb</v>
      </c>
    </row>
    <row r="288" spans="1:14">
      <c r="A288" t="s">
        <v>192</v>
      </c>
      <c r="B288" t="s">
        <v>42</v>
      </c>
      <c r="C288">
        <v>234.17</v>
      </c>
      <c r="D288">
        <v>237.81</v>
      </c>
      <c r="E288">
        <v>230.53</v>
      </c>
      <c r="F288">
        <v>234.89</v>
      </c>
      <c r="G288">
        <v>23973</v>
      </c>
      <c r="H288" t="str">
        <f>VLOOKUP(B288,dim_company!A:C,3,FALSE)</f>
        <v>Microsoft Corp.</v>
      </c>
      <c r="I288" t="str">
        <f>VLOOKUP(B288,dim_company!A:D,4,FALSE)</f>
        <v>SEC01</v>
      </c>
      <c r="J288" t="str">
        <f>VLOOKUP(I288,dim_sector!A:B,2,FALSE)</f>
        <v>Information Technology</v>
      </c>
      <c r="K288">
        <f xml:space="preserve"> tbl_market[[#This Row],[close]] - tbl_market[[#This Row],[open]]</f>
        <v>0.71999999999999886</v>
      </c>
      <c r="L288">
        <f xml:space="preserve"> (tbl_market[ [#This Row],[close] ] - tbl_market[[#This Row],[open]]) / tbl_market[[#This Row],[open]]</f>
        <v>3.074689328265785E-3</v>
      </c>
      <c r="M288">
        <f xml:space="preserve"> tbl_market[[#This Row],[high]] - tbl_market[[#This Row],[low]]</f>
        <v>7.2800000000000011</v>
      </c>
      <c r="N288" s="11" t="str">
        <f t="shared" si="4"/>
        <v>Feb</v>
      </c>
    </row>
    <row r="289" spans="1:14">
      <c r="A289" t="s">
        <v>193</v>
      </c>
      <c r="B289" t="s">
        <v>42</v>
      </c>
      <c r="C289">
        <v>234.35</v>
      </c>
      <c r="D289">
        <v>236.71</v>
      </c>
      <c r="E289">
        <v>231.99</v>
      </c>
      <c r="F289">
        <v>234.56</v>
      </c>
      <c r="G289">
        <v>2932</v>
      </c>
      <c r="H289" t="str">
        <f>VLOOKUP(B289,dim_company!A:C,3,FALSE)</f>
        <v>Microsoft Corp.</v>
      </c>
      <c r="I289" t="str">
        <f>VLOOKUP(B289,dim_company!A:D,4,FALSE)</f>
        <v>SEC01</v>
      </c>
      <c r="J289" t="str">
        <f>VLOOKUP(I289,dim_sector!A:B,2,FALSE)</f>
        <v>Information Technology</v>
      </c>
      <c r="K289">
        <f xml:space="preserve"> tbl_market[[#This Row],[close]] - tbl_market[[#This Row],[open]]</f>
        <v>0.21000000000000796</v>
      </c>
      <c r="L289">
        <f xml:space="preserve"> (tbl_market[ [#This Row],[close] ] - tbl_market[[#This Row],[open]]) / tbl_market[[#This Row],[open]]</f>
        <v>8.9609558352894377E-4</v>
      </c>
      <c r="M289">
        <f xml:space="preserve"> tbl_market[[#This Row],[high]] - tbl_market[[#This Row],[low]]</f>
        <v>4.7199999999999989</v>
      </c>
      <c r="N289" s="11" t="str">
        <f t="shared" si="4"/>
        <v>Feb</v>
      </c>
    </row>
    <row r="290" spans="1:14">
      <c r="A290" t="s">
        <v>194</v>
      </c>
      <c r="B290" t="s">
        <v>42</v>
      </c>
      <c r="C290">
        <v>234.61</v>
      </c>
      <c r="D290">
        <v>237</v>
      </c>
      <c r="E290">
        <v>232.21</v>
      </c>
      <c r="F290">
        <v>234.85</v>
      </c>
      <c r="G290">
        <v>39405</v>
      </c>
      <c r="H290" t="str">
        <f>VLOOKUP(B290,dim_company!A:C,3,FALSE)</f>
        <v>Microsoft Corp.</v>
      </c>
      <c r="I290" t="str">
        <f>VLOOKUP(B290,dim_company!A:D,4,FALSE)</f>
        <v>SEC01</v>
      </c>
      <c r="J290" t="str">
        <f>VLOOKUP(I290,dim_sector!A:B,2,FALSE)</f>
        <v>Information Technology</v>
      </c>
      <c r="K290">
        <f xml:space="preserve"> tbl_market[[#This Row],[close]] - tbl_market[[#This Row],[open]]</f>
        <v>0.23999999999998067</v>
      </c>
      <c r="L290">
        <f xml:space="preserve"> (tbl_market[ [#This Row],[close] ] - tbl_market[[#This Row],[open]]) / tbl_market[[#This Row],[open]]</f>
        <v>1.022974297770686E-3</v>
      </c>
      <c r="M290">
        <f xml:space="preserve"> tbl_market[[#This Row],[high]] - tbl_market[[#This Row],[low]]</f>
        <v>4.789999999999992</v>
      </c>
      <c r="N290" s="11" t="str">
        <f t="shared" si="4"/>
        <v>Feb</v>
      </c>
    </row>
    <row r="291" spans="1:14">
      <c r="A291" t="s">
        <v>197</v>
      </c>
      <c r="B291" t="s">
        <v>42</v>
      </c>
      <c r="C291">
        <v>235.53</v>
      </c>
      <c r="D291">
        <v>237.06</v>
      </c>
      <c r="E291">
        <v>233.99</v>
      </c>
      <c r="F291">
        <v>234.97</v>
      </c>
      <c r="G291">
        <v>28882</v>
      </c>
      <c r="H291" t="str">
        <f>VLOOKUP(B291,dim_company!A:C,3,FALSE)</f>
        <v>Microsoft Corp.</v>
      </c>
      <c r="I291" t="str">
        <f>VLOOKUP(B291,dim_company!A:D,4,FALSE)</f>
        <v>SEC01</v>
      </c>
      <c r="J291" t="str">
        <f>VLOOKUP(I291,dim_sector!A:B,2,FALSE)</f>
        <v>Information Technology</v>
      </c>
      <c r="K291">
        <f xml:space="preserve"> tbl_market[[#This Row],[close]] - tbl_market[[#This Row],[open]]</f>
        <v>-0.56000000000000227</v>
      </c>
      <c r="L291">
        <f xml:space="preserve"> (tbl_market[ [#This Row],[close] ] - tbl_market[[#This Row],[open]]) / tbl_market[[#This Row],[open]]</f>
        <v>-2.3776164395193913E-3</v>
      </c>
      <c r="M291">
        <f xml:space="preserve"> tbl_market[[#This Row],[high]] - tbl_market[[#This Row],[low]]</f>
        <v>3.0699999999999932</v>
      </c>
      <c r="N291" s="11" t="str">
        <f t="shared" si="4"/>
        <v>Feb</v>
      </c>
    </row>
    <row r="292" spans="1:14">
      <c r="A292" t="s">
        <v>198</v>
      </c>
      <c r="B292" t="s">
        <v>42</v>
      </c>
      <c r="C292">
        <v>231.42</v>
      </c>
      <c r="D292">
        <v>233.29</v>
      </c>
      <c r="E292">
        <v>229.55</v>
      </c>
      <c r="F292">
        <v>230.18</v>
      </c>
      <c r="G292">
        <v>7474</v>
      </c>
      <c r="H292" t="str">
        <f>VLOOKUP(B292,dim_company!A:C,3,FALSE)</f>
        <v>Microsoft Corp.</v>
      </c>
      <c r="I292" t="str">
        <f>VLOOKUP(B292,dim_company!A:D,4,FALSE)</f>
        <v>SEC01</v>
      </c>
      <c r="J292" t="str">
        <f>VLOOKUP(I292,dim_sector!A:B,2,FALSE)</f>
        <v>Information Technology</v>
      </c>
      <c r="K292">
        <f xml:space="preserve"> tbl_market[[#This Row],[close]] - tbl_market[[#This Row],[open]]</f>
        <v>-1.2399999999999807</v>
      </c>
      <c r="L292">
        <f xml:space="preserve"> (tbl_market[ [#This Row],[close] ] - tbl_market[[#This Row],[open]]) / tbl_market[[#This Row],[open]]</f>
        <v>-5.3582231440669811E-3</v>
      </c>
      <c r="M292">
        <f xml:space="preserve"> tbl_market[[#This Row],[high]] - tbl_market[[#This Row],[low]]</f>
        <v>3.7399999999999807</v>
      </c>
      <c r="N292" s="11" t="str">
        <f t="shared" si="4"/>
        <v>Feb</v>
      </c>
    </row>
    <row r="293" spans="1:14">
      <c r="A293" t="s">
        <v>199</v>
      </c>
      <c r="B293" t="s">
        <v>42</v>
      </c>
      <c r="C293">
        <v>233.61</v>
      </c>
      <c r="D293">
        <v>237.46</v>
      </c>
      <c r="E293">
        <v>229.76</v>
      </c>
      <c r="F293">
        <v>233.75</v>
      </c>
      <c r="G293">
        <v>14979</v>
      </c>
      <c r="H293" t="str">
        <f>VLOOKUP(B293,dim_company!A:C,3,FALSE)</f>
        <v>Microsoft Corp.</v>
      </c>
      <c r="I293" t="str">
        <f>VLOOKUP(B293,dim_company!A:D,4,FALSE)</f>
        <v>SEC01</v>
      </c>
      <c r="J293" t="str">
        <f>VLOOKUP(I293,dim_sector!A:B,2,FALSE)</f>
        <v>Information Technology</v>
      </c>
      <c r="K293">
        <f xml:space="preserve"> tbl_market[[#This Row],[close]] - tbl_market[[#This Row],[open]]</f>
        <v>0.13999999999998636</v>
      </c>
      <c r="L293">
        <f xml:space="preserve"> (tbl_market[ [#This Row],[close] ] - tbl_market[[#This Row],[open]]) / tbl_market[[#This Row],[open]]</f>
        <v>5.9928941398050745E-4</v>
      </c>
      <c r="M293">
        <f xml:space="preserve"> tbl_market[[#This Row],[high]] - tbl_market[[#This Row],[low]]</f>
        <v>7.7000000000000171</v>
      </c>
      <c r="N293" s="11" t="str">
        <f t="shared" si="4"/>
        <v>Feb</v>
      </c>
    </row>
    <row r="294" spans="1:14">
      <c r="A294" t="s">
        <v>200</v>
      </c>
      <c r="B294" t="s">
        <v>42</v>
      </c>
      <c r="C294">
        <v>232.58</v>
      </c>
      <c r="D294">
        <v>234.36</v>
      </c>
      <c r="E294">
        <v>230.8</v>
      </c>
      <c r="F294">
        <v>231.31</v>
      </c>
      <c r="G294">
        <v>13867</v>
      </c>
      <c r="H294" t="str">
        <f>VLOOKUP(B294,dim_company!A:C,3,FALSE)</f>
        <v>Microsoft Corp.</v>
      </c>
      <c r="I294" t="str">
        <f>VLOOKUP(B294,dim_company!A:D,4,FALSE)</f>
        <v>SEC01</v>
      </c>
      <c r="J294" t="str">
        <f>VLOOKUP(I294,dim_sector!A:B,2,FALSE)</f>
        <v>Information Technology</v>
      </c>
      <c r="K294">
        <f xml:space="preserve"> tbl_market[[#This Row],[close]] - tbl_market[[#This Row],[open]]</f>
        <v>-1.2700000000000102</v>
      </c>
      <c r="L294">
        <f xml:space="preserve"> (tbl_market[ [#This Row],[close] ] - tbl_market[[#This Row],[open]]) / tbl_market[[#This Row],[open]]</f>
        <v>-5.4604867142489045E-3</v>
      </c>
      <c r="M294">
        <f xml:space="preserve"> tbl_market[[#This Row],[high]] - tbl_market[[#This Row],[low]]</f>
        <v>3.5600000000000023</v>
      </c>
      <c r="N294" s="11" t="str">
        <f t="shared" si="4"/>
        <v>Feb</v>
      </c>
    </row>
    <row r="295" spans="1:14">
      <c r="A295" t="s">
        <v>201</v>
      </c>
      <c r="B295" t="s">
        <v>42</v>
      </c>
      <c r="C295">
        <v>232.24</v>
      </c>
      <c r="D295">
        <v>236.76</v>
      </c>
      <c r="E295">
        <v>227.72</v>
      </c>
      <c r="F295">
        <v>232.34</v>
      </c>
      <c r="G295">
        <v>31527</v>
      </c>
      <c r="H295" t="str">
        <f>VLOOKUP(B295,dim_company!A:C,3,FALSE)</f>
        <v>Microsoft Corp.</v>
      </c>
      <c r="I295" t="str">
        <f>VLOOKUP(B295,dim_company!A:D,4,FALSE)</f>
        <v>SEC01</v>
      </c>
      <c r="J295" t="str">
        <f>VLOOKUP(I295,dim_sector!A:B,2,FALSE)</f>
        <v>Information Technology</v>
      </c>
      <c r="K295">
        <f xml:space="preserve"> tbl_market[[#This Row],[close]] - tbl_market[[#This Row],[open]]</f>
        <v>9.9999999999994316E-2</v>
      </c>
      <c r="L295">
        <f xml:space="preserve"> (tbl_market[ [#This Row],[close] ] - tbl_market[[#This Row],[open]]) / tbl_market[[#This Row],[open]]</f>
        <v>4.3058904581464997E-4</v>
      </c>
      <c r="M295">
        <f xml:space="preserve"> tbl_market[[#This Row],[high]] - tbl_market[[#This Row],[low]]</f>
        <v>9.039999999999992</v>
      </c>
      <c r="N295" s="11" t="str">
        <f t="shared" si="4"/>
        <v>Feb</v>
      </c>
    </row>
    <row r="296" spans="1:14">
      <c r="A296" t="s">
        <v>204</v>
      </c>
      <c r="B296" t="s">
        <v>42</v>
      </c>
      <c r="C296">
        <v>233.42</v>
      </c>
      <c r="D296">
        <v>236.85</v>
      </c>
      <c r="E296">
        <v>229.99</v>
      </c>
      <c r="F296">
        <v>232.42</v>
      </c>
      <c r="G296">
        <v>6451</v>
      </c>
      <c r="H296" t="str">
        <f>VLOOKUP(B296,dim_company!A:C,3,FALSE)</f>
        <v>Microsoft Corp.</v>
      </c>
      <c r="I296" t="str">
        <f>VLOOKUP(B296,dim_company!A:D,4,FALSE)</f>
        <v>SEC01</v>
      </c>
      <c r="J296" t="str">
        <f>VLOOKUP(I296,dim_sector!A:B,2,FALSE)</f>
        <v>Information Technology</v>
      </c>
      <c r="K296">
        <f xml:space="preserve"> tbl_market[[#This Row],[close]] - tbl_market[[#This Row],[open]]</f>
        <v>-1</v>
      </c>
      <c r="L296">
        <f xml:space="preserve"> (tbl_market[ [#This Row],[close] ] - tbl_market[[#This Row],[open]]) / tbl_market[[#This Row],[open]]</f>
        <v>-4.2841230400137093E-3</v>
      </c>
      <c r="M296">
        <f xml:space="preserve"> tbl_market[[#This Row],[high]] - tbl_market[[#This Row],[low]]</f>
        <v>6.8599999999999852</v>
      </c>
      <c r="N296" s="11" t="str">
        <f t="shared" si="4"/>
        <v>Feb</v>
      </c>
    </row>
    <row r="297" spans="1:14">
      <c r="A297" t="s">
        <v>205</v>
      </c>
      <c r="B297" t="s">
        <v>42</v>
      </c>
      <c r="C297">
        <v>235.01</v>
      </c>
      <c r="D297">
        <v>236.65</v>
      </c>
      <c r="E297">
        <v>233.37</v>
      </c>
      <c r="F297">
        <v>235.43</v>
      </c>
      <c r="G297">
        <v>40954</v>
      </c>
      <c r="H297" t="str">
        <f>VLOOKUP(B297,dim_company!A:C,3,FALSE)</f>
        <v>Microsoft Corp.</v>
      </c>
      <c r="I297" t="str">
        <f>VLOOKUP(B297,dim_company!A:D,4,FALSE)</f>
        <v>SEC01</v>
      </c>
      <c r="J297" t="str">
        <f>VLOOKUP(I297,dim_sector!A:B,2,FALSE)</f>
        <v>Information Technology</v>
      </c>
      <c r="K297">
        <f xml:space="preserve"> tbl_market[[#This Row],[close]] - tbl_market[[#This Row],[open]]</f>
        <v>0.42000000000001592</v>
      </c>
      <c r="L297">
        <f xml:space="preserve"> (tbl_market[ [#This Row],[close] ] - tbl_market[[#This Row],[open]]) / tbl_market[[#This Row],[open]]</f>
        <v>1.7871579932769496E-3</v>
      </c>
      <c r="M297">
        <f xml:space="preserve"> tbl_market[[#This Row],[high]] - tbl_market[[#This Row],[low]]</f>
        <v>3.2800000000000011</v>
      </c>
      <c r="N297" s="11" t="str">
        <f t="shared" si="4"/>
        <v>Feb</v>
      </c>
    </row>
    <row r="298" spans="1:14">
      <c r="A298" t="s">
        <v>206</v>
      </c>
      <c r="B298" t="s">
        <v>42</v>
      </c>
      <c r="C298">
        <v>241.98</v>
      </c>
      <c r="D298">
        <v>242.92</v>
      </c>
      <c r="E298">
        <v>241.03</v>
      </c>
      <c r="F298">
        <v>242.07</v>
      </c>
      <c r="G298">
        <v>31873</v>
      </c>
      <c r="H298" t="str">
        <f>VLOOKUP(B298,dim_company!A:C,3,FALSE)</f>
        <v>Microsoft Corp.</v>
      </c>
      <c r="I298" t="str">
        <f>VLOOKUP(B298,dim_company!A:D,4,FALSE)</f>
        <v>SEC01</v>
      </c>
      <c r="J298" t="str">
        <f>VLOOKUP(I298,dim_sector!A:B,2,FALSE)</f>
        <v>Information Technology</v>
      </c>
      <c r="K298">
        <f xml:space="preserve"> tbl_market[[#This Row],[close]] - tbl_market[[#This Row],[open]]</f>
        <v>9.0000000000003411E-2</v>
      </c>
      <c r="L298">
        <f xml:space="preserve"> (tbl_market[ [#This Row],[close] ] - tbl_market[[#This Row],[open]]) / tbl_market[[#This Row],[open]]</f>
        <v>3.7193156459212917E-4</v>
      </c>
      <c r="M298">
        <f xml:space="preserve"> tbl_market[[#This Row],[high]] - tbl_market[[#This Row],[low]]</f>
        <v>1.8899999999999864</v>
      </c>
      <c r="N298" s="11" t="str">
        <f t="shared" si="4"/>
        <v>Feb</v>
      </c>
    </row>
    <row r="299" spans="1:14">
      <c r="A299" t="s">
        <v>207</v>
      </c>
      <c r="B299" t="s">
        <v>42</v>
      </c>
      <c r="C299">
        <v>236.28</v>
      </c>
      <c r="D299">
        <v>238.29</v>
      </c>
      <c r="E299">
        <v>234.27</v>
      </c>
      <c r="F299">
        <v>238.22</v>
      </c>
      <c r="G299">
        <v>26372</v>
      </c>
      <c r="H299" t="str">
        <f>VLOOKUP(B299,dim_company!A:C,3,FALSE)</f>
        <v>Microsoft Corp.</v>
      </c>
      <c r="I299" t="str">
        <f>VLOOKUP(B299,dim_company!A:D,4,FALSE)</f>
        <v>SEC01</v>
      </c>
      <c r="J299" t="str">
        <f>VLOOKUP(I299,dim_sector!A:B,2,FALSE)</f>
        <v>Information Technology</v>
      </c>
      <c r="K299">
        <f xml:space="preserve"> tbl_market[[#This Row],[close]] - tbl_market[[#This Row],[open]]</f>
        <v>1.9399999999999977</v>
      </c>
      <c r="L299">
        <f xml:space="preserve"> (tbl_market[ [#This Row],[close] ] - tbl_market[[#This Row],[open]]) / tbl_market[[#This Row],[open]]</f>
        <v>8.2105975960724466E-3</v>
      </c>
      <c r="M299">
        <f xml:space="preserve"> tbl_market[[#This Row],[high]] - tbl_market[[#This Row],[low]]</f>
        <v>4.0199999999999818</v>
      </c>
      <c r="N299" s="11" t="str">
        <f t="shared" si="4"/>
        <v>Feb</v>
      </c>
    </row>
    <row r="300" spans="1:14">
      <c r="A300" t="s">
        <v>208</v>
      </c>
      <c r="B300" t="s">
        <v>42</v>
      </c>
      <c r="C300">
        <v>236.25</v>
      </c>
      <c r="D300">
        <v>240.63</v>
      </c>
      <c r="E300">
        <v>231.88</v>
      </c>
      <c r="F300">
        <v>236.34</v>
      </c>
      <c r="G300">
        <v>30290</v>
      </c>
      <c r="H300" t="str">
        <f>VLOOKUP(B300,dim_company!A:C,3,FALSE)</f>
        <v>Microsoft Corp.</v>
      </c>
      <c r="I300" t="str">
        <f>VLOOKUP(B300,dim_company!A:D,4,FALSE)</f>
        <v>SEC01</v>
      </c>
      <c r="J300" t="str">
        <f>VLOOKUP(I300,dim_sector!A:B,2,FALSE)</f>
        <v>Information Technology</v>
      </c>
      <c r="K300">
        <f xml:space="preserve"> tbl_market[[#This Row],[close]] - tbl_market[[#This Row],[open]]</f>
        <v>9.0000000000003411E-2</v>
      </c>
      <c r="L300">
        <f xml:space="preserve"> (tbl_market[ [#This Row],[close] ] - tbl_market[[#This Row],[open]]) / tbl_market[[#This Row],[open]]</f>
        <v>3.8095238095239538E-4</v>
      </c>
      <c r="M300">
        <f xml:space="preserve"> tbl_market[[#This Row],[high]] - tbl_market[[#This Row],[low]]</f>
        <v>8.75</v>
      </c>
      <c r="N300" s="11" t="str">
        <f t="shared" si="4"/>
        <v>Feb</v>
      </c>
    </row>
    <row r="301" spans="1:14">
      <c r="A301" t="s">
        <v>211</v>
      </c>
      <c r="B301" t="s">
        <v>42</v>
      </c>
      <c r="C301">
        <v>235.64</v>
      </c>
      <c r="D301">
        <v>238.83</v>
      </c>
      <c r="E301">
        <v>232.44</v>
      </c>
      <c r="F301">
        <v>236.96</v>
      </c>
      <c r="G301">
        <v>6366</v>
      </c>
      <c r="H301" t="str">
        <f>VLOOKUP(B301,dim_company!A:C,3,FALSE)</f>
        <v>Microsoft Corp.</v>
      </c>
      <c r="I301" t="str">
        <f>VLOOKUP(B301,dim_company!A:D,4,FALSE)</f>
        <v>SEC01</v>
      </c>
      <c r="J301" t="str">
        <f>VLOOKUP(I301,dim_sector!A:B,2,FALSE)</f>
        <v>Information Technology</v>
      </c>
      <c r="K301">
        <f xml:space="preserve"> tbl_market[[#This Row],[close]] - tbl_market[[#This Row],[open]]</f>
        <v>1.3200000000000216</v>
      </c>
      <c r="L301">
        <f xml:space="preserve"> (tbl_market[ [#This Row],[close] ] - tbl_market[[#This Row],[open]]) / tbl_market[[#This Row],[open]]</f>
        <v>5.601765404854955E-3</v>
      </c>
      <c r="M301">
        <f xml:space="preserve"> tbl_market[[#This Row],[high]] - tbl_market[[#This Row],[low]]</f>
        <v>6.3900000000000148</v>
      </c>
      <c r="N301" s="11" t="str">
        <f t="shared" si="4"/>
        <v>Feb</v>
      </c>
    </row>
    <row r="302" spans="1:14">
      <c r="A302" t="s">
        <v>212</v>
      </c>
      <c r="B302" t="s">
        <v>42</v>
      </c>
      <c r="C302">
        <v>232.66</v>
      </c>
      <c r="D302">
        <v>235.57</v>
      </c>
      <c r="E302">
        <v>229.74</v>
      </c>
      <c r="F302">
        <v>233.74</v>
      </c>
      <c r="G302">
        <v>11717</v>
      </c>
      <c r="H302" t="str">
        <f>VLOOKUP(B302,dim_company!A:C,3,FALSE)</f>
        <v>Microsoft Corp.</v>
      </c>
      <c r="I302" t="str">
        <f>VLOOKUP(B302,dim_company!A:D,4,FALSE)</f>
        <v>SEC01</v>
      </c>
      <c r="J302" t="str">
        <f>VLOOKUP(I302,dim_sector!A:B,2,FALSE)</f>
        <v>Information Technology</v>
      </c>
      <c r="K302">
        <f xml:space="preserve"> tbl_market[[#This Row],[close]] - tbl_market[[#This Row],[open]]</f>
        <v>1.0800000000000125</v>
      </c>
      <c r="L302">
        <f xml:space="preserve"> (tbl_market[ [#This Row],[close] ] - tbl_market[[#This Row],[open]]) / tbl_market[[#This Row],[open]]</f>
        <v>4.6419668185335361E-3</v>
      </c>
      <c r="M302">
        <f xml:space="preserve"> tbl_market[[#This Row],[high]] - tbl_market[[#This Row],[low]]</f>
        <v>5.8299999999999841</v>
      </c>
      <c r="N302" s="11" t="str">
        <f t="shared" si="4"/>
        <v>Feb</v>
      </c>
    </row>
    <row r="303" spans="1:14">
      <c r="A303" t="s">
        <v>213</v>
      </c>
      <c r="B303" t="s">
        <v>42</v>
      </c>
      <c r="C303">
        <v>237.22</v>
      </c>
      <c r="D303">
        <v>239.5</v>
      </c>
      <c r="E303">
        <v>234.94</v>
      </c>
      <c r="F303">
        <v>236.11</v>
      </c>
      <c r="G303">
        <v>24360</v>
      </c>
      <c r="H303" t="str">
        <f>VLOOKUP(B303,dim_company!A:C,3,FALSE)</f>
        <v>Microsoft Corp.</v>
      </c>
      <c r="I303" t="str">
        <f>VLOOKUP(B303,dim_company!A:D,4,FALSE)</f>
        <v>SEC01</v>
      </c>
      <c r="J303" t="str">
        <f>VLOOKUP(I303,dim_sector!A:B,2,FALSE)</f>
        <v>Information Technology</v>
      </c>
      <c r="K303">
        <f xml:space="preserve"> tbl_market[[#This Row],[close]] - tbl_market[[#This Row],[open]]</f>
        <v>-1.1099999999999852</v>
      </c>
      <c r="L303">
        <f xml:space="preserve"> (tbl_market[ [#This Row],[close] ] - tbl_market[[#This Row],[open]]) / tbl_market[[#This Row],[open]]</f>
        <v>-4.6792007419272624E-3</v>
      </c>
      <c r="M303">
        <f xml:space="preserve"> tbl_market[[#This Row],[high]] - tbl_market[[#This Row],[low]]</f>
        <v>4.5600000000000023</v>
      </c>
      <c r="N303" s="11" t="str">
        <f t="shared" si="4"/>
        <v>Feb</v>
      </c>
    </row>
    <row r="304" spans="1:14">
      <c r="A304" t="s">
        <v>214</v>
      </c>
      <c r="B304" t="s">
        <v>42</v>
      </c>
      <c r="C304">
        <v>237.92</v>
      </c>
      <c r="D304">
        <v>240.87</v>
      </c>
      <c r="E304">
        <v>234.96</v>
      </c>
      <c r="F304">
        <v>238.69</v>
      </c>
      <c r="G304">
        <v>37435</v>
      </c>
      <c r="H304" t="str">
        <f>VLOOKUP(B304,dim_company!A:C,3,FALSE)</f>
        <v>Microsoft Corp.</v>
      </c>
      <c r="I304" t="str">
        <f>VLOOKUP(B304,dim_company!A:D,4,FALSE)</f>
        <v>SEC01</v>
      </c>
      <c r="J304" t="str">
        <f>VLOOKUP(I304,dim_sector!A:B,2,FALSE)</f>
        <v>Information Technology</v>
      </c>
      <c r="K304">
        <f xml:space="preserve"> tbl_market[[#This Row],[close]] - tbl_market[[#This Row],[open]]</f>
        <v>0.77000000000001023</v>
      </c>
      <c r="L304">
        <f xml:space="preserve"> (tbl_market[ [#This Row],[close] ] - tbl_market[[#This Row],[open]]) / tbl_market[[#This Row],[open]]</f>
        <v>3.2363819771352147E-3</v>
      </c>
      <c r="M304">
        <f xml:space="preserve"> tbl_market[[#This Row],[high]] - tbl_market[[#This Row],[low]]</f>
        <v>5.9099999999999966</v>
      </c>
      <c r="N304" s="11" t="str">
        <f t="shared" si="4"/>
        <v>Feb</v>
      </c>
    </row>
    <row r="305" spans="1:14">
      <c r="A305" t="s">
        <v>215</v>
      </c>
      <c r="B305" t="s">
        <v>42</v>
      </c>
      <c r="C305">
        <v>239.94</v>
      </c>
      <c r="D305">
        <v>243.15</v>
      </c>
      <c r="E305">
        <v>236.72</v>
      </c>
      <c r="F305">
        <v>240.43</v>
      </c>
      <c r="G305">
        <v>42045</v>
      </c>
      <c r="H305" t="str">
        <f>VLOOKUP(B305,dim_company!A:C,3,FALSE)</f>
        <v>Microsoft Corp.</v>
      </c>
      <c r="I305" t="str">
        <f>VLOOKUP(B305,dim_company!A:D,4,FALSE)</f>
        <v>SEC01</v>
      </c>
      <c r="J305" t="str">
        <f>VLOOKUP(I305,dim_sector!A:B,2,FALSE)</f>
        <v>Information Technology</v>
      </c>
      <c r="K305">
        <f xml:space="preserve"> tbl_market[[#This Row],[close]] - tbl_market[[#This Row],[open]]</f>
        <v>0.49000000000000909</v>
      </c>
      <c r="L305">
        <f xml:space="preserve"> (tbl_market[ [#This Row],[close] ] - tbl_market[[#This Row],[open]]) / tbl_market[[#This Row],[open]]</f>
        <v>2.0421772109694468E-3</v>
      </c>
      <c r="M305">
        <f xml:space="preserve"> tbl_market[[#This Row],[high]] - tbl_market[[#This Row],[low]]</f>
        <v>6.4300000000000068</v>
      </c>
      <c r="N305" s="11" t="str">
        <f t="shared" si="4"/>
        <v>Feb</v>
      </c>
    </row>
    <row r="306" spans="1:14">
      <c r="A306" t="s">
        <v>190</v>
      </c>
      <c r="B306" t="s">
        <v>45</v>
      </c>
      <c r="C306">
        <v>508.21</v>
      </c>
      <c r="D306">
        <v>515.58000000000004</v>
      </c>
      <c r="E306">
        <v>500.84</v>
      </c>
      <c r="F306">
        <v>508.49</v>
      </c>
      <c r="G306">
        <v>34272</v>
      </c>
      <c r="H306" t="str">
        <f>VLOOKUP(B306,dim_company!A:C,3,FALSE)</f>
        <v>Amazon.com Inc.</v>
      </c>
      <c r="I306" t="str">
        <f>VLOOKUP(B306,dim_company!A:D,4,FALSE)</f>
        <v>SEC05</v>
      </c>
      <c r="J306" t="str">
        <f>VLOOKUP(I306,dim_sector!A:B,2,FALSE)</f>
        <v>Consumer Discretionary</v>
      </c>
      <c r="K306">
        <f xml:space="preserve"> tbl_market[[#This Row],[close]] - tbl_market[[#This Row],[open]]</f>
        <v>0.28000000000002956</v>
      </c>
      <c r="L306">
        <f xml:space="preserve"> (tbl_market[ [#This Row],[close] ] - tbl_market[[#This Row],[open]]) / tbl_market[[#This Row],[open]]</f>
        <v>5.5095334605779025E-4</v>
      </c>
      <c r="M306">
        <f xml:space="preserve"> tbl_market[[#This Row],[high]] - tbl_market[[#This Row],[low]]</f>
        <v>14.740000000000066</v>
      </c>
      <c r="N306" s="11" t="str">
        <f t="shared" si="4"/>
        <v>Feb</v>
      </c>
    </row>
    <row r="307" spans="1:14">
      <c r="A307" t="s">
        <v>191</v>
      </c>
      <c r="B307" t="s">
        <v>45</v>
      </c>
      <c r="C307">
        <v>517.07000000000005</v>
      </c>
      <c r="D307">
        <v>522.6</v>
      </c>
      <c r="E307">
        <v>511.53</v>
      </c>
      <c r="F307">
        <v>513.62</v>
      </c>
      <c r="G307">
        <v>26963</v>
      </c>
      <c r="H307" t="str">
        <f>VLOOKUP(B307,dim_company!A:C,3,FALSE)</f>
        <v>Amazon.com Inc.</v>
      </c>
      <c r="I307" t="str">
        <f>VLOOKUP(B307,dim_company!A:D,4,FALSE)</f>
        <v>SEC05</v>
      </c>
      <c r="J307" t="str">
        <f>VLOOKUP(I307,dim_sector!A:B,2,FALSE)</f>
        <v>Consumer Discretionary</v>
      </c>
      <c r="K307">
        <f xml:space="preserve"> tbl_market[[#This Row],[close]] - tbl_market[[#This Row],[open]]</f>
        <v>-3.4500000000000455</v>
      </c>
      <c r="L307">
        <f xml:space="preserve"> (tbl_market[ [#This Row],[close] ] - tbl_market[[#This Row],[open]]) / tbl_market[[#This Row],[open]]</f>
        <v>-6.672210725820576E-3</v>
      </c>
      <c r="M307">
        <f xml:space="preserve"> tbl_market[[#This Row],[high]] - tbl_market[[#This Row],[low]]</f>
        <v>11.07000000000005</v>
      </c>
      <c r="N307" s="11" t="str">
        <f t="shared" si="4"/>
        <v>Feb</v>
      </c>
    </row>
    <row r="308" spans="1:14">
      <c r="A308" t="s">
        <v>192</v>
      </c>
      <c r="B308" t="s">
        <v>45</v>
      </c>
      <c r="C308">
        <v>527.91</v>
      </c>
      <c r="D308">
        <v>533.88</v>
      </c>
      <c r="E308">
        <v>521.95000000000005</v>
      </c>
      <c r="F308">
        <v>530.34</v>
      </c>
      <c r="G308">
        <v>1717</v>
      </c>
      <c r="H308" t="str">
        <f>VLOOKUP(B308,dim_company!A:C,3,FALSE)</f>
        <v>Amazon.com Inc.</v>
      </c>
      <c r="I308" t="str">
        <f>VLOOKUP(B308,dim_company!A:D,4,FALSE)</f>
        <v>SEC05</v>
      </c>
      <c r="J308" t="str">
        <f>VLOOKUP(I308,dim_sector!A:B,2,FALSE)</f>
        <v>Consumer Discretionary</v>
      </c>
      <c r="K308">
        <f xml:space="preserve"> tbl_market[[#This Row],[close]] - tbl_market[[#This Row],[open]]</f>
        <v>2.4300000000000637</v>
      </c>
      <c r="L308">
        <f xml:space="preserve"> (tbl_market[ [#This Row],[close] ] - tbl_market[[#This Row],[open]]) / tbl_market[[#This Row],[open]]</f>
        <v>4.6030573393193233E-3</v>
      </c>
      <c r="M308">
        <f xml:space="preserve"> tbl_market[[#This Row],[high]] - tbl_market[[#This Row],[low]]</f>
        <v>11.92999999999995</v>
      </c>
      <c r="N308" s="11" t="str">
        <f t="shared" si="4"/>
        <v>Feb</v>
      </c>
    </row>
    <row r="309" spans="1:14">
      <c r="A309" t="s">
        <v>193</v>
      </c>
      <c r="B309" t="s">
        <v>45</v>
      </c>
      <c r="C309">
        <v>543.38</v>
      </c>
      <c r="D309">
        <v>550.64</v>
      </c>
      <c r="E309">
        <v>536.13</v>
      </c>
      <c r="F309">
        <v>545.07000000000005</v>
      </c>
      <c r="G309">
        <v>30100</v>
      </c>
      <c r="H309" t="str">
        <f>VLOOKUP(B309,dim_company!A:C,3,FALSE)</f>
        <v>Amazon.com Inc.</v>
      </c>
      <c r="I309" t="str">
        <f>VLOOKUP(B309,dim_company!A:D,4,FALSE)</f>
        <v>SEC05</v>
      </c>
      <c r="J309" t="str">
        <f>VLOOKUP(I309,dim_sector!A:B,2,FALSE)</f>
        <v>Consumer Discretionary</v>
      </c>
      <c r="K309">
        <f xml:space="preserve"> tbl_market[[#This Row],[close]] - tbl_market[[#This Row],[open]]</f>
        <v>1.6900000000000546</v>
      </c>
      <c r="L309">
        <f xml:space="preserve"> (tbl_market[ [#This Row],[close] ] - tbl_market[[#This Row],[open]]) / tbl_market[[#This Row],[open]]</f>
        <v>3.1101623173470767E-3</v>
      </c>
      <c r="M309">
        <f xml:space="preserve"> tbl_market[[#This Row],[high]] - tbl_market[[#This Row],[low]]</f>
        <v>14.509999999999991</v>
      </c>
      <c r="N309" s="11" t="str">
        <f t="shared" si="4"/>
        <v>Feb</v>
      </c>
    </row>
    <row r="310" spans="1:14">
      <c r="A310" t="s">
        <v>194</v>
      </c>
      <c r="B310" t="s">
        <v>45</v>
      </c>
      <c r="C310">
        <v>541.05999999999995</v>
      </c>
      <c r="D310">
        <v>543.74</v>
      </c>
      <c r="E310">
        <v>538.38</v>
      </c>
      <c r="F310">
        <v>538.53</v>
      </c>
      <c r="G310">
        <v>44949</v>
      </c>
      <c r="H310" t="str">
        <f>VLOOKUP(B310,dim_company!A:C,3,FALSE)</f>
        <v>Amazon.com Inc.</v>
      </c>
      <c r="I310" t="str">
        <f>VLOOKUP(B310,dim_company!A:D,4,FALSE)</f>
        <v>SEC05</v>
      </c>
      <c r="J310" t="str">
        <f>VLOOKUP(I310,dim_sector!A:B,2,FALSE)</f>
        <v>Consumer Discretionary</v>
      </c>
      <c r="K310">
        <f xml:space="preserve"> tbl_market[[#This Row],[close]] - tbl_market[[#This Row],[open]]</f>
        <v>-2.5299999999999727</v>
      </c>
      <c r="L310">
        <f xml:space="preserve"> (tbl_market[ [#This Row],[close] ] - tbl_market[[#This Row],[open]]) / tbl_market[[#This Row],[open]]</f>
        <v>-4.6760063578900179E-3</v>
      </c>
      <c r="M310">
        <f xml:space="preserve"> tbl_market[[#This Row],[high]] - tbl_market[[#This Row],[low]]</f>
        <v>5.3600000000000136</v>
      </c>
      <c r="N310" s="11" t="str">
        <f t="shared" si="4"/>
        <v>Feb</v>
      </c>
    </row>
    <row r="311" spans="1:14">
      <c r="A311" t="s">
        <v>197</v>
      </c>
      <c r="B311" t="s">
        <v>45</v>
      </c>
      <c r="C311">
        <v>526.74</v>
      </c>
      <c r="D311">
        <v>533.04</v>
      </c>
      <c r="E311">
        <v>520.44000000000005</v>
      </c>
      <c r="F311">
        <v>528.94000000000005</v>
      </c>
      <c r="G311">
        <v>44442</v>
      </c>
      <c r="H311" t="str">
        <f>VLOOKUP(B311,dim_company!A:C,3,FALSE)</f>
        <v>Amazon.com Inc.</v>
      </c>
      <c r="I311" t="str">
        <f>VLOOKUP(B311,dim_company!A:D,4,FALSE)</f>
        <v>SEC05</v>
      </c>
      <c r="J311" t="str">
        <f>VLOOKUP(I311,dim_sector!A:B,2,FALSE)</f>
        <v>Consumer Discretionary</v>
      </c>
      <c r="K311">
        <f xml:space="preserve"> tbl_market[[#This Row],[close]] - tbl_market[[#This Row],[open]]</f>
        <v>2.2000000000000455</v>
      </c>
      <c r="L311">
        <f xml:space="preserve"> (tbl_market[ [#This Row],[close] ] - tbl_market[[#This Row],[open]]) / tbl_market[[#This Row],[open]]</f>
        <v>4.1766336332916534E-3</v>
      </c>
      <c r="M311">
        <f xml:space="preserve"> tbl_market[[#This Row],[high]] - tbl_market[[#This Row],[low]]</f>
        <v>12.599999999999909</v>
      </c>
      <c r="N311" s="11" t="str">
        <f t="shared" si="4"/>
        <v>Feb</v>
      </c>
    </row>
    <row r="312" spans="1:14">
      <c r="A312" t="s">
        <v>198</v>
      </c>
      <c r="B312" t="s">
        <v>45</v>
      </c>
      <c r="C312">
        <v>539.08000000000004</v>
      </c>
      <c r="D312">
        <v>541.71</v>
      </c>
      <c r="E312">
        <v>536.45000000000005</v>
      </c>
      <c r="F312">
        <v>538.69000000000005</v>
      </c>
      <c r="G312">
        <v>37487</v>
      </c>
      <c r="H312" t="str">
        <f>VLOOKUP(B312,dim_company!A:C,3,FALSE)</f>
        <v>Amazon.com Inc.</v>
      </c>
      <c r="I312" t="str">
        <f>VLOOKUP(B312,dim_company!A:D,4,FALSE)</f>
        <v>SEC05</v>
      </c>
      <c r="J312" t="str">
        <f>VLOOKUP(I312,dim_sector!A:B,2,FALSE)</f>
        <v>Consumer Discretionary</v>
      </c>
      <c r="K312">
        <f xml:space="preserve"> tbl_market[[#This Row],[close]] - tbl_market[[#This Row],[open]]</f>
        <v>-0.38999999999998636</v>
      </c>
      <c r="L312">
        <f xml:space="preserve"> (tbl_market[ [#This Row],[close] ] - tbl_market[[#This Row],[open]]) / tbl_market[[#This Row],[open]]</f>
        <v>-7.2345477480148838E-4</v>
      </c>
      <c r="M312">
        <f xml:space="preserve"> tbl_market[[#This Row],[high]] - tbl_market[[#This Row],[low]]</f>
        <v>5.2599999999999909</v>
      </c>
      <c r="N312" s="11" t="str">
        <f t="shared" si="4"/>
        <v>Feb</v>
      </c>
    </row>
    <row r="313" spans="1:14">
      <c r="A313" t="s">
        <v>199</v>
      </c>
      <c r="B313" t="s">
        <v>45</v>
      </c>
      <c r="C313">
        <v>542.41999999999996</v>
      </c>
      <c r="D313">
        <v>549.25</v>
      </c>
      <c r="E313">
        <v>535.58000000000004</v>
      </c>
      <c r="F313">
        <v>539.78</v>
      </c>
      <c r="G313">
        <v>39759</v>
      </c>
      <c r="H313" t="str">
        <f>VLOOKUP(B313,dim_company!A:C,3,FALSE)</f>
        <v>Amazon.com Inc.</v>
      </c>
      <c r="I313" t="str">
        <f>VLOOKUP(B313,dim_company!A:D,4,FALSE)</f>
        <v>SEC05</v>
      </c>
      <c r="J313" t="str">
        <f>VLOOKUP(I313,dim_sector!A:B,2,FALSE)</f>
        <v>Consumer Discretionary</v>
      </c>
      <c r="K313">
        <f xml:space="preserve"> tbl_market[[#This Row],[close]] - tbl_market[[#This Row],[open]]</f>
        <v>-2.6399999999999864</v>
      </c>
      <c r="L313">
        <f xml:space="preserve"> (tbl_market[ [#This Row],[close] ] - tbl_market[[#This Row],[open]]) / tbl_market[[#This Row],[open]]</f>
        <v>-4.8670771726705992E-3</v>
      </c>
      <c r="M313">
        <f xml:space="preserve"> tbl_market[[#This Row],[high]] - tbl_market[[#This Row],[low]]</f>
        <v>13.669999999999959</v>
      </c>
      <c r="N313" s="11" t="str">
        <f t="shared" si="4"/>
        <v>Feb</v>
      </c>
    </row>
    <row r="314" spans="1:14">
      <c r="A314" t="s">
        <v>200</v>
      </c>
      <c r="B314" t="s">
        <v>45</v>
      </c>
      <c r="C314">
        <v>541.35</v>
      </c>
      <c r="D314">
        <v>546.9</v>
      </c>
      <c r="E314">
        <v>535.79999999999995</v>
      </c>
      <c r="F314">
        <v>536.51</v>
      </c>
      <c r="G314">
        <v>12064</v>
      </c>
      <c r="H314" t="str">
        <f>VLOOKUP(B314,dim_company!A:C,3,FALSE)</f>
        <v>Amazon.com Inc.</v>
      </c>
      <c r="I314" t="str">
        <f>VLOOKUP(B314,dim_company!A:D,4,FALSE)</f>
        <v>SEC05</v>
      </c>
      <c r="J314" t="str">
        <f>VLOOKUP(I314,dim_sector!A:B,2,FALSE)</f>
        <v>Consumer Discretionary</v>
      </c>
      <c r="K314">
        <f xml:space="preserve"> tbl_market[[#This Row],[close]] - tbl_market[[#This Row],[open]]</f>
        <v>-4.8400000000000318</v>
      </c>
      <c r="L314">
        <f xml:space="preserve"> (tbl_market[ [#This Row],[close] ] - tbl_market[[#This Row],[open]]) / tbl_market[[#This Row],[open]]</f>
        <v>-8.9406114343770788E-3</v>
      </c>
      <c r="M314">
        <f xml:space="preserve"> tbl_market[[#This Row],[high]] - tbl_market[[#This Row],[low]]</f>
        <v>11.100000000000023</v>
      </c>
      <c r="N314" s="11" t="str">
        <f t="shared" si="4"/>
        <v>Feb</v>
      </c>
    </row>
    <row r="315" spans="1:14">
      <c r="A315" t="s">
        <v>201</v>
      </c>
      <c r="B315" t="s">
        <v>45</v>
      </c>
      <c r="C315">
        <v>543.73</v>
      </c>
      <c r="D315">
        <v>551.48</v>
      </c>
      <c r="E315">
        <v>535.99</v>
      </c>
      <c r="F315">
        <v>540.86</v>
      </c>
      <c r="G315">
        <v>7476</v>
      </c>
      <c r="H315" t="str">
        <f>VLOOKUP(B315,dim_company!A:C,3,FALSE)</f>
        <v>Amazon.com Inc.</v>
      </c>
      <c r="I315" t="str">
        <f>VLOOKUP(B315,dim_company!A:D,4,FALSE)</f>
        <v>SEC05</v>
      </c>
      <c r="J315" t="str">
        <f>VLOOKUP(I315,dim_sector!A:B,2,FALSE)</f>
        <v>Consumer Discretionary</v>
      </c>
      <c r="K315">
        <f xml:space="preserve"> tbl_market[[#This Row],[close]] - tbl_market[[#This Row],[open]]</f>
        <v>-2.8700000000000045</v>
      </c>
      <c r="L315">
        <f xml:space="preserve"> (tbl_market[ [#This Row],[close] ] - tbl_market[[#This Row],[open]]) / tbl_market[[#This Row],[open]]</f>
        <v>-5.2783550659334681E-3</v>
      </c>
      <c r="M315">
        <f xml:space="preserve"> tbl_market[[#This Row],[high]] - tbl_market[[#This Row],[low]]</f>
        <v>15.490000000000009</v>
      </c>
      <c r="N315" s="11" t="str">
        <f t="shared" si="4"/>
        <v>Feb</v>
      </c>
    </row>
    <row r="316" spans="1:14">
      <c r="A316" t="s">
        <v>204</v>
      </c>
      <c r="B316" t="s">
        <v>45</v>
      </c>
      <c r="C316">
        <v>541.88</v>
      </c>
      <c r="D316">
        <v>548.55999999999995</v>
      </c>
      <c r="E316">
        <v>535.20000000000005</v>
      </c>
      <c r="F316">
        <v>539.88</v>
      </c>
      <c r="G316">
        <v>23463</v>
      </c>
      <c r="H316" t="str">
        <f>VLOOKUP(B316,dim_company!A:C,3,FALSE)</f>
        <v>Amazon.com Inc.</v>
      </c>
      <c r="I316" t="str">
        <f>VLOOKUP(B316,dim_company!A:D,4,FALSE)</f>
        <v>SEC05</v>
      </c>
      <c r="J316" t="str">
        <f>VLOOKUP(I316,dim_sector!A:B,2,FALSE)</f>
        <v>Consumer Discretionary</v>
      </c>
      <c r="K316">
        <f xml:space="preserve"> tbl_market[[#This Row],[close]] - tbl_market[[#This Row],[open]]</f>
        <v>-2</v>
      </c>
      <c r="L316">
        <f xml:space="preserve"> (tbl_market[ [#This Row],[close] ] - tbl_market[[#This Row],[open]]) / tbl_market[[#This Row],[open]]</f>
        <v>-3.690854063630324E-3</v>
      </c>
      <c r="M316">
        <f xml:space="preserve"> tbl_market[[#This Row],[high]] - tbl_market[[#This Row],[low]]</f>
        <v>13.3599999999999</v>
      </c>
      <c r="N316" s="11" t="str">
        <f t="shared" si="4"/>
        <v>Feb</v>
      </c>
    </row>
    <row r="317" spans="1:14">
      <c r="A317" t="s">
        <v>205</v>
      </c>
      <c r="B317" t="s">
        <v>45</v>
      </c>
      <c r="C317">
        <v>549.70000000000005</v>
      </c>
      <c r="D317">
        <v>555.07000000000005</v>
      </c>
      <c r="E317">
        <v>544.33000000000004</v>
      </c>
      <c r="F317">
        <v>544.79999999999995</v>
      </c>
      <c r="G317">
        <v>27946</v>
      </c>
      <c r="H317" t="str">
        <f>VLOOKUP(B317,dim_company!A:C,3,FALSE)</f>
        <v>Amazon.com Inc.</v>
      </c>
      <c r="I317" t="str">
        <f>VLOOKUP(B317,dim_company!A:D,4,FALSE)</f>
        <v>SEC05</v>
      </c>
      <c r="J317" t="str">
        <f>VLOOKUP(I317,dim_sector!A:B,2,FALSE)</f>
        <v>Consumer Discretionary</v>
      </c>
      <c r="K317">
        <f xml:space="preserve"> tbl_market[[#This Row],[close]] - tbl_market[[#This Row],[open]]</f>
        <v>-4.9000000000000909</v>
      </c>
      <c r="L317">
        <f xml:space="preserve"> (tbl_market[ [#This Row],[close] ] - tbl_market[[#This Row],[open]]) / tbl_market[[#This Row],[open]]</f>
        <v>-8.9139530653085143E-3</v>
      </c>
      <c r="M317">
        <f xml:space="preserve"> tbl_market[[#This Row],[high]] - tbl_market[[#This Row],[low]]</f>
        <v>10.740000000000009</v>
      </c>
      <c r="N317" s="11" t="str">
        <f t="shared" si="4"/>
        <v>Feb</v>
      </c>
    </row>
    <row r="318" spans="1:14">
      <c r="A318" t="s">
        <v>206</v>
      </c>
      <c r="B318" t="s">
        <v>45</v>
      </c>
      <c r="C318">
        <v>544.67999999999995</v>
      </c>
      <c r="D318">
        <v>547.79</v>
      </c>
      <c r="E318">
        <v>541.57000000000005</v>
      </c>
      <c r="F318">
        <v>545.39</v>
      </c>
      <c r="G318">
        <v>23335</v>
      </c>
      <c r="H318" t="str">
        <f>VLOOKUP(B318,dim_company!A:C,3,FALSE)</f>
        <v>Amazon.com Inc.</v>
      </c>
      <c r="I318" t="str">
        <f>VLOOKUP(B318,dim_company!A:D,4,FALSE)</f>
        <v>SEC05</v>
      </c>
      <c r="J318" t="str">
        <f>VLOOKUP(I318,dim_sector!A:B,2,FALSE)</f>
        <v>Consumer Discretionary</v>
      </c>
      <c r="K318">
        <f xml:space="preserve"> tbl_market[[#This Row],[close]] - tbl_market[[#This Row],[open]]</f>
        <v>0.71000000000003638</v>
      </c>
      <c r="L318">
        <f xml:space="preserve"> (tbl_market[ [#This Row],[close] ] - tbl_market[[#This Row],[open]]) / tbl_market[[#This Row],[open]]</f>
        <v>1.3035176617464134E-3</v>
      </c>
      <c r="M318">
        <f xml:space="preserve"> tbl_market[[#This Row],[high]] - tbl_market[[#This Row],[low]]</f>
        <v>6.2199999999999136</v>
      </c>
      <c r="N318" s="11" t="str">
        <f t="shared" si="4"/>
        <v>Feb</v>
      </c>
    </row>
    <row r="319" spans="1:14">
      <c r="A319" t="s">
        <v>207</v>
      </c>
      <c r="B319" t="s">
        <v>45</v>
      </c>
      <c r="C319">
        <v>549.97</v>
      </c>
      <c r="D319">
        <v>557.21</v>
      </c>
      <c r="E319">
        <v>542.73</v>
      </c>
      <c r="F319">
        <v>550.51</v>
      </c>
      <c r="G319">
        <v>23010</v>
      </c>
      <c r="H319" t="str">
        <f>VLOOKUP(B319,dim_company!A:C,3,FALSE)</f>
        <v>Amazon.com Inc.</v>
      </c>
      <c r="I319" t="str">
        <f>VLOOKUP(B319,dim_company!A:D,4,FALSE)</f>
        <v>SEC05</v>
      </c>
      <c r="J319" t="str">
        <f>VLOOKUP(I319,dim_sector!A:B,2,FALSE)</f>
        <v>Consumer Discretionary</v>
      </c>
      <c r="K319">
        <f xml:space="preserve"> tbl_market[[#This Row],[close]] - tbl_market[[#This Row],[open]]</f>
        <v>0.53999999999996362</v>
      </c>
      <c r="L319">
        <f xml:space="preserve"> (tbl_market[ [#This Row],[close] ] - tbl_market[[#This Row],[open]]) / tbl_market[[#This Row],[open]]</f>
        <v>9.8187173845839517E-4</v>
      </c>
      <c r="M319">
        <f xml:space="preserve"> tbl_market[[#This Row],[high]] - tbl_market[[#This Row],[low]]</f>
        <v>14.480000000000018</v>
      </c>
      <c r="N319" s="11" t="str">
        <f t="shared" si="4"/>
        <v>Feb</v>
      </c>
    </row>
    <row r="320" spans="1:14">
      <c r="A320" t="s">
        <v>208</v>
      </c>
      <c r="B320" t="s">
        <v>45</v>
      </c>
      <c r="C320">
        <v>546.23</v>
      </c>
      <c r="D320">
        <v>548.49</v>
      </c>
      <c r="E320">
        <v>543.97</v>
      </c>
      <c r="F320">
        <v>544.47</v>
      </c>
      <c r="G320">
        <v>44626</v>
      </c>
      <c r="H320" t="str">
        <f>VLOOKUP(B320,dim_company!A:C,3,FALSE)</f>
        <v>Amazon.com Inc.</v>
      </c>
      <c r="I320" t="str">
        <f>VLOOKUP(B320,dim_company!A:D,4,FALSE)</f>
        <v>SEC05</v>
      </c>
      <c r="J320" t="str">
        <f>VLOOKUP(I320,dim_sector!A:B,2,FALSE)</f>
        <v>Consumer Discretionary</v>
      </c>
      <c r="K320">
        <f xml:space="preserve"> tbl_market[[#This Row],[close]] - tbl_market[[#This Row],[open]]</f>
        <v>-1.7599999999999909</v>
      </c>
      <c r="L320">
        <f xml:space="preserve"> (tbl_market[ [#This Row],[close] ] - tbl_market[[#This Row],[open]]) / tbl_market[[#This Row],[open]]</f>
        <v>-3.2220859344964407E-3</v>
      </c>
      <c r="M320">
        <f xml:space="preserve"> tbl_market[[#This Row],[high]] - tbl_market[[#This Row],[low]]</f>
        <v>4.5199999999999818</v>
      </c>
      <c r="N320" s="11" t="str">
        <f t="shared" si="4"/>
        <v>Feb</v>
      </c>
    </row>
    <row r="321" spans="1:14">
      <c r="A321" t="s">
        <v>211</v>
      </c>
      <c r="B321" t="s">
        <v>45</v>
      </c>
      <c r="C321">
        <v>557.51</v>
      </c>
      <c r="D321">
        <v>564.76</v>
      </c>
      <c r="E321">
        <v>550.25</v>
      </c>
      <c r="F321">
        <v>554.46</v>
      </c>
      <c r="G321">
        <v>34665</v>
      </c>
      <c r="H321" t="str">
        <f>VLOOKUP(B321,dim_company!A:C,3,FALSE)</f>
        <v>Amazon.com Inc.</v>
      </c>
      <c r="I321" t="str">
        <f>VLOOKUP(B321,dim_company!A:D,4,FALSE)</f>
        <v>SEC05</v>
      </c>
      <c r="J321" t="str">
        <f>VLOOKUP(I321,dim_sector!A:B,2,FALSE)</f>
        <v>Consumer Discretionary</v>
      </c>
      <c r="K321">
        <f xml:space="preserve"> tbl_market[[#This Row],[close]] - tbl_market[[#This Row],[open]]</f>
        <v>-3.0499999999999545</v>
      </c>
      <c r="L321">
        <f xml:space="preserve"> (tbl_market[ [#This Row],[close] ] - tbl_market[[#This Row],[open]]) / tbl_market[[#This Row],[open]]</f>
        <v>-5.4707538878225586E-3</v>
      </c>
      <c r="M321">
        <f xml:space="preserve"> tbl_market[[#This Row],[high]] - tbl_market[[#This Row],[low]]</f>
        <v>14.509999999999991</v>
      </c>
      <c r="N321" s="11" t="str">
        <f t="shared" si="4"/>
        <v>Feb</v>
      </c>
    </row>
    <row r="322" spans="1:14">
      <c r="A322" t="s">
        <v>212</v>
      </c>
      <c r="B322" t="s">
        <v>45</v>
      </c>
      <c r="C322">
        <v>560.48</v>
      </c>
      <c r="D322">
        <v>566.89</v>
      </c>
      <c r="E322">
        <v>554.07000000000005</v>
      </c>
      <c r="F322">
        <v>559.49</v>
      </c>
      <c r="G322">
        <v>15683</v>
      </c>
      <c r="H322" t="str">
        <f>VLOOKUP(B322,dim_company!A:C,3,FALSE)</f>
        <v>Amazon.com Inc.</v>
      </c>
      <c r="I322" t="str">
        <f>VLOOKUP(B322,dim_company!A:D,4,FALSE)</f>
        <v>SEC05</v>
      </c>
      <c r="J322" t="str">
        <f>VLOOKUP(I322,dim_sector!A:B,2,FALSE)</f>
        <v>Consumer Discretionary</v>
      </c>
      <c r="K322">
        <f xml:space="preserve"> tbl_market[[#This Row],[close]] - tbl_market[[#This Row],[open]]</f>
        <v>-0.99000000000000909</v>
      </c>
      <c r="L322">
        <f xml:space="preserve"> (tbl_market[ [#This Row],[close] ] - tbl_market[[#This Row],[open]]) / tbl_market[[#This Row],[open]]</f>
        <v>-1.7663431344561967E-3</v>
      </c>
      <c r="M322">
        <f xml:space="preserve"> tbl_market[[#This Row],[high]] - tbl_market[[#This Row],[low]]</f>
        <v>12.819999999999936</v>
      </c>
      <c r="N322" s="11" t="str">
        <f t="shared" ref="N322:N385" si="5">TEXT(A322,"mmm")</f>
        <v>Feb</v>
      </c>
    </row>
    <row r="323" spans="1:14">
      <c r="A323" t="s">
        <v>213</v>
      </c>
      <c r="B323" t="s">
        <v>45</v>
      </c>
      <c r="C323">
        <v>567.22</v>
      </c>
      <c r="D323">
        <v>571.33000000000004</v>
      </c>
      <c r="E323">
        <v>563.12</v>
      </c>
      <c r="F323">
        <v>564.19000000000005</v>
      </c>
      <c r="G323">
        <v>45535</v>
      </c>
      <c r="H323" t="str">
        <f>VLOOKUP(B323,dim_company!A:C,3,FALSE)</f>
        <v>Amazon.com Inc.</v>
      </c>
      <c r="I323" t="str">
        <f>VLOOKUP(B323,dim_company!A:D,4,FALSE)</f>
        <v>SEC05</v>
      </c>
      <c r="J323" t="str">
        <f>VLOOKUP(I323,dim_sector!A:B,2,FALSE)</f>
        <v>Consumer Discretionary</v>
      </c>
      <c r="K323">
        <f xml:space="preserve"> tbl_market[[#This Row],[close]] - tbl_market[[#This Row],[open]]</f>
        <v>-3.0299999999999727</v>
      </c>
      <c r="L323">
        <f xml:space="preserve"> (tbl_market[ [#This Row],[close] ] - tbl_market[[#This Row],[open]]) / tbl_market[[#This Row],[open]]</f>
        <v>-5.341842671273884E-3</v>
      </c>
      <c r="M323">
        <f xml:space="preserve"> tbl_market[[#This Row],[high]] - tbl_market[[#This Row],[low]]</f>
        <v>8.2100000000000364</v>
      </c>
      <c r="N323" s="11" t="str">
        <f t="shared" si="5"/>
        <v>Feb</v>
      </c>
    </row>
    <row r="324" spans="1:14">
      <c r="A324" t="s">
        <v>214</v>
      </c>
      <c r="B324" t="s">
        <v>45</v>
      </c>
      <c r="C324">
        <v>559.12</v>
      </c>
      <c r="D324">
        <v>562.54</v>
      </c>
      <c r="E324">
        <v>555.70000000000005</v>
      </c>
      <c r="F324">
        <v>556.44000000000005</v>
      </c>
      <c r="G324">
        <v>22639</v>
      </c>
      <c r="H324" t="str">
        <f>VLOOKUP(B324,dim_company!A:C,3,FALSE)</f>
        <v>Amazon.com Inc.</v>
      </c>
      <c r="I324" t="str">
        <f>VLOOKUP(B324,dim_company!A:D,4,FALSE)</f>
        <v>SEC05</v>
      </c>
      <c r="J324" t="str">
        <f>VLOOKUP(I324,dim_sector!A:B,2,FALSE)</f>
        <v>Consumer Discretionary</v>
      </c>
      <c r="K324">
        <f xml:space="preserve"> tbl_market[[#This Row],[close]] - tbl_market[[#This Row],[open]]</f>
        <v>-2.67999999999995</v>
      </c>
      <c r="L324">
        <f xml:space="preserve"> (tbl_market[ [#This Row],[close] ] - tbl_market[[#This Row],[open]]) / tbl_market[[#This Row],[open]]</f>
        <v>-4.7932465302617504E-3</v>
      </c>
      <c r="M324">
        <f xml:space="preserve"> tbl_market[[#This Row],[high]] - tbl_market[[#This Row],[low]]</f>
        <v>6.8399999999999181</v>
      </c>
      <c r="N324" s="11" t="str">
        <f t="shared" si="5"/>
        <v>Feb</v>
      </c>
    </row>
    <row r="325" spans="1:14">
      <c r="A325" t="s">
        <v>215</v>
      </c>
      <c r="B325" t="s">
        <v>45</v>
      </c>
      <c r="C325">
        <v>567.91999999999996</v>
      </c>
      <c r="D325">
        <v>573.46</v>
      </c>
      <c r="E325">
        <v>562.38</v>
      </c>
      <c r="F325">
        <v>568.62</v>
      </c>
      <c r="G325">
        <v>4439</v>
      </c>
      <c r="H325" t="str">
        <f>VLOOKUP(B325,dim_company!A:C,3,FALSE)</f>
        <v>Amazon.com Inc.</v>
      </c>
      <c r="I325" t="str">
        <f>VLOOKUP(B325,dim_company!A:D,4,FALSE)</f>
        <v>SEC05</v>
      </c>
      <c r="J325" t="str">
        <f>VLOOKUP(I325,dim_sector!A:B,2,FALSE)</f>
        <v>Consumer Discretionary</v>
      </c>
      <c r="K325">
        <f xml:space="preserve"> tbl_market[[#This Row],[close]] - tbl_market[[#This Row],[open]]</f>
        <v>0.70000000000004547</v>
      </c>
      <c r="L325">
        <f xml:space="preserve"> (tbl_market[ [#This Row],[close] ] - tbl_market[[#This Row],[open]]) / tbl_market[[#This Row],[open]]</f>
        <v>1.2325679673194209E-3</v>
      </c>
      <c r="M325">
        <f xml:space="preserve"> tbl_market[[#This Row],[high]] - tbl_market[[#This Row],[low]]</f>
        <v>11.080000000000041</v>
      </c>
      <c r="N325" s="11" t="str">
        <f t="shared" si="5"/>
        <v>Feb</v>
      </c>
    </row>
    <row r="326" spans="1:14">
      <c r="A326" t="s">
        <v>190</v>
      </c>
      <c r="B326" t="s">
        <v>48</v>
      </c>
      <c r="C326">
        <v>1020.87</v>
      </c>
      <c r="D326">
        <v>1033.3800000000001</v>
      </c>
      <c r="E326">
        <v>1008.37</v>
      </c>
      <c r="F326">
        <v>1021.8</v>
      </c>
      <c r="G326">
        <v>43946</v>
      </c>
      <c r="H326" t="str">
        <f>VLOOKUP(B326,dim_company!A:C,3,FALSE)</f>
        <v>Pfizer Inc.</v>
      </c>
      <c r="I326" t="str">
        <f>VLOOKUP(B326,dim_company!A:D,4,FALSE)</f>
        <v>SEC03</v>
      </c>
      <c r="J326" t="str">
        <f>VLOOKUP(I326,dim_sector!A:B,2,FALSE)</f>
        <v>Healthcare</v>
      </c>
      <c r="K326">
        <f xml:space="preserve"> tbl_market[[#This Row],[close]] - tbl_market[[#This Row],[open]]</f>
        <v>0.92999999999994998</v>
      </c>
      <c r="L326">
        <f xml:space="preserve"> (tbl_market[ [#This Row],[close] ] - tbl_market[[#This Row],[open]]) / tbl_market[[#This Row],[open]]</f>
        <v>9.1098768697282708E-4</v>
      </c>
      <c r="M326">
        <f xml:space="preserve"> tbl_market[[#This Row],[high]] - tbl_market[[#This Row],[low]]</f>
        <v>25.010000000000105</v>
      </c>
      <c r="N326" s="11" t="str">
        <f t="shared" si="5"/>
        <v>Feb</v>
      </c>
    </row>
    <row r="327" spans="1:14">
      <c r="A327" t="s">
        <v>191</v>
      </c>
      <c r="B327" t="s">
        <v>48</v>
      </c>
      <c r="C327">
        <v>1037.24</v>
      </c>
      <c r="D327">
        <v>1047.33</v>
      </c>
      <c r="E327">
        <v>1027.1500000000001</v>
      </c>
      <c r="F327">
        <v>1038.8</v>
      </c>
      <c r="G327">
        <v>8347</v>
      </c>
      <c r="H327" t="str">
        <f>VLOOKUP(B327,dim_company!A:C,3,FALSE)</f>
        <v>Pfizer Inc.</v>
      </c>
      <c r="I327" t="str">
        <f>VLOOKUP(B327,dim_company!A:D,4,FALSE)</f>
        <v>SEC03</v>
      </c>
      <c r="J327" t="str">
        <f>VLOOKUP(I327,dim_sector!A:B,2,FALSE)</f>
        <v>Healthcare</v>
      </c>
      <c r="K327">
        <f xml:space="preserve"> tbl_market[[#This Row],[close]] - tbl_market[[#This Row],[open]]</f>
        <v>1.5599999999999454</v>
      </c>
      <c r="L327">
        <f xml:space="preserve"> (tbl_market[ [#This Row],[close] ] - tbl_market[[#This Row],[open]]) / tbl_market[[#This Row],[open]]</f>
        <v>1.5039913616905879E-3</v>
      </c>
      <c r="M327">
        <f xml:space="preserve"> tbl_market[[#This Row],[high]] - tbl_market[[#This Row],[low]]</f>
        <v>20.179999999999836</v>
      </c>
      <c r="N327" s="11" t="str">
        <f t="shared" si="5"/>
        <v>Feb</v>
      </c>
    </row>
    <row r="328" spans="1:14">
      <c r="A328" t="s">
        <v>192</v>
      </c>
      <c r="B328" t="s">
        <v>48</v>
      </c>
      <c r="C328">
        <v>1033.24</v>
      </c>
      <c r="D328">
        <v>1041.96</v>
      </c>
      <c r="E328">
        <v>1024.51</v>
      </c>
      <c r="F328">
        <v>1041.73</v>
      </c>
      <c r="G328">
        <v>5668</v>
      </c>
      <c r="H328" t="str">
        <f>VLOOKUP(B328,dim_company!A:C,3,FALSE)</f>
        <v>Pfizer Inc.</v>
      </c>
      <c r="I328" t="str">
        <f>VLOOKUP(B328,dim_company!A:D,4,FALSE)</f>
        <v>SEC03</v>
      </c>
      <c r="J328" t="str">
        <f>VLOOKUP(I328,dim_sector!A:B,2,FALSE)</f>
        <v>Healthcare</v>
      </c>
      <c r="K328">
        <f xml:space="preserve"> tbl_market[[#This Row],[close]] - tbl_market[[#This Row],[open]]</f>
        <v>8.4900000000000091</v>
      </c>
      <c r="L328">
        <f xml:space="preserve"> (tbl_market[ [#This Row],[close] ] - tbl_market[[#This Row],[open]]) / tbl_market[[#This Row],[open]]</f>
        <v>8.2168712012698E-3</v>
      </c>
      <c r="M328">
        <f xml:space="preserve"> tbl_market[[#This Row],[high]] - tbl_market[[#This Row],[low]]</f>
        <v>17.450000000000045</v>
      </c>
      <c r="N328" s="11" t="str">
        <f t="shared" si="5"/>
        <v>Feb</v>
      </c>
    </row>
    <row r="329" spans="1:14">
      <c r="A329" t="s">
        <v>193</v>
      </c>
      <c r="B329" t="s">
        <v>48</v>
      </c>
      <c r="C329">
        <v>1045.6199999999999</v>
      </c>
      <c r="D329">
        <v>1054.74</v>
      </c>
      <c r="E329">
        <v>1036.49</v>
      </c>
      <c r="F329">
        <v>1038.54</v>
      </c>
      <c r="G329">
        <v>35484</v>
      </c>
      <c r="H329" t="str">
        <f>VLOOKUP(B329,dim_company!A:C,3,FALSE)</f>
        <v>Pfizer Inc.</v>
      </c>
      <c r="I329" t="str">
        <f>VLOOKUP(B329,dim_company!A:D,4,FALSE)</f>
        <v>SEC03</v>
      </c>
      <c r="J329" t="str">
        <f>VLOOKUP(I329,dim_sector!A:B,2,FALSE)</f>
        <v>Healthcare</v>
      </c>
      <c r="K329">
        <f xml:space="preserve"> tbl_market[[#This Row],[close]] - tbl_market[[#This Row],[open]]</f>
        <v>-7.0799999999999272</v>
      </c>
      <c r="L329">
        <f xml:space="preserve"> (tbl_market[ [#This Row],[close] ] - tbl_market[[#This Row],[open]]) / tbl_market[[#This Row],[open]]</f>
        <v>-6.7711023125035172E-3</v>
      </c>
      <c r="M329">
        <f xml:space="preserve"> tbl_market[[#This Row],[high]] - tbl_market[[#This Row],[low]]</f>
        <v>18.25</v>
      </c>
      <c r="N329" s="11" t="str">
        <f t="shared" si="5"/>
        <v>Feb</v>
      </c>
    </row>
    <row r="330" spans="1:14">
      <c r="A330" t="s">
        <v>194</v>
      </c>
      <c r="B330" t="s">
        <v>48</v>
      </c>
      <c r="C330">
        <v>1047.29</v>
      </c>
      <c r="D330">
        <v>1053.3800000000001</v>
      </c>
      <c r="E330">
        <v>1041.21</v>
      </c>
      <c r="F330">
        <v>1043.69</v>
      </c>
      <c r="G330">
        <v>35028</v>
      </c>
      <c r="H330" t="str">
        <f>VLOOKUP(B330,dim_company!A:C,3,FALSE)</f>
        <v>Pfizer Inc.</v>
      </c>
      <c r="I330" t="str">
        <f>VLOOKUP(B330,dim_company!A:D,4,FALSE)</f>
        <v>SEC03</v>
      </c>
      <c r="J330" t="str">
        <f>VLOOKUP(I330,dim_sector!A:B,2,FALSE)</f>
        <v>Healthcare</v>
      </c>
      <c r="K330">
        <f xml:space="preserve"> tbl_market[[#This Row],[close]] - tbl_market[[#This Row],[open]]</f>
        <v>-3.5999999999999091</v>
      </c>
      <c r="L330">
        <f xml:space="preserve"> (tbl_market[ [#This Row],[close] ] - tbl_market[[#This Row],[open]]) / tbl_market[[#This Row],[open]]</f>
        <v>-3.4374433060564975E-3</v>
      </c>
      <c r="M330">
        <f xml:space="preserve"> tbl_market[[#This Row],[high]] - tbl_market[[#This Row],[low]]</f>
        <v>12.170000000000073</v>
      </c>
      <c r="N330" s="11" t="str">
        <f t="shared" si="5"/>
        <v>Feb</v>
      </c>
    </row>
    <row r="331" spans="1:14">
      <c r="A331" t="s">
        <v>197</v>
      </c>
      <c r="B331" t="s">
        <v>48</v>
      </c>
      <c r="C331">
        <v>1038.3699999999999</v>
      </c>
      <c r="D331">
        <v>1046.77</v>
      </c>
      <c r="E331">
        <v>1029.98</v>
      </c>
      <c r="F331">
        <v>1034.6600000000001</v>
      </c>
      <c r="G331">
        <v>31266</v>
      </c>
      <c r="H331" t="str">
        <f>VLOOKUP(B331,dim_company!A:C,3,FALSE)</f>
        <v>Pfizer Inc.</v>
      </c>
      <c r="I331" t="str">
        <f>VLOOKUP(B331,dim_company!A:D,4,FALSE)</f>
        <v>SEC03</v>
      </c>
      <c r="J331" t="str">
        <f>VLOOKUP(I331,dim_sector!A:B,2,FALSE)</f>
        <v>Healthcare</v>
      </c>
      <c r="K331">
        <f xml:space="preserve"> tbl_market[[#This Row],[close]] - tbl_market[[#This Row],[open]]</f>
        <v>-3.709999999999809</v>
      </c>
      <c r="L331">
        <f xml:space="preserve"> (tbl_market[ [#This Row],[close] ] - tbl_market[[#This Row],[open]]) / tbl_market[[#This Row],[open]]</f>
        <v>-3.5729075377753687E-3</v>
      </c>
      <c r="M331">
        <f xml:space="preserve"> tbl_market[[#This Row],[high]] - tbl_market[[#This Row],[low]]</f>
        <v>16.789999999999964</v>
      </c>
      <c r="N331" s="11" t="str">
        <f t="shared" si="5"/>
        <v>Feb</v>
      </c>
    </row>
    <row r="332" spans="1:14">
      <c r="A332" t="s">
        <v>198</v>
      </c>
      <c r="B332" t="s">
        <v>48</v>
      </c>
      <c r="C332">
        <v>1039.08</v>
      </c>
      <c r="D332">
        <v>1052.96</v>
      </c>
      <c r="E332">
        <v>1025.2</v>
      </c>
      <c r="F332">
        <v>1040.58</v>
      </c>
      <c r="G332">
        <v>15011</v>
      </c>
      <c r="H332" t="str">
        <f>VLOOKUP(B332,dim_company!A:C,3,FALSE)</f>
        <v>Pfizer Inc.</v>
      </c>
      <c r="I332" t="str">
        <f>VLOOKUP(B332,dim_company!A:D,4,FALSE)</f>
        <v>SEC03</v>
      </c>
      <c r="J332" t="str">
        <f>VLOOKUP(I332,dim_sector!A:B,2,FALSE)</f>
        <v>Healthcare</v>
      </c>
      <c r="K332">
        <f xml:space="preserve"> tbl_market[[#This Row],[close]] - tbl_market[[#This Row],[open]]</f>
        <v>1.5</v>
      </c>
      <c r="L332">
        <f xml:space="preserve"> (tbl_market[ [#This Row],[close] ] - tbl_market[[#This Row],[open]]) / tbl_market[[#This Row],[open]]</f>
        <v>1.4435847095507566E-3</v>
      </c>
      <c r="M332">
        <f xml:space="preserve"> tbl_market[[#This Row],[high]] - tbl_market[[#This Row],[low]]</f>
        <v>27.759999999999991</v>
      </c>
      <c r="N332" s="11" t="str">
        <f t="shared" si="5"/>
        <v>Feb</v>
      </c>
    </row>
    <row r="333" spans="1:14">
      <c r="A333" t="s">
        <v>199</v>
      </c>
      <c r="B333" t="s">
        <v>48</v>
      </c>
      <c r="C333">
        <v>1004.46</v>
      </c>
      <c r="D333">
        <v>1019.37</v>
      </c>
      <c r="E333">
        <v>989.55</v>
      </c>
      <c r="F333">
        <v>1006.94</v>
      </c>
      <c r="G333">
        <v>40019</v>
      </c>
      <c r="H333" t="str">
        <f>VLOOKUP(B333,dim_company!A:C,3,FALSE)</f>
        <v>Pfizer Inc.</v>
      </c>
      <c r="I333" t="str">
        <f>VLOOKUP(B333,dim_company!A:D,4,FALSE)</f>
        <v>SEC03</v>
      </c>
      <c r="J333" t="str">
        <f>VLOOKUP(I333,dim_sector!A:B,2,FALSE)</f>
        <v>Healthcare</v>
      </c>
      <c r="K333">
        <f xml:space="preserve"> tbl_market[[#This Row],[close]] - tbl_market[[#This Row],[open]]</f>
        <v>2.4800000000000182</v>
      </c>
      <c r="L333">
        <f xml:space="preserve"> (tbl_market[ [#This Row],[close] ] - tbl_market[[#This Row],[open]]) / tbl_market[[#This Row],[open]]</f>
        <v>2.4689883121279278E-3</v>
      </c>
      <c r="M333">
        <f xml:space="preserve"> tbl_market[[#This Row],[high]] - tbl_market[[#This Row],[low]]</f>
        <v>29.82000000000005</v>
      </c>
      <c r="N333" s="11" t="str">
        <f t="shared" si="5"/>
        <v>Feb</v>
      </c>
    </row>
    <row r="334" spans="1:14">
      <c r="A334" t="s">
        <v>200</v>
      </c>
      <c r="B334" t="s">
        <v>48</v>
      </c>
      <c r="C334">
        <v>1007.03</v>
      </c>
      <c r="D334">
        <v>1009.81</v>
      </c>
      <c r="E334">
        <v>1004.25</v>
      </c>
      <c r="F334">
        <v>1007.73</v>
      </c>
      <c r="G334">
        <v>31663</v>
      </c>
      <c r="H334" t="str">
        <f>VLOOKUP(B334,dim_company!A:C,3,FALSE)</f>
        <v>Pfizer Inc.</v>
      </c>
      <c r="I334" t="str">
        <f>VLOOKUP(B334,dim_company!A:D,4,FALSE)</f>
        <v>SEC03</v>
      </c>
      <c r="J334" t="str">
        <f>VLOOKUP(I334,dim_sector!A:B,2,FALSE)</f>
        <v>Healthcare</v>
      </c>
      <c r="K334">
        <f xml:space="preserve"> tbl_market[[#This Row],[close]] - tbl_market[[#This Row],[open]]</f>
        <v>0.70000000000004547</v>
      </c>
      <c r="L334">
        <f xml:space="preserve"> (tbl_market[ [#This Row],[close] ] - tbl_market[[#This Row],[open]]) / tbl_market[[#This Row],[open]]</f>
        <v>6.9511335312755879E-4</v>
      </c>
      <c r="M334">
        <f xml:space="preserve"> tbl_market[[#This Row],[high]] - tbl_market[[#This Row],[low]]</f>
        <v>5.5599999999999454</v>
      </c>
      <c r="N334" s="11" t="str">
        <f t="shared" si="5"/>
        <v>Feb</v>
      </c>
    </row>
    <row r="335" spans="1:14">
      <c r="A335" t="s">
        <v>201</v>
      </c>
      <c r="B335" t="s">
        <v>48</v>
      </c>
      <c r="C335">
        <v>1018.61</v>
      </c>
      <c r="D335">
        <v>1031.27</v>
      </c>
      <c r="E335">
        <v>1005.95</v>
      </c>
      <c r="F335">
        <v>1025.19</v>
      </c>
      <c r="G335">
        <v>42691</v>
      </c>
      <c r="H335" t="str">
        <f>VLOOKUP(B335,dim_company!A:C,3,FALSE)</f>
        <v>Pfizer Inc.</v>
      </c>
      <c r="I335" t="str">
        <f>VLOOKUP(B335,dim_company!A:D,4,FALSE)</f>
        <v>SEC03</v>
      </c>
      <c r="J335" t="str">
        <f>VLOOKUP(I335,dim_sector!A:B,2,FALSE)</f>
        <v>Healthcare</v>
      </c>
      <c r="K335">
        <f xml:space="preserve"> tbl_market[[#This Row],[close]] - tbl_market[[#This Row],[open]]</f>
        <v>6.5800000000000409</v>
      </c>
      <c r="L335">
        <f xml:space="preserve"> (tbl_market[ [#This Row],[close] ] - tbl_market[[#This Row],[open]]) / tbl_market[[#This Row],[open]]</f>
        <v>6.4597834303610222E-3</v>
      </c>
      <c r="M335">
        <f xml:space="preserve"> tbl_market[[#This Row],[high]] - tbl_market[[#This Row],[low]]</f>
        <v>25.319999999999936</v>
      </c>
      <c r="N335" s="11" t="str">
        <f t="shared" si="5"/>
        <v>Feb</v>
      </c>
    </row>
    <row r="336" spans="1:14">
      <c r="A336" t="s">
        <v>204</v>
      </c>
      <c r="B336" t="s">
        <v>48</v>
      </c>
      <c r="C336">
        <v>1034.08</v>
      </c>
      <c r="D336">
        <v>1046.8499999999999</v>
      </c>
      <c r="E336">
        <v>1021.32</v>
      </c>
      <c r="F336">
        <v>1026.6500000000001</v>
      </c>
      <c r="G336">
        <v>32417</v>
      </c>
      <c r="H336" t="str">
        <f>VLOOKUP(B336,dim_company!A:C,3,FALSE)</f>
        <v>Pfizer Inc.</v>
      </c>
      <c r="I336" t="str">
        <f>VLOOKUP(B336,dim_company!A:D,4,FALSE)</f>
        <v>SEC03</v>
      </c>
      <c r="J336" t="str">
        <f>VLOOKUP(I336,dim_sector!A:B,2,FALSE)</f>
        <v>Healthcare</v>
      </c>
      <c r="K336">
        <f xml:space="preserve"> tbl_market[[#This Row],[close]] - tbl_market[[#This Row],[open]]</f>
        <v>-7.4299999999998363</v>
      </c>
      <c r="L336">
        <f xml:space="preserve"> (tbl_market[ [#This Row],[close] ] - tbl_market[[#This Row],[open]]) / tbl_market[[#This Row],[open]]</f>
        <v>-7.1851307442362651E-3</v>
      </c>
      <c r="M336">
        <f xml:space="preserve"> tbl_market[[#This Row],[high]] - tbl_market[[#This Row],[low]]</f>
        <v>25.529999999999859</v>
      </c>
      <c r="N336" s="11" t="str">
        <f t="shared" si="5"/>
        <v>Feb</v>
      </c>
    </row>
    <row r="337" spans="1:14">
      <c r="A337" t="s">
        <v>205</v>
      </c>
      <c r="B337" t="s">
        <v>48</v>
      </c>
      <c r="C337">
        <v>1050.3699999999999</v>
      </c>
      <c r="D337">
        <v>1058.54</v>
      </c>
      <c r="E337">
        <v>1042.2</v>
      </c>
      <c r="F337">
        <v>1049.49</v>
      </c>
      <c r="G337">
        <v>47326</v>
      </c>
      <c r="H337" t="str">
        <f>VLOOKUP(B337,dim_company!A:C,3,FALSE)</f>
        <v>Pfizer Inc.</v>
      </c>
      <c r="I337" t="str">
        <f>VLOOKUP(B337,dim_company!A:D,4,FALSE)</f>
        <v>SEC03</v>
      </c>
      <c r="J337" t="str">
        <f>VLOOKUP(I337,dim_sector!A:B,2,FALSE)</f>
        <v>Healthcare</v>
      </c>
      <c r="K337">
        <f xml:space="preserve"> tbl_market[[#This Row],[close]] - tbl_market[[#This Row],[open]]</f>
        <v>-0.87999999999988177</v>
      </c>
      <c r="L337">
        <f xml:space="preserve"> (tbl_market[ [#This Row],[close] ] - tbl_market[[#This Row],[open]]) / tbl_market[[#This Row],[open]]</f>
        <v>-8.3780001332852414E-4</v>
      </c>
      <c r="M337">
        <f xml:space="preserve"> tbl_market[[#This Row],[high]] - tbl_market[[#This Row],[low]]</f>
        <v>16.339999999999918</v>
      </c>
      <c r="N337" s="11" t="str">
        <f t="shared" si="5"/>
        <v>Feb</v>
      </c>
    </row>
    <row r="338" spans="1:14">
      <c r="A338" t="s">
        <v>206</v>
      </c>
      <c r="B338" t="s">
        <v>48</v>
      </c>
      <c r="C338">
        <v>1047.18</v>
      </c>
      <c r="D338">
        <v>1048.68</v>
      </c>
      <c r="E338">
        <v>1045.69</v>
      </c>
      <c r="F338">
        <v>1046.26</v>
      </c>
      <c r="G338">
        <v>22031</v>
      </c>
      <c r="H338" t="str">
        <f>VLOOKUP(B338,dim_company!A:C,3,FALSE)</f>
        <v>Pfizer Inc.</v>
      </c>
      <c r="I338" t="str">
        <f>VLOOKUP(B338,dim_company!A:D,4,FALSE)</f>
        <v>SEC03</v>
      </c>
      <c r="J338" t="str">
        <f>VLOOKUP(I338,dim_sector!A:B,2,FALSE)</f>
        <v>Healthcare</v>
      </c>
      <c r="K338">
        <f xml:space="preserve"> tbl_market[[#This Row],[close]] - tbl_market[[#This Row],[open]]</f>
        <v>-0.92000000000007276</v>
      </c>
      <c r="L338">
        <f xml:space="preserve"> (tbl_market[ [#This Row],[close] ] - tbl_market[[#This Row],[open]]) / tbl_market[[#This Row],[open]]</f>
        <v>-8.7855001050447172E-4</v>
      </c>
      <c r="M338">
        <f xml:space="preserve"> tbl_market[[#This Row],[high]] - tbl_market[[#This Row],[low]]</f>
        <v>2.9900000000000091</v>
      </c>
      <c r="N338" s="11" t="str">
        <f t="shared" si="5"/>
        <v>Feb</v>
      </c>
    </row>
    <row r="339" spans="1:14">
      <c r="A339" t="s">
        <v>207</v>
      </c>
      <c r="B339" t="s">
        <v>48</v>
      </c>
      <c r="C339">
        <v>1064.21</v>
      </c>
      <c r="D339">
        <v>1080.78</v>
      </c>
      <c r="E339">
        <v>1047.6400000000001</v>
      </c>
      <c r="F339">
        <v>1059.81</v>
      </c>
      <c r="G339">
        <v>30432</v>
      </c>
      <c r="H339" t="str">
        <f>VLOOKUP(B339,dim_company!A:C,3,FALSE)</f>
        <v>Pfizer Inc.</v>
      </c>
      <c r="I339" t="str">
        <f>VLOOKUP(B339,dim_company!A:D,4,FALSE)</f>
        <v>SEC03</v>
      </c>
      <c r="J339" t="str">
        <f>VLOOKUP(I339,dim_sector!A:B,2,FALSE)</f>
        <v>Healthcare</v>
      </c>
      <c r="K339">
        <f xml:space="preserve"> tbl_market[[#This Row],[close]] - tbl_market[[#This Row],[open]]</f>
        <v>-4.4000000000000909</v>
      </c>
      <c r="L339">
        <f xml:space="preserve"> (tbl_market[ [#This Row],[close] ] - tbl_market[[#This Row],[open]]) / tbl_market[[#This Row],[open]]</f>
        <v>-4.1345223217223014E-3</v>
      </c>
      <c r="M339">
        <f xml:space="preserve"> tbl_market[[#This Row],[high]] - tbl_market[[#This Row],[low]]</f>
        <v>33.139999999999873</v>
      </c>
      <c r="N339" s="11" t="str">
        <f t="shared" si="5"/>
        <v>Feb</v>
      </c>
    </row>
    <row r="340" spans="1:14">
      <c r="A340" t="s">
        <v>208</v>
      </c>
      <c r="B340" t="s">
        <v>48</v>
      </c>
      <c r="C340">
        <v>1050.69</v>
      </c>
      <c r="D340">
        <v>1060.51</v>
      </c>
      <c r="E340">
        <v>1040.8699999999999</v>
      </c>
      <c r="F340">
        <v>1048.4000000000001</v>
      </c>
      <c r="G340">
        <v>21884</v>
      </c>
      <c r="H340" t="str">
        <f>VLOOKUP(B340,dim_company!A:C,3,FALSE)</f>
        <v>Pfizer Inc.</v>
      </c>
      <c r="I340" t="str">
        <f>VLOOKUP(B340,dim_company!A:D,4,FALSE)</f>
        <v>SEC03</v>
      </c>
      <c r="J340" t="str">
        <f>VLOOKUP(I340,dim_sector!A:B,2,FALSE)</f>
        <v>Healthcare</v>
      </c>
      <c r="K340">
        <f xml:space="preserve"> tbl_market[[#This Row],[close]] - tbl_market[[#This Row],[open]]</f>
        <v>-2.2899999999999636</v>
      </c>
      <c r="L340">
        <f xml:space="preserve"> (tbl_market[ [#This Row],[close] ] - tbl_market[[#This Row],[open]]) / tbl_market[[#This Row],[open]]</f>
        <v>-2.1795201248702885E-3</v>
      </c>
      <c r="M340">
        <f xml:space="preserve"> tbl_market[[#This Row],[high]] - tbl_market[[#This Row],[low]]</f>
        <v>19.6400000000001</v>
      </c>
      <c r="N340" s="11" t="str">
        <f t="shared" si="5"/>
        <v>Feb</v>
      </c>
    </row>
    <row r="341" spans="1:14">
      <c r="A341" t="s">
        <v>211</v>
      </c>
      <c r="B341" t="s">
        <v>48</v>
      </c>
      <c r="C341">
        <v>1068.53</v>
      </c>
      <c r="D341">
        <v>1077.25</v>
      </c>
      <c r="E341">
        <v>1059.81</v>
      </c>
      <c r="F341">
        <v>1061.44</v>
      </c>
      <c r="G341">
        <v>44618</v>
      </c>
      <c r="H341" t="str">
        <f>VLOOKUP(B341,dim_company!A:C,3,FALSE)</f>
        <v>Pfizer Inc.</v>
      </c>
      <c r="I341" t="str">
        <f>VLOOKUP(B341,dim_company!A:D,4,FALSE)</f>
        <v>SEC03</v>
      </c>
      <c r="J341" t="str">
        <f>VLOOKUP(I341,dim_sector!A:B,2,FALSE)</f>
        <v>Healthcare</v>
      </c>
      <c r="K341">
        <f xml:space="preserve"> tbl_market[[#This Row],[close]] - tbl_market[[#This Row],[open]]</f>
        <v>-7.0899999999999181</v>
      </c>
      <c r="L341">
        <f xml:space="preserve"> (tbl_market[ [#This Row],[close] ] - tbl_market[[#This Row],[open]]) / tbl_market[[#This Row],[open]]</f>
        <v>-6.6352839882828918E-3</v>
      </c>
      <c r="M341">
        <f xml:space="preserve"> tbl_market[[#This Row],[high]] - tbl_market[[#This Row],[low]]</f>
        <v>17.440000000000055</v>
      </c>
      <c r="N341" s="11" t="str">
        <f t="shared" si="5"/>
        <v>Feb</v>
      </c>
    </row>
    <row r="342" spans="1:14">
      <c r="A342" t="s">
        <v>212</v>
      </c>
      <c r="B342" t="s">
        <v>48</v>
      </c>
      <c r="C342">
        <v>1064.68</v>
      </c>
      <c r="D342">
        <v>1072.28</v>
      </c>
      <c r="E342">
        <v>1057.08</v>
      </c>
      <c r="F342">
        <v>1064.8</v>
      </c>
      <c r="G342">
        <v>21142</v>
      </c>
      <c r="H342" t="str">
        <f>VLOOKUP(B342,dim_company!A:C,3,FALSE)</f>
        <v>Pfizer Inc.</v>
      </c>
      <c r="I342" t="str">
        <f>VLOOKUP(B342,dim_company!A:D,4,FALSE)</f>
        <v>SEC03</v>
      </c>
      <c r="J342" t="str">
        <f>VLOOKUP(I342,dim_sector!A:B,2,FALSE)</f>
        <v>Healthcare</v>
      </c>
      <c r="K342">
        <f xml:space="preserve"> tbl_market[[#This Row],[close]] - tbl_market[[#This Row],[open]]</f>
        <v>0.11999999999989086</v>
      </c>
      <c r="L342">
        <f xml:space="preserve"> (tbl_market[ [#This Row],[close] ] - tbl_market[[#This Row],[open]]) / tbl_market[[#This Row],[open]]</f>
        <v>1.1270992223005115E-4</v>
      </c>
      <c r="M342">
        <f xml:space="preserve"> tbl_market[[#This Row],[high]] - tbl_market[[#This Row],[low]]</f>
        <v>15.200000000000045</v>
      </c>
      <c r="N342" s="11" t="str">
        <f t="shared" si="5"/>
        <v>Feb</v>
      </c>
    </row>
    <row r="343" spans="1:14">
      <c r="A343" t="s">
        <v>213</v>
      </c>
      <c r="B343" t="s">
        <v>48</v>
      </c>
      <c r="C343">
        <v>1056.74</v>
      </c>
      <c r="D343">
        <v>1063.21</v>
      </c>
      <c r="E343">
        <v>1050.27</v>
      </c>
      <c r="F343">
        <v>1062.1099999999999</v>
      </c>
      <c r="G343">
        <v>9848</v>
      </c>
      <c r="H343" t="str">
        <f>VLOOKUP(B343,dim_company!A:C,3,FALSE)</f>
        <v>Pfizer Inc.</v>
      </c>
      <c r="I343" t="str">
        <f>VLOOKUP(B343,dim_company!A:D,4,FALSE)</f>
        <v>SEC03</v>
      </c>
      <c r="J343" t="str">
        <f>VLOOKUP(I343,dim_sector!A:B,2,FALSE)</f>
        <v>Healthcare</v>
      </c>
      <c r="K343">
        <f xml:space="preserve"> tbl_market[[#This Row],[close]] - tbl_market[[#This Row],[open]]</f>
        <v>5.3699999999998909</v>
      </c>
      <c r="L343">
        <f xml:space="preserve"> (tbl_market[ [#This Row],[close] ] - tbl_market[[#This Row],[open]]) / tbl_market[[#This Row],[open]]</f>
        <v>5.0816662566003853E-3</v>
      </c>
      <c r="M343">
        <f xml:space="preserve"> tbl_market[[#This Row],[high]] - tbl_market[[#This Row],[low]]</f>
        <v>12.940000000000055</v>
      </c>
      <c r="N343" s="11" t="str">
        <f t="shared" si="5"/>
        <v>Feb</v>
      </c>
    </row>
    <row r="344" spans="1:14">
      <c r="A344" t="s">
        <v>214</v>
      </c>
      <c r="B344" t="s">
        <v>48</v>
      </c>
      <c r="C344">
        <v>1033.3699999999999</v>
      </c>
      <c r="D344">
        <v>1045.6400000000001</v>
      </c>
      <c r="E344">
        <v>1021.1</v>
      </c>
      <c r="F344">
        <v>1028.47</v>
      </c>
      <c r="G344">
        <v>21908</v>
      </c>
      <c r="H344" t="str">
        <f>VLOOKUP(B344,dim_company!A:C,3,FALSE)</f>
        <v>Pfizer Inc.</v>
      </c>
      <c r="I344" t="str">
        <f>VLOOKUP(B344,dim_company!A:D,4,FALSE)</f>
        <v>SEC03</v>
      </c>
      <c r="J344" t="str">
        <f>VLOOKUP(I344,dim_sector!A:B,2,FALSE)</f>
        <v>Healthcare</v>
      </c>
      <c r="K344">
        <f xml:space="preserve"> tbl_market[[#This Row],[close]] - tbl_market[[#This Row],[open]]</f>
        <v>-4.8999999999998636</v>
      </c>
      <c r="L344">
        <f xml:space="preserve"> (tbl_market[ [#This Row],[close] ] - tbl_market[[#This Row],[open]]) / tbl_market[[#This Row],[open]]</f>
        <v>-4.7417672276143727E-3</v>
      </c>
      <c r="M344">
        <f xml:space="preserve"> tbl_market[[#This Row],[high]] - tbl_market[[#This Row],[low]]</f>
        <v>24.540000000000077</v>
      </c>
      <c r="N344" s="11" t="str">
        <f t="shared" si="5"/>
        <v>Feb</v>
      </c>
    </row>
    <row r="345" spans="1:14">
      <c r="A345" t="s">
        <v>215</v>
      </c>
      <c r="B345" t="s">
        <v>48</v>
      </c>
      <c r="C345">
        <v>1031.78</v>
      </c>
      <c r="D345">
        <v>1042.67</v>
      </c>
      <c r="E345">
        <v>1020.88</v>
      </c>
      <c r="F345">
        <v>1025.42</v>
      </c>
      <c r="G345">
        <v>43222</v>
      </c>
      <c r="H345" t="str">
        <f>VLOOKUP(B345,dim_company!A:C,3,FALSE)</f>
        <v>Pfizer Inc.</v>
      </c>
      <c r="I345" t="str">
        <f>VLOOKUP(B345,dim_company!A:D,4,FALSE)</f>
        <v>SEC03</v>
      </c>
      <c r="J345" t="str">
        <f>VLOOKUP(I345,dim_sector!A:B,2,FALSE)</f>
        <v>Healthcare</v>
      </c>
      <c r="K345">
        <f xml:space="preserve"> tbl_market[[#This Row],[close]] - tbl_market[[#This Row],[open]]</f>
        <v>-6.3599999999999</v>
      </c>
      <c r="L345">
        <f xml:space="preserve"> (tbl_market[ [#This Row],[close] ] - tbl_market[[#This Row],[open]]) / tbl_market[[#This Row],[open]]</f>
        <v>-6.1641047510127157E-3</v>
      </c>
      <c r="M345">
        <f xml:space="preserve"> tbl_market[[#This Row],[high]] - tbl_market[[#This Row],[low]]</f>
        <v>21.790000000000077</v>
      </c>
      <c r="N345" s="11" t="str">
        <f t="shared" si="5"/>
        <v>Feb</v>
      </c>
    </row>
    <row r="346" spans="1:14">
      <c r="A346" t="s">
        <v>218</v>
      </c>
      <c r="B346" t="s">
        <v>27</v>
      </c>
      <c r="C346">
        <v>750.31</v>
      </c>
      <c r="D346">
        <v>753.93</v>
      </c>
      <c r="E346">
        <v>746.69</v>
      </c>
      <c r="F346">
        <v>749.01</v>
      </c>
      <c r="G346">
        <v>23677</v>
      </c>
      <c r="H346" t="str">
        <f>VLOOKUP(B346,dim_company!A:C,3,FALSE)</f>
        <v>Tata Consultancy Services</v>
      </c>
      <c r="I346" t="str">
        <f>VLOOKUP(B346,dim_company!A:D,4,FALSE)</f>
        <v>SEC01</v>
      </c>
      <c r="J346" t="str">
        <f>VLOOKUP(I346,dim_sector!A:B,2,FALSE)</f>
        <v>Information Technology</v>
      </c>
      <c r="K346">
        <f xml:space="preserve"> tbl_market[[#This Row],[close]] - tbl_market[[#This Row],[open]]</f>
        <v>-1.2999999999999545</v>
      </c>
      <c r="L346">
        <f xml:space="preserve"> (tbl_market[ [#This Row],[close] ] - tbl_market[[#This Row],[open]]) / tbl_market[[#This Row],[open]]</f>
        <v>-1.7326171848968488E-3</v>
      </c>
      <c r="M346">
        <f xml:space="preserve"> tbl_market[[#This Row],[high]] - tbl_market[[#This Row],[low]]</f>
        <v>7.2399999999998954</v>
      </c>
      <c r="N346" s="11" t="str">
        <f t="shared" si="5"/>
        <v>Mar</v>
      </c>
    </row>
    <row r="347" spans="1:14">
      <c r="A347" t="s">
        <v>219</v>
      </c>
      <c r="B347" t="s">
        <v>27</v>
      </c>
      <c r="C347">
        <v>742.73</v>
      </c>
      <c r="D347">
        <v>747.32</v>
      </c>
      <c r="E347">
        <v>738.14</v>
      </c>
      <c r="F347">
        <v>738.59</v>
      </c>
      <c r="G347">
        <v>43675</v>
      </c>
      <c r="H347" t="str">
        <f>VLOOKUP(B347,dim_company!A:C,3,FALSE)</f>
        <v>Tata Consultancy Services</v>
      </c>
      <c r="I347" t="str">
        <f>VLOOKUP(B347,dim_company!A:D,4,FALSE)</f>
        <v>SEC01</v>
      </c>
      <c r="J347" t="str">
        <f>VLOOKUP(I347,dim_sector!A:B,2,FALSE)</f>
        <v>Information Technology</v>
      </c>
      <c r="K347">
        <f xml:space="preserve"> tbl_market[[#This Row],[close]] - tbl_market[[#This Row],[open]]</f>
        <v>-4.1399999999999864</v>
      </c>
      <c r="L347">
        <f xml:space="preserve"> (tbl_market[ [#This Row],[close] ] - tbl_market[[#This Row],[open]]) / tbl_market[[#This Row],[open]]</f>
        <v>-5.5740309399108512E-3</v>
      </c>
      <c r="M347">
        <f xml:space="preserve"> tbl_market[[#This Row],[high]] - tbl_market[[#This Row],[low]]</f>
        <v>9.1800000000000637</v>
      </c>
      <c r="N347" s="11" t="str">
        <f t="shared" si="5"/>
        <v>Mar</v>
      </c>
    </row>
    <row r="348" spans="1:14">
      <c r="A348" t="s">
        <v>220</v>
      </c>
      <c r="B348" t="s">
        <v>27</v>
      </c>
      <c r="C348">
        <v>738.07</v>
      </c>
      <c r="D348">
        <v>740.6</v>
      </c>
      <c r="E348">
        <v>735.53</v>
      </c>
      <c r="F348">
        <v>740.02</v>
      </c>
      <c r="G348">
        <v>16338</v>
      </c>
      <c r="H348" t="str">
        <f>VLOOKUP(B348,dim_company!A:C,3,FALSE)</f>
        <v>Tata Consultancy Services</v>
      </c>
      <c r="I348" t="str">
        <f>VLOOKUP(B348,dim_company!A:D,4,FALSE)</f>
        <v>SEC01</v>
      </c>
      <c r="J348" t="str">
        <f>VLOOKUP(I348,dim_sector!A:B,2,FALSE)</f>
        <v>Information Technology</v>
      </c>
      <c r="K348">
        <f xml:space="preserve"> tbl_market[[#This Row],[close]] - tbl_market[[#This Row],[open]]</f>
        <v>1.9499999999999318</v>
      </c>
      <c r="L348">
        <f xml:space="preserve"> (tbl_market[ [#This Row],[close] ] - tbl_market[[#This Row],[open]]) / tbl_market[[#This Row],[open]]</f>
        <v>2.6420258241087319E-3</v>
      </c>
      <c r="M348">
        <f xml:space="preserve"> tbl_market[[#This Row],[high]] - tbl_market[[#This Row],[low]]</f>
        <v>5.07000000000005</v>
      </c>
      <c r="N348" s="11" t="str">
        <f t="shared" si="5"/>
        <v>Mar</v>
      </c>
    </row>
    <row r="349" spans="1:14">
      <c r="A349" t="s">
        <v>221</v>
      </c>
      <c r="B349" t="s">
        <v>27</v>
      </c>
      <c r="C349">
        <v>742.7</v>
      </c>
      <c r="D349">
        <v>747.54</v>
      </c>
      <c r="E349">
        <v>737.86</v>
      </c>
      <c r="F349">
        <v>745.65</v>
      </c>
      <c r="G349">
        <v>20508</v>
      </c>
      <c r="H349" t="str">
        <f>VLOOKUP(B349,dim_company!A:C,3,FALSE)</f>
        <v>Tata Consultancy Services</v>
      </c>
      <c r="I349" t="str">
        <f>VLOOKUP(B349,dim_company!A:D,4,FALSE)</f>
        <v>SEC01</v>
      </c>
      <c r="J349" t="str">
        <f>VLOOKUP(I349,dim_sector!A:B,2,FALSE)</f>
        <v>Information Technology</v>
      </c>
      <c r="K349">
        <f xml:space="preserve"> tbl_market[[#This Row],[close]] - tbl_market[[#This Row],[open]]</f>
        <v>2.9499999999999318</v>
      </c>
      <c r="L349">
        <f xml:space="preserve"> (tbl_market[ [#This Row],[close] ] - tbl_market[[#This Row],[open]]) / tbl_market[[#This Row],[open]]</f>
        <v>3.9719940756697608E-3</v>
      </c>
      <c r="M349">
        <f xml:space="preserve"> tbl_market[[#This Row],[high]] - tbl_market[[#This Row],[low]]</f>
        <v>9.67999999999995</v>
      </c>
      <c r="N349" s="11" t="str">
        <f t="shared" si="5"/>
        <v>Mar</v>
      </c>
    </row>
    <row r="350" spans="1:14">
      <c r="A350" t="s">
        <v>222</v>
      </c>
      <c r="B350" t="s">
        <v>27</v>
      </c>
      <c r="C350">
        <v>748.98</v>
      </c>
      <c r="D350">
        <v>758.31</v>
      </c>
      <c r="E350">
        <v>739.65</v>
      </c>
      <c r="F350">
        <v>754.21</v>
      </c>
      <c r="G350">
        <v>22606</v>
      </c>
      <c r="H350" t="str">
        <f>VLOOKUP(B350,dim_company!A:C,3,FALSE)</f>
        <v>Tata Consultancy Services</v>
      </c>
      <c r="I350" t="str">
        <f>VLOOKUP(B350,dim_company!A:D,4,FALSE)</f>
        <v>SEC01</v>
      </c>
      <c r="J350" t="str">
        <f>VLOOKUP(I350,dim_sector!A:B,2,FALSE)</f>
        <v>Information Technology</v>
      </c>
      <c r="K350">
        <f xml:space="preserve"> tbl_market[[#This Row],[close]] - tbl_market[[#This Row],[open]]</f>
        <v>5.2300000000000182</v>
      </c>
      <c r="L350">
        <f xml:space="preserve"> (tbl_market[ [#This Row],[close] ] - tbl_market[[#This Row],[open]]) / tbl_market[[#This Row],[open]]</f>
        <v>6.9828299821090255E-3</v>
      </c>
      <c r="M350">
        <f xml:space="preserve"> tbl_market[[#This Row],[high]] - tbl_market[[#This Row],[low]]</f>
        <v>18.659999999999968</v>
      </c>
      <c r="N350" s="11" t="str">
        <f t="shared" si="5"/>
        <v>Mar</v>
      </c>
    </row>
    <row r="351" spans="1:14">
      <c r="A351" t="s">
        <v>225</v>
      </c>
      <c r="B351" t="s">
        <v>27</v>
      </c>
      <c r="C351">
        <v>763.2</v>
      </c>
      <c r="D351">
        <v>764.24</v>
      </c>
      <c r="E351">
        <v>762.15</v>
      </c>
      <c r="F351">
        <v>762.94</v>
      </c>
      <c r="G351">
        <v>33093</v>
      </c>
      <c r="H351" t="str">
        <f>VLOOKUP(B351,dim_company!A:C,3,FALSE)</f>
        <v>Tata Consultancy Services</v>
      </c>
      <c r="I351" t="str">
        <f>VLOOKUP(B351,dim_company!A:D,4,FALSE)</f>
        <v>SEC01</v>
      </c>
      <c r="J351" t="str">
        <f>VLOOKUP(I351,dim_sector!A:B,2,FALSE)</f>
        <v>Information Technology</v>
      </c>
      <c r="K351">
        <f xml:space="preserve"> tbl_market[[#This Row],[close]] - tbl_market[[#This Row],[open]]</f>
        <v>-0.25999999999999091</v>
      </c>
      <c r="L351">
        <f xml:space="preserve"> (tbl_market[ [#This Row],[close] ] - tbl_market[[#This Row],[open]]) / tbl_market[[#This Row],[open]]</f>
        <v>-3.4067085953877214E-4</v>
      </c>
      <c r="M351">
        <f xml:space="preserve"> tbl_market[[#This Row],[high]] - tbl_market[[#This Row],[low]]</f>
        <v>2.0900000000000318</v>
      </c>
      <c r="N351" s="11" t="str">
        <f t="shared" si="5"/>
        <v>Mar</v>
      </c>
    </row>
    <row r="352" spans="1:14">
      <c r="A352" t="s">
        <v>226</v>
      </c>
      <c r="B352" t="s">
        <v>27</v>
      </c>
      <c r="C352">
        <v>769.67</v>
      </c>
      <c r="D352">
        <v>778.75</v>
      </c>
      <c r="E352">
        <v>760.59</v>
      </c>
      <c r="F352">
        <v>770.42</v>
      </c>
      <c r="G352">
        <v>8987</v>
      </c>
      <c r="H352" t="str">
        <f>VLOOKUP(B352,dim_company!A:C,3,FALSE)</f>
        <v>Tata Consultancy Services</v>
      </c>
      <c r="I352" t="str">
        <f>VLOOKUP(B352,dim_company!A:D,4,FALSE)</f>
        <v>SEC01</v>
      </c>
      <c r="J352" t="str">
        <f>VLOOKUP(I352,dim_sector!A:B,2,FALSE)</f>
        <v>Information Technology</v>
      </c>
      <c r="K352">
        <f xml:space="preserve"> tbl_market[[#This Row],[close]] - tbl_market[[#This Row],[open]]</f>
        <v>0.75</v>
      </c>
      <c r="L352">
        <f xml:space="preserve"> (tbl_market[ [#This Row],[close] ] - tbl_market[[#This Row],[open]]) / tbl_market[[#This Row],[open]]</f>
        <v>9.7444359270856351E-4</v>
      </c>
      <c r="M352">
        <f xml:space="preserve"> tbl_market[[#This Row],[high]] - tbl_market[[#This Row],[low]]</f>
        <v>18.159999999999968</v>
      </c>
      <c r="N352" s="11" t="str">
        <f t="shared" si="5"/>
        <v>Mar</v>
      </c>
    </row>
    <row r="353" spans="1:14">
      <c r="A353" t="s">
        <v>227</v>
      </c>
      <c r="B353" t="s">
        <v>27</v>
      </c>
      <c r="C353">
        <v>762.16</v>
      </c>
      <c r="D353">
        <v>770.63</v>
      </c>
      <c r="E353">
        <v>753.69</v>
      </c>
      <c r="F353">
        <v>768.59</v>
      </c>
      <c r="G353">
        <v>47185</v>
      </c>
      <c r="H353" t="str">
        <f>VLOOKUP(B353,dim_company!A:C,3,FALSE)</f>
        <v>Tata Consultancy Services</v>
      </c>
      <c r="I353" t="str">
        <f>VLOOKUP(B353,dim_company!A:D,4,FALSE)</f>
        <v>SEC01</v>
      </c>
      <c r="J353" t="str">
        <f>VLOOKUP(I353,dim_sector!A:B,2,FALSE)</f>
        <v>Information Technology</v>
      </c>
      <c r="K353">
        <f xml:space="preserve"> tbl_market[[#This Row],[close]] - tbl_market[[#This Row],[open]]</f>
        <v>6.4300000000000637</v>
      </c>
      <c r="L353">
        <f xml:space="preserve"> (tbl_market[ [#This Row],[close] ] - tbl_market[[#This Row],[open]]) / tbl_market[[#This Row],[open]]</f>
        <v>8.4365487561667684E-3</v>
      </c>
      <c r="M353">
        <f xml:space="preserve"> tbl_market[[#This Row],[high]] - tbl_market[[#This Row],[low]]</f>
        <v>16.939999999999941</v>
      </c>
      <c r="N353" s="11" t="str">
        <f t="shared" si="5"/>
        <v>Mar</v>
      </c>
    </row>
    <row r="354" spans="1:14">
      <c r="A354" t="s">
        <v>228</v>
      </c>
      <c r="B354" t="s">
        <v>27</v>
      </c>
      <c r="C354">
        <v>759.16</v>
      </c>
      <c r="D354">
        <v>767.69</v>
      </c>
      <c r="E354">
        <v>750.63</v>
      </c>
      <c r="F354">
        <v>762.76</v>
      </c>
      <c r="G354">
        <v>18214</v>
      </c>
      <c r="H354" t="str">
        <f>VLOOKUP(B354,dim_company!A:C,3,FALSE)</f>
        <v>Tata Consultancy Services</v>
      </c>
      <c r="I354" t="str">
        <f>VLOOKUP(B354,dim_company!A:D,4,FALSE)</f>
        <v>SEC01</v>
      </c>
      <c r="J354" t="str">
        <f>VLOOKUP(I354,dim_sector!A:B,2,FALSE)</f>
        <v>Information Technology</v>
      </c>
      <c r="K354">
        <f xml:space="preserve"> tbl_market[[#This Row],[close]] - tbl_market[[#This Row],[open]]</f>
        <v>3.6000000000000227</v>
      </c>
      <c r="L354">
        <f xml:space="preserve"> (tbl_market[ [#This Row],[close] ] - tbl_market[[#This Row],[open]]) / tbl_market[[#This Row],[open]]</f>
        <v>4.7420833552874533E-3</v>
      </c>
      <c r="M354">
        <f xml:space="preserve"> tbl_market[[#This Row],[high]] - tbl_market[[#This Row],[low]]</f>
        <v>17.060000000000059</v>
      </c>
      <c r="N354" s="11" t="str">
        <f t="shared" si="5"/>
        <v>Mar</v>
      </c>
    </row>
    <row r="355" spans="1:14">
      <c r="A355" t="s">
        <v>229</v>
      </c>
      <c r="B355" t="s">
        <v>27</v>
      </c>
      <c r="C355">
        <v>746.26</v>
      </c>
      <c r="D355">
        <v>755.07</v>
      </c>
      <c r="E355">
        <v>737.44</v>
      </c>
      <c r="F355">
        <v>748.58</v>
      </c>
      <c r="G355">
        <v>26945</v>
      </c>
      <c r="H355" t="str">
        <f>VLOOKUP(B355,dim_company!A:C,3,FALSE)</f>
        <v>Tata Consultancy Services</v>
      </c>
      <c r="I355" t="str">
        <f>VLOOKUP(B355,dim_company!A:D,4,FALSE)</f>
        <v>SEC01</v>
      </c>
      <c r="J355" t="str">
        <f>VLOOKUP(I355,dim_sector!A:B,2,FALSE)</f>
        <v>Information Technology</v>
      </c>
      <c r="K355">
        <f xml:space="preserve"> tbl_market[[#This Row],[close]] - tbl_market[[#This Row],[open]]</f>
        <v>2.32000000000005</v>
      </c>
      <c r="L355">
        <f xml:space="preserve"> (tbl_market[ [#This Row],[close] ] - tbl_market[[#This Row],[open]]) / tbl_market[[#This Row],[open]]</f>
        <v>3.1088360624983921E-3</v>
      </c>
      <c r="M355">
        <f xml:space="preserve"> tbl_market[[#This Row],[high]] - tbl_market[[#This Row],[low]]</f>
        <v>17.629999999999995</v>
      </c>
      <c r="N355" s="11" t="str">
        <f t="shared" si="5"/>
        <v>Mar</v>
      </c>
    </row>
    <row r="356" spans="1:14">
      <c r="A356" t="s">
        <v>232</v>
      </c>
      <c r="B356" t="s">
        <v>27</v>
      </c>
      <c r="C356">
        <v>752.09</v>
      </c>
      <c r="D356">
        <v>759.59</v>
      </c>
      <c r="E356">
        <v>744.59</v>
      </c>
      <c r="F356">
        <v>759.2</v>
      </c>
      <c r="G356">
        <v>2150</v>
      </c>
      <c r="H356" t="str">
        <f>VLOOKUP(B356,dim_company!A:C,3,FALSE)</f>
        <v>Tata Consultancy Services</v>
      </c>
      <c r="I356" t="str">
        <f>VLOOKUP(B356,dim_company!A:D,4,FALSE)</f>
        <v>SEC01</v>
      </c>
      <c r="J356" t="str">
        <f>VLOOKUP(I356,dim_sector!A:B,2,FALSE)</f>
        <v>Information Technology</v>
      </c>
      <c r="K356">
        <f xml:space="preserve"> tbl_market[[#This Row],[close]] - tbl_market[[#This Row],[open]]</f>
        <v>7.1100000000000136</v>
      </c>
      <c r="L356">
        <f xml:space="preserve"> (tbl_market[ [#This Row],[close] ] - tbl_market[[#This Row],[open]]) / tbl_market[[#This Row],[open]]</f>
        <v>9.4536558124692707E-3</v>
      </c>
      <c r="M356">
        <f xml:space="preserve"> tbl_market[[#This Row],[high]] - tbl_market[[#This Row],[low]]</f>
        <v>15</v>
      </c>
      <c r="N356" s="11" t="str">
        <f t="shared" si="5"/>
        <v>Mar</v>
      </c>
    </row>
    <row r="357" spans="1:14">
      <c r="A357" t="s">
        <v>233</v>
      </c>
      <c r="B357" t="s">
        <v>27</v>
      </c>
      <c r="C357">
        <v>759.86</v>
      </c>
      <c r="D357">
        <v>768.23</v>
      </c>
      <c r="E357">
        <v>751.49</v>
      </c>
      <c r="F357">
        <v>757.69</v>
      </c>
      <c r="G357">
        <v>2081</v>
      </c>
      <c r="H357" t="str">
        <f>VLOOKUP(B357,dim_company!A:C,3,FALSE)</f>
        <v>Tata Consultancy Services</v>
      </c>
      <c r="I357" t="str">
        <f>VLOOKUP(B357,dim_company!A:D,4,FALSE)</f>
        <v>SEC01</v>
      </c>
      <c r="J357" t="str">
        <f>VLOOKUP(I357,dim_sector!A:B,2,FALSE)</f>
        <v>Information Technology</v>
      </c>
      <c r="K357">
        <f xml:space="preserve"> tbl_market[[#This Row],[close]] - tbl_market[[#This Row],[open]]</f>
        <v>-2.1699999999999591</v>
      </c>
      <c r="L357">
        <f xml:space="preserve"> (tbl_market[ [#This Row],[close] ] - tbl_market[[#This Row],[open]]) / tbl_market[[#This Row],[open]]</f>
        <v>-2.8557892243307437E-3</v>
      </c>
      <c r="M357">
        <f xml:space="preserve"> tbl_market[[#This Row],[high]] - tbl_market[[#This Row],[low]]</f>
        <v>16.740000000000009</v>
      </c>
      <c r="N357" s="11" t="str">
        <f t="shared" si="5"/>
        <v>Mar</v>
      </c>
    </row>
    <row r="358" spans="1:14">
      <c r="A358" t="s">
        <v>234</v>
      </c>
      <c r="B358" t="s">
        <v>27</v>
      </c>
      <c r="C358">
        <v>757.52</v>
      </c>
      <c r="D358">
        <v>767.76</v>
      </c>
      <c r="E358">
        <v>747.29</v>
      </c>
      <c r="F358">
        <v>753.96</v>
      </c>
      <c r="G358">
        <v>47175</v>
      </c>
      <c r="H358" t="str">
        <f>VLOOKUP(B358,dim_company!A:C,3,FALSE)</f>
        <v>Tata Consultancy Services</v>
      </c>
      <c r="I358" t="str">
        <f>VLOOKUP(B358,dim_company!A:D,4,FALSE)</f>
        <v>SEC01</v>
      </c>
      <c r="J358" t="str">
        <f>VLOOKUP(I358,dim_sector!A:B,2,FALSE)</f>
        <v>Information Technology</v>
      </c>
      <c r="K358">
        <f xml:space="preserve"> tbl_market[[#This Row],[close]] - tbl_market[[#This Row],[open]]</f>
        <v>-3.5599999999999454</v>
      </c>
      <c r="L358">
        <f xml:space="preserve"> (tbl_market[ [#This Row],[close] ] - tbl_market[[#This Row],[open]]) / tbl_market[[#This Row],[open]]</f>
        <v>-4.69954588657718E-3</v>
      </c>
      <c r="M358">
        <f xml:space="preserve"> tbl_market[[#This Row],[high]] - tbl_market[[#This Row],[low]]</f>
        <v>20.470000000000027</v>
      </c>
      <c r="N358" s="11" t="str">
        <f t="shared" si="5"/>
        <v>Mar</v>
      </c>
    </row>
    <row r="359" spans="1:14">
      <c r="A359" t="s">
        <v>235</v>
      </c>
      <c r="B359" t="s">
        <v>27</v>
      </c>
      <c r="C359">
        <v>764.17</v>
      </c>
      <c r="D359">
        <v>773.84</v>
      </c>
      <c r="E359">
        <v>754.49</v>
      </c>
      <c r="F359">
        <v>765.43</v>
      </c>
      <c r="G359">
        <v>46543</v>
      </c>
      <c r="H359" t="str">
        <f>VLOOKUP(B359,dim_company!A:C,3,FALSE)</f>
        <v>Tata Consultancy Services</v>
      </c>
      <c r="I359" t="str">
        <f>VLOOKUP(B359,dim_company!A:D,4,FALSE)</f>
        <v>SEC01</v>
      </c>
      <c r="J359" t="str">
        <f>VLOOKUP(I359,dim_sector!A:B,2,FALSE)</f>
        <v>Information Technology</v>
      </c>
      <c r="K359">
        <f xml:space="preserve"> tbl_market[[#This Row],[close]] - tbl_market[[#This Row],[open]]</f>
        <v>1.2599999999999909</v>
      </c>
      <c r="L359">
        <f xml:space="preserve"> (tbl_market[ [#This Row],[close] ] - tbl_market[[#This Row],[open]]) / tbl_market[[#This Row],[open]]</f>
        <v>1.6488477694753666E-3</v>
      </c>
      <c r="M359">
        <f xml:space="preserve"> tbl_market[[#This Row],[high]] - tbl_market[[#This Row],[low]]</f>
        <v>19.350000000000023</v>
      </c>
      <c r="N359" s="11" t="str">
        <f t="shared" si="5"/>
        <v>Mar</v>
      </c>
    </row>
    <row r="360" spans="1:14">
      <c r="A360" t="s">
        <v>236</v>
      </c>
      <c r="B360" t="s">
        <v>27</v>
      </c>
      <c r="C360">
        <v>759.24</v>
      </c>
      <c r="D360">
        <v>771.15</v>
      </c>
      <c r="E360">
        <v>747.34</v>
      </c>
      <c r="F360">
        <v>757</v>
      </c>
      <c r="G360">
        <v>14500</v>
      </c>
      <c r="H360" t="str">
        <f>VLOOKUP(B360,dim_company!A:C,3,FALSE)</f>
        <v>Tata Consultancy Services</v>
      </c>
      <c r="I360" t="str">
        <f>VLOOKUP(B360,dim_company!A:D,4,FALSE)</f>
        <v>SEC01</v>
      </c>
      <c r="J360" t="str">
        <f>VLOOKUP(I360,dim_sector!A:B,2,FALSE)</f>
        <v>Information Technology</v>
      </c>
      <c r="K360">
        <f xml:space="preserve"> tbl_market[[#This Row],[close]] - tbl_market[[#This Row],[open]]</f>
        <v>-2.2400000000000091</v>
      </c>
      <c r="L360">
        <f xml:space="preserve"> (tbl_market[ [#This Row],[close] ] - tbl_market[[#This Row],[open]]) / tbl_market[[#This Row],[open]]</f>
        <v>-2.950318739792436E-3</v>
      </c>
      <c r="M360">
        <f xml:space="preserve"> tbl_market[[#This Row],[high]] - tbl_market[[#This Row],[low]]</f>
        <v>23.809999999999945</v>
      </c>
      <c r="N360" s="11" t="str">
        <f t="shared" si="5"/>
        <v>Mar</v>
      </c>
    </row>
    <row r="361" spans="1:14">
      <c r="A361" t="s">
        <v>239</v>
      </c>
      <c r="B361" t="s">
        <v>27</v>
      </c>
      <c r="C361">
        <v>766.59</v>
      </c>
      <c r="D361">
        <v>776.48</v>
      </c>
      <c r="E361">
        <v>756.7</v>
      </c>
      <c r="F361">
        <v>765.18</v>
      </c>
      <c r="G361">
        <v>48893</v>
      </c>
      <c r="H361" t="str">
        <f>VLOOKUP(B361,dim_company!A:C,3,FALSE)</f>
        <v>Tata Consultancy Services</v>
      </c>
      <c r="I361" t="str">
        <f>VLOOKUP(B361,dim_company!A:D,4,FALSE)</f>
        <v>SEC01</v>
      </c>
      <c r="J361" t="str">
        <f>VLOOKUP(I361,dim_sector!A:B,2,FALSE)</f>
        <v>Information Technology</v>
      </c>
      <c r="K361">
        <f xml:space="preserve"> tbl_market[[#This Row],[close]] - tbl_market[[#This Row],[open]]</f>
        <v>-1.4100000000000819</v>
      </c>
      <c r="L361">
        <f xml:space="preserve"> (tbl_market[ [#This Row],[close] ] - tbl_market[[#This Row],[open]]) / tbl_market[[#This Row],[open]]</f>
        <v>-1.8393143662193373E-3</v>
      </c>
      <c r="M361">
        <f xml:space="preserve"> tbl_market[[#This Row],[high]] - tbl_market[[#This Row],[low]]</f>
        <v>19.779999999999973</v>
      </c>
      <c r="N361" s="11" t="str">
        <f t="shared" si="5"/>
        <v>Mar</v>
      </c>
    </row>
    <row r="362" spans="1:14">
      <c r="A362" t="s">
        <v>240</v>
      </c>
      <c r="B362" t="s">
        <v>27</v>
      </c>
      <c r="C362">
        <v>773.47</v>
      </c>
      <c r="D362">
        <v>779.45</v>
      </c>
      <c r="E362">
        <v>767.5</v>
      </c>
      <c r="F362">
        <v>768.23</v>
      </c>
      <c r="G362">
        <v>2679</v>
      </c>
      <c r="H362" t="str">
        <f>VLOOKUP(B362,dim_company!A:C,3,FALSE)</f>
        <v>Tata Consultancy Services</v>
      </c>
      <c r="I362" t="str">
        <f>VLOOKUP(B362,dim_company!A:D,4,FALSE)</f>
        <v>SEC01</v>
      </c>
      <c r="J362" t="str">
        <f>VLOOKUP(I362,dim_sector!A:B,2,FALSE)</f>
        <v>Information Technology</v>
      </c>
      <c r="K362">
        <f xml:space="preserve"> tbl_market[[#This Row],[close]] - tbl_market[[#This Row],[open]]</f>
        <v>-5.2400000000000091</v>
      </c>
      <c r="L362">
        <f xml:space="preserve"> (tbl_market[ [#This Row],[close] ] - tbl_market[[#This Row],[open]]) / tbl_market[[#This Row],[open]]</f>
        <v>-6.7746648221650597E-3</v>
      </c>
      <c r="M362">
        <f xml:space="preserve"> tbl_market[[#This Row],[high]] - tbl_market[[#This Row],[low]]</f>
        <v>11.950000000000045</v>
      </c>
      <c r="N362" s="11" t="str">
        <f t="shared" si="5"/>
        <v>Mar</v>
      </c>
    </row>
    <row r="363" spans="1:14">
      <c r="A363" t="s">
        <v>241</v>
      </c>
      <c r="B363" t="s">
        <v>27</v>
      </c>
      <c r="C363">
        <v>758.72</v>
      </c>
      <c r="D363">
        <v>760.84</v>
      </c>
      <c r="E363">
        <v>756.61</v>
      </c>
      <c r="F363">
        <v>758.43</v>
      </c>
      <c r="G363">
        <v>28932</v>
      </c>
      <c r="H363" t="str">
        <f>VLOOKUP(B363,dim_company!A:C,3,FALSE)</f>
        <v>Tata Consultancy Services</v>
      </c>
      <c r="I363" t="str">
        <f>VLOOKUP(B363,dim_company!A:D,4,FALSE)</f>
        <v>SEC01</v>
      </c>
      <c r="J363" t="str">
        <f>VLOOKUP(I363,dim_sector!A:B,2,FALSE)</f>
        <v>Information Technology</v>
      </c>
      <c r="K363">
        <f xml:space="preserve"> tbl_market[[#This Row],[close]] - tbl_market[[#This Row],[open]]</f>
        <v>-0.29000000000007731</v>
      </c>
      <c r="L363">
        <f xml:space="preserve"> (tbl_market[ [#This Row],[close] ] - tbl_market[[#This Row],[open]]) / tbl_market[[#This Row],[open]]</f>
        <v>-3.8222269084784544E-4</v>
      </c>
      <c r="M363">
        <f xml:space="preserve"> tbl_market[[#This Row],[high]] - tbl_market[[#This Row],[low]]</f>
        <v>4.2300000000000182</v>
      </c>
      <c r="N363" s="11" t="str">
        <f t="shared" si="5"/>
        <v>Mar</v>
      </c>
    </row>
    <row r="364" spans="1:14">
      <c r="A364" t="s">
        <v>242</v>
      </c>
      <c r="B364" t="s">
        <v>27</v>
      </c>
      <c r="C364">
        <v>758.42</v>
      </c>
      <c r="D364">
        <v>759.65</v>
      </c>
      <c r="E364">
        <v>757.19</v>
      </c>
      <c r="F364">
        <v>757.89</v>
      </c>
      <c r="G364">
        <v>14296</v>
      </c>
      <c r="H364" t="str">
        <f>VLOOKUP(B364,dim_company!A:C,3,FALSE)</f>
        <v>Tata Consultancy Services</v>
      </c>
      <c r="I364" t="str">
        <f>VLOOKUP(B364,dim_company!A:D,4,FALSE)</f>
        <v>SEC01</v>
      </c>
      <c r="J364" t="str">
        <f>VLOOKUP(I364,dim_sector!A:B,2,FALSE)</f>
        <v>Information Technology</v>
      </c>
      <c r="K364">
        <f xml:space="preserve"> tbl_market[[#This Row],[close]] - tbl_market[[#This Row],[open]]</f>
        <v>-0.52999999999997272</v>
      </c>
      <c r="L364">
        <f xml:space="preserve"> (tbl_market[ [#This Row],[close] ] - tbl_market[[#This Row],[open]]) / tbl_market[[#This Row],[open]]</f>
        <v>-6.9882123361722102E-4</v>
      </c>
      <c r="M364">
        <f xml:space="preserve"> tbl_market[[#This Row],[high]] - tbl_market[[#This Row],[low]]</f>
        <v>2.4599999999999227</v>
      </c>
      <c r="N364" s="11" t="str">
        <f t="shared" si="5"/>
        <v>Mar</v>
      </c>
    </row>
    <row r="365" spans="1:14">
      <c r="A365" t="s">
        <v>243</v>
      </c>
      <c r="B365" t="s">
        <v>27</v>
      </c>
      <c r="C365">
        <v>762.29</v>
      </c>
      <c r="D365">
        <v>772.2</v>
      </c>
      <c r="E365">
        <v>752.39</v>
      </c>
      <c r="F365">
        <v>767.42</v>
      </c>
      <c r="G365">
        <v>30124</v>
      </c>
      <c r="H365" t="str">
        <f>VLOOKUP(B365,dim_company!A:C,3,FALSE)</f>
        <v>Tata Consultancy Services</v>
      </c>
      <c r="I365" t="str">
        <f>VLOOKUP(B365,dim_company!A:D,4,FALSE)</f>
        <v>SEC01</v>
      </c>
      <c r="J365" t="str">
        <f>VLOOKUP(I365,dim_sector!A:B,2,FALSE)</f>
        <v>Information Technology</v>
      </c>
      <c r="K365">
        <f xml:space="preserve"> tbl_market[[#This Row],[close]] - tbl_market[[#This Row],[open]]</f>
        <v>5.1299999999999955</v>
      </c>
      <c r="L365">
        <f xml:space="preserve"> (tbl_market[ [#This Row],[close] ] - tbl_market[[#This Row],[open]]) / tbl_market[[#This Row],[open]]</f>
        <v>6.7297222841700612E-3</v>
      </c>
      <c r="M365">
        <f xml:space="preserve"> tbl_market[[#This Row],[high]] - tbl_market[[#This Row],[low]]</f>
        <v>19.810000000000059</v>
      </c>
      <c r="N365" s="11" t="str">
        <f t="shared" si="5"/>
        <v>Mar</v>
      </c>
    </row>
    <row r="366" spans="1:14">
      <c r="A366" t="s">
        <v>246</v>
      </c>
      <c r="B366" t="s">
        <v>27</v>
      </c>
      <c r="C366">
        <v>778.25</v>
      </c>
      <c r="D366">
        <v>782.69</v>
      </c>
      <c r="E366">
        <v>773.82</v>
      </c>
      <c r="F366">
        <v>775.33</v>
      </c>
      <c r="G366">
        <v>36247</v>
      </c>
      <c r="H366" t="str">
        <f>VLOOKUP(B366,dim_company!A:C,3,FALSE)</f>
        <v>Tata Consultancy Services</v>
      </c>
      <c r="I366" t="str">
        <f>VLOOKUP(B366,dim_company!A:D,4,FALSE)</f>
        <v>SEC01</v>
      </c>
      <c r="J366" t="str">
        <f>VLOOKUP(I366,dim_sector!A:B,2,FALSE)</f>
        <v>Information Technology</v>
      </c>
      <c r="K366">
        <f xml:space="preserve"> tbl_market[[#This Row],[close]] - tbl_market[[#This Row],[open]]</f>
        <v>-2.9199999999999591</v>
      </c>
      <c r="L366">
        <f xml:space="preserve"> (tbl_market[ [#This Row],[close] ] - tbl_market[[#This Row],[open]]) / tbl_market[[#This Row],[open]]</f>
        <v>-3.7520077096048301E-3</v>
      </c>
      <c r="M366">
        <f xml:space="preserve"> tbl_market[[#This Row],[high]] - tbl_market[[#This Row],[low]]</f>
        <v>8.8700000000000045</v>
      </c>
      <c r="N366" s="11" t="str">
        <f t="shared" si="5"/>
        <v>Mar</v>
      </c>
    </row>
    <row r="367" spans="1:14">
      <c r="A367" t="s">
        <v>218</v>
      </c>
      <c r="B367" t="s">
        <v>30</v>
      </c>
      <c r="C367">
        <v>1274.94</v>
      </c>
      <c r="D367">
        <v>1289.77</v>
      </c>
      <c r="E367">
        <v>1260.0999999999999</v>
      </c>
      <c r="F367">
        <v>1274.52</v>
      </c>
      <c r="G367">
        <v>34561</v>
      </c>
      <c r="H367" t="str">
        <f>VLOOKUP(B367,dim_company!A:C,3,FALSE)</f>
        <v>Infosys</v>
      </c>
      <c r="I367" t="str">
        <f>VLOOKUP(B367,dim_company!A:D,4,FALSE)</f>
        <v>SEC01</v>
      </c>
      <c r="J367" t="str">
        <f>VLOOKUP(I367,dim_sector!A:B,2,FALSE)</f>
        <v>Information Technology</v>
      </c>
      <c r="K367">
        <f xml:space="preserve"> tbl_market[[#This Row],[close]] - tbl_market[[#This Row],[open]]</f>
        <v>-0.42000000000007276</v>
      </c>
      <c r="L367">
        <f xml:space="preserve"> (tbl_market[ [#This Row],[close] ] - tbl_market[[#This Row],[open]]) / tbl_market[[#This Row],[open]]</f>
        <v>-3.2942726716557073E-4</v>
      </c>
      <c r="M367">
        <f xml:space="preserve"> tbl_market[[#This Row],[high]] - tbl_market[[#This Row],[low]]</f>
        <v>29.670000000000073</v>
      </c>
      <c r="N367" s="11" t="str">
        <f t="shared" si="5"/>
        <v>Mar</v>
      </c>
    </row>
    <row r="368" spans="1:14">
      <c r="A368" t="s">
        <v>219</v>
      </c>
      <c r="B368" t="s">
        <v>30</v>
      </c>
      <c r="C368">
        <v>1301.5</v>
      </c>
      <c r="D368">
        <v>1309.29</v>
      </c>
      <c r="E368">
        <v>1293.72</v>
      </c>
      <c r="F368">
        <v>1302.73</v>
      </c>
      <c r="G368">
        <v>13298</v>
      </c>
      <c r="H368" t="str">
        <f>VLOOKUP(B368,dim_company!A:C,3,FALSE)</f>
        <v>Infosys</v>
      </c>
      <c r="I368" t="str">
        <f>VLOOKUP(B368,dim_company!A:D,4,FALSE)</f>
        <v>SEC01</v>
      </c>
      <c r="J368" t="str">
        <f>VLOOKUP(I368,dim_sector!A:B,2,FALSE)</f>
        <v>Information Technology</v>
      </c>
      <c r="K368">
        <f xml:space="preserve"> tbl_market[[#This Row],[close]] - tbl_market[[#This Row],[open]]</f>
        <v>1.2300000000000182</v>
      </c>
      <c r="L368">
        <f xml:space="preserve"> (tbl_market[ [#This Row],[close] ] - tbl_market[[#This Row],[open]]) / tbl_market[[#This Row],[open]]</f>
        <v>9.4506338839801633E-4</v>
      </c>
      <c r="M368">
        <f xml:space="preserve"> tbl_market[[#This Row],[high]] - tbl_market[[#This Row],[low]]</f>
        <v>15.569999999999936</v>
      </c>
      <c r="N368" s="11" t="str">
        <f t="shared" si="5"/>
        <v>Mar</v>
      </c>
    </row>
    <row r="369" spans="1:14">
      <c r="A369" t="s">
        <v>220</v>
      </c>
      <c r="B369" t="s">
        <v>30</v>
      </c>
      <c r="C369">
        <v>1325.45</v>
      </c>
      <c r="D369">
        <v>1342.6</v>
      </c>
      <c r="E369">
        <v>1308.31</v>
      </c>
      <c r="F369">
        <v>1317.33</v>
      </c>
      <c r="G369">
        <v>45165</v>
      </c>
      <c r="H369" t="str">
        <f>VLOOKUP(B369,dim_company!A:C,3,FALSE)</f>
        <v>Infosys</v>
      </c>
      <c r="I369" t="str">
        <f>VLOOKUP(B369,dim_company!A:D,4,FALSE)</f>
        <v>SEC01</v>
      </c>
      <c r="J369" t="str">
        <f>VLOOKUP(I369,dim_sector!A:B,2,FALSE)</f>
        <v>Information Technology</v>
      </c>
      <c r="K369">
        <f xml:space="preserve"> tbl_market[[#This Row],[close]] - tbl_market[[#This Row],[open]]</f>
        <v>-8.1200000000001182</v>
      </c>
      <c r="L369">
        <f xml:space="preserve"> (tbl_market[ [#This Row],[close] ] - tbl_market[[#This Row],[open]]) / tbl_market[[#This Row],[open]]</f>
        <v>-6.1262212833378231E-3</v>
      </c>
      <c r="M369">
        <f xml:space="preserve"> tbl_market[[#This Row],[high]] - tbl_market[[#This Row],[low]]</f>
        <v>34.289999999999964</v>
      </c>
      <c r="N369" s="11" t="str">
        <f t="shared" si="5"/>
        <v>Mar</v>
      </c>
    </row>
    <row r="370" spans="1:14">
      <c r="A370" t="s">
        <v>221</v>
      </c>
      <c r="B370" t="s">
        <v>30</v>
      </c>
      <c r="C370">
        <v>1315.12</v>
      </c>
      <c r="D370">
        <v>1326.48</v>
      </c>
      <c r="E370">
        <v>1303.77</v>
      </c>
      <c r="F370">
        <v>1315.93</v>
      </c>
      <c r="G370">
        <v>11541</v>
      </c>
      <c r="H370" t="str">
        <f>VLOOKUP(B370,dim_company!A:C,3,FALSE)</f>
        <v>Infosys</v>
      </c>
      <c r="I370" t="str">
        <f>VLOOKUP(B370,dim_company!A:D,4,FALSE)</f>
        <v>SEC01</v>
      </c>
      <c r="J370" t="str">
        <f>VLOOKUP(I370,dim_sector!A:B,2,FALSE)</f>
        <v>Information Technology</v>
      </c>
      <c r="K370">
        <f xml:space="preserve"> tbl_market[[#This Row],[close]] - tbl_market[[#This Row],[open]]</f>
        <v>0.8100000000001728</v>
      </c>
      <c r="L370">
        <f xml:space="preserve"> (tbl_market[ [#This Row],[close] ] - tbl_market[[#This Row],[open]]) / tbl_market[[#This Row],[open]]</f>
        <v>6.1591337672620963E-4</v>
      </c>
      <c r="M370">
        <f xml:space="preserve"> tbl_market[[#This Row],[high]] - tbl_market[[#This Row],[low]]</f>
        <v>22.710000000000036</v>
      </c>
      <c r="N370" s="11" t="str">
        <f t="shared" si="5"/>
        <v>Mar</v>
      </c>
    </row>
    <row r="371" spans="1:14">
      <c r="A371" t="s">
        <v>222</v>
      </c>
      <c r="B371" t="s">
        <v>30</v>
      </c>
      <c r="C371">
        <v>1315.98</v>
      </c>
      <c r="D371">
        <v>1336.13</v>
      </c>
      <c r="E371">
        <v>1295.82</v>
      </c>
      <c r="F371">
        <v>1319.9</v>
      </c>
      <c r="G371">
        <v>8783</v>
      </c>
      <c r="H371" t="str">
        <f>VLOOKUP(B371,dim_company!A:C,3,FALSE)</f>
        <v>Infosys</v>
      </c>
      <c r="I371" t="str">
        <f>VLOOKUP(B371,dim_company!A:D,4,FALSE)</f>
        <v>SEC01</v>
      </c>
      <c r="J371" t="str">
        <f>VLOOKUP(I371,dim_sector!A:B,2,FALSE)</f>
        <v>Information Technology</v>
      </c>
      <c r="K371">
        <f xml:space="preserve"> tbl_market[[#This Row],[close]] - tbl_market[[#This Row],[open]]</f>
        <v>3.9200000000000728</v>
      </c>
      <c r="L371">
        <f xml:space="preserve"> (tbl_market[ [#This Row],[close] ] - tbl_market[[#This Row],[open]]) / tbl_market[[#This Row],[open]]</f>
        <v>2.9787686742960172E-3</v>
      </c>
      <c r="M371">
        <f xml:space="preserve"> tbl_market[[#This Row],[high]] - tbl_market[[#This Row],[low]]</f>
        <v>40.310000000000173</v>
      </c>
      <c r="N371" s="11" t="str">
        <f t="shared" si="5"/>
        <v>Mar</v>
      </c>
    </row>
    <row r="372" spans="1:14">
      <c r="A372" t="s">
        <v>225</v>
      </c>
      <c r="B372" t="s">
        <v>30</v>
      </c>
      <c r="C372">
        <v>1287.8800000000001</v>
      </c>
      <c r="D372">
        <v>1302.29</v>
      </c>
      <c r="E372">
        <v>1273.48</v>
      </c>
      <c r="F372">
        <v>1289.24</v>
      </c>
      <c r="G372">
        <v>27215</v>
      </c>
      <c r="H372" t="str">
        <f>VLOOKUP(B372,dim_company!A:C,3,FALSE)</f>
        <v>Infosys</v>
      </c>
      <c r="I372" t="str">
        <f>VLOOKUP(B372,dim_company!A:D,4,FALSE)</f>
        <v>SEC01</v>
      </c>
      <c r="J372" t="str">
        <f>VLOOKUP(I372,dim_sector!A:B,2,FALSE)</f>
        <v>Information Technology</v>
      </c>
      <c r="K372">
        <f xml:space="preserve"> tbl_market[[#This Row],[close]] - tbl_market[[#This Row],[open]]</f>
        <v>1.3599999999999</v>
      </c>
      <c r="L372">
        <f xml:space="preserve"> (tbl_market[ [#This Row],[close] ] - tbl_market[[#This Row],[open]]) / tbl_market[[#This Row],[open]]</f>
        <v>1.0559990061185047E-3</v>
      </c>
      <c r="M372">
        <f xml:space="preserve"> tbl_market[[#This Row],[high]] - tbl_market[[#This Row],[low]]</f>
        <v>28.809999999999945</v>
      </c>
      <c r="N372" s="11" t="str">
        <f t="shared" si="5"/>
        <v>Mar</v>
      </c>
    </row>
    <row r="373" spans="1:14">
      <c r="A373" t="s">
        <v>226</v>
      </c>
      <c r="B373" t="s">
        <v>30</v>
      </c>
      <c r="C373">
        <v>1304.5999999999999</v>
      </c>
      <c r="D373">
        <v>1328.15</v>
      </c>
      <c r="E373">
        <v>1281.05</v>
      </c>
      <c r="F373">
        <v>1305.3800000000001</v>
      </c>
      <c r="G373">
        <v>38219</v>
      </c>
      <c r="H373" t="str">
        <f>VLOOKUP(B373,dim_company!A:C,3,FALSE)</f>
        <v>Infosys</v>
      </c>
      <c r="I373" t="str">
        <f>VLOOKUP(B373,dim_company!A:D,4,FALSE)</f>
        <v>SEC01</v>
      </c>
      <c r="J373" t="str">
        <f>VLOOKUP(I373,dim_sector!A:B,2,FALSE)</f>
        <v>Information Technology</v>
      </c>
      <c r="K373">
        <f xml:space="preserve"> tbl_market[[#This Row],[close]] - tbl_market[[#This Row],[open]]</f>
        <v>0.78000000000020009</v>
      </c>
      <c r="L373">
        <f xml:space="preserve"> (tbl_market[ [#This Row],[close] ] - tbl_market[[#This Row],[open]]) / tbl_market[[#This Row],[open]]</f>
        <v>5.9788440901441069E-4</v>
      </c>
      <c r="M373">
        <f xml:space="preserve"> tbl_market[[#This Row],[high]] - tbl_market[[#This Row],[low]]</f>
        <v>47.100000000000136</v>
      </c>
      <c r="N373" s="11" t="str">
        <f t="shared" si="5"/>
        <v>Mar</v>
      </c>
    </row>
    <row r="374" spans="1:14">
      <c r="A374" t="s">
        <v>227</v>
      </c>
      <c r="B374" t="s">
        <v>30</v>
      </c>
      <c r="C374">
        <v>1318.05</v>
      </c>
      <c r="D374">
        <v>1340.55</v>
      </c>
      <c r="E374">
        <v>1295.56</v>
      </c>
      <c r="F374">
        <v>1316.36</v>
      </c>
      <c r="G374">
        <v>39727</v>
      </c>
      <c r="H374" t="str">
        <f>VLOOKUP(B374,dim_company!A:C,3,FALSE)</f>
        <v>Infosys</v>
      </c>
      <c r="I374" t="str">
        <f>VLOOKUP(B374,dim_company!A:D,4,FALSE)</f>
        <v>SEC01</v>
      </c>
      <c r="J374" t="str">
        <f>VLOOKUP(I374,dim_sector!A:B,2,FALSE)</f>
        <v>Information Technology</v>
      </c>
      <c r="K374">
        <f xml:space="preserve"> tbl_market[[#This Row],[close]] - tbl_market[[#This Row],[open]]</f>
        <v>-1.6900000000000546</v>
      </c>
      <c r="L374">
        <f xml:space="preserve"> (tbl_market[ [#This Row],[close] ] - tbl_market[[#This Row],[open]]) / tbl_market[[#This Row],[open]]</f>
        <v>-1.2821971852358064E-3</v>
      </c>
      <c r="M374">
        <f xml:space="preserve"> tbl_market[[#This Row],[high]] - tbl_market[[#This Row],[low]]</f>
        <v>44.990000000000009</v>
      </c>
      <c r="N374" s="11" t="str">
        <f t="shared" si="5"/>
        <v>Mar</v>
      </c>
    </row>
    <row r="375" spans="1:14">
      <c r="A375" t="s">
        <v>228</v>
      </c>
      <c r="B375" t="s">
        <v>30</v>
      </c>
      <c r="C375">
        <v>1335.33</v>
      </c>
      <c r="D375">
        <v>1354.35</v>
      </c>
      <c r="E375">
        <v>1316.31</v>
      </c>
      <c r="F375">
        <v>1336.94</v>
      </c>
      <c r="G375">
        <v>45409</v>
      </c>
      <c r="H375" t="str">
        <f>VLOOKUP(B375,dim_company!A:C,3,FALSE)</f>
        <v>Infosys</v>
      </c>
      <c r="I375" t="str">
        <f>VLOOKUP(B375,dim_company!A:D,4,FALSE)</f>
        <v>SEC01</v>
      </c>
      <c r="J375" t="str">
        <f>VLOOKUP(I375,dim_sector!A:B,2,FALSE)</f>
        <v>Information Technology</v>
      </c>
      <c r="K375">
        <f xml:space="preserve"> tbl_market[[#This Row],[close]] - tbl_market[[#This Row],[open]]</f>
        <v>1.6100000000001273</v>
      </c>
      <c r="L375">
        <f xml:space="preserve"> (tbl_market[ [#This Row],[close] ] - tbl_market[[#This Row],[open]]) / tbl_market[[#This Row],[open]]</f>
        <v>1.2056944725274857E-3</v>
      </c>
      <c r="M375">
        <f xml:space="preserve"> tbl_market[[#This Row],[high]] - tbl_market[[#This Row],[low]]</f>
        <v>38.039999999999964</v>
      </c>
      <c r="N375" s="11" t="str">
        <f t="shared" si="5"/>
        <v>Mar</v>
      </c>
    </row>
    <row r="376" spans="1:14">
      <c r="A376" t="s">
        <v>229</v>
      </c>
      <c r="B376" t="s">
        <v>30</v>
      </c>
      <c r="C376">
        <v>1334.72</v>
      </c>
      <c r="D376">
        <v>1336.67</v>
      </c>
      <c r="E376">
        <v>1332.77</v>
      </c>
      <c r="F376">
        <v>1334.83</v>
      </c>
      <c r="G376">
        <v>45327</v>
      </c>
      <c r="H376" t="str">
        <f>VLOOKUP(B376,dim_company!A:C,3,FALSE)</f>
        <v>Infosys</v>
      </c>
      <c r="I376" t="str">
        <f>VLOOKUP(B376,dim_company!A:D,4,FALSE)</f>
        <v>SEC01</v>
      </c>
      <c r="J376" t="str">
        <f>VLOOKUP(I376,dim_sector!A:B,2,FALSE)</f>
        <v>Information Technology</v>
      </c>
      <c r="K376">
        <f xml:space="preserve"> tbl_market[[#This Row],[close]] - tbl_market[[#This Row],[open]]</f>
        <v>0.10999999999989996</v>
      </c>
      <c r="L376">
        <f xml:space="preserve"> (tbl_market[ [#This Row],[close] ] - tbl_market[[#This Row],[open]]) / tbl_market[[#This Row],[open]]</f>
        <v>8.2414289139220176E-5</v>
      </c>
      <c r="M376">
        <f xml:space="preserve"> tbl_market[[#This Row],[high]] - tbl_market[[#This Row],[low]]</f>
        <v>3.9000000000000909</v>
      </c>
      <c r="N376" s="11" t="str">
        <f t="shared" si="5"/>
        <v>Mar</v>
      </c>
    </row>
    <row r="377" spans="1:14">
      <c r="A377" t="s">
        <v>232</v>
      </c>
      <c r="B377" t="s">
        <v>30</v>
      </c>
      <c r="C377">
        <v>1336.36</v>
      </c>
      <c r="D377">
        <v>1359.78</v>
      </c>
      <c r="E377">
        <v>1312.95</v>
      </c>
      <c r="F377">
        <v>1337.3</v>
      </c>
      <c r="G377">
        <v>35560</v>
      </c>
      <c r="H377" t="str">
        <f>VLOOKUP(B377,dim_company!A:C,3,FALSE)</f>
        <v>Infosys</v>
      </c>
      <c r="I377" t="str">
        <f>VLOOKUP(B377,dim_company!A:D,4,FALSE)</f>
        <v>SEC01</v>
      </c>
      <c r="J377" t="str">
        <f>VLOOKUP(I377,dim_sector!A:B,2,FALSE)</f>
        <v>Information Technology</v>
      </c>
      <c r="K377">
        <f xml:space="preserve"> tbl_market[[#This Row],[close]] - tbl_market[[#This Row],[open]]</f>
        <v>0.94000000000005457</v>
      </c>
      <c r="L377">
        <f xml:space="preserve"> (tbl_market[ [#This Row],[close] ] - tbl_market[[#This Row],[open]]) / tbl_market[[#This Row],[open]]</f>
        <v>7.0340327456677439E-4</v>
      </c>
      <c r="M377">
        <f xml:space="preserve"> tbl_market[[#This Row],[high]] - tbl_market[[#This Row],[low]]</f>
        <v>46.829999999999927</v>
      </c>
      <c r="N377" s="11" t="str">
        <f t="shared" si="5"/>
        <v>Mar</v>
      </c>
    </row>
    <row r="378" spans="1:14">
      <c r="A378" t="s">
        <v>233</v>
      </c>
      <c r="B378" t="s">
        <v>30</v>
      </c>
      <c r="C378">
        <v>1317.95</v>
      </c>
      <c r="D378">
        <v>1332.55</v>
      </c>
      <c r="E378">
        <v>1303.3499999999999</v>
      </c>
      <c r="F378">
        <v>1329.54</v>
      </c>
      <c r="G378">
        <v>2645</v>
      </c>
      <c r="H378" t="str">
        <f>VLOOKUP(B378,dim_company!A:C,3,FALSE)</f>
        <v>Infosys</v>
      </c>
      <c r="I378" t="str">
        <f>VLOOKUP(B378,dim_company!A:D,4,FALSE)</f>
        <v>SEC01</v>
      </c>
      <c r="J378" t="str">
        <f>VLOOKUP(I378,dim_sector!A:B,2,FALSE)</f>
        <v>Information Technology</v>
      </c>
      <c r="K378">
        <f xml:space="preserve"> tbl_market[[#This Row],[close]] - tbl_market[[#This Row],[open]]</f>
        <v>11.589999999999918</v>
      </c>
      <c r="L378">
        <f xml:space="preserve"> (tbl_market[ [#This Row],[close] ] - tbl_market[[#This Row],[open]]) / tbl_market[[#This Row],[open]]</f>
        <v>8.7939603171591618E-3</v>
      </c>
      <c r="M378">
        <f xml:space="preserve"> tbl_market[[#This Row],[high]] - tbl_market[[#This Row],[low]]</f>
        <v>29.200000000000045</v>
      </c>
      <c r="N378" s="11" t="str">
        <f t="shared" si="5"/>
        <v>Mar</v>
      </c>
    </row>
    <row r="379" spans="1:14">
      <c r="A379" t="s">
        <v>234</v>
      </c>
      <c r="B379" t="s">
        <v>30</v>
      </c>
      <c r="C379">
        <v>1302.22</v>
      </c>
      <c r="D379">
        <v>1315.64</v>
      </c>
      <c r="E379">
        <v>1288.8</v>
      </c>
      <c r="F379">
        <v>1310.76</v>
      </c>
      <c r="G379">
        <v>36840</v>
      </c>
      <c r="H379" t="str">
        <f>VLOOKUP(B379,dim_company!A:C,3,FALSE)</f>
        <v>Infosys</v>
      </c>
      <c r="I379" t="str">
        <f>VLOOKUP(B379,dim_company!A:D,4,FALSE)</f>
        <v>SEC01</v>
      </c>
      <c r="J379" t="str">
        <f>VLOOKUP(I379,dim_sector!A:B,2,FALSE)</f>
        <v>Information Technology</v>
      </c>
      <c r="K379">
        <f xml:space="preserve"> tbl_market[[#This Row],[close]] - tbl_market[[#This Row],[open]]</f>
        <v>8.5399999999999636</v>
      </c>
      <c r="L379">
        <f xml:space="preserve"> (tbl_market[ [#This Row],[close] ] - tbl_market[[#This Row],[open]]) / tbl_market[[#This Row],[open]]</f>
        <v>6.5580316689959938E-3</v>
      </c>
      <c r="M379">
        <f xml:space="preserve"> tbl_market[[#This Row],[high]] - tbl_market[[#This Row],[low]]</f>
        <v>26.840000000000146</v>
      </c>
      <c r="N379" s="11" t="str">
        <f t="shared" si="5"/>
        <v>Mar</v>
      </c>
    </row>
    <row r="380" spans="1:14">
      <c r="A380" t="s">
        <v>235</v>
      </c>
      <c r="B380" t="s">
        <v>30</v>
      </c>
      <c r="C380">
        <v>1305.72</v>
      </c>
      <c r="D380">
        <v>1323.79</v>
      </c>
      <c r="E380">
        <v>1287.6600000000001</v>
      </c>
      <c r="F380">
        <v>1301.1600000000001</v>
      </c>
      <c r="G380">
        <v>3708</v>
      </c>
      <c r="H380" t="str">
        <f>VLOOKUP(B380,dim_company!A:C,3,FALSE)</f>
        <v>Infosys</v>
      </c>
      <c r="I380" t="str">
        <f>VLOOKUP(B380,dim_company!A:D,4,FALSE)</f>
        <v>SEC01</v>
      </c>
      <c r="J380" t="str">
        <f>VLOOKUP(I380,dim_sector!A:B,2,FALSE)</f>
        <v>Information Technology</v>
      </c>
      <c r="K380">
        <f xml:space="preserve"> tbl_market[[#This Row],[close]] - tbl_market[[#This Row],[open]]</f>
        <v>-4.5599999999999454</v>
      </c>
      <c r="L380">
        <f xml:space="preserve"> (tbl_market[ [#This Row],[close] ] - tbl_market[[#This Row],[open]]) / tbl_market[[#This Row],[open]]</f>
        <v>-3.4923260729711925E-3</v>
      </c>
      <c r="M380">
        <f xml:space="preserve"> tbl_market[[#This Row],[high]] - tbl_market[[#This Row],[low]]</f>
        <v>36.129999999999882</v>
      </c>
      <c r="N380" s="11" t="str">
        <f t="shared" si="5"/>
        <v>Mar</v>
      </c>
    </row>
    <row r="381" spans="1:14">
      <c r="A381" t="s">
        <v>236</v>
      </c>
      <c r="B381" t="s">
        <v>30</v>
      </c>
      <c r="C381">
        <v>1267.33</v>
      </c>
      <c r="D381">
        <v>1281.6199999999999</v>
      </c>
      <c r="E381">
        <v>1253.04</v>
      </c>
      <c r="F381">
        <v>1271.97</v>
      </c>
      <c r="G381">
        <v>40224</v>
      </c>
      <c r="H381" t="str">
        <f>VLOOKUP(B381,dim_company!A:C,3,FALSE)</f>
        <v>Infosys</v>
      </c>
      <c r="I381" t="str">
        <f>VLOOKUP(B381,dim_company!A:D,4,FALSE)</f>
        <v>SEC01</v>
      </c>
      <c r="J381" t="str">
        <f>VLOOKUP(I381,dim_sector!A:B,2,FALSE)</f>
        <v>Information Technology</v>
      </c>
      <c r="K381">
        <f xml:space="preserve"> tbl_market[[#This Row],[close]] - tbl_market[[#This Row],[open]]</f>
        <v>4.6400000000001</v>
      </c>
      <c r="L381">
        <f xml:space="preserve"> (tbl_market[ [#This Row],[close] ] - tbl_market[[#This Row],[open]]) / tbl_market[[#This Row],[open]]</f>
        <v>3.6612405608642583E-3</v>
      </c>
      <c r="M381">
        <f xml:space="preserve"> tbl_market[[#This Row],[high]] - tbl_market[[#This Row],[low]]</f>
        <v>28.579999999999927</v>
      </c>
      <c r="N381" s="11" t="str">
        <f t="shared" si="5"/>
        <v>Mar</v>
      </c>
    </row>
    <row r="382" spans="1:14">
      <c r="A382" t="s">
        <v>239</v>
      </c>
      <c r="B382" t="s">
        <v>30</v>
      </c>
      <c r="C382">
        <v>1282.79</v>
      </c>
      <c r="D382">
        <v>1287.1400000000001</v>
      </c>
      <c r="E382">
        <v>1278.44</v>
      </c>
      <c r="F382">
        <v>1287.02</v>
      </c>
      <c r="G382">
        <v>26150</v>
      </c>
      <c r="H382" t="str">
        <f>VLOOKUP(B382,dim_company!A:C,3,FALSE)</f>
        <v>Infosys</v>
      </c>
      <c r="I382" t="str">
        <f>VLOOKUP(B382,dim_company!A:D,4,FALSE)</f>
        <v>SEC01</v>
      </c>
      <c r="J382" t="str">
        <f>VLOOKUP(I382,dim_sector!A:B,2,FALSE)</f>
        <v>Information Technology</v>
      </c>
      <c r="K382">
        <f xml:space="preserve"> tbl_market[[#This Row],[close]] - tbl_market[[#This Row],[open]]</f>
        <v>4.2300000000000182</v>
      </c>
      <c r="L382">
        <f xml:space="preserve"> (tbl_market[ [#This Row],[close] ] - tbl_market[[#This Row],[open]]) / tbl_market[[#This Row],[open]]</f>
        <v>3.2974999805112436E-3</v>
      </c>
      <c r="M382">
        <f xml:space="preserve"> tbl_market[[#This Row],[high]] - tbl_market[[#This Row],[low]]</f>
        <v>8.7000000000000455</v>
      </c>
      <c r="N382" s="11" t="str">
        <f t="shared" si="5"/>
        <v>Mar</v>
      </c>
    </row>
    <row r="383" spans="1:14">
      <c r="A383" t="s">
        <v>240</v>
      </c>
      <c r="B383" t="s">
        <v>30</v>
      </c>
      <c r="C383">
        <v>1246.9100000000001</v>
      </c>
      <c r="D383">
        <v>1262.92</v>
      </c>
      <c r="E383">
        <v>1230.9000000000001</v>
      </c>
      <c r="F383">
        <v>1252.53</v>
      </c>
      <c r="G383">
        <v>8973</v>
      </c>
      <c r="H383" t="str">
        <f>VLOOKUP(B383,dim_company!A:C,3,FALSE)</f>
        <v>Infosys</v>
      </c>
      <c r="I383" t="str">
        <f>VLOOKUP(B383,dim_company!A:D,4,FALSE)</f>
        <v>SEC01</v>
      </c>
      <c r="J383" t="str">
        <f>VLOOKUP(I383,dim_sector!A:B,2,FALSE)</f>
        <v>Information Technology</v>
      </c>
      <c r="K383">
        <f xml:space="preserve"> tbl_market[[#This Row],[close]] - tbl_market[[#This Row],[open]]</f>
        <v>5.6199999999998909</v>
      </c>
      <c r="L383">
        <f xml:space="preserve"> (tbl_market[ [#This Row],[close] ] - tbl_market[[#This Row],[open]]) / tbl_market[[#This Row],[open]]</f>
        <v>4.5071416541690185E-3</v>
      </c>
      <c r="M383">
        <f xml:space="preserve"> tbl_market[[#This Row],[high]] - tbl_market[[#This Row],[low]]</f>
        <v>32.019999999999982</v>
      </c>
      <c r="N383" s="11" t="str">
        <f t="shared" si="5"/>
        <v>Mar</v>
      </c>
    </row>
    <row r="384" spans="1:14">
      <c r="A384" t="s">
        <v>241</v>
      </c>
      <c r="B384" t="s">
        <v>30</v>
      </c>
      <c r="C384">
        <v>1285.31</v>
      </c>
      <c r="D384">
        <v>1294.23</v>
      </c>
      <c r="E384">
        <v>1276.4000000000001</v>
      </c>
      <c r="F384">
        <v>1285.32</v>
      </c>
      <c r="G384">
        <v>37368</v>
      </c>
      <c r="H384" t="str">
        <f>VLOOKUP(B384,dim_company!A:C,3,FALSE)</f>
        <v>Infosys</v>
      </c>
      <c r="I384" t="str">
        <f>VLOOKUP(B384,dim_company!A:D,4,FALSE)</f>
        <v>SEC01</v>
      </c>
      <c r="J384" t="str">
        <f>VLOOKUP(I384,dim_sector!A:B,2,FALSE)</f>
        <v>Information Technology</v>
      </c>
      <c r="K384">
        <f xml:space="preserve"> tbl_market[[#This Row],[close]] - tbl_market[[#This Row],[open]]</f>
        <v>9.9999999999909051E-3</v>
      </c>
      <c r="L384">
        <f xml:space="preserve"> (tbl_market[ [#This Row],[close] ] - tbl_market[[#This Row],[open]]) / tbl_market[[#This Row],[open]]</f>
        <v>7.780224226055119E-6</v>
      </c>
      <c r="M384">
        <f xml:space="preserve"> tbl_market[[#This Row],[high]] - tbl_market[[#This Row],[low]]</f>
        <v>17.829999999999927</v>
      </c>
      <c r="N384" s="11" t="str">
        <f t="shared" si="5"/>
        <v>Mar</v>
      </c>
    </row>
    <row r="385" spans="1:14">
      <c r="A385" t="s">
        <v>242</v>
      </c>
      <c r="B385" t="s">
        <v>30</v>
      </c>
      <c r="C385">
        <v>1264.3399999999999</v>
      </c>
      <c r="D385">
        <v>1272.1300000000001</v>
      </c>
      <c r="E385">
        <v>1256.54</v>
      </c>
      <c r="F385">
        <v>1257.3699999999999</v>
      </c>
      <c r="G385">
        <v>14490</v>
      </c>
      <c r="H385" t="str">
        <f>VLOOKUP(B385,dim_company!A:C,3,FALSE)</f>
        <v>Infosys</v>
      </c>
      <c r="I385" t="str">
        <f>VLOOKUP(B385,dim_company!A:D,4,FALSE)</f>
        <v>SEC01</v>
      </c>
      <c r="J385" t="str">
        <f>VLOOKUP(I385,dim_sector!A:B,2,FALSE)</f>
        <v>Information Technology</v>
      </c>
      <c r="K385">
        <f xml:space="preserve"> tbl_market[[#This Row],[close]] - tbl_market[[#This Row],[open]]</f>
        <v>-6.9700000000000273</v>
      </c>
      <c r="L385">
        <f xml:space="preserve"> (tbl_market[ [#This Row],[close] ] - tbl_market[[#This Row],[open]]) / tbl_market[[#This Row],[open]]</f>
        <v>-5.5127576443045603E-3</v>
      </c>
      <c r="M385">
        <f xml:space="preserve"> tbl_market[[#This Row],[high]] - tbl_market[[#This Row],[low]]</f>
        <v>15.590000000000146</v>
      </c>
      <c r="N385" s="11" t="str">
        <f t="shared" si="5"/>
        <v>Mar</v>
      </c>
    </row>
    <row r="386" spans="1:14">
      <c r="A386" t="s">
        <v>243</v>
      </c>
      <c r="B386" t="s">
        <v>30</v>
      </c>
      <c r="C386">
        <v>1277.44</v>
      </c>
      <c r="D386">
        <v>1288.02</v>
      </c>
      <c r="E386">
        <v>1266.8499999999999</v>
      </c>
      <c r="F386">
        <v>1281.6600000000001</v>
      </c>
      <c r="G386">
        <v>6299</v>
      </c>
      <c r="H386" t="str">
        <f>VLOOKUP(B386,dim_company!A:C,3,FALSE)</f>
        <v>Infosys</v>
      </c>
      <c r="I386" t="str">
        <f>VLOOKUP(B386,dim_company!A:D,4,FALSE)</f>
        <v>SEC01</v>
      </c>
      <c r="J386" t="str">
        <f>VLOOKUP(I386,dim_sector!A:B,2,FALSE)</f>
        <v>Information Technology</v>
      </c>
      <c r="K386">
        <f xml:space="preserve"> tbl_market[[#This Row],[close]] - tbl_market[[#This Row],[open]]</f>
        <v>4.2200000000000273</v>
      </c>
      <c r="L386">
        <f xml:space="preserve"> (tbl_market[ [#This Row],[close] ] - tbl_market[[#This Row],[open]]) / tbl_market[[#This Row],[open]]</f>
        <v>3.3034819639278768E-3</v>
      </c>
      <c r="M386">
        <f xml:space="preserve"> tbl_market[[#This Row],[high]] - tbl_market[[#This Row],[low]]</f>
        <v>21.170000000000073</v>
      </c>
      <c r="N386" s="11" t="str">
        <f t="shared" ref="N386:N449" si="6">TEXT(A386,"mmm")</f>
        <v>Mar</v>
      </c>
    </row>
    <row r="387" spans="1:14">
      <c r="A387" t="s">
        <v>246</v>
      </c>
      <c r="B387" t="s">
        <v>30</v>
      </c>
      <c r="C387">
        <v>1261.0999999999999</v>
      </c>
      <c r="D387">
        <v>1278</v>
      </c>
      <c r="E387">
        <v>1244.19</v>
      </c>
      <c r="F387">
        <v>1267.3800000000001</v>
      </c>
      <c r="G387">
        <v>38148</v>
      </c>
      <c r="H387" t="str">
        <f>VLOOKUP(B387,dim_company!A:C,3,FALSE)</f>
        <v>Infosys</v>
      </c>
      <c r="I387" t="str">
        <f>VLOOKUP(B387,dim_company!A:D,4,FALSE)</f>
        <v>SEC01</v>
      </c>
      <c r="J387" t="str">
        <f>VLOOKUP(I387,dim_sector!A:B,2,FALSE)</f>
        <v>Information Technology</v>
      </c>
      <c r="K387">
        <f xml:space="preserve"> tbl_market[[#This Row],[close]] - tbl_market[[#This Row],[open]]</f>
        <v>6.2800000000002001</v>
      </c>
      <c r="L387">
        <f xml:space="preserve"> (tbl_market[ [#This Row],[close] ] - tbl_market[[#This Row],[open]]) / tbl_market[[#This Row],[open]]</f>
        <v>4.9797795575293007E-3</v>
      </c>
      <c r="M387">
        <f xml:space="preserve"> tbl_market[[#This Row],[high]] - tbl_market[[#This Row],[low]]</f>
        <v>33.809999999999945</v>
      </c>
      <c r="N387" s="11" t="str">
        <f t="shared" si="6"/>
        <v>Mar</v>
      </c>
    </row>
    <row r="388" spans="1:14">
      <c r="A388" t="s">
        <v>218</v>
      </c>
      <c r="B388" t="s">
        <v>33</v>
      </c>
      <c r="C388">
        <v>2124.9</v>
      </c>
      <c r="D388">
        <v>2137.7399999999998</v>
      </c>
      <c r="E388">
        <v>2112.06</v>
      </c>
      <c r="F388">
        <v>2130.75</v>
      </c>
      <c r="G388">
        <v>16313</v>
      </c>
      <c r="H388" t="str">
        <f>VLOOKUP(B388,dim_company!A:C,3,FALSE)</f>
        <v>HDFC Bank</v>
      </c>
      <c r="I388" t="str">
        <f>VLOOKUP(B388,dim_company!A:D,4,FALSE)</f>
        <v>SEC02</v>
      </c>
      <c r="J388" t="str">
        <f>VLOOKUP(I388,dim_sector!A:B,2,FALSE)</f>
        <v>Financials</v>
      </c>
      <c r="K388">
        <f xml:space="preserve"> tbl_market[[#This Row],[close]] - tbl_market[[#This Row],[open]]</f>
        <v>5.8499999999999091</v>
      </c>
      <c r="L388">
        <f xml:space="preserve"> (tbl_market[ [#This Row],[close] ] - tbl_market[[#This Row],[open]]) / tbl_market[[#This Row],[open]]</f>
        <v>2.7530707327403214E-3</v>
      </c>
      <c r="M388">
        <f xml:space="preserve"> tbl_market[[#This Row],[high]] - tbl_market[[#This Row],[low]]</f>
        <v>25.679999999999836</v>
      </c>
      <c r="N388" s="11" t="str">
        <f t="shared" si="6"/>
        <v>Mar</v>
      </c>
    </row>
    <row r="389" spans="1:14">
      <c r="A389" t="s">
        <v>219</v>
      </c>
      <c r="B389" t="s">
        <v>33</v>
      </c>
      <c r="C389">
        <v>2148.4499999999998</v>
      </c>
      <c r="D389">
        <v>2155.0700000000002</v>
      </c>
      <c r="E389">
        <v>2141.84</v>
      </c>
      <c r="F389">
        <v>2152.4699999999998</v>
      </c>
      <c r="G389">
        <v>2560</v>
      </c>
      <c r="H389" t="str">
        <f>VLOOKUP(B389,dim_company!A:C,3,FALSE)</f>
        <v>HDFC Bank</v>
      </c>
      <c r="I389" t="str">
        <f>VLOOKUP(B389,dim_company!A:D,4,FALSE)</f>
        <v>SEC02</v>
      </c>
      <c r="J389" t="str">
        <f>VLOOKUP(I389,dim_sector!A:B,2,FALSE)</f>
        <v>Financials</v>
      </c>
      <c r="K389">
        <f xml:space="preserve"> tbl_market[[#This Row],[close]] - tbl_market[[#This Row],[open]]</f>
        <v>4.0199999999999818</v>
      </c>
      <c r="L389">
        <f xml:space="preserve"> (tbl_market[ [#This Row],[close] ] - tbl_market[[#This Row],[open]]) / tbl_market[[#This Row],[open]]</f>
        <v>1.8711163862319264E-3</v>
      </c>
      <c r="M389">
        <f xml:space="preserve"> tbl_market[[#This Row],[high]] - tbl_market[[#This Row],[low]]</f>
        <v>13.230000000000018</v>
      </c>
      <c r="N389" s="11" t="str">
        <f t="shared" si="6"/>
        <v>Mar</v>
      </c>
    </row>
    <row r="390" spans="1:14">
      <c r="A390" t="s">
        <v>220</v>
      </c>
      <c r="B390" t="s">
        <v>33</v>
      </c>
      <c r="C390">
        <v>2154.7199999999998</v>
      </c>
      <c r="D390">
        <v>2178.08</v>
      </c>
      <c r="E390">
        <v>2131.37</v>
      </c>
      <c r="F390">
        <v>2140.75</v>
      </c>
      <c r="G390">
        <v>21022</v>
      </c>
      <c r="H390" t="str">
        <f>VLOOKUP(B390,dim_company!A:C,3,FALSE)</f>
        <v>HDFC Bank</v>
      </c>
      <c r="I390" t="str">
        <f>VLOOKUP(B390,dim_company!A:D,4,FALSE)</f>
        <v>SEC02</v>
      </c>
      <c r="J390" t="str">
        <f>VLOOKUP(I390,dim_sector!A:B,2,FALSE)</f>
        <v>Financials</v>
      </c>
      <c r="K390">
        <f xml:space="preserve"> tbl_market[[#This Row],[close]] - tbl_market[[#This Row],[open]]</f>
        <v>-13.9699999999998</v>
      </c>
      <c r="L390">
        <f xml:space="preserve"> (tbl_market[ [#This Row],[close] ] - tbl_market[[#This Row],[open]]) / tbl_market[[#This Row],[open]]</f>
        <v>-6.4834410039354539E-3</v>
      </c>
      <c r="M390">
        <f xml:space="preserve"> tbl_market[[#This Row],[high]] - tbl_market[[#This Row],[low]]</f>
        <v>46.710000000000036</v>
      </c>
      <c r="N390" s="11" t="str">
        <f t="shared" si="6"/>
        <v>Mar</v>
      </c>
    </row>
    <row r="391" spans="1:14">
      <c r="A391" t="s">
        <v>221</v>
      </c>
      <c r="B391" t="s">
        <v>33</v>
      </c>
      <c r="C391">
        <v>2153.42</v>
      </c>
      <c r="D391">
        <v>2179.64</v>
      </c>
      <c r="E391">
        <v>2127.19</v>
      </c>
      <c r="F391">
        <v>2159.34</v>
      </c>
      <c r="G391">
        <v>29380</v>
      </c>
      <c r="H391" t="str">
        <f>VLOOKUP(B391,dim_company!A:C,3,FALSE)</f>
        <v>HDFC Bank</v>
      </c>
      <c r="I391" t="str">
        <f>VLOOKUP(B391,dim_company!A:D,4,FALSE)</f>
        <v>SEC02</v>
      </c>
      <c r="J391" t="str">
        <f>VLOOKUP(I391,dim_sector!A:B,2,FALSE)</f>
        <v>Financials</v>
      </c>
      <c r="K391">
        <f xml:space="preserve"> tbl_market[[#This Row],[close]] - tbl_market[[#This Row],[open]]</f>
        <v>5.9200000000000728</v>
      </c>
      <c r="L391">
        <f xml:space="preserve"> (tbl_market[ [#This Row],[close] ] - tbl_market[[#This Row],[open]]) / tbl_market[[#This Row],[open]]</f>
        <v>2.7491153606821117E-3</v>
      </c>
      <c r="M391">
        <f xml:space="preserve"> tbl_market[[#This Row],[high]] - tbl_market[[#This Row],[low]]</f>
        <v>52.449999999999818</v>
      </c>
      <c r="N391" s="11" t="str">
        <f t="shared" si="6"/>
        <v>Mar</v>
      </c>
    </row>
    <row r="392" spans="1:14">
      <c r="A392" t="s">
        <v>222</v>
      </c>
      <c r="B392" t="s">
        <v>33</v>
      </c>
      <c r="C392">
        <v>2207.11</v>
      </c>
      <c r="D392">
        <v>2239.0300000000002</v>
      </c>
      <c r="E392">
        <v>2175.1799999999998</v>
      </c>
      <c r="F392">
        <v>2204.2199999999998</v>
      </c>
      <c r="G392">
        <v>25363</v>
      </c>
      <c r="H392" t="str">
        <f>VLOOKUP(B392,dim_company!A:C,3,FALSE)</f>
        <v>HDFC Bank</v>
      </c>
      <c r="I392" t="str">
        <f>VLOOKUP(B392,dim_company!A:D,4,FALSE)</f>
        <v>SEC02</v>
      </c>
      <c r="J392" t="str">
        <f>VLOOKUP(I392,dim_sector!A:B,2,FALSE)</f>
        <v>Financials</v>
      </c>
      <c r="K392">
        <f xml:space="preserve"> tbl_market[[#This Row],[close]] - tbl_market[[#This Row],[open]]</f>
        <v>-2.8900000000003274</v>
      </c>
      <c r="L392">
        <f xml:space="preserve"> (tbl_market[ [#This Row],[close] ] - tbl_market[[#This Row],[open]]) / tbl_market[[#This Row],[open]]</f>
        <v>-1.3094046060234095E-3</v>
      </c>
      <c r="M392">
        <f xml:space="preserve"> tbl_market[[#This Row],[high]] - tbl_market[[#This Row],[low]]</f>
        <v>63.850000000000364</v>
      </c>
      <c r="N392" s="11" t="str">
        <f t="shared" si="6"/>
        <v>Mar</v>
      </c>
    </row>
    <row r="393" spans="1:14">
      <c r="A393" t="s">
        <v>225</v>
      </c>
      <c r="B393" t="s">
        <v>33</v>
      </c>
      <c r="C393">
        <v>2213.9299999999998</v>
      </c>
      <c r="D393">
        <v>2242.19</v>
      </c>
      <c r="E393">
        <v>2185.66</v>
      </c>
      <c r="F393">
        <v>2217.56</v>
      </c>
      <c r="G393">
        <v>1661</v>
      </c>
      <c r="H393" t="str">
        <f>VLOOKUP(B393,dim_company!A:C,3,FALSE)</f>
        <v>HDFC Bank</v>
      </c>
      <c r="I393" t="str">
        <f>VLOOKUP(B393,dim_company!A:D,4,FALSE)</f>
        <v>SEC02</v>
      </c>
      <c r="J393" t="str">
        <f>VLOOKUP(I393,dim_sector!A:B,2,FALSE)</f>
        <v>Financials</v>
      </c>
      <c r="K393">
        <f xml:space="preserve"> tbl_market[[#This Row],[close]] - tbl_market[[#This Row],[open]]</f>
        <v>3.6300000000001091</v>
      </c>
      <c r="L393">
        <f xml:space="preserve"> (tbl_market[ [#This Row],[close] ] - tbl_market[[#This Row],[open]]) / tbl_market[[#This Row],[open]]</f>
        <v>1.6396182354456146E-3</v>
      </c>
      <c r="M393">
        <f xml:space="preserve"> tbl_market[[#This Row],[high]] - tbl_market[[#This Row],[low]]</f>
        <v>56.5300000000002</v>
      </c>
      <c r="N393" s="11" t="str">
        <f t="shared" si="6"/>
        <v>Mar</v>
      </c>
    </row>
    <row r="394" spans="1:14">
      <c r="A394" t="s">
        <v>226</v>
      </c>
      <c r="B394" t="s">
        <v>33</v>
      </c>
      <c r="C394">
        <v>2206.4699999999998</v>
      </c>
      <c r="D394">
        <v>2225.8200000000002</v>
      </c>
      <c r="E394">
        <v>2187.13</v>
      </c>
      <c r="F394">
        <v>2211.12</v>
      </c>
      <c r="G394">
        <v>26658</v>
      </c>
      <c r="H394" t="str">
        <f>VLOOKUP(B394,dim_company!A:C,3,FALSE)</f>
        <v>HDFC Bank</v>
      </c>
      <c r="I394" t="str">
        <f>VLOOKUP(B394,dim_company!A:D,4,FALSE)</f>
        <v>SEC02</v>
      </c>
      <c r="J394" t="str">
        <f>VLOOKUP(I394,dim_sector!A:B,2,FALSE)</f>
        <v>Financials</v>
      </c>
      <c r="K394">
        <f xml:space="preserve"> tbl_market[[#This Row],[close]] - tbl_market[[#This Row],[open]]</f>
        <v>4.6500000000000909</v>
      </c>
      <c r="L394">
        <f xml:space="preserve"> (tbl_market[ [#This Row],[close] ] - tbl_market[[#This Row],[open]]) / tbl_market[[#This Row],[open]]</f>
        <v>2.1074385783627658E-3</v>
      </c>
      <c r="M394">
        <f xml:space="preserve"> tbl_market[[#This Row],[high]] - tbl_market[[#This Row],[low]]</f>
        <v>38.690000000000055</v>
      </c>
      <c r="N394" s="11" t="str">
        <f t="shared" si="6"/>
        <v>Mar</v>
      </c>
    </row>
    <row r="395" spans="1:14">
      <c r="A395" t="s">
        <v>227</v>
      </c>
      <c r="B395" t="s">
        <v>33</v>
      </c>
      <c r="C395">
        <v>2195.09</v>
      </c>
      <c r="D395">
        <v>2213.66</v>
      </c>
      <c r="E395">
        <v>2176.52</v>
      </c>
      <c r="F395">
        <v>2185.2399999999998</v>
      </c>
      <c r="G395">
        <v>29706</v>
      </c>
      <c r="H395" t="str">
        <f>VLOOKUP(B395,dim_company!A:C,3,FALSE)</f>
        <v>HDFC Bank</v>
      </c>
      <c r="I395" t="str">
        <f>VLOOKUP(B395,dim_company!A:D,4,FALSE)</f>
        <v>SEC02</v>
      </c>
      <c r="J395" t="str">
        <f>VLOOKUP(I395,dim_sector!A:B,2,FALSE)</f>
        <v>Financials</v>
      </c>
      <c r="K395">
        <f xml:space="preserve"> tbl_market[[#This Row],[close]] - tbl_market[[#This Row],[open]]</f>
        <v>-9.8500000000003638</v>
      </c>
      <c r="L395">
        <f xml:space="preserve"> (tbl_market[ [#This Row],[close] ] - tbl_market[[#This Row],[open]]) / tbl_market[[#This Row],[open]]</f>
        <v>-4.4872875371854285E-3</v>
      </c>
      <c r="M395">
        <f xml:space="preserve"> tbl_market[[#This Row],[high]] - tbl_market[[#This Row],[low]]</f>
        <v>37.139999999999873</v>
      </c>
      <c r="N395" s="11" t="str">
        <f t="shared" si="6"/>
        <v>Mar</v>
      </c>
    </row>
    <row r="396" spans="1:14">
      <c r="A396" t="s">
        <v>228</v>
      </c>
      <c r="B396" t="s">
        <v>33</v>
      </c>
      <c r="C396">
        <v>2173.89</v>
      </c>
      <c r="D396">
        <v>2187.81</v>
      </c>
      <c r="E396">
        <v>2159.9699999999998</v>
      </c>
      <c r="F396">
        <v>2178.1999999999998</v>
      </c>
      <c r="G396">
        <v>47286</v>
      </c>
      <c r="H396" t="str">
        <f>VLOOKUP(B396,dim_company!A:C,3,FALSE)</f>
        <v>HDFC Bank</v>
      </c>
      <c r="I396" t="str">
        <f>VLOOKUP(B396,dim_company!A:D,4,FALSE)</f>
        <v>SEC02</v>
      </c>
      <c r="J396" t="str">
        <f>VLOOKUP(I396,dim_sector!A:B,2,FALSE)</f>
        <v>Financials</v>
      </c>
      <c r="K396">
        <f xml:space="preserve"> tbl_market[[#This Row],[close]] - tbl_market[[#This Row],[open]]</f>
        <v>4.3099999999999454</v>
      </c>
      <c r="L396">
        <f xml:space="preserve"> (tbl_market[ [#This Row],[close] ] - tbl_market[[#This Row],[open]]) / tbl_market[[#This Row],[open]]</f>
        <v>1.9826210157827422E-3</v>
      </c>
      <c r="M396">
        <f xml:space="preserve"> tbl_market[[#This Row],[high]] - tbl_market[[#This Row],[low]]</f>
        <v>27.840000000000146</v>
      </c>
      <c r="N396" s="11" t="str">
        <f t="shared" si="6"/>
        <v>Mar</v>
      </c>
    </row>
    <row r="397" spans="1:14">
      <c r="A397" t="s">
        <v>229</v>
      </c>
      <c r="B397" t="s">
        <v>33</v>
      </c>
      <c r="C397">
        <v>2189.73</v>
      </c>
      <c r="D397">
        <v>2205.5300000000002</v>
      </c>
      <c r="E397">
        <v>2173.92</v>
      </c>
      <c r="F397">
        <v>2194.23</v>
      </c>
      <c r="G397">
        <v>8005</v>
      </c>
      <c r="H397" t="str">
        <f>VLOOKUP(B397,dim_company!A:C,3,FALSE)</f>
        <v>HDFC Bank</v>
      </c>
      <c r="I397" t="str">
        <f>VLOOKUP(B397,dim_company!A:D,4,FALSE)</f>
        <v>SEC02</v>
      </c>
      <c r="J397" t="str">
        <f>VLOOKUP(I397,dim_sector!A:B,2,FALSE)</f>
        <v>Financials</v>
      </c>
      <c r="K397">
        <f xml:space="preserve"> tbl_market[[#This Row],[close]] - tbl_market[[#This Row],[open]]</f>
        <v>4.5</v>
      </c>
      <c r="L397">
        <f xml:space="preserve"> (tbl_market[ [#This Row],[close] ] - tbl_market[[#This Row],[open]]) / tbl_market[[#This Row],[open]]</f>
        <v>2.055047882615665E-3</v>
      </c>
      <c r="M397">
        <f xml:space="preserve"> tbl_market[[#This Row],[high]] - tbl_market[[#This Row],[low]]</f>
        <v>31.610000000000127</v>
      </c>
      <c r="N397" s="11" t="str">
        <f t="shared" si="6"/>
        <v>Mar</v>
      </c>
    </row>
    <row r="398" spans="1:14">
      <c r="A398" t="s">
        <v>232</v>
      </c>
      <c r="B398" t="s">
        <v>33</v>
      </c>
      <c r="C398">
        <v>2164.5100000000002</v>
      </c>
      <c r="D398">
        <v>2194.15</v>
      </c>
      <c r="E398">
        <v>2134.87</v>
      </c>
      <c r="F398">
        <v>2152.7800000000002</v>
      </c>
      <c r="G398">
        <v>35839</v>
      </c>
      <c r="H398" t="str">
        <f>VLOOKUP(B398,dim_company!A:C,3,FALSE)</f>
        <v>HDFC Bank</v>
      </c>
      <c r="I398" t="str">
        <f>VLOOKUP(B398,dim_company!A:D,4,FALSE)</f>
        <v>SEC02</v>
      </c>
      <c r="J398" t="str">
        <f>VLOOKUP(I398,dim_sector!A:B,2,FALSE)</f>
        <v>Financials</v>
      </c>
      <c r="K398">
        <f xml:space="preserve"> tbl_market[[#This Row],[close]] - tbl_market[[#This Row],[open]]</f>
        <v>-11.730000000000018</v>
      </c>
      <c r="L398">
        <f xml:space="preserve"> (tbl_market[ [#This Row],[close] ] - tbl_market[[#This Row],[open]]) / tbl_market[[#This Row],[open]]</f>
        <v>-5.4192403823498233E-3</v>
      </c>
      <c r="M398">
        <f xml:space="preserve"> tbl_market[[#This Row],[high]] - tbl_market[[#This Row],[low]]</f>
        <v>59.2800000000002</v>
      </c>
      <c r="N398" s="11" t="str">
        <f t="shared" si="6"/>
        <v>Mar</v>
      </c>
    </row>
    <row r="399" spans="1:14">
      <c r="A399" t="s">
        <v>233</v>
      </c>
      <c r="B399" t="s">
        <v>33</v>
      </c>
      <c r="C399">
        <v>2177.6999999999998</v>
      </c>
      <c r="D399">
        <v>2194.4899999999998</v>
      </c>
      <c r="E399">
        <v>2160.91</v>
      </c>
      <c r="F399">
        <v>2175.9699999999998</v>
      </c>
      <c r="G399">
        <v>26963</v>
      </c>
      <c r="H399" t="str">
        <f>VLOOKUP(B399,dim_company!A:C,3,FALSE)</f>
        <v>HDFC Bank</v>
      </c>
      <c r="I399" t="str">
        <f>VLOOKUP(B399,dim_company!A:D,4,FALSE)</f>
        <v>SEC02</v>
      </c>
      <c r="J399" t="str">
        <f>VLOOKUP(I399,dim_sector!A:B,2,FALSE)</f>
        <v>Financials</v>
      </c>
      <c r="K399">
        <f xml:space="preserve"> tbl_market[[#This Row],[close]] - tbl_market[[#This Row],[open]]</f>
        <v>-1.7300000000000182</v>
      </c>
      <c r="L399">
        <f xml:space="preserve"> (tbl_market[ [#This Row],[close] ] - tbl_market[[#This Row],[open]]) / tbl_market[[#This Row],[open]]</f>
        <v>-7.9441612710658875E-4</v>
      </c>
      <c r="M399">
        <f xml:space="preserve"> tbl_market[[#This Row],[high]] - tbl_market[[#This Row],[low]]</f>
        <v>33.579999999999927</v>
      </c>
      <c r="N399" s="11" t="str">
        <f t="shared" si="6"/>
        <v>Mar</v>
      </c>
    </row>
    <row r="400" spans="1:14">
      <c r="A400" t="s">
        <v>234</v>
      </c>
      <c r="B400" t="s">
        <v>33</v>
      </c>
      <c r="C400">
        <v>2187.92</v>
      </c>
      <c r="D400">
        <v>2215.69</v>
      </c>
      <c r="E400">
        <v>2160.15</v>
      </c>
      <c r="F400">
        <v>2182.19</v>
      </c>
      <c r="G400">
        <v>49689</v>
      </c>
      <c r="H400" t="str">
        <f>VLOOKUP(B400,dim_company!A:C,3,FALSE)</f>
        <v>HDFC Bank</v>
      </c>
      <c r="I400" t="str">
        <f>VLOOKUP(B400,dim_company!A:D,4,FALSE)</f>
        <v>SEC02</v>
      </c>
      <c r="J400" t="str">
        <f>VLOOKUP(I400,dim_sector!A:B,2,FALSE)</f>
        <v>Financials</v>
      </c>
      <c r="K400">
        <f xml:space="preserve"> tbl_market[[#This Row],[close]] - tbl_market[[#This Row],[open]]</f>
        <v>-5.7300000000000182</v>
      </c>
      <c r="L400">
        <f xml:space="preserve"> (tbl_market[ [#This Row],[close] ] - tbl_market[[#This Row],[open]]) / tbl_market[[#This Row],[open]]</f>
        <v>-2.6189257376869439E-3</v>
      </c>
      <c r="M400">
        <f xml:space="preserve"> tbl_market[[#This Row],[high]] - tbl_market[[#This Row],[low]]</f>
        <v>55.539999999999964</v>
      </c>
      <c r="N400" s="11" t="str">
        <f t="shared" si="6"/>
        <v>Mar</v>
      </c>
    </row>
    <row r="401" spans="1:14">
      <c r="A401" t="s">
        <v>235</v>
      </c>
      <c r="B401" t="s">
        <v>33</v>
      </c>
      <c r="C401">
        <v>2184.89</v>
      </c>
      <c r="D401">
        <v>2216.39</v>
      </c>
      <c r="E401">
        <v>2153.39</v>
      </c>
      <c r="F401">
        <v>2178.61</v>
      </c>
      <c r="G401">
        <v>7563</v>
      </c>
      <c r="H401" t="str">
        <f>VLOOKUP(B401,dim_company!A:C,3,FALSE)</f>
        <v>HDFC Bank</v>
      </c>
      <c r="I401" t="str">
        <f>VLOOKUP(B401,dim_company!A:D,4,FALSE)</f>
        <v>SEC02</v>
      </c>
      <c r="J401" t="str">
        <f>VLOOKUP(I401,dim_sector!A:B,2,FALSE)</f>
        <v>Financials</v>
      </c>
      <c r="K401">
        <f xml:space="preserve"> tbl_market[[#This Row],[close]] - tbl_market[[#This Row],[open]]</f>
        <v>-6.2799999999997453</v>
      </c>
      <c r="L401">
        <f xml:space="preserve"> (tbl_market[ [#This Row],[close] ] - tbl_market[[#This Row],[open]]) / tbl_market[[#This Row],[open]]</f>
        <v>-2.8742865773561809E-3</v>
      </c>
      <c r="M401">
        <f xml:space="preserve"> tbl_market[[#This Row],[high]] - tbl_market[[#This Row],[low]]</f>
        <v>63</v>
      </c>
      <c r="N401" s="11" t="str">
        <f t="shared" si="6"/>
        <v>Mar</v>
      </c>
    </row>
    <row r="402" spans="1:14">
      <c r="A402" t="s">
        <v>236</v>
      </c>
      <c r="B402" t="s">
        <v>33</v>
      </c>
      <c r="C402">
        <v>2153.19</v>
      </c>
      <c r="D402">
        <v>2162.37</v>
      </c>
      <c r="E402">
        <v>2144</v>
      </c>
      <c r="F402">
        <v>2161.1</v>
      </c>
      <c r="G402">
        <v>13003</v>
      </c>
      <c r="H402" t="str">
        <f>VLOOKUP(B402,dim_company!A:C,3,FALSE)</f>
        <v>HDFC Bank</v>
      </c>
      <c r="I402" t="str">
        <f>VLOOKUP(B402,dim_company!A:D,4,FALSE)</f>
        <v>SEC02</v>
      </c>
      <c r="J402" t="str">
        <f>VLOOKUP(I402,dim_sector!A:B,2,FALSE)</f>
        <v>Financials</v>
      </c>
      <c r="K402">
        <f xml:space="preserve"> tbl_market[[#This Row],[close]] - tbl_market[[#This Row],[open]]</f>
        <v>7.9099999999998545</v>
      </c>
      <c r="L402">
        <f xml:space="preserve"> (tbl_market[ [#This Row],[close] ] - tbl_market[[#This Row],[open]]) / tbl_market[[#This Row],[open]]</f>
        <v>3.6736191418313548E-3</v>
      </c>
      <c r="M402">
        <f xml:space="preserve"> tbl_market[[#This Row],[high]] - tbl_market[[#This Row],[low]]</f>
        <v>18.369999999999891</v>
      </c>
      <c r="N402" s="11" t="str">
        <f t="shared" si="6"/>
        <v>Mar</v>
      </c>
    </row>
    <row r="403" spans="1:14">
      <c r="A403" t="s">
        <v>239</v>
      </c>
      <c r="B403" t="s">
        <v>33</v>
      </c>
      <c r="C403">
        <v>2148.09</v>
      </c>
      <c r="D403">
        <v>2186.21</v>
      </c>
      <c r="E403">
        <v>2109.9699999999998</v>
      </c>
      <c r="F403">
        <v>2148.6799999999998</v>
      </c>
      <c r="G403">
        <v>46350</v>
      </c>
      <c r="H403" t="str">
        <f>VLOOKUP(B403,dim_company!A:C,3,FALSE)</f>
        <v>HDFC Bank</v>
      </c>
      <c r="I403" t="str">
        <f>VLOOKUP(B403,dim_company!A:D,4,FALSE)</f>
        <v>SEC02</v>
      </c>
      <c r="J403" t="str">
        <f>VLOOKUP(I403,dim_sector!A:B,2,FALSE)</f>
        <v>Financials</v>
      </c>
      <c r="K403">
        <f xml:space="preserve"> tbl_market[[#This Row],[close]] - tbl_market[[#This Row],[open]]</f>
        <v>0.58999999999969077</v>
      </c>
      <c r="L403">
        <f xml:space="preserve"> (tbl_market[ [#This Row],[close] ] - tbl_market[[#This Row],[open]]) / tbl_market[[#This Row],[open]]</f>
        <v>2.7466260724629357E-4</v>
      </c>
      <c r="M403">
        <f xml:space="preserve"> tbl_market[[#This Row],[high]] - tbl_market[[#This Row],[low]]</f>
        <v>76.240000000000236</v>
      </c>
      <c r="N403" s="11" t="str">
        <f t="shared" si="6"/>
        <v>Mar</v>
      </c>
    </row>
    <row r="404" spans="1:14">
      <c r="A404" t="s">
        <v>240</v>
      </c>
      <c r="B404" t="s">
        <v>33</v>
      </c>
      <c r="C404">
        <v>2158.59</v>
      </c>
      <c r="D404">
        <v>2177.41</v>
      </c>
      <c r="E404">
        <v>2139.77</v>
      </c>
      <c r="F404">
        <v>2165.42</v>
      </c>
      <c r="G404">
        <v>43229</v>
      </c>
      <c r="H404" t="str">
        <f>VLOOKUP(B404,dim_company!A:C,3,FALSE)</f>
        <v>HDFC Bank</v>
      </c>
      <c r="I404" t="str">
        <f>VLOOKUP(B404,dim_company!A:D,4,FALSE)</f>
        <v>SEC02</v>
      </c>
      <c r="J404" t="str">
        <f>VLOOKUP(I404,dim_sector!A:B,2,FALSE)</f>
        <v>Financials</v>
      </c>
      <c r="K404">
        <f xml:space="preserve"> tbl_market[[#This Row],[close]] - tbl_market[[#This Row],[open]]</f>
        <v>6.8299999999999272</v>
      </c>
      <c r="L404">
        <f xml:space="preserve"> (tbl_market[ [#This Row],[close] ] - tbl_market[[#This Row],[open]]) / tbl_market[[#This Row],[open]]</f>
        <v>3.1641024928309343E-3</v>
      </c>
      <c r="M404">
        <f xml:space="preserve"> tbl_market[[#This Row],[high]] - tbl_market[[#This Row],[low]]</f>
        <v>37.639999999999873</v>
      </c>
      <c r="N404" s="11" t="str">
        <f t="shared" si="6"/>
        <v>Mar</v>
      </c>
    </row>
    <row r="405" spans="1:14">
      <c r="A405" t="s">
        <v>241</v>
      </c>
      <c r="B405" t="s">
        <v>33</v>
      </c>
      <c r="C405">
        <v>2161.91</v>
      </c>
      <c r="D405">
        <v>2177.98</v>
      </c>
      <c r="E405">
        <v>2145.84</v>
      </c>
      <c r="F405">
        <v>2162.44</v>
      </c>
      <c r="G405">
        <v>34297</v>
      </c>
      <c r="H405" t="str">
        <f>VLOOKUP(B405,dim_company!A:C,3,FALSE)</f>
        <v>HDFC Bank</v>
      </c>
      <c r="I405" t="str">
        <f>VLOOKUP(B405,dim_company!A:D,4,FALSE)</f>
        <v>SEC02</v>
      </c>
      <c r="J405" t="str">
        <f>VLOOKUP(I405,dim_sector!A:B,2,FALSE)</f>
        <v>Financials</v>
      </c>
      <c r="K405">
        <f xml:space="preserve"> tbl_market[[#This Row],[close]] - tbl_market[[#This Row],[open]]</f>
        <v>0.53000000000020009</v>
      </c>
      <c r="L405">
        <f xml:space="preserve"> (tbl_market[ [#This Row],[close] ] - tbl_market[[#This Row],[open]]) / tbl_market[[#This Row],[open]]</f>
        <v>2.4515359103764733E-4</v>
      </c>
      <c r="M405">
        <f xml:space="preserve"> tbl_market[[#This Row],[high]] - tbl_market[[#This Row],[low]]</f>
        <v>32.139999999999873</v>
      </c>
      <c r="N405" s="11" t="str">
        <f t="shared" si="6"/>
        <v>Mar</v>
      </c>
    </row>
    <row r="406" spans="1:14">
      <c r="A406" t="s">
        <v>242</v>
      </c>
      <c r="B406" t="s">
        <v>33</v>
      </c>
      <c r="C406">
        <v>2147.16</v>
      </c>
      <c r="D406">
        <v>2176.4899999999998</v>
      </c>
      <c r="E406">
        <v>2117.83</v>
      </c>
      <c r="F406">
        <v>2149.35</v>
      </c>
      <c r="G406">
        <v>28490</v>
      </c>
      <c r="H406" t="str">
        <f>VLOOKUP(B406,dim_company!A:C,3,FALSE)</f>
        <v>HDFC Bank</v>
      </c>
      <c r="I406" t="str">
        <f>VLOOKUP(B406,dim_company!A:D,4,FALSE)</f>
        <v>SEC02</v>
      </c>
      <c r="J406" t="str">
        <f>VLOOKUP(I406,dim_sector!A:B,2,FALSE)</f>
        <v>Financials</v>
      </c>
      <c r="K406">
        <f xml:space="preserve"> tbl_market[[#This Row],[close]] - tbl_market[[#This Row],[open]]</f>
        <v>2.1900000000000546</v>
      </c>
      <c r="L406">
        <f xml:space="preserve"> (tbl_market[ [#This Row],[close] ] - tbl_market[[#This Row],[open]]) / tbl_market[[#This Row],[open]]</f>
        <v>1.0199519365115103E-3</v>
      </c>
      <c r="M406">
        <f xml:space="preserve"> tbl_market[[#This Row],[high]] - tbl_market[[#This Row],[low]]</f>
        <v>58.659999999999854</v>
      </c>
      <c r="N406" s="11" t="str">
        <f t="shared" si="6"/>
        <v>Mar</v>
      </c>
    </row>
    <row r="407" spans="1:14">
      <c r="A407" t="s">
        <v>243</v>
      </c>
      <c r="B407" t="s">
        <v>33</v>
      </c>
      <c r="C407">
        <v>2170.6</v>
      </c>
      <c r="D407">
        <v>2196.15</v>
      </c>
      <c r="E407">
        <v>2145.06</v>
      </c>
      <c r="F407">
        <v>2162.59</v>
      </c>
      <c r="G407">
        <v>13765</v>
      </c>
      <c r="H407" t="str">
        <f>VLOOKUP(B407,dim_company!A:C,3,FALSE)</f>
        <v>HDFC Bank</v>
      </c>
      <c r="I407" t="str">
        <f>VLOOKUP(B407,dim_company!A:D,4,FALSE)</f>
        <v>SEC02</v>
      </c>
      <c r="J407" t="str">
        <f>VLOOKUP(I407,dim_sector!A:B,2,FALSE)</f>
        <v>Financials</v>
      </c>
      <c r="K407">
        <f xml:space="preserve"> tbl_market[[#This Row],[close]] - tbl_market[[#This Row],[open]]</f>
        <v>-8.0099999999997635</v>
      </c>
      <c r="L407">
        <f xml:space="preserve"> (tbl_market[ [#This Row],[close] ] - tbl_market[[#This Row],[open]]) / tbl_market[[#This Row],[open]]</f>
        <v>-3.690223901225359E-3</v>
      </c>
      <c r="M407">
        <f xml:space="preserve"> tbl_market[[#This Row],[high]] - tbl_market[[#This Row],[low]]</f>
        <v>51.090000000000146</v>
      </c>
      <c r="N407" s="11" t="str">
        <f t="shared" si="6"/>
        <v>Mar</v>
      </c>
    </row>
    <row r="408" spans="1:14">
      <c r="A408" t="s">
        <v>246</v>
      </c>
      <c r="B408" t="s">
        <v>33</v>
      </c>
      <c r="C408">
        <v>2175.7399999999998</v>
      </c>
      <c r="D408">
        <v>2184.8200000000002</v>
      </c>
      <c r="E408">
        <v>2166.65</v>
      </c>
      <c r="F408">
        <v>2177</v>
      </c>
      <c r="G408">
        <v>23861</v>
      </c>
      <c r="H408" t="str">
        <f>VLOOKUP(B408,dim_company!A:C,3,FALSE)</f>
        <v>HDFC Bank</v>
      </c>
      <c r="I408" t="str">
        <f>VLOOKUP(B408,dim_company!A:D,4,FALSE)</f>
        <v>SEC02</v>
      </c>
      <c r="J408" t="str">
        <f>VLOOKUP(I408,dim_sector!A:B,2,FALSE)</f>
        <v>Financials</v>
      </c>
      <c r="K408">
        <f xml:space="preserve"> tbl_market[[#This Row],[close]] - tbl_market[[#This Row],[open]]</f>
        <v>1.2600000000002183</v>
      </c>
      <c r="L408">
        <f xml:space="preserve"> (tbl_market[ [#This Row],[close] ] - tbl_market[[#This Row],[open]]) / tbl_market[[#This Row],[open]]</f>
        <v>5.7911331317171092E-4</v>
      </c>
      <c r="M408">
        <f xml:space="preserve"> tbl_market[[#This Row],[high]] - tbl_market[[#This Row],[low]]</f>
        <v>18.170000000000073</v>
      </c>
      <c r="N408" s="11" t="str">
        <f t="shared" si="6"/>
        <v>Mar</v>
      </c>
    </row>
    <row r="409" spans="1:14">
      <c r="A409" t="s">
        <v>218</v>
      </c>
      <c r="B409" t="s">
        <v>36</v>
      </c>
      <c r="C409">
        <v>669.52</v>
      </c>
      <c r="D409">
        <v>673.45</v>
      </c>
      <c r="E409">
        <v>665.59</v>
      </c>
      <c r="F409">
        <v>668.34</v>
      </c>
      <c r="G409">
        <v>12824</v>
      </c>
      <c r="H409" t="str">
        <f>VLOOKUP(B409,dim_company!A:C,3,FALSE)</f>
        <v>Reliance Industries</v>
      </c>
      <c r="I409" t="str">
        <f>VLOOKUP(B409,dim_company!A:D,4,FALSE)</f>
        <v>SEC04</v>
      </c>
      <c r="J409" t="str">
        <f>VLOOKUP(I409,dim_sector!A:B,2,FALSE)</f>
        <v>Energy</v>
      </c>
      <c r="K409">
        <f xml:space="preserve"> tbl_market[[#This Row],[close]] - tbl_market[[#This Row],[open]]</f>
        <v>-1.17999999999995</v>
      </c>
      <c r="L409">
        <f xml:space="preserve"> (tbl_market[ [#This Row],[close] ] - tbl_market[[#This Row],[open]]) / tbl_market[[#This Row],[open]]</f>
        <v>-1.762456685386471E-3</v>
      </c>
      <c r="M409">
        <f xml:space="preserve"> tbl_market[[#This Row],[high]] - tbl_market[[#This Row],[low]]</f>
        <v>7.8600000000000136</v>
      </c>
      <c r="N409" s="11" t="str">
        <f t="shared" si="6"/>
        <v>Mar</v>
      </c>
    </row>
    <row r="410" spans="1:14">
      <c r="A410" t="s">
        <v>219</v>
      </c>
      <c r="B410" t="s">
        <v>36</v>
      </c>
      <c r="C410">
        <v>682.32</v>
      </c>
      <c r="D410">
        <v>685.84</v>
      </c>
      <c r="E410">
        <v>678.8</v>
      </c>
      <c r="F410">
        <v>682.36</v>
      </c>
      <c r="G410">
        <v>43600</v>
      </c>
      <c r="H410" t="str">
        <f>VLOOKUP(B410,dim_company!A:C,3,FALSE)</f>
        <v>Reliance Industries</v>
      </c>
      <c r="I410" t="str">
        <f>VLOOKUP(B410,dim_company!A:D,4,FALSE)</f>
        <v>SEC04</v>
      </c>
      <c r="J410" t="str">
        <f>VLOOKUP(I410,dim_sector!A:B,2,FALSE)</f>
        <v>Energy</v>
      </c>
      <c r="K410">
        <f xml:space="preserve"> tbl_market[[#This Row],[close]] - tbl_market[[#This Row],[open]]</f>
        <v>3.999999999996362E-2</v>
      </c>
      <c r="L410">
        <f xml:space="preserve"> (tbl_market[ [#This Row],[close] ] - tbl_market[[#This Row],[open]]) / tbl_market[[#This Row],[open]]</f>
        <v>5.8623519756072834E-5</v>
      </c>
      <c r="M410">
        <f xml:space="preserve"> tbl_market[[#This Row],[high]] - tbl_market[[#This Row],[low]]</f>
        <v>7.0400000000000773</v>
      </c>
      <c r="N410" s="11" t="str">
        <f t="shared" si="6"/>
        <v>Mar</v>
      </c>
    </row>
    <row r="411" spans="1:14">
      <c r="A411" t="s">
        <v>220</v>
      </c>
      <c r="B411" t="s">
        <v>36</v>
      </c>
      <c r="C411">
        <v>680.04</v>
      </c>
      <c r="D411">
        <v>688.02</v>
      </c>
      <c r="E411">
        <v>672.06</v>
      </c>
      <c r="F411">
        <v>679.27</v>
      </c>
      <c r="G411">
        <v>21669</v>
      </c>
      <c r="H411" t="str">
        <f>VLOOKUP(B411,dim_company!A:C,3,FALSE)</f>
        <v>Reliance Industries</v>
      </c>
      <c r="I411" t="str">
        <f>VLOOKUP(B411,dim_company!A:D,4,FALSE)</f>
        <v>SEC04</v>
      </c>
      <c r="J411" t="str">
        <f>VLOOKUP(I411,dim_sector!A:B,2,FALSE)</f>
        <v>Energy</v>
      </c>
      <c r="K411">
        <f xml:space="preserve"> tbl_market[[#This Row],[close]] - tbl_market[[#This Row],[open]]</f>
        <v>-0.76999999999998181</v>
      </c>
      <c r="L411">
        <f xml:space="preserve"> (tbl_market[ [#This Row],[close] ] - tbl_market[[#This Row],[open]]) / tbl_market[[#This Row],[open]]</f>
        <v>-1.13228633609785E-3</v>
      </c>
      <c r="M411">
        <f xml:space="preserve"> tbl_market[[#This Row],[high]] - tbl_market[[#This Row],[low]]</f>
        <v>15.960000000000036</v>
      </c>
      <c r="N411" s="11" t="str">
        <f t="shared" si="6"/>
        <v>Mar</v>
      </c>
    </row>
    <row r="412" spans="1:14">
      <c r="A412" t="s">
        <v>221</v>
      </c>
      <c r="B412" t="s">
        <v>36</v>
      </c>
      <c r="C412">
        <v>681.58</v>
      </c>
      <c r="D412">
        <v>689.83</v>
      </c>
      <c r="E412">
        <v>673.32</v>
      </c>
      <c r="F412">
        <v>677.69</v>
      </c>
      <c r="G412">
        <v>21131</v>
      </c>
      <c r="H412" t="str">
        <f>VLOOKUP(B412,dim_company!A:C,3,FALSE)</f>
        <v>Reliance Industries</v>
      </c>
      <c r="I412" t="str">
        <f>VLOOKUP(B412,dim_company!A:D,4,FALSE)</f>
        <v>SEC04</v>
      </c>
      <c r="J412" t="str">
        <f>VLOOKUP(I412,dim_sector!A:B,2,FALSE)</f>
        <v>Energy</v>
      </c>
      <c r="K412">
        <f xml:space="preserve"> tbl_market[[#This Row],[close]] - tbl_market[[#This Row],[open]]</f>
        <v>-3.8899999999999864</v>
      </c>
      <c r="L412">
        <f xml:space="preserve"> (tbl_market[ [#This Row],[close] ] - tbl_market[[#This Row],[open]]) / tbl_market[[#This Row],[open]]</f>
        <v>-5.7073270929311106E-3</v>
      </c>
      <c r="M412">
        <f xml:space="preserve"> tbl_market[[#This Row],[high]] - tbl_market[[#This Row],[low]]</f>
        <v>16.509999999999991</v>
      </c>
      <c r="N412" s="11" t="str">
        <f t="shared" si="6"/>
        <v>Mar</v>
      </c>
    </row>
    <row r="413" spans="1:14">
      <c r="A413" t="s">
        <v>222</v>
      </c>
      <c r="B413" t="s">
        <v>36</v>
      </c>
      <c r="C413">
        <v>668.28</v>
      </c>
      <c r="D413">
        <v>676.84</v>
      </c>
      <c r="E413">
        <v>659.71</v>
      </c>
      <c r="F413">
        <v>672.9</v>
      </c>
      <c r="G413">
        <v>34548</v>
      </c>
      <c r="H413" t="str">
        <f>VLOOKUP(B413,dim_company!A:C,3,FALSE)</f>
        <v>Reliance Industries</v>
      </c>
      <c r="I413" t="str">
        <f>VLOOKUP(B413,dim_company!A:D,4,FALSE)</f>
        <v>SEC04</v>
      </c>
      <c r="J413" t="str">
        <f>VLOOKUP(I413,dim_sector!A:B,2,FALSE)</f>
        <v>Energy</v>
      </c>
      <c r="K413">
        <f xml:space="preserve"> tbl_market[[#This Row],[close]] - tbl_market[[#This Row],[open]]</f>
        <v>4.6200000000000045</v>
      </c>
      <c r="L413">
        <f xml:space="preserve"> (tbl_market[ [#This Row],[close] ] - tbl_market[[#This Row],[open]]) / tbl_market[[#This Row],[open]]</f>
        <v>6.9132698868737729E-3</v>
      </c>
      <c r="M413">
        <f xml:space="preserve"> tbl_market[[#This Row],[high]] - tbl_market[[#This Row],[low]]</f>
        <v>17.129999999999995</v>
      </c>
      <c r="N413" s="11" t="str">
        <f t="shared" si="6"/>
        <v>Mar</v>
      </c>
    </row>
    <row r="414" spans="1:14">
      <c r="A414" t="s">
        <v>225</v>
      </c>
      <c r="B414" t="s">
        <v>36</v>
      </c>
      <c r="C414">
        <v>663.41</v>
      </c>
      <c r="D414">
        <v>672.25</v>
      </c>
      <c r="E414">
        <v>654.57000000000005</v>
      </c>
      <c r="F414">
        <v>664.51</v>
      </c>
      <c r="G414">
        <v>10503</v>
      </c>
      <c r="H414" t="str">
        <f>VLOOKUP(B414,dim_company!A:C,3,FALSE)</f>
        <v>Reliance Industries</v>
      </c>
      <c r="I414" t="str">
        <f>VLOOKUP(B414,dim_company!A:D,4,FALSE)</f>
        <v>SEC04</v>
      </c>
      <c r="J414" t="str">
        <f>VLOOKUP(I414,dim_sector!A:B,2,FALSE)</f>
        <v>Energy</v>
      </c>
      <c r="K414">
        <f xml:space="preserve"> tbl_market[[#This Row],[close]] - tbl_market[[#This Row],[open]]</f>
        <v>1.1000000000000227</v>
      </c>
      <c r="L414">
        <f xml:space="preserve"> (tbl_market[ [#This Row],[close] ] - tbl_market[[#This Row],[open]]) / tbl_market[[#This Row],[open]]</f>
        <v>1.6580998176090544E-3</v>
      </c>
      <c r="M414">
        <f xml:space="preserve"> tbl_market[[#This Row],[high]] - tbl_market[[#This Row],[low]]</f>
        <v>17.67999999999995</v>
      </c>
      <c r="N414" s="11" t="str">
        <f t="shared" si="6"/>
        <v>Mar</v>
      </c>
    </row>
    <row r="415" spans="1:14">
      <c r="A415" t="s">
        <v>226</v>
      </c>
      <c r="B415" t="s">
        <v>36</v>
      </c>
      <c r="C415">
        <v>662.29</v>
      </c>
      <c r="D415">
        <v>667.38</v>
      </c>
      <c r="E415">
        <v>657.19</v>
      </c>
      <c r="F415">
        <v>659.25</v>
      </c>
      <c r="G415">
        <v>17905</v>
      </c>
      <c r="H415" t="str">
        <f>VLOOKUP(B415,dim_company!A:C,3,FALSE)</f>
        <v>Reliance Industries</v>
      </c>
      <c r="I415" t="str">
        <f>VLOOKUP(B415,dim_company!A:D,4,FALSE)</f>
        <v>SEC04</v>
      </c>
      <c r="J415" t="str">
        <f>VLOOKUP(I415,dim_sector!A:B,2,FALSE)</f>
        <v>Energy</v>
      </c>
      <c r="K415">
        <f xml:space="preserve"> tbl_market[[#This Row],[close]] - tbl_market[[#This Row],[open]]</f>
        <v>-3.0399999999999636</v>
      </c>
      <c r="L415">
        <f xml:space="preserve"> (tbl_market[ [#This Row],[close] ] - tbl_market[[#This Row],[open]]) / tbl_market[[#This Row],[open]]</f>
        <v>-4.590134231227957E-3</v>
      </c>
      <c r="M415">
        <f xml:space="preserve"> tbl_market[[#This Row],[high]] - tbl_market[[#This Row],[low]]</f>
        <v>10.189999999999941</v>
      </c>
      <c r="N415" s="11" t="str">
        <f t="shared" si="6"/>
        <v>Mar</v>
      </c>
    </row>
    <row r="416" spans="1:14">
      <c r="A416" t="s">
        <v>227</v>
      </c>
      <c r="B416" t="s">
        <v>36</v>
      </c>
      <c r="C416">
        <v>645.49</v>
      </c>
      <c r="D416">
        <v>653.71</v>
      </c>
      <c r="E416">
        <v>637.27</v>
      </c>
      <c r="F416">
        <v>649.32000000000005</v>
      </c>
      <c r="G416">
        <v>27806</v>
      </c>
      <c r="H416" t="str">
        <f>VLOOKUP(B416,dim_company!A:C,3,FALSE)</f>
        <v>Reliance Industries</v>
      </c>
      <c r="I416" t="str">
        <f>VLOOKUP(B416,dim_company!A:D,4,FALSE)</f>
        <v>SEC04</v>
      </c>
      <c r="J416" t="str">
        <f>VLOOKUP(I416,dim_sector!A:B,2,FALSE)</f>
        <v>Energy</v>
      </c>
      <c r="K416">
        <f xml:space="preserve"> tbl_market[[#This Row],[close]] - tbl_market[[#This Row],[open]]</f>
        <v>3.8300000000000409</v>
      </c>
      <c r="L416">
        <f xml:space="preserve"> (tbl_market[ [#This Row],[close] ] - tbl_market[[#This Row],[open]]) / tbl_market[[#This Row],[open]]</f>
        <v>5.9334768935228131E-3</v>
      </c>
      <c r="M416">
        <f xml:space="preserve"> tbl_market[[#This Row],[high]] - tbl_market[[#This Row],[low]]</f>
        <v>16.440000000000055</v>
      </c>
      <c r="N416" s="11" t="str">
        <f t="shared" si="6"/>
        <v>Mar</v>
      </c>
    </row>
    <row r="417" spans="1:14">
      <c r="A417" t="s">
        <v>228</v>
      </c>
      <c r="B417" t="s">
        <v>36</v>
      </c>
      <c r="C417">
        <v>647.92999999999995</v>
      </c>
      <c r="D417">
        <v>650.99</v>
      </c>
      <c r="E417">
        <v>644.87</v>
      </c>
      <c r="F417">
        <v>649.76</v>
      </c>
      <c r="G417">
        <v>40896</v>
      </c>
      <c r="H417" t="str">
        <f>VLOOKUP(B417,dim_company!A:C,3,FALSE)</f>
        <v>Reliance Industries</v>
      </c>
      <c r="I417" t="str">
        <f>VLOOKUP(B417,dim_company!A:D,4,FALSE)</f>
        <v>SEC04</v>
      </c>
      <c r="J417" t="str">
        <f>VLOOKUP(I417,dim_sector!A:B,2,FALSE)</f>
        <v>Energy</v>
      </c>
      <c r="K417">
        <f xml:space="preserve"> tbl_market[[#This Row],[close]] - tbl_market[[#This Row],[open]]</f>
        <v>1.8300000000000409</v>
      </c>
      <c r="L417">
        <f xml:space="preserve"> (tbl_market[ [#This Row],[close] ] - tbl_market[[#This Row],[open]]) / tbl_market[[#This Row],[open]]</f>
        <v>2.8243791767629855E-3</v>
      </c>
      <c r="M417">
        <f xml:space="preserve"> tbl_market[[#This Row],[high]] - tbl_market[[#This Row],[low]]</f>
        <v>6.1200000000000045</v>
      </c>
      <c r="N417" s="11" t="str">
        <f t="shared" si="6"/>
        <v>Mar</v>
      </c>
    </row>
    <row r="418" spans="1:14">
      <c r="A418" t="s">
        <v>229</v>
      </c>
      <c r="B418" t="s">
        <v>36</v>
      </c>
      <c r="C418">
        <v>642.92999999999995</v>
      </c>
      <c r="D418">
        <v>645.74</v>
      </c>
      <c r="E418">
        <v>640.11</v>
      </c>
      <c r="F418">
        <v>643.64</v>
      </c>
      <c r="G418">
        <v>15291</v>
      </c>
      <c r="H418" t="str">
        <f>VLOOKUP(B418,dim_company!A:C,3,FALSE)</f>
        <v>Reliance Industries</v>
      </c>
      <c r="I418" t="str">
        <f>VLOOKUP(B418,dim_company!A:D,4,FALSE)</f>
        <v>SEC04</v>
      </c>
      <c r="J418" t="str">
        <f>VLOOKUP(I418,dim_sector!A:B,2,FALSE)</f>
        <v>Energy</v>
      </c>
      <c r="K418">
        <f xml:space="preserve"> tbl_market[[#This Row],[close]] - tbl_market[[#This Row],[open]]</f>
        <v>0.71000000000003638</v>
      </c>
      <c r="L418">
        <f xml:space="preserve"> (tbl_market[ [#This Row],[close] ] - tbl_market[[#This Row],[open]]) / tbl_market[[#This Row],[open]]</f>
        <v>1.1043192882584985E-3</v>
      </c>
      <c r="M418">
        <f xml:space="preserve"> tbl_market[[#This Row],[high]] - tbl_market[[#This Row],[low]]</f>
        <v>5.6299999999999955</v>
      </c>
      <c r="N418" s="11" t="str">
        <f t="shared" si="6"/>
        <v>Mar</v>
      </c>
    </row>
    <row r="419" spans="1:14">
      <c r="A419" t="s">
        <v>232</v>
      </c>
      <c r="B419" t="s">
        <v>36</v>
      </c>
      <c r="C419">
        <v>645.20000000000005</v>
      </c>
      <c r="D419">
        <v>647.26</v>
      </c>
      <c r="E419">
        <v>643.14</v>
      </c>
      <c r="F419">
        <v>645.69000000000005</v>
      </c>
      <c r="G419">
        <v>34453</v>
      </c>
      <c r="H419" t="str">
        <f>VLOOKUP(B419,dim_company!A:C,3,FALSE)</f>
        <v>Reliance Industries</v>
      </c>
      <c r="I419" t="str">
        <f>VLOOKUP(B419,dim_company!A:D,4,FALSE)</f>
        <v>SEC04</v>
      </c>
      <c r="J419" t="str">
        <f>VLOOKUP(I419,dim_sector!A:B,2,FALSE)</f>
        <v>Energy</v>
      </c>
      <c r="K419">
        <f xml:space="preserve"> tbl_market[[#This Row],[close]] - tbl_market[[#This Row],[open]]</f>
        <v>0.49000000000000909</v>
      </c>
      <c r="L419">
        <f xml:space="preserve"> (tbl_market[ [#This Row],[close] ] - tbl_market[[#This Row],[open]]) / tbl_market[[#This Row],[open]]</f>
        <v>7.5945443273404999E-4</v>
      </c>
      <c r="M419">
        <f xml:space="preserve"> tbl_market[[#This Row],[high]] - tbl_market[[#This Row],[low]]</f>
        <v>4.1200000000000045</v>
      </c>
      <c r="N419" s="11" t="str">
        <f t="shared" si="6"/>
        <v>Mar</v>
      </c>
    </row>
    <row r="420" spans="1:14">
      <c r="A420" t="s">
        <v>233</v>
      </c>
      <c r="B420" t="s">
        <v>36</v>
      </c>
      <c r="C420">
        <v>627.1</v>
      </c>
      <c r="D420">
        <v>633.47</v>
      </c>
      <c r="E420">
        <v>620.74</v>
      </c>
      <c r="F420">
        <v>633.30999999999995</v>
      </c>
      <c r="G420">
        <v>31841</v>
      </c>
      <c r="H420" t="str">
        <f>VLOOKUP(B420,dim_company!A:C,3,FALSE)</f>
        <v>Reliance Industries</v>
      </c>
      <c r="I420" t="str">
        <f>VLOOKUP(B420,dim_company!A:D,4,FALSE)</f>
        <v>SEC04</v>
      </c>
      <c r="J420" t="str">
        <f>VLOOKUP(I420,dim_sector!A:B,2,FALSE)</f>
        <v>Energy</v>
      </c>
      <c r="K420">
        <f xml:space="preserve"> tbl_market[[#This Row],[close]] - tbl_market[[#This Row],[open]]</f>
        <v>6.2099999999999227</v>
      </c>
      <c r="L420">
        <f xml:space="preserve"> (tbl_market[ [#This Row],[close] ] - tbl_market[[#This Row],[open]]) / tbl_market[[#This Row],[open]]</f>
        <v>9.9027268378247841E-3</v>
      </c>
      <c r="M420">
        <f xml:space="preserve"> tbl_market[[#This Row],[high]] - tbl_market[[#This Row],[low]]</f>
        <v>12.730000000000018</v>
      </c>
      <c r="N420" s="11" t="str">
        <f t="shared" si="6"/>
        <v>Mar</v>
      </c>
    </row>
    <row r="421" spans="1:14">
      <c r="A421" t="s">
        <v>234</v>
      </c>
      <c r="B421" t="s">
        <v>36</v>
      </c>
      <c r="C421">
        <v>635.80999999999995</v>
      </c>
      <c r="D421">
        <v>646.48</v>
      </c>
      <c r="E421">
        <v>625.14</v>
      </c>
      <c r="F421">
        <v>636.1</v>
      </c>
      <c r="G421">
        <v>11736</v>
      </c>
      <c r="H421" t="str">
        <f>VLOOKUP(B421,dim_company!A:C,3,FALSE)</f>
        <v>Reliance Industries</v>
      </c>
      <c r="I421" t="str">
        <f>VLOOKUP(B421,dim_company!A:D,4,FALSE)</f>
        <v>SEC04</v>
      </c>
      <c r="J421" t="str">
        <f>VLOOKUP(I421,dim_sector!A:B,2,FALSE)</f>
        <v>Energy</v>
      </c>
      <c r="K421">
        <f xml:space="preserve"> tbl_market[[#This Row],[close]] - tbl_market[[#This Row],[open]]</f>
        <v>0.29000000000007731</v>
      </c>
      <c r="L421">
        <f xml:space="preserve"> (tbl_market[ [#This Row],[close] ] - tbl_market[[#This Row],[open]]) / tbl_market[[#This Row],[open]]</f>
        <v>4.5611110237347215E-4</v>
      </c>
      <c r="M421">
        <f xml:space="preserve"> tbl_market[[#This Row],[high]] - tbl_market[[#This Row],[low]]</f>
        <v>21.340000000000032</v>
      </c>
      <c r="N421" s="11" t="str">
        <f t="shared" si="6"/>
        <v>Mar</v>
      </c>
    </row>
    <row r="422" spans="1:14">
      <c r="A422" t="s">
        <v>235</v>
      </c>
      <c r="B422" t="s">
        <v>36</v>
      </c>
      <c r="C422">
        <v>641.13</v>
      </c>
      <c r="D422">
        <v>646.29</v>
      </c>
      <c r="E422">
        <v>635.97</v>
      </c>
      <c r="F422">
        <v>642.97</v>
      </c>
      <c r="G422">
        <v>35964</v>
      </c>
      <c r="H422" t="str">
        <f>VLOOKUP(B422,dim_company!A:C,3,FALSE)</f>
        <v>Reliance Industries</v>
      </c>
      <c r="I422" t="str">
        <f>VLOOKUP(B422,dim_company!A:D,4,FALSE)</f>
        <v>SEC04</v>
      </c>
      <c r="J422" t="str">
        <f>VLOOKUP(I422,dim_sector!A:B,2,FALSE)</f>
        <v>Energy</v>
      </c>
      <c r="K422">
        <f xml:space="preserve"> tbl_market[[#This Row],[close]] - tbl_market[[#This Row],[open]]</f>
        <v>1.8400000000000318</v>
      </c>
      <c r="L422">
        <f xml:space="preserve"> (tbl_market[ [#This Row],[close] ] - tbl_market[[#This Row],[open]]) / tbl_market[[#This Row],[open]]</f>
        <v>2.8699327749442888E-3</v>
      </c>
      <c r="M422">
        <f xml:space="preserve"> tbl_market[[#This Row],[high]] - tbl_market[[#This Row],[low]]</f>
        <v>10.319999999999936</v>
      </c>
      <c r="N422" s="11" t="str">
        <f t="shared" si="6"/>
        <v>Mar</v>
      </c>
    </row>
    <row r="423" spans="1:14">
      <c r="A423" t="s">
        <v>236</v>
      </c>
      <c r="B423" t="s">
        <v>36</v>
      </c>
      <c r="C423">
        <v>629.02</v>
      </c>
      <c r="D423">
        <v>636.64</v>
      </c>
      <c r="E423">
        <v>621.39</v>
      </c>
      <c r="F423">
        <v>627.16999999999996</v>
      </c>
      <c r="G423">
        <v>15215</v>
      </c>
      <c r="H423" t="str">
        <f>VLOOKUP(B423,dim_company!A:C,3,FALSE)</f>
        <v>Reliance Industries</v>
      </c>
      <c r="I423" t="str">
        <f>VLOOKUP(B423,dim_company!A:D,4,FALSE)</f>
        <v>SEC04</v>
      </c>
      <c r="J423" t="str">
        <f>VLOOKUP(I423,dim_sector!A:B,2,FALSE)</f>
        <v>Energy</v>
      </c>
      <c r="K423">
        <f xml:space="preserve"> tbl_market[[#This Row],[close]] - tbl_market[[#This Row],[open]]</f>
        <v>-1.8500000000000227</v>
      </c>
      <c r="L423">
        <f xml:space="preserve"> (tbl_market[ [#This Row],[close] ] - tbl_market[[#This Row],[open]]) / tbl_market[[#This Row],[open]]</f>
        <v>-2.9410829544370969E-3</v>
      </c>
      <c r="M423">
        <f xml:space="preserve"> tbl_market[[#This Row],[high]] - tbl_market[[#This Row],[low]]</f>
        <v>15.25</v>
      </c>
      <c r="N423" s="11" t="str">
        <f t="shared" si="6"/>
        <v>Mar</v>
      </c>
    </row>
    <row r="424" spans="1:14">
      <c r="A424" t="s">
        <v>239</v>
      </c>
      <c r="B424" t="s">
        <v>36</v>
      </c>
      <c r="C424">
        <v>631.48</v>
      </c>
      <c r="D424">
        <v>639.71</v>
      </c>
      <c r="E424">
        <v>623.25</v>
      </c>
      <c r="F424">
        <v>630.28</v>
      </c>
      <c r="G424">
        <v>30334</v>
      </c>
      <c r="H424" t="str">
        <f>VLOOKUP(B424,dim_company!A:C,3,FALSE)</f>
        <v>Reliance Industries</v>
      </c>
      <c r="I424" t="str">
        <f>VLOOKUP(B424,dim_company!A:D,4,FALSE)</f>
        <v>SEC04</v>
      </c>
      <c r="J424" t="str">
        <f>VLOOKUP(I424,dim_sector!A:B,2,FALSE)</f>
        <v>Energy</v>
      </c>
      <c r="K424">
        <f xml:space="preserve"> tbl_market[[#This Row],[close]] - tbl_market[[#This Row],[open]]</f>
        <v>-1.2000000000000455</v>
      </c>
      <c r="L424">
        <f xml:space="preserve"> (tbl_market[ [#This Row],[close] ] - tbl_market[[#This Row],[open]]) / tbl_market[[#This Row],[open]]</f>
        <v>-1.9002977133084902E-3</v>
      </c>
      <c r="M424">
        <f xml:space="preserve"> tbl_market[[#This Row],[high]] - tbl_market[[#This Row],[low]]</f>
        <v>16.460000000000036</v>
      </c>
      <c r="N424" s="11" t="str">
        <f t="shared" si="6"/>
        <v>Mar</v>
      </c>
    </row>
    <row r="425" spans="1:14">
      <c r="A425" t="s">
        <v>240</v>
      </c>
      <c r="B425" t="s">
        <v>36</v>
      </c>
      <c r="C425">
        <v>643.32000000000005</v>
      </c>
      <c r="D425">
        <v>648.66</v>
      </c>
      <c r="E425">
        <v>637.99</v>
      </c>
      <c r="F425">
        <v>640.26</v>
      </c>
      <c r="G425">
        <v>21714</v>
      </c>
      <c r="H425" t="str">
        <f>VLOOKUP(B425,dim_company!A:C,3,FALSE)</f>
        <v>Reliance Industries</v>
      </c>
      <c r="I425" t="str">
        <f>VLOOKUP(B425,dim_company!A:D,4,FALSE)</f>
        <v>SEC04</v>
      </c>
      <c r="J425" t="str">
        <f>VLOOKUP(I425,dim_sector!A:B,2,FALSE)</f>
        <v>Energy</v>
      </c>
      <c r="K425">
        <f xml:space="preserve"> tbl_market[[#This Row],[close]] - tbl_market[[#This Row],[open]]</f>
        <v>-3.0600000000000591</v>
      </c>
      <c r="L425">
        <f xml:space="preserve"> (tbl_market[ [#This Row],[close] ] - tbl_market[[#This Row],[open]]) / tbl_market[[#This Row],[open]]</f>
        <v>-4.7565752658087091E-3</v>
      </c>
      <c r="M425">
        <f xml:space="preserve"> tbl_market[[#This Row],[high]] - tbl_market[[#This Row],[low]]</f>
        <v>10.669999999999959</v>
      </c>
      <c r="N425" s="11" t="str">
        <f t="shared" si="6"/>
        <v>Mar</v>
      </c>
    </row>
    <row r="426" spans="1:14">
      <c r="A426" t="s">
        <v>241</v>
      </c>
      <c r="B426" t="s">
        <v>36</v>
      </c>
      <c r="C426">
        <v>629.02</v>
      </c>
      <c r="D426">
        <v>634.12</v>
      </c>
      <c r="E426">
        <v>623.91999999999996</v>
      </c>
      <c r="F426">
        <v>630.73</v>
      </c>
      <c r="G426">
        <v>49908</v>
      </c>
      <c r="H426" t="str">
        <f>VLOOKUP(B426,dim_company!A:C,3,FALSE)</f>
        <v>Reliance Industries</v>
      </c>
      <c r="I426" t="str">
        <f>VLOOKUP(B426,dim_company!A:D,4,FALSE)</f>
        <v>SEC04</v>
      </c>
      <c r="J426" t="str">
        <f>VLOOKUP(I426,dim_sector!A:B,2,FALSE)</f>
        <v>Energy</v>
      </c>
      <c r="K426">
        <f xml:space="preserve"> tbl_market[[#This Row],[close]] - tbl_market[[#This Row],[open]]</f>
        <v>1.7100000000000364</v>
      </c>
      <c r="L426">
        <f xml:space="preserve"> (tbl_market[ [#This Row],[close] ] - tbl_market[[#This Row],[open]]) / tbl_market[[#This Row],[open]]</f>
        <v>2.7185145146418816E-3</v>
      </c>
      <c r="M426">
        <f xml:space="preserve"> tbl_market[[#This Row],[high]] - tbl_market[[#This Row],[low]]</f>
        <v>10.200000000000045</v>
      </c>
      <c r="N426" s="11" t="str">
        <f t="shared" si="6"/>
        <v>Mar</v>
      </c>
    </row>
    <row r="427" spans="1:14">
      <c r="A427" t="s">
        <v>242</v>
      </c>
      <c r="B427" t="s">
        <v>36</v>
      </c>
      <c r="C427">
        <v>644.52</v>
      </c>
      <c r="D427">
        <v>646.44000000000005</v>
      </c>
      <c r="E427">
        <v>642.61</v>
      </c>
      <c r="F427">
        <v>644.30999999999995</v>
      </c>
      <c r="G427">
        <v>25858</v>
      </c>
      <c r="H427" t="str">
        <f>VLOOKUP(B427,dim_company!A:C,3,FALSE)</f>
        <v>Reliance Industries</v>
      </c>
      <c r="I427" t="str">
        <f>VLOOKUP(B427,dim_company!A:D,4,FALSE)</f>
        <v>SEC04</v>
      </c>
      <c r="J427" t="str">
        <f>VLOOKUP(I427,dim_sector!A:B,2,FALSE)</f>
        <v>Energy</v>
      </c>
      <c r="K427">
        <f xml:space="preserve"> tbl_market[[#This Row],[close]] - tbl_market[[#This Row],[open]]</f>
        <v>-0.21000000000003638</v>
      </c>
      <c r="L427">
        <f xml:space="preserve"> (tbl_market[ [#This Row],[close] ] - tbl_market[[#This Row],[open]]) / tbl_market[[#This Row],[open]]</f>
        <v>-3.2582386892576862E-4</v>
      </c>
      <c r="M427">
        <f xml:space="preserve"> tbl_market[[#This Row],[high]] - tbl_market[[#This Row],[low]]</f>
        <v>3.8300000000000409</v>
      </c>
      <c r="N427" s="11" t="str">
        <f t="shared" si="6"/>
        <v>Mar</v>
      </c>
    </row>
    <row r="428" spans="1:14">
      <c r="A428" t="s">
        <v>243</v>
      </c>
      <c r="B428" t="s">
        <v>36</v>
      </c>
      <c r="C428">
        <v>650.97</v>
      </c>
      <c r="D428">
        <v>660.38</v>
      </c>
      <c r="E428">
        <v>641.54999999999995</v>
      </c>
      <c r="F428">
        <v>647.88</v>
      </c>
      <c r="G428">
        <v>47486</v>
      </c>
      <c r="H428" t="str">
        <f>VLOOKUP(B428,dim_company!A:C,3,FALSE)</f>
        <v>Reliance Industries</v>
      </c>
      <c r="I428" t="str">
        <f>VLOOKUP(B428,dim_company!A:D,4,FALSE)</f>
        <v>SEC04</v>
      </c>
      <c r="J428" t="str">
        <f>VLOOKUP(I428,dim_sector!A:B,2,FALSE)</f>
        <v>Energy</v>
      </c>
      <c r="K428">
        <f xml:space="preserve"> tbl_market[[#This Row],[close]] - tbl_market[[#This Row],[open]]</f>
        <v>-3.0900000000000318</v>
      </c>
      <c r="L428">
        <f xml:space="preserve"> (tbl_market[ [#This Row],[close] ] - tbl_market[[#This Row],[open]]) / tbl_market[[#This Row],[open]]</f>
        <v>-4.7467625236186483E-3</v>
      </c>
      <c r="M428">
        <f xml:space="preserve"> tbl_market[[#This Row],[high]] - tbl_market[[#This Row],[low]]</f>
        <v>18.830000000000041</v>
      </c>
      <c r="N428" s="11" t="str">
        <f t="shared" si="6"/>
        <v>Mar</v>
      </c>
    </row>
    <row r="429" spans="1:14">
      <c r="A429" t="s">
        <v>246</v>
      </c>
      <c r="B429" t="s">
        <v>36</v>
      </c>
      <c r="C429">
        <v>642.99</v>
      </c>
      <c r="D429">
        <v>653.1</v>
      </c>
      <c r="E429">
        <v>632.89</v>
      </c>
      <c r="F429">
        <v>642.29999999999995</v>
      </c>
      <c r="G429">
        <v>4754</v>
      </c>
      <c r="H429" t="str">
        <f>VLOOKUP(B429,dim_company!A:C,3,FALSE)</f>
        <v>Reliance Industries</v>
      </c>
      <c r="I429" t="str">
        <f>VLOOKUP(B429,dim_company!A:D,4,FALSE)</f>
        <v>SEC04</v>
      </c>
      <c r="J429" t="str">
        <f>VLOOKUP(I429,dim_sector!A:B,2,FALSE)</f>
        <v>Energy</v>
      </c>
      <c r="K429">
        <f xml:space="preserve"> tbl_market[[#This Row],[close]] - tbl_market[[#This Row],[open]]</f>
        <v>-0.69000000000005457</v>
      </c>
      <c r="L429">
        <f xml:space="preserve"> (tbl_market[ [#This Row],[close] ] - tbl_market[[#This Row],[open]]) / tbl_market[[#This Row],[open]]</f>
        <v>-1.0731115569449828E-3</v>
      </c>
      <c r="M429">
        <f xml:space="preserve"> tbl_market[[#This Row],[high]] - tbl_market[[#This Row],[low]]</f>
        <v>20.210000000000036</v>
      </c>
      <c r="N429" s="11" t="str">
        <f t="shared" si="6"/>
        <v>Mar</v>
      </c>
    </row>
    <row r="430" spans="1:14">
      <c r="A430" t="s">
        <v>218</v>
      </c>
      <c r="B430" t="s">
        <v>39</v>
      </c>
      <c r="C430">
        <v>242.25</v>
      </c>
      <c r="D430">
        <v>243.24</v>
      </c>
      <c r="E430">
        <v>241.27</v>
      </c>
      <c r="F430">
        <v>242.6</v>
      </c>
      <c r="G430">
        <v>45199</v>
      </c>
      <c r="H430" t="str">
        <f>VLOOKUP(B430,dim_company!A:C,3,FALSE)</f>
        <v>Apple Inc.</v>
      </c>
      <c r="I430" t="str">
        <f>VLOOKUP(B430,dim_company!A:D,4,FALSE)</f>
        <v>SEC01</v>
      </c>
      <c r="J430" t="str">
        <f>VLOOKUP(I430,dim_sector!A:B,2,FALSE)</f>
        <v>Information Technology</v>
      </c>
      <c r="K430">
        <f xml:space="preserve"> tbl_market[[#This Row],[close]] - tbl_market[[#This Row],[open]]</f>
        <v>0.34999999999999432</v>
      </c>
      <c r="L430">
        <f xml:space="preserve"> (tbl_market[ [#This Row],[close] ] - tbl_market[[#This Row],[open]]) / tbl_market[[#This Row],[open]]</f>
        <v>1.4447884416924431E-3</v>
      </c>
      <c r="M430">
        <f xml:space="preserve"> tbl_market[[#This Row],[high]] - tbl_market[[#This Row],[low]]</f>
        <v>1.9699999999999989</v>
      </c>
      <c r="N430" s="11" t="str">
        <f t="shared" si="6"/>
        <v>Mar</v>
      </c>
    </row>
    <row r="431" spans="1:14">
      <c r="A431" t="s">
        <v>219</v>
      </c>
      <c r="B431" t="s">
        <v>39</v>
      </c>
      <c r="C431">
        <v>245.03</v>
      </c>
      <c r="D431">
        <v>247.07</v>
      </c>
      <c r="E431">
        <v>242.99</v>
      </c>
      <c r="F431">
        <v>245.01</v>
      </c>
      <c r="G431">
        <v>13743</v>
      </c>
      <c r="H431" t="str">
        <f>VLOOKUP(B431,dim_company!A:C,3,FALSE)</f>
        <v>Apple Inc.</v>
      </c>
      <c r="I431" t="str">
        <f>VLOOKUP(B431,dim_company!A:D,4,FALSE)</f>
        <v>SEC01</v>
      </c>
      <c r="J431" t="str">
        <f>VLOOKUP(I431,dim_sector!A:B,2,FALSE)</f>
        <v>Information Technology</v>
      </c>
      <c r="K431">
        <f xml:space="preserve"> tbl_market[[#This Row],[close]] - tbl_market[[#This Row],[open]]</f>
        <v>-2.0000000000010232E-2</v>
      </c>
      <c r="L431">
        <f xml:space="preserve"> (tbl_market[ [#This Row],[close] ] - tbl_market[[#This Row],[open]]) / tbl_market[[#This Row],[open]]</f>
        <v>-8.1622658450027479E-5</v>
      </c>
      <c r="M431">
        <f xml:space="preserve"> tbl_market[[#This Row],[high]] - tbl_market[[#This Row],[low]]</f>
        <v>4.0799999999999841</v>
      </c>
      <c r="N431" s="11" t="str">
        <f t="shared" si="6"/>
        <v>Mar</v>
      </c>
    </row>
    <row r="432" spans="1:14">
      <c r="A432" t="s">
        <v>220</v>
      </c>
      <c r="B432" t="s">
        <v>39</v>
      </c>
      <c r="C432">
        <v>245.48</v>
      </c>
      <c r="D432">
        <v>247.76</v>
      </c>
      <c r="E432">
        <v>243.21</v>
      </c>
      <c r="F432">
        <v>244.47</v>
      </c>
      <c r="G432">
        <v>7588</v>
      </c>
      <c r="H432" t="str">
        <f>VLOOKUP(B432,dim_company!A:C,3,FALSE)</f>
        <v>Apple Inc.</v>
      </c>
      <c r="I432" t="str">
        <f>VLOOKUP(B432,dim_company!A:D,4,FALSE)</f>
        <v>SEC01</v>
      </c>
      <c r="J432" t="str">
        <f>VLOOKUP(I432,dim_sector!A:B,2,FALSE)</f>
        <v>Information Technology</v>
      </c>
      <c r="K432">
        <f xml:space="preserve"> tbl_market[[#This Row],[close]] - tbl_market[[#This Row],[open]]</f>
        <v>-1.0099999999999909</v>
      </c>
      <c r="L432">
        <f xml:space="preserve"> (tbl_market[ [#This Row],[close] ] - tbl_market[[#This Row],[open]]) / tbl_market[[#This Row],[open]]</f>
        <v>-4.1143881375264417E-3</v>
      </c>
      <c r="M432">
        <f xml:space="preserve"> tbl_market[[#This Row],[high]] - tbl_market[[#This Row],[low]]</f>
        <v>4.5499999999999829</v>
      </c>
      <c r="N432" s="11" t="str">
        <f t="shared" si="6"/>
        <v>Mar</v>
      </c>
    </row>
    <row r="433" spans="1:14">
      <c r="A433" t="s">
        <v>221</v>
      </c>
      <c r="B433" t="s">
        <v>39</v>
      </c>
      <c r="C433">
        <v>239.57</v>
      </c>
      <c r="D433">
        <v>242.3</v>
      </c>
      <c r="E433">
        <v>236.84</v>
      </c>
      <c r="F433">
        <v>240.81</v>
      </c>
      <c r="G433">
        <v>34755</v>
      </c>
      <c r="H433" t="str">
        <f>VLOOKUP(B433,dim_company!A:C,3,FALSE)</f>
        <v>Apple Inc.</v>
      </c>
      <c r="I433" t="str">
        <f>VLOOKUP(B433,dim_company!A:D,4,FALSE)</f>
        <v>SEC01</v>
      </c>
      <c r="J433" t="str">
        <f>VLOOKUP(I433,dim_sector!A:B,2,FALSE)</f>
        <v>Information Technology</v>
      </c>
      <c r="K433">
        <f xml:space="preserve"> tbl_market[[#This Row],[close]] - tbl_market[[#This Row],[open]]</f>
        <v>1.2400000000000091</v>
      </c>
      <c r="L433">
        <f xml:space="preserve"> (tbl_market[ [#This Row],[close] ] - tbl_market[[#This Row],[open]]) / tbl_market[[#This Row],[open]]</f>
        <v>5.1759402262387157E-3</v>
      </c>
      <c r="M433">
        <f xml:space="preserve"> tbl_market[[#This Row],[high]] - tbl_market[[#This Row],[low]]</f>
        <v>5.460000000000008</v>
      </c>
      <c r="N433" s="11" t="str">
        <f t="shared" si="6"/>
        <v>Mar</v>
      </c>
    </row>
    <row r="434" spans="1:14">
      <c r="A434" t="s">
        <v>222</v>
      </c>
      <c r="B434" t="s">
        <v>39</v>
      </c>
      <c r="C434">
        <v>243.2</v>
      </c>
      <c r="D434">
        <v>245.18</v>
      </c>
      <c r="E434">
        <v>241.21</v>
      </c>
      <c r="F434">
        <v>241.22</v>
      </c>
      <c r="G434">
        <v>14146</v>
      </c>
      <c r="H434" t="str">
        <f>VLOOKUP(B434,dim_company!A:C,3,FALSE)</f>
        <v>Apple Inc.</v>
      </c>
      <c r="I434" t="str">
        <f>VLOOKUP(B434,dim_company!A:D,4,FALSE)</f>
        <v>SEC01</v>
      </c>
      <c r="J434" t="str">
        <f>VLOOKUP(I434,dim_sector!A:B,2,FALSE)</f>
        <v>Information Technology</v>
      </c>
      <c r="K434">
        <f xml:space="preserve"> tbl_market[[#This Row],[close]] - tbl_market[[#This Row],[open]]</f>
        <v>-1.9799999999999898</v>
      </c>
      <c r="L434">
        <f xml:space="preserve"> (tbl_market[ [#This Row],[close] ] - tbl_market[[#This Row],[open]]) / tbl_market[[#This Row],[open]]</f>
        <v>-8.1414473684210103E-3</v>
      </c>
      <c r="M434">
        <f xml:space="preserve"> tbl_market[[#This Row],[high]] - tbl_market[[#This Row],[low]]</f>
        <v>3.9699999999999989</v>
      </c>
      <c r="N434" s="11" t="str">
        <f t="shared" si="6"/>
        <v>Mar</v>
      </c>
    </row>
    <row r="435" spans="1:14">
      <c r="A435" t="s">
        <v>225</v>
      </c>
      <c r="B435" t="s">
        <v>39</v>
      </c>
      <c r="C435">
        <v>242.54</v>
      </c>
      <c r="D435">
        <v>244.29</v>
      </c>
      <c r="E435">
        <v>240.78</v>
      </c>
      <c r="F435">
        <v>244.28</v>
      </c>
      <c r="G435">
        <v>1726</v>
      </c>
      <c r="H435" t="str">
        <f>VLOOKUP(B435,dim_company!A:C,3,FALSE)</f>
        <v>Apple Inc.</v>
      </c>
      <c r="I435" t="str">
        <f>VLOOKUP(B435,dim_company!A:D,4,FALSE)</f>
        <v>SEC01</v>
      </c>
      <c r="J435" t="str">
        <f>VLOOKUP(I435,dim_sector!A:B,2,FALSE)</f>
        <v>Information Technology</v>
      </c>
      <c r="K435">
        <f xml:space="preserve"> tbl_market[[#This Row],[close]] - tbl_market[[#This Row],[open]]</f>
        <v>1.7400000000000091</v>
      </c>
      <c r="L435">
        <f xml:space="preserve"> (tbl_market[ [#This Row],[close] ] - tbl_market[[#This Row],[open]]) / tbl_market[[#This Row],[open]]</f>
        <v>7.174074379483834E-3</v>
      </c>
      <c r="M435">
        <f xml:space="preserve"> tbl_market[[#This Row],[high]] - tbl_market[[#This Row],[low]]</f>
        <v>3.5099999999999909</v>
      </c>
      <c r="N435" s="11" t="str">
        <f t="shared" si="6"/>
        <v>Mar</v>
      </c>
    </row>
    <row r="436" spans="1:14">
      <c r="A436" t="s">
        <v>226</v>
      </c>
      <c r="B436" t="s">
        <v>39</v>
      </c>
      <c r="C436">
        <v>244.32</v>
      </c>
      <c r="D436">
        <v>246.57</v>
      </c>
      <c r="E436">
        <v>242.08</v>
      </c>
      <c r="F436">
        <v>246.37</v>
      </c>
      <c r="G436">
        <v>47737</v>
      </c>
      <c r="H436" t="str">
        <f>VLOOKUP(B436,dim_company!A:C,3,FALSE)</f>
        <v>Apple Inc.</v>
      </c>
      <c r="I436" t="str">
        <f>VLOOKUP(B436,dim_company!A:D,4,FALSE)</f>
        <v>SEC01</v>
      </c>
      <c r="J436" t="str">
        <f>VLOOKUP(I436,dim_sector!A:B,2,FALSE)</f>
        <v>Information Technology</v>
      </c>
      <c r="K436">
        <f xml:space="preserve"> tbl_market[[#This Row],[close]] - tbl_market[[#This Row],[open]]</f>
        <v>2.0500000000000114</v>
      </c>
      <c r="L436">
        <f xml:space="preserve"> (tbl_market[ [#This Row],[close] ] - tbl_market[[#This Row],[open]]) / tbl_market[[#This Row],[open]]</f>
        <v>8.3906352324820375E-3</v>
      </c>
      <c r="M436">
        <f xml:space="preserve"> tbl_market[[#This Row],[high]] - tbl_market[[#This Row],[low]]</f>
        <v>4.4899999999999807</v>
      </c>
      <c r="N436" s="11" t="str">
        <f t="shared" si="6"/>
        <v>Mar</v>
      </c>
    </row>
    <row r="437" spans="1:14">
      <c r="A437" t="s">
        <v>227</v>
      </c>
      <c r="B437" t="s">
        <v>39</v>
      </c>
      <c r="C437">
        <v>248.36</v>
      </c>
      <c r="D437">
        <v>249.6</v>
      </c>
      <c r="E437">
        <v>247.12</v>
      </c>
      <c r="F437">
        <v>249.03</v>
      </c>
      <c r="G437">
        <v>25995</v>
      </c>
      <c r="H437" t="str">
        <f>VLOOKUP(B437,dim_company!A:C,3,FALSE)</f>
        <v>Apple Inc.</v>
      </c>
      <c r="I437" t="str">
        <f>VLOOKUP(B437,dim_company!A:D,4,FALSE)</f>
        <v>SEC01</v>
      </c>
      <c r="J437" t="str">
        <f>VLOOKUP(I437,dim_sector!A:B,2,FALSE)</f>
        <v>Information Technology</v>
      </c>
      <c r="K437">
        <f xml:space="preserve"> tbl_market[[#This Row],[close]] - tbl_market[[#This Row],[open]]</f>
        <v>0.66999999999998749</v>
      </c>
      <c r="L437">
        <f xml:space="preserve"> (tbl_market[ [#This Row],[close] ] - tbl_market[[#This Row],[open]]) / tbl_market[[#This Row],[open]]</f>
        <v>2.6976968916089042E-3</v>
      </c>
      <c r="M437">
        <f xml:space="preserve"> tbl_market[[#This Row],[high]] - tbl_market[[#This Row],[low]]</f>
        <v>2.4799999999999898</v>
      </c>
      <c r="N437" s="11" t="str">
        <f t="shared" si="6"/>
        <v>Mar</v>
      </c>
    </row>
    <row r="438" spans="1:14">
      <c r="A438" t="s">
        <v>228</v>
      </c>
      <c r="B438" t="s">
        <v>39</v>
      </c>
      <c r="C438">
        <v>248.37</v>
      </c>
      <c r="D438">
        <v>249.58</v>
      </c>
      <c r="E438">
        <v>247.15</v>
      </c>
      <c r="F438">
        <v>247.75</v>
      </c>
      <c r="G438">
        <v>11651</v>
      </c>
      <c r="H438" t="str">
        <f>VLOOKUP(B438,dim_company!A:C,3,FALSE)</f>
        <v>Apple Inc.</v>
      </c>
      <c r="I438" t="str">
        <f>VLOOKUP(B438,dim_company!A:D,4,FALSE)</f>
        <v>SEC01</v>
      </c>
      <c r="J438" t="str">
        <f>VLOOKUP(I438,dim_sector!A:B,2,FALSE)</f>
        <v>Information Technology</v>
      </c>
      <c r="K438">
        <f xml:space="preserve"> tbl_market[[#This Row],[close]] - tbl_market[[#This Row],[open]]</f>
        <v>-0.62000000000000455</v>
      </c>
      <c r="L438">
        <f xml:space="preserve"> (tbl_market[ [#This Row],[close] ] - tbl_market[[#This Row],[open]]) / tbl_market[[#This Row],[open]]</f>
        <v>-2.4962757176792871E-3</v>
      </c>
      <c r="M438">
        <f xml:space="preserve"> tbl_market[[#This Row],[high]] - tbl_market[[#This Row],[low]]</f>
        <v>2.4300000000000068</v>
      </c>
      <c r="N438" s="11" t="str">
        <f t="shared" si="6"/>
        <v>Mar</v>
      </c>
    </row>
    <row r="439" spans="1:14">
      <c r="A439" t="s">
        <v>229</v>
      </c>
      <c r="B439" t="s">
        <v>39</v>
      </c>
      <c r="C439">
        <v>246.12</v>
      </c>
      <c r="D439">
        <v>249.7</v>
      </c>
      <c r="E439">
        <v>242.54</v>
      </c>
      <c r="F439">
        <v>246.98</v>
      </c>
      <c r="G439">
        <v>17715</v>
      </c>
      <c r="H439" t="str">
        <f>VLOOKUP(B439,dim_company!A:C,3,FALSE)</f>
        <v>Apple Inc.</v>
      </c>
      <c r="I439" t="str">
        <f>VLOOKUP(B439,dim_company!A:D,4,FALSE)</f>
        <v>SEC01</v>
      </c>
      <c r="J439" t="str">
        <f>VLOOKUP(I439,dim_sector!A:B,2,FALSE)</f>
        <v>Information Technology</v>
      </c>
      <c r="K439">
        <f xml:space="preserve"> tbl_market[[#This Row],[close]] - tbl_market[[#This Row],[open]]</f>
        <v>0.85999999999998522</v>
      </c>
      <c r="L439">
        <f xml:space="preserve"> (tbl_market[ [#This Row],[close] ] - tbl_market[[#This Row],[open]]) / tbl_market[[#This Row],[open]]</f>
        <v>3.4942304566877346E-3</v>
      </c>
      <c r="M439">
        <f xml:space="preserve"> tbl_market[[#This Row],[high]] - tbl_market[[#This Row],[low]]</f>
        <v>7.1599999999999966</v>
      </c>
      <c r="N439" s="11" t="str">
        <f t="shared" si="6"/>
        <v>Mar</v>
      </c>
    </row>
    <row r="440" spans="1:14">
      <c r="A440" t="s">
        <v>232</v>
      </c>
      <c r="B440" t="s">
        <v>39</v>
      </c>
      <c r="C440">
        <v>247.87</v>
      </c>
      <c r="D440">
        <v>248.95</v>
      </c>
      <c r="E440">
        <v>246.79</v>
      </c>
      <c r="F440">
        <v>248.55</v>
      </c>
      <c r="G440">
        <v>6889</v>
      </c>
      <c r="H440" t="str">
        <f>VLOOKUP(B440,dim_company!A:C,3,FALSE)</f>
        <v>Apple Inc.</v>
      </c>
      <c r="I440" t="str">
        <f>VLOOKUP(B440,dim_company!A:D,4,FALSE)</f>
        <v>SEC01</v>
      </c>
      <c r="J440" t="str">
        <f>VLOOKUP(I440,dim_sector!A:B,2,FALSE)</f>
        <v>Information Technology</v>
      </c>
      <c r="K440">
        <f xml:space="preserve"> tbl_market[[#This Row],[close]] - tbl_market[[#This Row],[open]]</f>
        <v>0.68000000000000682</v>
      </c>
      <c r="L440">
        <f xml:space="preserve"> (tbl_market[ [#This Row],[close] ] - tbl_market[[#This Row],[open]]) / tbl_market[[#This Row],[open]]</f>
        <v>2.7433735425828332E-3</v>
      </c>
      <c r="M440">
        <f xml:space="preserve"> tbl_market[[#This Row],[high]] - tbl_market[[#This Row],[low]]</f>
        <v>2.1599999999999966</v>
      </c>
      <c r="N440" s="11" t="str">
        <f t="shared" si="6"/>
        <v>Mar</v>
      </c>
    </row>
    <row r="441" spans="1:14">
      <c r="A441" t="s">
        <v>233</v>
      </c>
      <c r="B441" t="s">
        <v>39</v>
      </c>
      <c r="C441">
        <v>246.88</v>
      </c>
      <c r="D441">
        <v>250.21</v>
      </c>
      <c r="E441">
        <v>243.55</v>
      </c>
      <c r="F441">
        <v>246.9</v>
      </c>
      <c r="G441">
        <v>35610</v>
      </c>
      <c r="H441" t="str">
        <f>VLOOKUP(B441,dim_company!A:C,3,FALSE)</f>
        <v>Apple Inc.</v>
      </c>
      <c r="I441" t="str">
        <f>VLOOKUP(B441,dim_company!A:D,4,FALSE)</f>
        <v>SEC01</v>
      </c>
      <c r="J441" t="str">
        <f>VLOOKUP(I441,dim_sector!A:B,2,FALSE)</f>
        <v>Information Technology</v>
      </c>
      <c r="K441">
        <f xml:space="preserve"> tbl_market[[#This Row],[close]] - tbl_market[[#This Row],[open]]</f>
        <v>2.0000000000010232E-2</v>
      </c>
      <c r="L441">
        <f xml:space="preserve"> (tbl_market[ [#This Row],[close] ] - tbl_market[[#This Row],[open]]) / tbl_market[[#This Row],[open]]</f>
        <v>8.1011017498421224E-5</v>
      </c>
      <c r="M441">
        <f xml:space="preserve"> tbl_market[[#This Row],[high]] - tbl_market[[#This Row],[low]]</f>
        <v>6.6599999999999966</v>
      </c>
      <c r="N441" s="11" t="str">
        <f t="shared" si="6"/>
        <v>Mar</v>
      </c>
    </row>
    <row r="442" spans="1:14">
      <c r="A442" t="s">
        <v>234</v>
      </c>
      <c r="B442" t="s">
        <v>39</v>
      </c>
      <c r="C442">
        <v>246.8</v>
      </c>
      <c r="D442">
        <v>248.28</v>
      </c>
      <c r="E442">
        <v>245.31</v>
      </c>
      <c r="F442">
        <v>245.36</v>
      </c>
      <c r="G442">
        <v>13497</v>
      </c>
      <c r="H442" t="str">
        <f>VLOOKUP(B442,dim_company!A:C,3,FALSE)</f>
        <v>Apple Inc.</v>
      </c>
      <c r="I442" t="str">
        <f>VLOOKUP(B442,dim_company!A:D,4,FALSE)</f>
        <v>SEC01</v>
      </c>
      <c r="J442" t="str">
        <f>VLOOKUP(I442,dim_sector!A:B,2,FALSE)</f>
        <v>Information Technology</v>
      </c>
      <c r="K442">
        <f xml:space="preserve"> tbl_market[[#This Row],[close]] - tbl_market[[#This Row],[open]]</f>
        <v>-1.4399999999999977</v>
      </c>
      <c r="L442">
        <f xml:space="preserve"> (tbl_market[ [#This Row],[close] ] - tbl_market[[#This Row],[open]]) / tbl_market[[#This Row],[open]]</f>
        <v>-5.8346839546191149E-3</v>
      </c>
      <c r="M442">
        <f xml:space="preserve"> tbl_market[[#This Row],[high]] - tbl_market[[#This Row],[low]]</f>
        <v>2.9699999999999989</v>
      </c>
      <c r="N442" s="11" t="str">
        <f t="shared" si="6"/>
        <v>Mar</v>
      </c>
    </row>
    <row r="443" spans="1:14">
      <c r="A443" t="s">
        <v>235</v>
      </c>
      <c r="B443" t="s">
        <v>39</v>
      </c>
      <c r="C443">
        <v>246.4</v>
      </c>
      <c r="D443">
        <v>247.03</v>
      </c>
      <c r="E443">
        <v>245.78</v>
      </c>
      <c r="F443">
        <v>246.35</v>
      </c>
      <c r="G443">
        <v>41486</v>
      </c>
      <c r="H443" t="str">
        <f>VLOOKUP(B443,dim_company!A:C,3,FALSE)</f>
        <v>Apple Inc.</v>
      </c>
      <c r="I443" t="str">
        <f>VLOOKUP(B443,dim_company!A:D,4,FALSE)</f>
        <v>SEC01</v>
      </c>
      <c r="J443" t="str">
        <f>VLOOKUP(I443,dim_sector!A:B,2,FALSE)</f>
        <v>Information Technology</v>
      </c>
      <c r="K443">
        <f xml:space="preserve"> tbl_market[[#This Row],[close]] - tbl_market[[#This Row],[open]]</f>
        <v>-5.0000000000011369E-2</v>
      </c>
      <c r="L443">
        <f xml:space="preserve"> (tbl_market[ [#This Row],[close] ] - tbl_market[[#This Row],[open]]) / tbl_market[[#This Row],[open]]</f>
        <v>-2.0292207792212407E-4</v>
      </c>
      <c r="M443">
        <f xml:space="preserve"> tbl_market[[#This Row],[high]] - tbl_market[[#This Row],[low]]</f>
        <v>1.25</v>
      </c>
      <c r="N443" s="11" t="str">
        <f t="shared" si="6"/>
        <v>Mar</v>
      </c>
    </row>
    <row r="444" spans="1:14">
      <c r="A444" t="s">
        <v>236</v>
      </c>
      <c r="B444" t="s">
        <v>39</v>
      </c>
      <c r="C444">
        <v>249.15</v>
      </c>
      <c r="D444">
        <v>253.12</v>
      </c>
      <c r="E444">
        <v>245.18</v>
      </c>
      <c r="F444">
        <v>248.78</v>
      </c>
      <c r="G444">
        <v>12777</v>
      </c>
      <c r="H444" t="str">
        <f>VLOOKUP(B444,dim_company!A:C,3,FALSE)</f>
        <v>Apple Inc.</v>
      </c>
      <c r="I444" t="str">
        <f>VLOOKUP(B444,dim_company!A:D,4,FALSE)</f>
        <v>SEC01</v>
      </c>
      <c r="J444" t="str">
        <f>VLOOKUP(I444,dim_sector!A:B,2,FALSE)</f>
        <v>Information Technology</v>
      </c>
      <c r="K444">
        <f xml:space="preserve"> tbl_market[[#This Row],[close]] - tbl_market[[#This Row],[open]]</f>
        <v>-0.37000000000000455</v>
      </c>
      <c r="L444">
        <f xml:space="preserve"> (tbl_market[ [#This Row],[close] ] - tbl_market[[#This Row],[open]]) / tbl_market[[#This Row],[open]]</f>
        <v>-1.4850491671683907E-3</v>
      </c>
      <c r="M444">
        <f xml:space="preserve"> tbl_market[[#This Row],[high]] - tbl_market[[#This Row],[low]]</f>
        <v>7.9399999999999977</v>
      </c>
      <c r="N444" s="11" t="str">
        <f t="shared" si="6"/>
        <v>Mar</v>
      </c>
    </row>
    <row r="445" spans="1:14">
      <c r="A445" t="s">
        <v>239</v>
      </c>
      <c r="B445" t="s">
        <v>39</v>
      </c>
      <c r="C445">
        <v>247.47</v>
      </c>
      <c r="D445">
        <v>250.84</v>
      </c>
      <c r="E445">
        <v>244.1</v>
      </c>
      <c r="F445">
        <v>248.21</v>
      </c>
      <c r="G445">
        <v>28997</v>
      </c>
      <c r="H445" t="str">
        <f>VLOOKUP(B445,dim_company!A:C,3,FALSE)</f>
        <v>Apple Inc.</v>
      </c>
      <c r="I445" t="str">
        <f>VLOOKUP(B445,dim_company!A:D,4,FALSE)</f>
        <v>SEC01</v>
      </c>
      <c r="J445" t="str">
        <f>VLOOKUP(I445,dim_sector!A:B,2,FALSE)</f>
        <v>Information Technology</v>
      </c>
      <c r="K445">
        <f xml:space="preserve"> tbl_market[[#This Row],[close]] - tbl_market[[#This Row],[open]]</f>
        <v>0.74000000000000909</v>
      </c>
      <c r="L445">
        <f xml:space="preserve"> (tbl_market[ [#This Row],[close] ] - tbl_market[[#This Row],[open]]) / tbl_market[[#This Row],[open]]</f>
        <v>2.9902614458318546E-3</v>
      </c>
      <c r="M445">
        <f xml:space="preserve"> tbl_market[[#This Row],[high]] - tbl_market[[#This Row],[low]]</f>
        <v>6.7400000000000091</v>
      </c>
      <c r="N445" s="11" t="str">
        <f t="shared" si="6"/>
        <v>Mar</v>
      </c>
    </row>
    <row r="446" spans="1:14">
      <c r="A446" t="s">
        <v>240</v>
      </c>
      <c r="B446" t="s">
        <v>39</v>
      </c>
      <c r="C446">
        <v>244.98</v>
      </c>
      <c r="D446">
        <v>245.36</v>
      </c>
      <c r="E446">
        <v>244.6</v>
      </c>
      <c r="F446">
        <v>244.66</v>
      </c>
      <c r="G446">
        <v>29669</v>
      </c>
      <c r="H446" t="str">
        <f>VLOOKUP(B446,dim_company!A:C,3,FALSE)</f>
        <v>Apple Inc.</v>
      </c>
      <c r="I446" t="str">
        <f>VLOOKUP(B446,dim_company!A:D,4,FALSE)</f>
        <v>SEC01</v>
      </c>
      <c r="J446" t="str">
        <f>VLOOKUP(I446,dim_sector!A:B,2,FALSE)</f>
        <v>Information Technology</v>
      </c>
      <c r="K446">
        <f xml:space="preserve"> tbl_market[[#This Row],[close]] - tbl_market[[#This Row],[open]]</f>
        <v>-0.31999999999999318</v>
      </c>
      <c r="L446">
        <f xml:space="preserve"> (tbl_market[ [#This Row],[close] ] - tbl_market[[#This Row],[open]]) / tbl_market[[#This Row],[open]]</f>
        <v>-1.3062290799248639E-3</v>
      </c>
      <c r="M446">
        <f xml:space="preserve"> tbl_market[[#This Row],[high]] - tbl_market[[#This Row],[low]]</f>
        <v>0.76000000000001933</v>
      </c>
      <c r="N446" s="11" t="str">
        <f t="shared" si="6"/>
        <v>Mar</v>
      </c>
    </row>
    <row r="447" spans="1:14">
      <c r="A447" t="s">
        <v>241</v>
      </c>
      <c r="B447" t="s">
        <v>39</v>
      </c>
      <c r="C447">
        <v>242.66</v>
      </c>
      <c r="D447">
        <v>245.04</v>
      </c>
      <c r="E447">
        <v>240.28</v>
      </c>
      <c r="F447">
        <v>242.46</v>
      </c>
      <c r="G447">
        <v>49438</v>
      </c>
      <c r="H447" t="str">
        <f>VLOOKUP(B447,dim_company!A:C,3,FALSE)</f>
        <v>Apple Inc.</v>
      </c>
      <c r="I447" t="str">
        <f>VLOOKUP(B447,dim_company!A:D,4,FALSE)</f>
        <v>SEC01</v>
      </c>
      <c r="J447" t="str">
        <f>VLOOKUP(I447,dim_sector!A:B,2,FALSE)</f>
        <v>Information Technology</v>
      </c>
      <c r="K447">
        <f xml:space="preserve"> tbl_market[[#This Row],[close]] - tbl_market[[#This Row],[open]]</f>
        <v>-0.19999999999998863</v>
      </c>
      <c r="L447">
        <f xml:space="preserve"> (tbl_market[ [#This Row],[close] ] - tbl_market[[#This Row],[open]]) / tbl_market[[#This Row],[open]]</f>
        <v>-8.2419846699080459E-4</v>
      </c>
      <c r="M447">
        <f xml:space="preserve"> tbl_market[[#This Row],[high]] - tbl_market[[#This Row],[low]]</f>
        <v>4.7599999999999909</v>
      </c>
      <c r="N447" s="11" t="str">
        <f t="shared" si="6"/>
        <v>Mar</v>
      </c>
    </row>
    <row r="448" spans="1:14">
      <c r="A448" t="s">
        <v>242</v>
      </c>
      <c r="B448" t="s">
        <v>39</v>
      </c>
      <c r="C448">
        <v>244.44</v>
      </c>
      <c r="D448">
        <v>245.95</v>
      </c>
      <c r="E448">
        <v>242.93</v>
      </c>
      <c r="F448">
        <v>243.14</v>
      </c>
      <c r="G448">
        <v>10428</v>
      </c>
      <c r="H448" t="str">
        <f>VLOOKUP(B448,dim_company!A:C,3,FALSE)</f>
        <v>Apple Inc.</v>
      </c>
      <c r="I448" t="str">
        <f>VLOOKUP(B448,dim_company!A:D,4,FALSE)</f>
        <v>SEC01</v>
      </c>
      <c r="J448" t="str">
        <f>VLOOKUP(I448,dim_sector!A:B,2,FALSE)</f>
        <v>Information Technology</v>
      </c>
      <c r="K448">
        <f xml:space="preserve"> tbl_market[[#This Row],[close]] - tbl_market[[#This Row],[open]]</f>
        <v>-1.3000000000000114</v>
      </c>
      <c r="L448">
        <f xml:space="preserve"> (tbl_market[ [#This Row],[close] ] - tbl_market[[#This Row],[open]]) / tbl_market[[#This Row],[open]]</f>
        <v>-5.318278514154849E-3</v>
      </c>
      <c r="M448">
        <f xml:space="preserve"> tbl_market[[#This Row],[high]] - tbl_market[[#This Row],[low]]</f>
        <v>3.0199999999999818</v>
      </c>
      <c r="N448" s="11" t="str">
        <f t="shared" si="6"/>
        <v>Mar</v>
      </c>
    </row>
    <row r="449" spans="1:14">
      <c r="A449" t="s">
        <v>243</v>
      </c>
      <c r="B449" t="s">
        <v>39</v>
      </c>
      <c r="C449">
        <v>245.23</v>
      </c>
      <c r="D449">
        <v>247.73</v>
      </c>
      <c r="E449">
        <v>242.73</v>
      </c>
      <c r="F449">
        <v>243.79</v>
      </c>
      <c r="G449">
        <v>40832</v>
      </c>
      <c r="H449" t="str">
        <f>VLOOKUP(B449,dim_company!A:C,3,FALSE)</f>
        <v>Apple Inc.</v>
      </c>
      <c r="I449" t="str">
        <f>VLOOKUP(B449,dim_company!A:D,4,FALSE)</f>
        <v>SEC01</v>
      </c>
      <c r="J449" t="str">
        <f>VLOOKUP(I449,dim_sector!A:B,2,FALSE)</f>
        <v>Information Technology</v>
      </c>
      <c r="K449">
        <f xml:space="preserve"> tbl_market[[#This Row],[close]] - tbl_market[[#This Row],[open]]</f>
        <v>-1.4399999999999977</v>
      </c>
      <c r="L449">
        <f xml:space="preserve"> (tbl_market[ [#This Row],[close] ] - tbl_market[[#This Row],[open]]) / tbl_market[[#This Row],[open]]</f>
        <v>-5.8720384944745659E-3</v>
      </c>
      <c r="M449">
        <f xml:space="preserve"> tbl_market[[#This Row],[high]] - tbl_market[[#This Row],[low]]</f>
        <v>5</v>
      </c>
      <c r="N449" s="11" t="str">
        <f t="shared" si="6"/>
        <v>Mar</v>
      </c>
    </row>
    <row r="450" spans="1:14">
      <c r="A450" t="s">
        <v>246</v>
      </c>
      <c r="B450" t="s">
        <v>39</v>
      </c>
      <c r="C450">
        <v>244.77</v>
      </c>
      <c r="D450">
        <v>248.15</v>
      </c>
      <c r="E450">
        <v>241.4</v>
      </c>
      <c r="F450">
        <v>244.59</v>
      </c>
      <c r="G450">
        <v>35587</v>
      </c>
      <c r="H450" t="str">
        <f>VLOOKUP(B450,dim_company!A:C,3,FALSE)</f>
        <v>Apple Inc.</v>
      </c>
      <c r="I450" t="str">
        <f>VLOOKUP(B450,dim_company!A:D,4,FALSE)</f>
        <v>SEC01</v>
      </c>
      <c r="J450" t="str">
        <f>VLOOKUP(I450,dim_sector!A:B,2,FALSE)</f>
        <v>Information Technology</v>
      </c>
      <c r="K450">
        <f xml:space="preserve"> tbl_market[[#This Row],[close]] - tbl_market[[#This Row],[open]]</f>
        <v>-0.18000000000000682</v>
      </c>
      <c r="L450">
        <f xml:space="preserve"> (tbl_market[ [#This Row],[close] ] - tbl_market[[#This Row],[open]]) / tbl_market[[#This Row],[open]]</f>
        <v>-7.3538423826452102E-4</v>
      </c>
      <c r="M450">
        <f xml:space="preserve"> tbl_market[[#This Row],[high]] - tbl_market[[#This Row],[low]]</f>
        <v>6.75</v>
      </c>
      <c r="N450" s="11" t="str">
        <f t="shared" ref="N450:N513" si="7">TEXT(A450,"mmm")</f>
        <v>Mar</v>
      </c>
    </row>
    <row r="451" spans="1:14">
      <c r="A451" t="s">
        <v>218</v>
      </c>
      <c r="B451" t="s">
        <v>42</v>
      </c>
      <c r="C451">
        <v>240.65</v>
      </c>
      <c r="D451">
        <v>244.12</v>
      </c>
      <c r="E451">
        <v>237.18</v>
      </c>
      <c r="F451">
        <v>241.21</v>
      </c>
      <c r="G451">
        <v>19020</v>
      </c>
      <c r="H451" t="str">
        <f>VLOOKUP(B451,dim_company!A:C,3,FALSE)</f>
        <v>Microsoft Corp.</v>
      </c>
      <c r="I451" t="str">
        <f>VLOOKUP(B451,dim_company!A:D,4,FALSE)</f>
        <v>SEC01</v>
      </c>
      <c r="J451" t="str">
        <f>VLOOKUP(I451,dim_sector!A:B,2,FALSE)</f>
        <v>Information Technology</v>
      </c>
      <c r="K451">
        <f xml:space="preserve"> tbl_market[[#This Row],[close]] - tbl_market[[#This Row],[open]]</f>
        <v>0.56000000000000227</v>
      </c>
      <c r="L451">
        <f xml:space="preserve"> (tbl_market[ [#This Row],[close] ] - tbl_market[[#This Row],[open]]) / tbl_market[[#This Row],[open]]</f>
        <v>2.3270309578225733E-3</v>
      </c>
      <c r="M451">
        <f xml:space="preserve"> tbl_market[[#This Row],[high]] - tbl_market[[#This Row],[low]]</f>
        <v>6.9399999999999977</v>
      </c>
      <c r="N451" s="11" t="str">
        <f t="shared" si="7"/>
        <v>Mar</v>
      </c>
    </row>
    <row r="452" spans="1:14">
      <c r="A452" t="s">
        <v>219</v>
      </c>
      <c r="B452" t="s">
        <v>42</v>
      </c>
      <c r="C452">
        <v>245.04</v>
      </c>
      <c r="D452">
        <v>247.32</v>
      </c>
      <c r="E452">
        <v>242.75</v>
      </c>
      <c r="F452">
        <v>245.46</v>
      </c>
      <c r="G452">
        <v>20710</v>
      </c>
      <c r="H452" t="str">
        <f>VLOOKUP(B452,dim_company!A:C,3,FALSE)</f>
        <v>Microsoft Corp.</v>
      </c>
      <c r="I452" t="str">
        <f>VLOOKUP(B452,dim_company!A:D,4,FALSE)</f>
        <v>SEC01</v>
      </c>
      <c r="J452" t="str">
        <f>VLOOKUP(I452,dim_sector!A:B,2,FALSE)</f>
        <v>Information Technology</v>
      </c>
      <c r="K452">
        <f xml:space="preserve"> tbl_market[[#This Row],[close]] - tbl_market[[#This Row],[open]]</f>
        <v>0.42000000000001592</v>
      </c>
      <c r="L452">
        <f xml:space="preserve"> (tbl_market[ [#This Row],[close] ] - tbl_market[[#This Row],[open]]) / tbl_market[[#This Row],[open]]</f>
        <v>1.7140058765916419E-3</v>
      </c>
      <c r="M452">
        <f xml:space="preserve"> tbl_market[[#This Row],[high]] - tbl_market[[#This Row],[low]]</f>
        <v>4.5699999999999932</v>
      </c>
      <c r="N452" s="11" t="str">
        <f t="shared" si="7"/>
        <v>Mar</v>
      </c>
    </row>
    <row r="453" spans="1:14">
      <c r="A453" t="s">
        <v>220</v>
      </c>
      <c r="B453" t="s">
        <v>42</v>
      </c>
      <c r="C453">
        <v>242.97</v>
      </c>
      <c r="D453">
        <v>245.04</v>
      </c>
      <c r="E453">
        <v>240.9</v>
      </c>
      <c r="F453">
        <v>241.97</v>
      </c>
      <c r="G453">
        <v>5967</v>
      </c>
      <c r="H453" t="str">
        <f>VLOOKUP(B453,dim_company!A:C,3,FALSE)</f>
        <v>Microsoft Corp.</v>
      </c>
      <c r="I453" t="str">
        <f>VLOOKUP(B453,dim_company!A:D,4,FALSE)</f>
        <v>SEC01</v>
      </c>
      <c r="J453" t="str">
        <f>VLOOKUP(I453,dim_sector!A:B,2,FALSE)</f>
        <v>Information Technology</v>
      </c>
      <c r="K453">
        <f xml:space="preserve"> tbl_market[[#This Row],[close]] - tbl_market[[#This Row],[open]]</f>
        <v>-1</v>
      </c>
      <c r="L453">
        <f xml:space="preserve"> (tbl_market[ [#This Row],[close] ] - tbl_market[[#This Row],[open]]) / tbl_market[[#This Row],[open]]</f>
        <v>-4.1157344528131041E-3</v>
      </c>
      <c r="M453">
        <f xml:space="preserve"> tbl_market[[#This Row],[high]] - tbl_market[[#This Row],[low]]</f>
        <v>4.1399999999999864</v>
      </c>
      <c r="N453" s="11" t="str">
        <f t="shared" si="7"/>
        <v>Mar</v>
      </c>
    </row>
    <row r="454" spans="1:14">
      <c r="A454" t="s">
        <v>221</v>
      </c>
      <c r="B454" t="s">
        <v>42</v>
      </c>
      <c r="C454">
        <v>242.52</v>
      </c>
      <c r="D454">
        <v>246.34</v>
      </c>
      <c r="E454">
        <v>238.7</v>
      </c>
      <c r="F454">
        <v>242.23</v>
      </c>
      <c r="G454">
        <v>6722</v>
      </c>
      <c r="H454" t="str">
        <f>VLOOKUP(B454,dim_company!A:C,3,FALSE)</f>
        <v>Microsoft Corp.</v>
      </c>
      <c r="I454" t="str">
        <f>VLOOKUP(B454,dim_company!A:D,4,FALSE)</f>
        <v>SEC01</v>
      </c>
      <c r="J454" t="str">
        <f>VLOOKUP(I454,dim_sector!A:B,2,FALSE)</f>
        <v>Information Technology</v>
      </c>
      <c r="K454">
        <f xml:space="preserve"> tbl_market[[#This Row],[close]] - tbl_market[[#This Row],[open]]</f>
        <v>-0.29000000000002046</v>
      </c>
      <c r="L454">
        <f xml:space="preserve"> (tbl_market[ [#This Row],[close] ] - tbl_market[[#This Row],[open]]) / tbl_market[[#This Row],[open]]</f>
        <v>-1.1957776678212949E-3</v>
      </c>
      <c r="M454">
        <f xml:space="preserve"> tbl_market[[#This Row],[high]] - tbl_market[[#This Row],[low]]</f>
        <v>7.6400000000000148</v>
      </c>
      <c r="N454" s="11" t="str">
        <f t="shared" si="7"/>
        <v>Mar</v>
      </c>
    </row>
    <row r="455" spans="1:14">
      <c r="A455" t="s">
        <v>222</v>
      </c>
      <c r="B455" t="s">
        <v>42</v>
      </c>
      <c r="C455">
        <v>240.06</v>
      </c>
      <c r="D455">
        <v>241.26</v>
      </c>
      <c r="E455">
        <v>238.86</v>
      </c>
      <c r="F455">
        <v>240.04</v>
      </c>
      <c r="G455">
        <v>38212</v>
      </c>
      <c r="H455" t="str">
        <f>VLOOKUP(B455,dim_company!A:C,3,FALSE)</f>
        <v>Microsoft Corp.</v>
      </c>
      <c r="I455" t="str">
        <f>VLOOKUP(B455,dim_company!A:D,4,FALSE)</f>
        <v>SEC01</v>
      </c>
      <c r="J455" t="str">
        <f>VLOOKUP(I455,dim_sector!A:B,2,FALSE)</f>
        <v>Information Technology</v>
      </c>
      <c r="K455">
        <f xml:space="preserve"> tbl_market[[#This Row],[close]] - tbl_market[[#This Row],[open]]</f>
        <v>-2.0000000000010232E-2</v>
      </c>
      <c r="L455">
        <f xml:space="preserve"> (tbl_market[ [#This Row],[close] ] - tbl_market[[#This Row],[open]]) / tbl_market[[#This Row],[open]]</f>
        <v>-8.3312505207074191E-5</v>
      </c>
      <c r="M455">
        <f xml:space="preserve"> tbl_market[[#This Row],[high]] - tbl_market[[#This Row],[low]]</f>
        <v>2.3999999999999773</v>
      </c>
      <c r="N455" s="11" t="str">
        <f t="shared" si="7"/>
        <v>Mar</v>
      </c>
    </row>
    <row r="456" spans="1:14">
      <c r="A456" t="s">
        <v>225</v>
      </c>
      <c r="B456" t="s">
        <v>42</v>
      </c>
      <c r="C456">
        <v>242.37</v>
      </c>
      <c r="D456">
        <v>245.14</v>
      </c>
      <c r="E456">
        <v>239.59</v>
      </c>
      <c r="F456">
        <v>242.81</v>
      </c>
      <c r="G456">
        <v>13297</v>
      </c>
      <c r="H456" t="str">
        <f>VLOOKUP(B456,dim_company!A:C,3,FALSE)</f>
        <v>Microsoft Corp.</v>
      </c>
      <c r="I456" t="str">
        <f>VLOOKUP(B456,dim_company!A:D,4,FALSE)</f>
        <v>SEC01</v>
      </c>
      <c r="J456" t="str">
        <f>VLOOKUP(I456,dim_sector!A:B,2,FALSE)</f>
        <v>Information Technology</v>
      </c>
      <c r="K456">
        <f xml:space="preserve"> tbl_market[[#This Row],[close]] - tbl_market[[#This Row],[open]]</f>
        <v>0.43999999999999773</v>
      </c>
      <c r="L456">
        <f xml:space="preserve"> (tbl_market[ [#This Row],[close] ] - tbl_market[[#This Row],[open]]) / tbl_market[[#This Row],[open]]</f>
        <v>1.8154061971365999E-3</v>
      </c>
      <c r="M456">
        <f xml:space="preserve"> tbl_market[[#This Row],[high]] - tbl_market[[#This Row],[low]]</f>
        <v>5.5499999999999829</v>
      </c>
      <c r="N456" s="11" t="str">
        <f t="shared" si="7"/>
        <v>Mar</v>
      </c>
    </row>
    <row r="457" spans="1:14">
      <c r="A457" t="s">
        <v>226</v>
      </c>
      <c r="B457" t="s">
        <v>42</v>
      </c>
      <c r="C457">
        <v>239.09</v>
      </c>
      <c r="D457">
        <v>241.6</v>
      </c>
      <c r="E457">
        <v>236.59</v>
      </c>
      <c r="F457">
        <v>237.32</v>
      </c>
      <c r="G457">
        <v>20702</v>
      </c>
      <c r="H457" t="str">
        <f>VLOOKUP(B457,dim_company!A:C,3,FALSE)</f>
        <v>Microsoft Corp.</v>
      </c>
      <c r="I457" t="str">
        <f>VLOOKUP(B457,dim_company!A:D,4,FALSE)</f>
        <v>SEC01</v>
      </c>
      <c r="J457" t="str">
        <f>VLOOKUP(I457,dim_sector!A:B,2,FALSE)</f>
        <v>Information Technology</v>
      </c>
      <c r="K457">
        <f xml:space="preserve"> tbl_market[[#This Row],[close]] - tbl_market[[#This Row],[open]]</f>
        <v>-1.7700000000000102</v>
      </c>
      <c r="L457">
        <f xml:space="preserve"> (tbl_market[ [#This Row],[close] ] - tbl_market[[#This Row],[open]]) / tbl_market[[#This Row],[open]]</f>
        <v>-7.4030699736501327E-3</v>
      </c>
      <c r="M457">
        <f xml:space="preserve"> tbl_market[[#This Row],[high]] - tbl_market[[#This Row],[low]]</f>
        <v>5.0099999999999909</v>
      </c>
      <c r="N457" s="11" t="str">
        <f t="shared" si="7"/>
        <v>Mar</v>
      </c>
    </row>
    <row r="458" spans="1:14">
      <c r="A458" t="s">
        <v>227</v>
      </c>
      <c r="B458" t="s">
        <v>42</v>
      </c>
      <c r="C458">
        <v>237.12</v>
      </c>
      <c r="D458">
        <v>241.66</v>
      </c>
      <c r="E458">
        <v>232.58</v>
      </c>
      <c r="F458">
        <v>237.29</v>
      </c>
      <c r="G458">
        <v>21127</v>
      </c>
      <c r="H458" t="str">
        <f>VLOOKUP(B458,dim_company!A:C,3,FALSE)</f>
        <v>Microsoft Corp.</v>
      </c>
      <c r="I458" t="str">
        <f>VLOOKUP(B458,dim_company!A:D,4,FALSE)</f>
        <v>SEC01</v>
      </c>
      <c r="J458" t="str">
        <f>VLOOKUP(I458,dim_sector!A:B,2,FALSE)</f>
        <v>Information Technology</v>
      </c>
      <c r="K458">
        <f xml:space="preserve"> tbl_market[[#This Row],[close]] - tbl_market[[#This Row],[open]]</f>
        <v>0.16999999999998749</v>
      </c>
      <c r="L458">
        <f xml:space="preserve"> (tbl_market[ [#This Row],[close] ] - tbl_market[[#This Row],[open]]) / tbl_market[[#This Row],[open]]</f>
        <v>7.1693657219967734E-4</v>
      </c>
      <c r="M458">
        <f xml:space="preserve"> tbl_market[[#This Row],[high]] - tbl_market[[#This Row],[low]]</f>
        <v>9.0799999999999841</v>
      </c>
      <c r="N458" s="11" t="str">
        <f t="shared" si="7"/>
        <v>Mar</v>
      </c>
    </row>
    <row r="459" spans="1:14">
      <c r="A459" t="s">
        <v>228</v>
      </c>
      <c r="B459" t="s">
        <v>42</v>
      </c>
      <c r="C459">
        <v>238.43</v>
      </c>
      <c r="D459">
        <v>240.8</v>
      </c>
      <c r="E459">
        <v>236.06</v>
      </c>
      <c r="F459">
        <v>238.35</v>
      </c>
      <c r="G459">
        <v>29482</v>
      </c>
      <c r="H459" t="str">
        <f>VLOOKUP(B459,dim_company!A:C,3,FALSE)</f>
        <v>Microsoft Corp.</v>
      </c>
      <c r="I459" t="str">
        <f>VLOOKUP(B459,dim_company!A:D,4,FALSE)</f>
        <v>SEC01</v>
      </c>
      <c r="J459" t="str">
        <f>VLOOKUP(I459,dim_sector!A:B,2,FALSE)</f>
        <v>Information Technology</v>
      </c>
      <c r="K459">
        <f xml:space="preserve"> tbl_market[[#This Row],[close]] - tbl_market[[#This Row],[open]]</f>
        <v>-8.0000000000012506E-2</v>
      </c>
      <c r="L459">
        <f xml:space="preserve"> (tbl_market[ [#This Row],[close] ] - tbl_market[[#This Row],[open]]) / tbl_market[[#This Row],[open]]</f>
        <v>-3.3552824728437069E-4</v>
      </c>
      <c r="M459">
        <f xml:space="preserve"> tbl_market[[#This Row],[high]] - tbl_market[[#This Row],[low]]</f>
        <v>4.7400000000000091</v>
      </c>
      <c r="N459" s="11" t="str">
        <f t="shared" si="7"/>
        <v>Mar</v>
      </c>
    </row>
    <row r="460" spans="1:14">
      <c r="A460" t="s">
        <v>229</v>
      </c>
      <c r="B460" t="s">
        <v>42</v>
      </c>
      <c r="C460">
        <v>234.73</v>
      </c>
      <c r="D460">
        <v>237.43</v>
      </c>
      <c r="E460">
        <v>232.03</v>
      </c>
      <c r="F460">
        <v>235.58</v>
      </c>
      <c r="G460">
        <v>41546</v>
      </c>
      <c r="H460" t="str">
        <f>VLOOKUP(B460,dim_company!A:C,3,FALSE)</f>
        <v>Microsoft Corp.</v>
      </c>
      <c r="I460" t="str">
        <f>VLOOKUP(B460,dim_company!A:D,4,FALSE)</f>
        <v>SEC01</v>
      </c>
      <c r="J460" t="str">
        <f>VLOOKUP(I460,dim_sector!A:B,2,FALSE)</f>
        <v>Information Technology</v>
      </c>
      <c r="K460">
        <f xml:space="preserve"> tbl_market[[#This Row],[close]] - tbl_market[[#This Row],[open]]</f>
        <v>0.85000000000002274</v>
      </c>
      <c r="L460">
        <f xml:space="preserve"> (tbl_market[ [#This Row],[close] ] - tbl_market[[#This Row],[open]]) / tbl_market[[#This Row],[open]]</f>
        <v>3.6211817833256199E-3</v>
      </c>
      <c r="M460">
        <f xml:space="preserve"> tbl_market[[#This Row],[high]] - tbl_market[[#This Row],[low]]</f>
        <v>5.4000000000000057</v>
      </c>
      <c r="N460" s="11" t="str">
        <f t="shared" si="7"/>
        <v>Mar</v>
      </c>
    </row>
    <row r="461" spans="1:14">
      <c r="A461" t="s">
        <v>232</v>
      </c>
      <c r="B461" t="s">
        <v>42</v>
      </c>
      <c r="C461">
        <v>234.66</v>
      </c>
      <c r="D461">
        <v>238.23</v>
      </c>
      <c r="E461">
        <v>231.09</v>
      </c>
      <c r="F461">
        <v>233.79</v>
      </c>
      <c r="G461">
        <v>20149</v>
      </c>
      <c r="H461" t="str">
        <f>VLOOKUP(B461,dim_company!A:C,3,FALSE)</f>
        <v>Microsoft Corp.</v>
      </c>
      <c r="I461" t="str">
        <f>VLOOKUP(B461,dim_company!A:D,4,FALSE)</f>
        <v>SEC01</v>
      </c>
      <c r="J461" t="str">
        <f>VLOOKUP(I461,dim_sector!A:B,2,FALSE)</f>
        <v>Information Technology</v>
      </c>
      <c r="K461">
        <f xml:space="preserve"> tbl_market[[#This Row],[close]] - tbl_market[[#This Row],[open]]</f>
        <v>-0.87000000000000455</v>
      </c>
      <c r="L461">
        <f xml:space="preserve"> (tbl_market[ [#This Row],[close] ] - tbl_market[[#This Row],[open]]) / tbl_market[[#This Row],[open]]</f>
        <v>-3.707491690104852E-3</v>
      </c>
      <c r="M461">
        <f xml:space="preserve"> tbl_market[[#This Row],[high]] - tbl_market[[#This Row],[low]]</f>
        <v>7.1399999999999864</v>
      </c>
      <c r="N461" s="11" t="str">
        <f t="shared" si="7"/>
        <v>Mar</v>
      </c>
    </row>
    <row r="462" spans="1:14">
      <c r="A462" t="s">
        <v>233</v>
      </c>
      <c r="B462" t="s">
        <v>42</v>
      </c>
      <c r="C462">
        <v>233.02</v>
      </c>
      <c r="D462">
        <v>236.8</v>
      </c>
      <c r="E462">
        <v>229.25</v>
      </c>
      <c r="F462">
        <v>233.89</v>
      </c>
      <c r="G462">
        <v>5956</v>
      </c>
      <c r="H462" t="str">
        <f>VLOOKUP(B462,dim_company!A:C,3,FALSE)</f>
        <v>Microsoft Corp.</v>
      </c>
      <c r="I462" t="str">
        <f>VLOOKUP(B462,dim_company!A:D,4,FALSE)</f>
        <v>SEC01</v>
      </c>
      <c r="J462" t="str">
        <f>VLOOKUP(I462,dim_sector!A:B,2,FALSE)</f>
        <v>Information Technology</v>
      </c>
      <c r="K462">
        <f xml:space="preserve"> tbl_market[[#This Row],[close]] - tbl_market[[#This Row],[open]]</f>
        <v>0.86999999999997613</v>
      </c>
      <c r="L462">
        <f xml:space="preserve"> (tbl_market[ [#This Row],[close] ] - tbl_market[[#This Row],[open]]) / tbl_market[[#This Row],[open]]</f>
        <v>3.7335850999913145E-3</v>
      </c>
      <c r="M462">
        <f xml:space="preserve"> tbl_market[[#This Row],[high]] - tbl_market[[#This Row],[low]]</f>
        <v>7.5500000000000114</v>
      </c>
      <c r="N462" s="11" t="str">
        <f t="shared" si="7"/>
        <v>Mar</v>
      </c>
    </row>
    <row r="463" spans="1:14">
      <c r="A463" t="s">
        <v>234</v>
      </c>
      <c r="B463" t="s">
        <v>42</v>
      </c>
      <c r="C463">
        <v>237.26</v>
      </c>
      <c r="D463">
        <v>239.45</v>
      </c>
      <c r="E463">
        <v>235.08</v>
      </c>
      <c r="F463">
        <v>236.78</v>
      </c>
      <c r="G463">
        <v>16417</v>
      </c>
      <c r="H463" t="str">
        <f>VLOOKUP(B463,dim_company!A:C,3,FALSE)</f>
        <v>Microsoft Corp.</v>
      </c>
      <c r="I463" t="str">
        <f>VLOOKUP(B463,dim_company!A:D,4,FALSE)</f>
        <v>SEC01</v>
      </c>
      <c r="J463" t="str">
        <f>VLOOKUP(I463,dim_sector!A:B,2,FALSE)</f>
        <v>Information Technology</v>
      </c>
      <c r="K463">
        <f xml:space="preserve"> tbl_market[[#This Row],[close]] - tbl_market[[#This Row],[open]]</f>
        <v>-0.47999999999998977</v>
      </c>
      <c r="L463">
        <f xml:space="preserve"> (tbl_market[ [#This Row],[close] ] - tbl_market[[#This Row],[open]]) / tbl_market[[#This Row],[open]]</f>
        <v>-2.0230970243614171E-3</v>
      </c>
      <c r="M463">
        <f xml:space="preserve"> tbl_market[[#This Row],[high]] - tbl_market[[#This Row],[low]]</f>
        <v>4.3699999999999761</v>
      </c>
      <c r="N463" s="11" t="str">
        <f t="shared" si="7"/>
        <v>Mar</v>
      </c>
    </row>
    <row r="464" spans="1:14">
      <c r="A464" t="s">
        <v>235</v>
      </c>
      <c r="B464" t="s">
        <v>42</v>
      </c>
      <c r="C464">
        <v>233.54</v>
      </c>
      <c r="D464">
        <v>237.87</v>
      </c>
      <c r="E464">
        <v>229.21</v>
      </c>
      <c r="F464">
        <v>233.77</v>
      </c>
      <c r="G464">
        <v>33598</v>
      </c>
      <c r="H464" t="str">
        <f>VLOOKUP(B464,dim_company!A:C,3,FALSE)</f>
        <v>Microsoft Corp.</v>
      </c>
      <c r="I464" t="str">
        <f>VLOOKUP(B464,dim_company!A:D,4,FALSE)</f>
        <v>SEC01</v>
      </c>
      <c r="J464" t="str">
        <f>VLOOKUP(I464,dim_sector!A:B,2,FALSE)</f>
        <v>Information Technology</v>
      </c>
      <c r="K464">
        <f xml:space="preserve"> tbl_market[[#This Row],[close]] - tbl_market[[#This Row],[open]]</f>
        <v>0.23000000000001819</v>
      </c>
      <c r="L464">
        <f xml:space="preserve"> (tbl_market[ [#This Row],[close] ] - tbl_market[[#This Row],[open]]) / tbl_market[[#This Row],[open]]</f>
        <v>9.8484199708837104E-4</v>
      </c>
      <c r="M464">
        <f xml:space="preserve"> tbl_market[[#This Row],[high]] - tbl_market[[#This Row],[low]]</f>
        <v>8.6599999999999966</v>
      </c>
      <c r="N464" s="11" t="str">
        <f t="shared" si="7"/>
        <v>Mar</v>
      </c>
    </row>
    <row r="465" spans="1:14">
      <c r="A465" t="s">
        <v>236</v>
      </c>
      <c r="B465" t="s">
        <v>42</v>
      </c>
      <c r="C465">
        <v>231.97</v>
      </c>
      <c r="D465">
        <v>233.65</v>
      </c>
      <c r="E465">
        <v>230.29</v>
      </c>
      <c r="F465">
        <v>231.31</v>
      </c>
      <c r="G465">
        <v>21584</v>
      </c>
      <c r="H465" t="str">
        <f>VLOOKUP(B465,dim_company!A:C,3,FALSE)</f>
        <v>Microsoft Corp.</v>
      </c>
      <c r="I465" t="str">
        <f>VLOOKUP(B465,dim_company!A:D,4,FALSE)</f>
        <v>SEC01</v>
      </c>
      <c r="J465" t="str">
        <f>VLOOKUP(I465,dim_sector!A:B,2,FALSE)</f>
        <v>Information Technology</v>
      </c>
      <c r="K465">
        <f xml:space="preserve"> tbl_market[[#This Row],[close]] - tbl_market[[#This Row],[open]]</f>
        <v>-0.65999999999999659</v>
      </c>
      <c r="L465">
        <f xml:space="preserve"> (tbl_market[ [#This Row],[close] ] - tbl_market[[#This Row],[open]]) / tbl_market[[#This Row],[open]]</f>
        <v>-2.8451954994180135E-3</v>
      </c>
      <c r="M465">
        <f xml:space="preserve"> tbl_market[[#This Row],[high]] - tbl_market[[#This Row],[low]]</f>
        <v>3.3600000000000136</v>
      </c>
      <c r="N465" s="11" t="str">
        <f t="shared" si="7"/>
        <v>Mar</v>
      </c>
    </row>
    <row r="466" spans="1:14">
      <c r="A466" t="s">
        <v>239</v>
      </c>
      <c r="B466" t="s">
        <v>42</v>
      </c>
      <c r="C466">
        <v>232.96</v>
      </c>
      <c r="D466">
        <v>235.74</v>
      </c>
      <c r="E466">
        <v>230.18</v>
      </c>
      <c r="F466">
        <v>234.67</v>
      </c>
      <c r="G466">
        <v>44361</v>
      </c>
      <c r="H466" t="str">
        <f>VLOOKUP(B466,dim_company!A:C,3,FALSE)</f>
        <v>Microsoft Corp.</v>
      </c>
      <c r="I466" t="str">
        <f>VLOOKUP(B466,dim_company!A:D,4,FALSE)</f>
        <v>SEC01</v>
      </c>
      <c r="J466" t="str">
        <f>VLOOKUP(I466,dim_sector!A:B,2,FALSE)</f>
        <v>Information Technology</v>
      </c>
      <c r="K466">
        <f xml:space="preserve"> tbl_market[[#This Row],[close]] - tbl_market[[#This Row],[open]]</f>
        <v>1.7099999999999795</v>
      </c>
      <c r="L466">
        <f xml:space="preserve"> (tbl_market[ [#This Row],[close] ] - tbl_market[[#This Row],[open]]) / tbl_market[[#This Row],[open]]</f>
        <v>7.3403159340658464E-3</v>
      </c>
      <c r="M466">
        <f xml:space="preserve"> tbl_market[[#This Row],[high]] - tbl_market[[#This Row],[low]]</f>
        <v>5.5600000000000023</v>
      </c>
      <c r="N466" s="11" t="str">
        <f t="shared" si="7"/>
        <v>Mar</v>
      </c>
    </row>
    <row r="467" spans="1:14">
      <c r="A467" t="s">
        <v>240</v>
      </c>
      <c r="B467" t="s">
        <v>42</v>
      </c>
      <c r="C467">
        <v>234.98</v>
      </c>
      <c r="D467">
        <v>237.1</v>
      </c>
      <c r="E467">
        <v>232.87</v>
      </c>
      <c r="F467">
        <v>233.92</v>
      </c>
      <c r="G467">
        <v>13996</v>
      </c>
      <c r="H467" t="str">
        <f>VLOOKUP(B467,dim_company!A:C,3,FALSE)</f>
        <v>Microsoft Corp.</v>
      </c>
      <c r="I467" t="str">
        <f>VLOOKUP(B467,dim_company!A:D,4,FALSE)</f>
        <v>SEC01</v>
      </c>
      <c r="J467" t="str">
        <f>VLOOKUP(I467,dim_sector!A:B,2,FALSE)</f>
        <v>Information Technology</v>
      </c>
      <c r="K467">
        <f xml:space="preserve"> tbl_market[[#This Row],[close]] - tbl_market[[#This Row],[open]]</f>
        <v>-1.0600000000000023</v>
      </c>
      <c r="L467">
        <f xml:space="preserve"> (tbl_market[ [#This Row],[close] ] - tbl_market[[#This Row],[open]]) / tbl_market[[#This Row],[open]]</f>
        <v>-4.5110222146565763E-3</v>
      </c>
      <c r="M467">
        <f xml:space="preserve"> tbl_market[[#This Row],[high]] - tbl_market[[#This Row],[low]]</f>
        <v>4.2299999999999898</v>
      </c>
      <c r="N467" s="11" t="str">
        <f t="shared" si="7"/>
        <v>Mar</v>
      </c>
    </row>
    <row r="468" spans="1:14">
      <c r="A468" t="s">
        <v>241</v>
      </c>
      <c r="B468" t="s">
        <v>42</v>
      </c>
      <c r="C468">
        <v>232.06</v>
      </c>
      <c r="D468">
        <v>235.03</v>
      </c>
      <c r="E468">
        <v>229.08</v>
      </c>
      <c r="F468">
        <v>231.69</v>
      </c>
      <c r="G468">
        <v>23626</v>
      </c>
      <c r="H468" t="str">
        <f>VLOOKUP(B468,dim_company!A:C,3,FALSE)</f>
        <v>Microsoft Corp.</v>
      </c>
      <c r="I468" t="str">
        <f>VLOOKUP(B468,dim_company!A:D,4,FALSE)</f>
        <v>SEC01</v>
      </c>
      <c r="J468" t="str">
        <f>VLOOKUP(I468,dim_sector!A:B,2,FALSE)</f>
        <v>Information Technology</v>
      </c>
      <c r="K468">
        <f xml:space="preserve"> tbl_market[[#This Row],[close]] - tbl_market[[#This Row],[open]]</f>
        <v>-0.37000000000000455</v>
      </c>
      <c r="L468">
        <f xml:space="preserve"> (tbl_market[ [#This Row],[close] ] - tbl_market[[#This Row],[open]]) / tbl_market[[#This Row],[open]]</f>
        <v>-1.5944152374386131E-3</v>
      </c>
      <c r="M468">
        <f xml:space="preserve"> tbl_market[[#This Row],[high]] - tbl_market[[#This Row],[low]]</f>
        <v>5.9499999999999886</v>
      </c>
      <c r="N468" s="11" t="str">
        <f t="shared" si="7"/>
        <v>Mar</v>
      </c>
    </row>
    <row r="469" spans="1:14">
      <c r="A469" t="s">
        <v>242</v>
      </c>
      <c r="B469" t="s">
        <v>42</v>
      </c>
      <c r="C469">
        <v>232.69</v>
      </c>
      <c r="D469">
        <v>235.41</v>
      </c>
      <c r="E469">
        <v>229.96</v>
      </c>
      <c r="F469">
        <v>233.89</v>
      </c>
      <c r="G469">
        <v>2132</v>
      </c>
      <c r="H469" t="str">
        <f>VLOOKUP(B469,dim_company!A:C,3,FALSE)</f>
        <v>Microsoft Corp.</v>
      </c>
      <c r="I469" t="str">
        <f>VLOOKUP(B469,dim_company!A:D,4,FALSE)</f>
        <v>SEC01</v>
      </c>
      <c r="J469" t="str">
        <f>VLOOKUP(I469,dim_sector!A:B,2,FALSE)</f>
        <v>Information Technology</v>
      </c>
      <c r="K469">
        <f xml:space="preserve"> tbl_market[[#This Row],[close]] - tbl_market[[#This Row],[open]]</f>
        <v>1.1999999999999886</v>
      </c>
      <c r="L469">
        <f xml:space="preserve"> (tbl_market[ [#This Row],[close] ] - tbl_market[[#This Row],[open]]) / tbl_market[[#This Row],[open]]</f>
        <v>5.1570759379431378E-3</v>
      </c>
      <c r="M469">
        <f xml:space="preserve"> tbl_market[[#This Row],[high]] - tbl_market[[#This Row],[low]]</f>
        <v>5.4499999999999886</v>
      </c>
      <c r="N469" s="11" t="str">
        <f t="shared" si="7"/>
        <v>Mar</v>
      </c>
    </row>
    <row r="470" spans="1:14">
      <c r="A470" t="s">
        <v>243</v>
      </c>
      <c r="B470" t="s">
        <v>42</v>
      </c>
      <c r="C470">
        <v>231.25</v>
      </c>
      <c r="D470">
        <v>234.15</v>
      </c>
      <c r="E470">
        <v>228.35</v>
      </c>
      <c r="F470">
        <v>232.51</v>
      </c>
      <c r="G470">
        <v>40065</v>
      </c>
      <c r="H470" t="str">
        <f>VLOOKUP(B470,dim_company!A:C,3,FALSE)</f>
        <v>Microsoft Corp.</v>
      </c>
      <c r="I470" t="str">
        <f>VLOOKUP(B470,dim_company!A:D,4,FALSE)</f>
        <v>SEC01</v>
      </c>
      <c r="J470" t="str">
        <f>VLOOKUP(I470,dim_sector!A:B,2,FALSE)</f>
        <v>Information Technology</v>
      </c>
      <c r="K470">
        <f xml:space="preserve"> tbl_market[[#This Row],[close]] - tbl_market[[#This Row],[open]]</f>
        <v>1.2599999999999909</v>
      </c>
      <c r="L470">
        <f xml:space="preserve"> (tbl_market[ [#This Row],[close] ] - tbl_market[[#This Row],[open]]) / tbl_market[[#This Row],[open]]</f>
        <v>5.4486486486486092E-3</v>
      </c>
      <c r="M470">
        <f xml:space="preserve"> tbl_market[[#This Row],[high]] - tbl_market[[#This Row],[low]]</f>
        <v>5.8000000000000114</v>
      </c>
      <c r="N470" s="11" t="str">
        <f t="shared" si="7"/>
        <v>Mar</v>
      </c>
    </row>
    <row r="471" spans="1:14">
      <c r="A471" t="s">
        <v>246</v>
      </c>
      <c r="B471" t="s">
        <v>42</v>
      </c>
      <c r="C471">
        <v>236.71</v>
      </c>
      <c r="D471">
        <v>239.8</v>
      </c>
      <c r="E471">
        <v>233.62</v>
      </c>
      <c r="F471">
        <v>235.59</v>
      </c>
      <c r="G471">
        <v>3179</v>
      </c>
      <c r="H471" t="str">
        <f>VLOOKUP(B471,dim_company!A:C,3,FALSE)</f>
        <v>Microsoft Corp.</v>
      </c>
      <c r="I471" t="str">
        <f>VLOOKUP(B471,dim_company!A:D,4,FALSE)</f>
        <v>SEC01</v>
      </c>
      <c r="J471" t="str">
        <f>VLOOKUP(I471,dim_sector!A:B,2,FALSE)</f>
        <v>Information Technology</v>
      </c>
      <c r="K471">
        <f xml:space="preserve"> tbl_market[[#This Row],[close]] - tbl_market[[#This Row],[open]]</f>
        <v>-1.1200000000000045</v>
      </c>
      <c r="L471">
        <f xml:space="preserve"> (tbl_market[ [#This Row],[close] ] - tbl_market[[#This Row],[open]]) / tbl_market[[#This Row],[open]]</f>
        <v>-4.7315280300790187E-3</v>
      </c>
      <c r="M471">
        <f xml:space="preserve"> tbl_market[[#This Row],[high]] - tbl_market[[#This Row],[low]]</f>
        <v>6.1800000000000068</v>
      </c>
      <c r="N471" s="11" t="str">
        <f t="shared" si="7"/>
        <v>Mar</v>
      </c>
    </row>
    <row r="472" spans="1:14">
      <c r="A472" t="s">
        <v>218</v>
      </c>
      <c r="B472" t="s">
        <v>45</v>
      </c>
      <c r="C472">
        <v>568.36</v>
      </c>
      <c r="D472">
        <v>577.20000000000005</v>
      </c>
      <c r="E472">
        <v>559.52</v>
      </c>
      <c r="F472">
        <v>568.65</v>
      </c>
      <c r="G472">
        <v>12577</v>
      </c>
      <c r="H472" t="str">
        <f>VLOOKUP(B472,dim_company!A:C,3,FALSE)</f>
        <v>Amazon.com Inc.</v>
      </c>
      <c r="I472" t="str">
        <f>VLOOKUP(B472,dim_company!A:D,4,FALSE)</f>
        <v>SEC05</v>
      </c>
      <c r="J472" t="str">
        <f>VLOOKUP(I472,dim_sector!A:B,2,FALSE)</f>
        <v>Consumer Discretionary</v>
      </c>
      <c r="K472">
        <f xml:space="preserve"> tbl_market[[#This Row],[close]] - tbl_market[[#This Row],[open]]</f>
        <v>0.28999999999996362</v>
      </c>
      <c r="L472">
        <f xml:space="preserve"> (tbl_market[ [#This Row],[close] ] - tbl_market[[#This Row],[open]]) / tbl_market[[#This Row],[open]]</f>
        <v>5.1023998873946726E-4</v>
      </c>
      <c r="M472">
        <f xml:space="preserve"> tbl_market[[#This Row],[high]] - tbl_market[[#This Row],[low]]</f>
        <v>17.680000000000064</v>
      </c>
      <c r="N472" s="11" t="str">
        <f t="shared" si="7"/>
        <v>Mar</v>
      </c>
    </row>
    <row r="473" spans="1:14">
      <c r="A473" t="s">
        <v>219</v>
      </c>
      <c r="B473" t="s">
        <v>45</v>
      </c>
      <c r="C473">
        <v>578.29999999999995</v>
      </c>
      <c r="D473">
        <v>582.74</v>
      </c>
      <c r="E473">
        <v>573.86</v>
      </c>
      <c r="F473">
        <v>574.03</v>
      </c>
      <c r="G473">
        <v>25255</v>
      </c>
      <c r="H473" t="str">
        <f>VLOOKUP(B473,dim_company!A:C,3,FALSE)</f>
        <v>Amazon.com Inc.</v>
      </c>
      <c r="I473" t="str">
        <f>VLOOKUP(B473,dim_company!A:D,4,FALSE)</f>
        <v>SEC05</v>
      </c>
      <c r="J473" t="str">
        <f>VLOOKUP(I473,dim_sector!A:B,2,FALSE)</f>
        <v>Consumer Discretionary</v>
      </c>
      <c r="K473">
        <f xml:space="preserve"> tbl_market[[#This Row],[close]] - tbl_market[[#This Row],[open]]</f>
        <v>-4.2699999999999818</v>
      </c>
      <c r="L473">
        <f xml:space="preserve"> (tbl_market[ [#This Row],[close] ] - tbl_market[[#This Row],[open]]) / tbl_market[[#This Row],[open]]</f>
        <v>-7.3837108767075606E-3</v>
      </c>
      <c r="M473">
        <f xml:space="preserve"> tbl_market[[#This Row],[high]] - tbl_market[[#This Row],[low]]</f>
        <v>8.8799999999999955</v>
      </c>
      <c r="N473" s="11" t="str">
        <f t="shared" si="7"/>
        <v>Mar</v>
      </c>
    </row>
    <row r="474" spans="1:14">
      <c r="A474" t="s">
        <v>220</v>
      </c>
      <c r="B474" t="s">
        <v>45</v>
      </c>
      <c r="C474">
        <v>573.70000000000005</v>
      </c>
      <c r="D474">
        <v>579.99</v>
      </c>
      <c r="E474">
        <v>567.41999999999996</v>
      </c>
      <c r="F474">
        <v>571.84</v>
      </c>
      <c r="G474">
        <v>36931</v>
      </c>
      <c r="H474" t="str">
        <f>VLOOKUP(B474,dim_company!A:C,3,FALSE)</f>
        <v>Amazon.com Inc.</v>
      </c>
      <c r="I474" t="str">
        <f>VLOOKUP(B474,dim_company!A:D,4,FALSE)</f>
        <v>SEC05</v>
      </c>
      <c r="J474" t="str">
        <f>VLOOKUP(I474,dim_sector!A:B,2,FALSE)</f>
        <v>Consumer Discretionary</v>
      </c>
      <c r="K474">
        <f xml:space="preserve"> tbl_market[[#This Row],[close]] - tbl_market[[#This Row],[open]]</f>
        <v>-1.8600000000000136</v>
      </c>
      <c r="L474">
        <f xml:space="preserve"> (tbl_market[ [#This Row],[close] ] - tbl_market[[#This Row],[open]]) / tbl_market[[#This Row],[open]]</f>
        <v>-3.242112602405462E-3</v>
      </c>
      <c r="M474">
        <f xml:space="preserve"> tbl_market[[#This Row],[high]] - tbl_market[[#This Row],[low]]</f>
        <v>12.57000000000005</v>
      </c>
      <c r="N474" s="11" t="str">
        <f t="shared" si="7"/>
        <v>Mar</v>
      </c>
    </row>
    <row r="475" spans="1:14">
      <c r="A475" t="s">
        <v>221</v>
      </c>
      <c r="B475" t="s">
        <v>45</v>
      </c>
      <c r="C475">
        <v>569.87</v>
      </c>
      <c r="D475">
        <v>576.09</v>
      </c>
      <c r="E475">
        <v>563.64</v>
      </c>
      <c r="F475">
        <v>573.86</v>
      </c>
      <c r="G475">
        <v>36740</v>
      </c>
      <c r="H475" t="str">
        <f>VLOOKUP(B475,dim_company!A:C,3,FALSE)</f>
        <v>Amazon.com Inc.</v>
      </c>
      <c r="I475" t="str">
        <f>VLOOKUP(B475,dim_company!A:D,4,FALSE)</f>
        <v>SEC05</v>
      </c>
      <c r="J475" t="str">
        <f>VLOOKUP(I475,dim_sector!A:B,2,FALSE)</f>
        <v>Consumer Discretionary</v>
      </c>
      <c r="K475">
        <f xml:space="preserve"> tbl_market[[#This Row],[close]] - tbl_market[[#This Row],[open]]</f>
        <v>3.9900000000000091</v>
      </c>
      <c r="L475">
        <f xml:space="preserve"> (tbl_market[ [#This Row],[close] ] - tbl_market[[#This Row],[open]]) / tbl_market[[#This Row],[open]]</f>
        <v>7.0015968554231825E-3</v>
      </c>
      <c r="M475">
        <f xml:space="preserve"> tbl_market[[#This Row],[high]] - tbl_market[[#This Row],[low]]</f>
        <v>12.450000000000045</v>
      </c>
      <c r="N475" s="11" t="str">
        <f t="shared" si="7"/>
        <v>Mar</v>
      </c>
    </row>
    <row r="476" spans="1:14">
      <c r="A476" t="s">
        <v>222</v>
      </c>
      <c r="B476" t="s">
        <v>45</v>
      </c>
      <c r="C476">
        <v>575.57000000000005</v>
      </c>
      <c r="D476">
        <v>577.97</v>
      </c>
      <c r="E476">
        <v>573.16999999999996</v>
      </c>
      <c r="F476">
        <v>576.15</v>
      </c>
      <c r="G476">
        <v>18374</v>
      </c>
      <c r="H476" t="str">
        <f>VLOOKUP(B476,dim_company!A:C,3,FALSE)</f>
        <v>Amazon.com Inc.</v>
      </c>
      <c r="I476" t="str">
        <f>VLOOKUP(B476,dim_company!A:D,4,FALSE)</f>
        <v>SEC05</v>
      </c>
      <c r="J476" t="str">
        <f>VLOOKUP(I476,dim_sector!A:B,2,FALSE)</f>
        <v>Consumer Discretionary</v>
      </c>
      <c r="K476">
        <f xml:space="preserve"> tbl_market[[#This Row],[close]] - tbl_market[[#This Row],[open]]</f>
        <v>0.57999999999992724</v>
      </c>
      <c r="L476">
        <f xml:space="preserve"> (tbl_market[ [#This Row],[close] ] - tbl_market[[#This Row],[open]]) / tbl_market[[#This Row],[open]]</f>
        <v>1.0076967180359074E-3</v>
      </c>
      <c r="M476">
        <f xml:space="preserve"> tbl_market[[#This Row],[high]] - tbl_market[[#This Row],[low]]</f>
        <v>4.8000000000000682</v>
      </c>
      <c r="N476" s="11" t="str">
        <f t="shared" si="7"/>
        <v>Mar</v>
      </c>
    </row>
    <row r="477" spans="1:14">
      <c r="A477" t="s">
        <v>225</v>
      </c>
      <c r="B477" t="s">
        <v>45</v>
      </c>
      <c r="C477">
        <v>555.85</v>
      </c>
      <c r="D477">
        <v>562.80999999999995</v>
      </c>
      <c r="E477">
        <v>548.89</v>
      </c>
      <c r="F477">
        <v>556.16999999999996</v>
      </c>
      <c r="G477">
        <v>1489</v>
      </c>
      <c r="H477" t="str">
        <f>VLOOKUP(B477,dim_company!A:C,3,FALSE)</f>
        <v>Amazon.com Inc.</v>
      </c>
      <c r="I477" t="str">
        <f>VLOOKUP(B477,dim_company!A:D,4,FALSE)</f>
        <v>SEC05</v>
      </c>
      <c r="J477" t="str">
        <f>VLOOKUP(I477,dim_sector!A:B,2,FALSE)</f>
        <v>Consumer Discretionary</v>
      </c>
      <c r="K477">
        <f xml:space="preserve"> tbl_market[[#This Row],[close]] - tbl_market[[#This Row],[open]]</f>
        <v>0.31999999999993634</v>
      </c>
      <c r="L477">
        <f xml:space="preserve"> (tbl_market[ [#This Row],[close] ] - tbl_market[[#This Row],[open]]) / tbl_market[[#This Row],[open]]</f>
        <v>5.756948817125777E-4</v>
      </c>
      <c r="M477">
        <f xml:space="preserve"> tbl_market[[#This Row],[high]] - tbl_market[[#This Row],[low]]</f>
        <v>13.919999999999959</v>
      </c>
      <c r="N477" s="11" t="str">
        <f t="shared" si="7"/>
        <v>Mar</v>
      </c>
    </row>
    <row r="478" spans="1:14">
      <c r="A478" t="s">
        <v>226</v>
      </c>
      <c r="B478" t="s">
        <v>45</v>
      </c>
      <c r="C478">
        <v>560.1</v>
      </c>
      <c r="D478">
        <v>566.89</v>
      </c>
      <c r="E478">
        <v>553.30999999999995</v>
      </c>
      <c r="F478">
        <v>560.4</v>
      </c>
      <c r="G478">
        <v>20275</v>
      </c>
      <c r="H478" t="str">
        <f>VLOOKUP(B478,dim_company!A:C,3,FALSE)</f>
        <v>Amazon.com Inc.</v>
      </c>
      <c r="I478" t="str">
        <f>VLOOKUP(B478,dim_company!A:D,4,FALSE)</f>
        <v>SEC05</v>
      </c>
      <c r="J478" t="str">
        <f>VLOOKUP(I478,dim_sector!A:B,2,FALSE)</f>
        <v>Consumer Discretionary</v>
      </c>
      <c r="K478">
        <f xml:space="preserve"> tbl_market[[#This Row],[close]] - tbl_market[[#This Row],[open]]</f>
        <v>0.29999999999995453</v>
      </c>
      <c r="L478">
        <f xml:space="preserve"> (tbl_market[ [#This Row],[close] ] - tbl_market[[#This Row],[open]]) / tbl_market[[#This Row],[open]]</f>
        <v>5.3561863952857438E-4</v>
      </c>
      <c r="M478">
        <f xml:space="preserve"> tbl_market[[#This Row],[high]] - tbl_market[[#This Row],[low]]</f>
        <v>13.580000000000041</v>
      </c>
      <c r="N478" s="11" t="str">
        <f t="shared" si="7"/>
        <v>Mar</v>
      </c>
    </row>
    <row r="479" spans="1:14">
      <c r="A479" t="s">
        <v>227</v>
      </c>
      <c r="B479" t="s">
        <v>45</v>
      </c>
      <c r="C479">
        <v>573.19000000000005</v>
      </c>
      <c r="D479">
        <v>580.03</v>
      </c>
      <c r="E479">
        <v>566.35</v>
      </c>
      <c r="F479">
        <v>574.58000000000004</v>
      </c>
      <c r="G479">
        <v>33821</v>
      </c>
      <c r="H479" t="str">
        <f>VLOOKUP(B479,dim_company!A:C,3,FALSE)</f>
        <v>Amazon.com Inc.</v>
      </c>
      <c r="I479" t="str">
        <f>VLOOKUP(B479,dim_company!A:D,4,FALSE)</f>
        <v>SEC05</v>
      </c>
      <c r="J479" t="str">
        <f>VLOOKUP(I479,dim_sector!A:B,2,FALSE)</f>
        <v>Consumer Discretionary</v>
      </c>
      <c r="K479">
        <f xml:space="preserve"> tbl_market[[#This Row],[close]] - tbl_market[[#This Row],[open]]</f>
        <v>1.3899999999999864</v>
      </c>
      <c r="L479">
        <f xml:space="preserve"> (tbl_market[ [#This Row],[close] ] - tbl_market[[#This Row],[open]]) / tbl_market[[#This Row],[open]]</f>
        <v>2.4250248608663552E-3</v>
      </c>
      <c r="M479">
        <f xml:space="preserve"> tbl_market[[#This Row],[high]] - tbl_market[[#This Row],[low]]</f>
        <v>13.67999999999995</v>
      </c>
      <c r="N479" s="11" t="str">
        <f t="shared" si="7"/>
        <v>Mar</v>
      </c>
    </row>
    <row r="480" spans="1:14">
      <c r="A480" t="s">
        <v>228</v>
      </c>
      <c r="B480" t="s">
        <v>45</v>
      </c>
      <c r="C480">
        <v>577.47</v>
      </c>
      <c r="D480">
        <v>583.11</v>
      </c>
      <c r="E480">
        <v>571.83000000000004</v>
      </c>
      <c r="F480">
        <v>578.64</v>
      </c>
      <c r="G480">
        <v>39712</v>
      </c>
      <c r="H480" t="str">
        <f>VLOOKUP(B480,dim_company!A:C,3,FALSE)</f>
        <v>Amazon.com Inc.</v>
      </c>
      <c r="I480" t="str">
        <f>VLOOKUP(B480,dim_company!A:D,4,FALSE)</f>
        <v>SEC05</v>
      </c>
      <c r="J480" t="str">
        <f>VLOOKUP(I480,dim_sector!A:B,2,FALSE)</f>
        <v>Consumer Discretionary</v>
      </c>
      <c r="K480">
        <f xml:space="preserve"> tbl_market[[#This Row],[close]] - tbl_market[[#This Row],[open]]</f>
        <v>1.1699999999999591</v>
      </c>
      <c r="L480">
        <f xml:space="preserve"> (tbl_market[ [#This Row],[close] ] - tbl_market[[#This Row],[open]]) / tbl_market[[#This Row],[open]]</f>
        <v>2.0260792768454793E-3</v>
      </c>
      <c r="M480">
        <f xml:space="preserve"> tbl_market[[#This Row],[high]] - tbl_market[[#This Row],[low]]</f>
        <v>11.279999999999973</v>
      </c>
      <c r="N480" s="11" t="str">
        <f t="shared" si="7"/>
        <v>Mar</v>
      </c>
    </row>
    <row r="481" spans="1:14">
      <c r="A481" t="s">
        <v>229</v>
      </c>
      <c r="B481" t="s">
        <v>45</v>
      </c>
      <c r="C481">
        <v>571.99</v>
      </c>
      <c r="D481">
        <v>574.6</v>
      </c>
      <c r="E481">
        <v>569.38</v>
      </c>
      <c r="F481">
        <v>571.84</v>
      </c>
      <c r="G481">
        <v>2629</v>
      </c>
      <c r="H481" t="str">
        <f>VLOOKUP(B481,dim_company!A:C,3,FALSE)</f>
        <v>Amazon.com Inc.</v>
      </c>
      <c r="I481" t="str">
        <f>VLOOKUP(B481,dim_company!A:D,4,FALSE)</f>
        <v>SEC05</v>
      </c>
      <c r="J481" t="str">
        <f>VLOOKUP(I481,dim_sector!A:B,2,FALSE)</f>
        <v>Consumer Discretionary</v>
      </c>
      <c r="K481">
        <f xml:space="preserve"> tbl_market[[#This Row],[close]] - tbl_market[[#This Row],[open]]</f>
        <v>-0.14999999999997726</v>
      </c>
      <c r="L481">
        <f xml:space="preserve"> (tbl_market[ [#This Row],[close] ] - tbl_market[[#This Row],[open]]) / tbl_market[[#This Row],[open]]</f>
        <v>-2.6224234689413672E-4</v>
      </c>
      <c r="M481">
        <f xml:space="preserve"> tbl_market[[#This Row],[high]] - tbl_market[[#This Row],[low]]</f>
        <v>5.2200000000000273</v>
      </c>
      <c r="N481" s="11" t="str">
        <f t="shared" si="7"/>
        <v>Mar</v>
      </c>
    </row>
    <row r="482" spans="1:14">
      <c r="A482" t="s">
        <v>232</v>
      </c>
      <c r="B482" t="s">
        <v>45</v>
      </c>
      <c r="C482">
        <v>577.51</v>
      </c>
      <c r="D482">
        <v>586.70000000000005</v>
      </c>
      <c r="E482">
        <v>568.32000000000005</v>
      </c>
      <c r="F482">
        <v>576.67999999999995</v>
      </c>
      <c r="G482">
        <v>46450</v>
      </c>
      <c r="H482" t="str">
        <f>VLOOKUP(B482,dim_company!A:C,3,FALSE)</f>
        <v>Amazon.com Inc.</v>
      </c>
      <c r="I482" t="str">
        <f>VLOOKUP(B482,dim_company!A:D,4,FALSE)</f>
        <v>SEC05</v>
      </c>
      <c r="J482" t="str">
        <f>VLOOKUP(I482,dim_sector!A:B,2,FALSE)</f>
        <v>Consumer Discretionary</v>
      </c>
      <c r="K482">
        <f xml:space="preserve"> tbl_market[[#This Row],[close]] - tbl_market[[#This Row],[open]]</f>
        <v>-0.83000000000004093</v>
      </c>
      <c r="L482">
        <f xml:space="preserve"> (tbl_market[ [#This Row],[close] ] - tbl_market[[#This Row],[open]]) / tbl_market[[#This Row],[open]]</f>
        <v>-1.4372045505706237E-3</v>
      </c>
      <c r="M482">
        <f xml:space="preserve"> tbl_market[[#This Row],[high]] - tbl_market[[#This Row],[low]]</f>
        <v>18.379999999999995</v>
      </c>
      <c r="N482" s="11" t="str">
        <f t="shared" si="7"/>
        <v>Mar</v>
      </c>
    </row>
    <row r="483" spans="1:14">
      <c r="A483" t="s">
        <v>233</v>
      </c>
      <c r="B483" t="s">
        <v>45</v>
      </c>
      <c r="C483">
        <v>585.22</v>
      </c>
      <c r="D483">
        <v>586.76</v>
      </c>
      <c r="E483">
        <v>583.66999999999996</v>
      </c>
      <c r="F483">
        <v>584.57000000000005</v>
      </c>
      <c r="G483">
        <v>19945</v>
      </c>
      <c r="H483" t="str">
        <f>VLOOKUP(B483,dim_company!A:C,3,FALSE)</f>
        <v>Amazon.com Inc.</v>
      </c>
      <c r="I483" t="str">
        <f>VLOOKUP(B483,dim_company!A:D,4,FALSE)</f>
        <v>SEC05</v>
      </c>
      <c r="J483" t="str">
        <f>VLOOKUP(I483,dim_sector!A:B,2,FALSE)</f>
        <v>Consumer Discretionary</v>
      </c>
      <c r="K483">
        <f xml:space="preserve"> tbl_market[[#This Row],[close]] - tbl_market[[#This Row],[open]]</f>
        <v>-0.64999999999997726</v>
      </c>
      <c r="L483">
        <f xml:space="preserve"> (tbl_market[ [#This Row],[close] ] - tbl_market[[#This Row],[open]]) / tbl_market[[#This Row],[open]]</f>
        <v>-1.110693414442393E-3</v>
      </c>
      <c r="M483">
        <f xml:space="preserve"> tbl_market[[#This Row],[high]] - tbl_market[[#This Row],[low]]</f>
        <v>3.0900000000000318</v>
      </c>
      <c r="N483" s="11" t="str">
        <f t="shared" si="7"/>
        <v>Mar</v>
      </c>
    </row>
    <row r="484" spans="1:14">
      <c r="A484" t="s">
        <v>234</v>
      </c>
      <c r="B484" t="s">
        <v>45</v>
      </c>
      <c r="C484">
        <v>586.66999999999996</v>
      </c>
      <c r="D484">
        <v>590.07000000000005</v>
      </c>
      <c r="E484">
        <v>583.27</v>
      </c>
      <c r="F484">
        <v>588.49</v>
      </c>
      <c r="G484">
        <v>5886</v>
      </c>
      <c r="H484" t="str">
        <f>VLOOKUP(B484,dim_company!A:C,3,FALSE)</f>
        <v>Amazon.com Inc.</v>
      </c>
      <c r="I484" t="str">
        <f>VLOOKUP(B484,dim_company!A:D,4,FALSE)</f>
        <v>SEC05</v>
      </c>
      <c r="J484" t="str">
        <f>VLOOKUP(I484,dim_sector!A:B,2,FALSE)</f>
        <v>Consumer Discretionary</v>
      </c>
      <c r="K484">
        <f xml:space="preserve"> tbl_market[[#This Row],[close]] - tbl_market[[#This Row],[open]]</f>
        <v>1.82000000000005</v>
      </c>
      <c r="L484">
        <f xml:space="preserve"> (tbl_market[ [#This Row],[close] ] - tbl_market[[#This Row],[open]]) / tbl_market[[#This Row],[open]]</f>
        <v>3.1022551008233761E-3</v>
      </c>
      <c r="M484">
        <f xml:space="preserve"> tbl_market[[#This Row],[high]] - tbl_market[[#This Row],[low]]</f>
        <v>6.8000000000000682</v>
      </c>
      <c r="N484" s="11" t="str">
        <f t="shared" si="7"/>
        <v>Mar</v>
      </c>
    </row>
    <row r="485" spans="1:14">
      <c r="A485" t="s">
        <v>235</v>
      </c>
      <c r="B485" t="s">
        <v>45</v>
      </c>
      <c r="C485">
        <v>587.28</v>
      </c>
      <c r="D485">
        <v>595.84</v>
      </c>
      <c r="E485">
        <v>578.72</v>
      </c>
      <c r="F485">
        <v>588.08000000000004</v>
      </c>
      <c r="G485">
        <v>17767</v>
      </c>
      <c r="H485" t="str">
        <f>VLOOKUP(B485,dim_company!A:C,3,FALSE)</f>
        <v>Amazon.com Inc.</v>
      </c>
      <c r="I485" t="str">
        <f>VLOOKUP(B485,dim_company!A:D,4,FALSE)</f>
        <v>SEC05</v>
      </c>
      <c r="J485" t="str">
        <f>VLOOKUP(I485,dim_sector!A:B,2,FALSE)</f>
        <v>Consumer Discretionary</v>
      </c>
      <c r="K485">
        <f xml:space="preserve"> tbl_market[[#This Row],[close]] - tbl_market[[#This Row],[open]]</f>
        <v>0.80000000000006821</v>
      </c>
      <c r="L485">
        <f xml:space="preserve"> (tbl_market[ [#This Row],[close] ] - tbl_market[[#This Row],[open]]) / tbl_market[[#This Row],[open]]</f>
        <v>1.3622122326659655E-3</v>
      </c>
      <c r="M485">
        <f xml:space="preserve"> tbl_market[[#This Row],[high]] - tbl_market[[#This Row],[low]]</f>
        <v>17.120000000000005</v>
      </c>
      <c r="N485" s="11" t="str">
        <f t="shared" si="7"/>
        <v>Mar</v>
      </c>
    </row>
    <row r="486" spans="1:14">
      <c r="A486" t="s">
        <v>236</v>
      </c>
      <c r="B486" t="s">
        <v>45</v>
      </c>
      <c r="C486">
        <v>586.53</v>
      </c>
      <c r="D486">
        <v>592.87</v>
      </c>
      <c r="E486">
        <v>580.17999999999995</v>
      </c>
      <c r="F486">
        <v>586.42999999999995</v>
      </c>
      <c r="G486">
        <v>13226</v>
      </c>
      <c r="H486" t="str">
        <f>VLOOKUP(B486,dim_company!A:C,3,FALSE)</f>
        <v>Amazon.com Inc.</v>
      </c>
      <c r="I486" t="str">
        <f>VLOOKUP(B486,dim_company!A:D,4,FALSE)</f>
        <v>SEC05</v>
      </c>
      <c r="J486" t="str">
        <f>VLOOKUP(I486,dim_sector!A:B,2,FALSE)</f>
        <v>Consumer Discretionary</v>
      </c>
      <c r="K486">
        <f xml:space="preserve"> tbl_market[[#This Row],[close]] - tbl_market[[#This Row],[open]]</f>
        <v>-0.10000000000002274</v>
      </c>
      <c r="L486">
        <f xml:space="preserve"> (tbl_market[ [#This Row],[close] ] - tbl_market[[#This Row],[open]]) / tbl_market[[#This Row],[open]]</f>
        <v>-1.7049426286809327E-4</v>
      </c>
      <c r="M486">
        <f xml:space="preserve"> tbl_market[[#This Row],[high]] - tbl_market[[#This Row],[low]]</f>
        <v>12.690000000000055</v>
      </c>
      <c r="N486" s="11" t="str">
        <f t="shared" si="7"/>
        <v>Mar</v>
      </c>
    </row>
    <row r="487" spans="1:14">
      <c r="A487" t="s">
        <v>239</v>
      </c>
      <c r="B487" t="s">
        <v>45</v>
      </c>
      <c r="C487">
        <v>586.58000000000004</v>
      </c>
      <c r="D487">
        <v>592.20000000000005</v>
      </c>
      <c r="E487">
        <v>580.96</v>
      </c>
      <c r="F487">
        <v>584.75</v>
      </c>
      <c r="G487">
        <v>48788</v>
      </c>
      <c r="H487" t="str">
        <f>VLOOKUP(B487,dim_company!A:C,3,FALSE)</f>
        <v>Amazon.com Inc.</v>
      </c>
      <c r="I487" t="str">
        <f>VLOOKUP(B487,dim_company!A:D,4,FALSE)</f>
        <v>SEC05</v>
      </c>
      <c r="J487" t="str">
        <f>VLOOKUP(I487,dim_sector!A:B,2,FALSE)</f>
        <v>Consumer Discretionary</v>
      </c>
      <c r="K487">
        <f xml:space="preserve"> tbl_market[[#This Row],[close]] - tbl_market[[#This Row],[open]]</f>
        <v>-1.8300000000000409</v>
      </c>
      <c r="L487">
        <f xml:space="preserve"> (tbl_market[ [#This Row],[close] ] - tbl_market[[#This Row],[open]]) / tbl_market[[#This Row],[open]]</f>
        <v>-3.1197790582700412E-3</v>
      </c>
      <c r="M487">
        <f xml:space="preserve"> tbl_market[[#This Row],[high]] - tbl_market[[#This Row],[low]]</f>
        <v>11.240000000000009</v>
      </c>
      <c r="N487" s="11" t="str">
        <f t="shared" si="7"/>
        <v>Mar</v>
      </c>
    </row>
    <row r="488" spans="1:14">
      <c r="A488" t="s">
        <v>240</v>
      </c>
      <c r="B488" t="s">
        <v>45</v>
      </c>
      <c r="C488">
        <v>592.20000000000005</v>
      </c>
      <c r="D488">
        <v>599.79999999999995</v>
      </c>
      <c r="E488">
        <v>584.59</v>
      </c>
      <c r="F488">
        <v>590.05999999999995</v>
      </c>
      <c r="G488">
        <v>49908</v>
      </c>
      <c r="H488" t="str">
        <f>VLOOKUP(B488,dim_company!A:C,3,FALSE)</f>
        <v>Amazon.com Inc.</v>
      </c>
      <c r="I488" t="str">
        <f>VLOOKUP(B488,dim_company!A:D,4,FALSE)</f>
        <v>SEC05</v>
      </c>
      <c r="J488" t="str">
        <f>VLOOKUP(I488,dim_sector!A:B,2,FALSE)</f>
        <v>Consumer Discretionary</v>
      </c>
      <c r="K488">
        <f xml:space="preserve"> tbl_market[[#This Row],[close]] - tbl_market[[#This Row],[open]]</f>
        <v>-2.1400000000001</v>
      </c>
      <c r="L488">
        <f xml:space="preserve"> (tbl_market[ [#This Row],[close] ] - tbl_market[[#This Row],[open]]) / tbl_market[[#This Row],[open]]</f>
        <v>-3.6136440391761229E-3</v>
      </c>
      <c r="M488">
        <f xml:space="preserve"> tbl_market[[#This Row],[high]] - tbl_market[[#This Row],[low]]</f>
        <v>15.209999999999923</v>
      </c>
      <c r="N488" s="11" t="str">
        <f t="shared" si="7"/>
        <v>Mar</v>
      </c>
    </row>
    <row r="489" spans="1:14">
      <c r="A489" t="s">
        <v>241</v>
      </c>
      <c r="B489" t="s">
        <v>45</v>
      </c>
      <c r="C489">
        <v>578.85</v>
      </c>
      <c r="D489">
        <v>587.41999999999996</v>
      </c>
      <c r="E489">
        <v>570.27</v>
      </c>
      <c r="F489">
        <v>579.83000000000004</v>
      </c>
      <c r="G489">
        <v>49564</v>
      </c>
      <c r="H489" t="str">
        <f>VLOOKUP(B489,dim_company!A:C,3,FALSE)</f>
        <v>Amazon.com Inc.</v>
      </c>
      <c r="I489" t="str">
        <f>VLOOKUP(B489,dim_company!A:D,4,FALSE)</f>
        <v>SEC05</v>
      </c>
      <c r="J489" t="str">
        <f>VLOOKUP(I489,dim_sector!A:B,2,FALSE)</f>
        <v>Consumer Discretionary</v>
      </c>
      <c r="K489">
        <f xml:space="preserve"> tbl_market[[#This Row],[close]] - tbl_market[[#This Row],[open]]</f>
        <v>0.98000000000001819</v>
      </c>
      <c r="L489">
        <f xml:space="preserve"> (tbl_market[ [#This Row],[close] ] - tbl_market[[#This Row],[open]]) / tbl_market[[#This Row],[open]]</f>
        <v>1.6930120065647718E-3</v>
      </c>
      <c r="M489">
        <f xml:space="preserve"> tbl_market[[#This Row],[high]] - tbl_market[[#This Row],[low]]</f>
        <v>17.149999999999977</v>
      </c>
      <c r="N489" s="11" t="str">
        <f t="shared" si="7"/>
        <v>Mar</v>
      </c>
    </row>
    <row r="490" spans="1:14">
      <c r="A490" t="s">
        <v>242</v>
      </c>
      <c r="B490" t="s">
        <v>45</v>
      </c>
      <c r="C490">
        <v>577.47</v>
      </c>
      <c r="D490">
        <v>586.66</v>
      </c>
      <c r="E490">
        <v>568.27</v>
      </c>
      <c r="F490">
        <v>577.25</v>
      </c>
      <c r="G490">
        <v>11006</v>
      </c>
      <c r="H490" t="str">
        <f>VLOOKUP(B490,dim_company!A:C,3,FALSE)</f>
        <v>Amazon.com Inc.</v>
      </c>
      <c r="I490" t="str">
        <f>VLOOKUP(B490,dim_company!A:D,4,FALSE)</f>
        <v>SEC05</v>
      </c>
      <c r="J490" t="str">
        <f>VLOOKUP(I490,dim_sector!A:B,2,FALSE)</f>
        <v>Consumer Discretionary</v>
      </c>
      <c r="K490">
        <f xml:space="preserve"> tbl_market[[#This Row],[close]] - tbl_market[[#This Row],[open]]</f>
        <v>-0.22000000000002728</v>
      </c>
      <c r="L490">
        <f xml:space="preserve"> (tbl_market[ [#This Row],[close] ] - tbl_market[[#This Row],[open]]) / tbl_market[[#This Row],[open]]</f>
        <v>-3.8097217171459516E-4</v>
      </c>
      <c r="M490">
        <f xml:space="preserve"> tbl_market[[#This Row],[high]] - tbl_market[[#This Row],[low]]</f>
        <v>18.389999999999986</v>
      </c>
      <c r="N490" s="11" t="str">
        <f t="shared" si="7"/>
        <v>Mar</v>
      </c>
    </row>
    <row r="491" spans="1:14">
      <c r="A491" t="s">
        <v>243</v>
      </c>
      <c r="B491" t="s">
        <v>45</v>
      </c>
      <c r="C491">
        <v>590.28</v>
      </c>
      <c r="D491">
        <v>600.70000000000005</v>
      </c>
      <c r="E491">
        <v>579.85</v>
      </c>
      <c r="F491">
        <v>589.12</v>
      </c>
      <c r="G491">
        <v>21324</v>
      </c>
      <c r="H491" t="str">
        <f>VLOOKUP(B491,dim_company!A:C,3,FALSE)</f>
        <v>Amazon.com Inc.</v>
      </c>
      <c r="I491" t="str">
        <f>VLOOKUP(B491,dim_company!A:D,4,FALSE)</f>
        <v>SEC05</v>
      </c>
      <c r="J491" t="str">
        <f>VLOOKUP(I491,dim_sector!A:B,2,FALSE)</f>
        <v>Consumer Discretionary</v>
      </c>
      <c r="K491">
        <f xml:space="preserve"> tbl_market[[#This Row],[close]] - tbl_market[[#This Row],[open]]</f>
        <v>-1.1599999999999682</v>
      </c>
      <c r="L491">
        <f xml:space="preserve"> (tbl_market[ [#This Row],[close] ] - tbl_market[[#This Row],[open]]) / tbl_market[[#This Row],[open]]</f>
        <v>-1.9651690723046151E-3</v>
      </c>
      <c r="M491">
        <f xml:space="preserve"> tbl_market[[#This Row],[high]] - tbl_market[[#This Row],[low]]</f>
        <v>20.850000000000023</v>
      </c>
      <c r="N491" s="11" t="str">
        <f t="shared" si="7"/>
        <v>Mar</v>
      </c>
    </row>
    <row r="492" spans="1:14">
      <c r="A492" t="s">
        <v>246</v>
      </c>
      <c r="B492" t="s">
        <v>45</v>
      </c>
      <c r="C492">
        <v>605.11</v>
      </c>
      <c r="D492">
        <v>610.51</v>
      </c>
      <c r="E492">
        <v>599.70000000000005</v>
      </c>
      <c r="F492">
        <v>601.52</v>
      </c>
      <c r="G492">
        <v>30063</v>
      </c>
      <c r="H492" t="str">
        <f>VLOOKUP(B492,dim_company!A:C,3,FALSE)</f>
        <v>Amazon.com Inc.</v>
      </c>
      <c r="I492" t="str">
        <f>VLOOKUP(B492,dim_company!A:D,4,FALSE)</f>
        <v>SEC05</v>
      </c>
      <c r="J492" t="str">
        <f>VLOOKUP(I492,dim_sector!A:B,2,FALSE)</f>
        <v>Consumer Discretionary</v>
      </c>
      <c r="K492">
        <f xml:space="preserve"> tbl_market[[#This Row],[close]] - tbl_market[[#This Row],[open]]</f>
        <v>-3.5900000000000318</v>
      </c>
      <c r="L492">
        <f xml:space="preserve"> (tbl_market[ [#This Row],[close] ] - tbl_market[[#This Row],[open]]) / tbl_market[[#This Row],[open]]</f>
        <v>-5.9328056055924245E-3</v>
      </c>
      <c r="M492">
        <f xml:space="preserve"> tbl_market[[#This Row],[high]] - tbl_market[[#This Row],[low]]</f>
        <v>10.809999999999945</v>
      </c>
      <c r="N492" s="11" t="str">
        <f t="shared" si="7"/>
        <v>Mar</v>
      </c>
    </row>
    <row r="493" spans="1:14">
      <c r="A493" t="s">
        <v>218</v>
      </c>
      <c r="B493" t="s">
        <v>48</v>
      </c>
      <c r="C493">
        <v>1023.93</v>
      </c>
      <c r="D493">
        <v>1031.3</v>
      </c>
      <c r="E493">
        <v>1016.57</v>
      </c>
      <c r="F493">
        <v>1028.43</v>
      </c>
      <c r="G493">
        <v>10968</v>
      </c>
      <c r="H493" t="str">
        <f>VLOOKUP(B493,dim_company!A:C,3,FALSE)</f>
        <v>Pfizer Inc.</v>
      </c>
      <c r="I493" t="str">
        <f>VLOOKUP(B493,dim_company!A:D,4,FALSE)</f>
        <v>SEC03</v>
      </c>
      <c r="J493" t="str">
        <f>VLOOKUP(I493,dim_sector!A:B,2,FALSE)</f>
        <v>Healthcare</v>
      </c>
      <c r="K493">
        <f xml:space="preserve"> tbl_market[[#This Row],[close]] - tbl_market[[#This Row],[open]]</f>
        <v>4.5000000000001137</v>
      </c>
      <c r="L493">
        <f xml:space="preserve"> (tbl_market[ [#This Row],[close] ] - tbl_market[[#This Row],[open]]) / tbl_market[[#This Row],[open]]</f>
        <v>4.3948316779468463E-3</v>
      </c>
      <c r="M493">
        <f xml:space="preserve"> tbl_market[[#This Row],[high]] - tbl_market[[#This Row],[low]]</f>
        <v>14.729999999999905</v>
      </c>
      <c r="N493" s="11" t="str">
        <f t="shared" si="7"/>
        <v>Mar</v>
      </c>
    </row>
    <row r="494" spans="1:14">
      <c r="A494" t="s">
        <v>219</v>
      </c>
      <c r="B494" t="s">
        <v>48</v>
      </c>
      <c r="C494">
        <v>1040.21</v>
      </c>
      <c r="D494">
        <v>1045.2</v>
      </c>
      <c r="E494">
        <v>1035.22</v>
      </c>
      <c r="F494">
        <v>1039.47</v>
      </c>
      <c r="G494">
        <v>10275</v>
      </c>
      <c r="H494" t="str">
        <f>VLOOKUP(B494,dim_company!A:C,3,FALSE)</f>
        <v>Pfizer Inc.</v>
      </c>
      <c r="I494" t="str">
        <f>VLOOKUP(B494,dim_company!A:D,4,FALSE)</f>
        <v>SEC03</v>
      </c>
      <c r="J494" t="str">
        <f>VLOOKUP(I494,dim_sector!A:B,2,FALSE)</f>
        <v>Healthcare</v>
      </c>
      <c r="K494">
        <f xml:space="preserve"> tbl_market[[#This Row],[close]] - tbl_market[[#This Row],[open]]</f>
        <v>-0.74000000000000909</v>
      </c>
      <c r="L494">
        <f xml:space="preserve"> (tbl_market[ [#This Row],[close] ] - tbl_market[[#This Row],[open]]) / tbl_market[[#This Row],[open]]</f>
        <v>-7.1139481450861752E-4</v>
      </c>
      <c r="M494">
        <f xml:space="preserve"> tbl_market[[#This Row],[high]] - tbl_market[[#This Row],[low]]</f>
        <v>9.9800000000000182</v>
      </c>
      <c r="N494" s="11" t="str">
        <f t="shared" si="7"/>
        <v>Mar</v>
      </c>
    </row>
    <row r="495" spans="1:14">
      <c r="A495" t="s">
        <v>220</v>
      </c>
      <c r="B495" t="s">
        <v>48</v>
      </c>
      <c r="C495">
        <v>1051.72</v>
      </c>
      <c r="D495">
        <v>1062.8800000000001</v>
      </c>
      <c r="E495">
        <v>1040.56</v>
      </c>
      <c r="F495">
        <v>1060.3699999999999</v>
      </c>
      <c r="G495">
        <v>1406</v>
      </c>
      <c r="H495" t="str">
        <f>VLOOKUP(B495,dim_company!A:C,3,FALSE)</f>
        <v>Pfizer Inc.</v>
      </c>
      <c r="I495" t="str">
        <f>VLOOKUP(B495,dim_company!A:D,4,FALSE)</f>
        <v>SEC03</v>
      </c>
      <c r="J495" t="str">
        <f>VLOOKUP(I495,dim_sector!A:B,2,FALSE)</f>
        <v>Healthcare</v>
      </c>
      <c r="K495">
        <f xml:space="preserve"> tbl_market[[#This Row],[close]] - tbl_market[[#This Row],[open]]</f>
        <v>8.6499999999998636</v>
      </c>
      <c r="L495">
        <f xml:space="preserve"> (tbl_market[ [#This Row],[close] ] - tbl_market[[#This Row],[open]]) / tbl_market[[#This Row],[open]]</f>
        <v>8.2246225231048797E-3</v>
      </c>
      <c r="M495">
        <f xml:space="preserve"> tbl_market[[#This Row],[high]] - tbl_market[[#This Row],[low]]</f>
        <v>22.320000000000164</v>
      </c>
      <c r="N495" s="11" t="str">
        <f t="shared" si="7"/>
        <v>Mar</v>
      </c>
    </row>
    <row r="496" spans="1:14">
      <c r="A496" t="s">
        <v>221</v>
      </c>
      <c r="B496" t="s">
        <v>48</v>
      </c>
      <c r="C496">
        <v>1093.5899999999999</v>
      </c>
      <c r="D496">
        <v>1099.73</v>
      </c>
      <c r="E496">
        <v>1087.45</v>
      </c>
      <c r="F496">
        <v>1088.1600000000001</v>
      </c>
      <c r="G496">
        <v>45036</v>
      </c>
      <c r="H496" t="str">
        <f>VLOOKUP(B496,dim_company!A:C,3,FALSE)</f>
        <v>Pfizer Inc.</v>
      </c>
      <c r="I496" t="str">
        <f>VLOOKUP(B496,dim_company!A:D,4,FALSE)</f>
        <v>SEC03</v>
      </c>
      <c r="J496" t="str">
        <f>VLOOKUP(I496,dim_sector!A:B,2,FALSE)</f>
        <v>Healthcare</v>
      </c>
      <c r="K496">
        <f xml:space="preserve"> tbl_market[[#This Row],[close]] - tbl_market[[#This Row],[open]]</f>
        <v>-5.4299999999998363</v>
      </c>
      <c r="L496">
        <f xml:space="preserve"> (tbl_market[ [#This Row],[close] ] - tbl_market[[#This Row],[open]]) / tbl_market[[#This Row],[open]]</f>
        <v>-4.9652977807037712E-3</v>
      </c>
      <c r="M496">
        <f xml:space="preserve"> tbl_market[[#This Row],[high]] - tbl_market[[#This Row],[low]]</f>
        <v>12.279999999999973</v>
      </c>
      <c r="N496" s="11" t="str">
        <f t="shared" si="7"/>
        <v>Mar</v>
      </c>
    </row>
    <row r="497" spans="1:14">
      <c r="A497" t="s">
        <v>222</v>
      </c>
      <c r="B497" t="s">
        <v>48</v>
      </c>
      <c r="C497">
        <v>1106.33</v>
      </c>
      <c r="D497">
        <v>1112.54</v>
      </c>
      <c r="E497">
        <v>1100.1199999999999</v>
      </c>
      <c r="F497">
        <v>1105.6500000000001</v>
      </c>
      <c r="G497">
        <v>3618</v>
      </c>
      <c r="H497" t="str">
        <f>VLOOKUP(B497,dim_company!A:C,3,FALSE)</f>
        <v>Pfizer Inc.</v>
      </c>
      <c r="I497" t="str">
        <f>VLOOKUP(B497,dim_company!A:D,4,FALSE)</f>
        <v>SEC03</v>
      </c>
      <c r="J497" t="str">
        <f>VLOOKUP(I497,dim_sector!A:B,2,FALSE)</f>
        <v>Healthcare</v>
      </c>
      <c r="K497">
        <f xml:space="preserve"> tbl_market[[#This Row],[close]] - tbl_market[[#This Row],[open]]</f>
        <v>-0.67999999999983629</v>
      </c>
      <c r="L497">
        <f xml:space="preserve"> (tbl_market[ [#This Row],[close] ] - tbl_market[[#This Row],[open]]) / tbl_market[[#This Row],[open]]</f>
        <v>-6.1464481664587995E-4</v>
      </c>
      <c r="M497">
        <f xml:space="preserve"> tbl_market[[#This Row],[high]] - tbl_market[[#This Row],[low]]</f>
        <v>12.420000000000073</v>
      </c>
      <c r="N497" s="11" t="str">
        <f t="shared" si="7"/>
        <v>Mar</v>
      </c>
    </row>
    <row r="498" spans="1:14">
      <c r="A498" t="s">
        <v>225</v>
      </c>
      <c r="B498" t="s">
        <v>48</v>
      </c>
      <c r="C498">
        <v>1094.6500000000001</v>
      </c>
      <c r="D498">
        <v>1112.52</v>
      </c>
      <c r="E498">
        <v>1076.78</v>
      </c>
      <c r="F498">
        <v>1098.1099999999999</v>
      </c>
      <c r="G498">
        <v>40696</v>
      </c>
      <c r="H498" t="str">
        <f>VLOOKUP(B498,dim_company!A:C,3,FALSE)</f>
        <v>Pfizer Inc.</v>
      </c>
      <c r="I498" t="str">
        <f>VLOOKUP(B498,dim_company!A:D,4,FALSE)</f>
        <v>SEC03</v>
      </c>
      <c r="J498" t="str">
        <f>VLOOKUP(I498,dim_sector!A:B,2,FALSE)</f>
        <v>Healthcare</v>
      </c>
      <c r="K498">
        <f xml:space="preserve"> tbl_market[[#This Row],[close]] - tbl_market[[#This Row],[open]]</f>
        <v>3.459999999999809</v>
      </c>
      <c r="L498">
        <f xml:space="preserve"> (tbl_market[ [#This Row],[close] ] - tbl_market[[#This Row],[open]]) / tbl_market[[#This Row],[open]]</f>
        <v>3.1608276618095362E-3</v>
      </c>
      <c r="M498">
        <f xml:space="preserve"> tbl_market[[#This Row],[high]] - tbl_market[[#This Row],[low]]</f>
        <v>35.740000000000009</v>
      </c>
      <c r="N498" s="11" t="str">
        <f t="shared" si="7"/>
        <v>Mar</v>
      </c>
    </row>
    <row r="499" spans="1:14">
      <c r="A499" t="s">
        <v>226</v>
      </c>
      <c r="B499" t="s">
        <v>48</v>
      </c>
      <c r="C499">
        <v>1095.07</v>
      </c>
      <c r="D499">
        <v>1114.47</v>
      </c>
      <c r="E499">
        <v>1075.67</v>
      </c>
      <c r="F499">
        <v>1094.1600000000001</v>
      </c>
      <c r="G499">
        <v>15719</v>
      </c>
      <c r="H499" t="str">
        <f>VLOOKUP(B499,dim_company!A:C,3,FALSE)</f>
        <v>Pfizer Inc.</v>
      </c>
      <c r="I499" t="str">
        <f>VLOOKUP(B499,dim_company!A:D,4,FALSE)</f>
        <v>SEC03</v>
      </c>
      <c r="J499" t="str">
        <f>VLOOKUP(I499,dim_sector!A:B,2,FALSE)</f>
        <v>Healthcare</v>
      </c>
      <c r="K499">
        <f xml:space="preserve"> tbl_market[[#This Row],[close]] - tbl_market[[#This Row],[open]]</f>
        <v>-0.90999999999985448</v>
      </c>
      <c r="L499">
        <f xml:space="preserve"> (tbl_market[ [#This Row],[close] ] - tbl_market[[#This Row],[open]]) / tbl_market[[#This Row],[open]]</f>
        <v>-8.3099710520775341E-4</v>
      </c>
      <c r="M499">
        <f xml:space="preserve"> tbl_market[[#This Row],[high]] - tbl_market[[#This Row],[low]]</f>
        <v>38.799999999999955</v>
      </c>
      <c r="N499" s="11" t="str">
        <f t="shared" si="7"/>
        <v>Mar</v>
      </c>
    </row>
    <row r="500" spans="1:14">
      <c r="A500" t="s">
        <v>227</v>
      </c>
      <c r="B500" t="s">
        <v>48</v>
      </c>
      <c r="C500">
        <v>1101.6400000000001</v>
      </c>
      <c r="D500">
        <v>1109.94</v>
      </c>
      <c r="E500">
        <v>1093.3399999999999</v>
      </c>
      <c r="F500">
        <v>1104.6500000000001</v>
      </c>
      <c r="G500">
        <v>25042</v>
      </c>
      <c r="H500" t="str">
        <f>VLOOKUP(B500,dim_company!A:C,3,FALSE)</f>
        <v>Pfizer Inc.</v>
      </c>
      <c r="I500" t="str">
        <f>VLOOKUP(B500,dim_company!A:D,4,FALSE)</f>
        <v>SEC03</v>
      </c>
      <c r="J500" t="str">
        <f>VLOOKUP(I500,dim_sector!A:B,2,FALSE)</f>
        <v>Healthcare</v>
      </c>
      <c r="K500">
        <f xml:space="preserve"> tbl_market[[#This Row],[close]] - tbl_market[[#This Row],[open]]</f>
        <v>3.0099999999999909</v>
      </c>
      <c r="L500">
        <f xml:space="preserve"> (tbl_market[ [#This Row],[close] ] - tbl_market[[#This Row],[open]]) / tbl_market[[#This Row],[open]]</f>
        <v>2.7322900403035388E-3</v>
      </c>
      <c r="M500">
        <f xml:space="preserve"> tbl_market[[#This Row],[high]] - tbl_market[[#This Row],[low]]</f>
        <v>16.600000000000136</v>
      </c>
      <c r="N500" s="11" t="str">
        <f t="shared" si="7"/>
        <v>Mar</v>
      </c>
    </row>
    <row r="501" spans="1:14">
      <c r="A501" t="s">
        <v>228</v>
      </c>
      <c r="B501" t="s">
        <v>48</v>
      </c>
      <c r="C501">
        <v>1104.95</v>
      </c>
      <c r="D501">
        <v>1113.1500000000001</v>
      </c>
      <c r="E501">
        <v>1096.75</v>
      </c>
      <c r="F501">
        <v>1112.17</v>
      </c>
      <c r="G501">
        <v>27514</v>
      </c>
      <c r="H501" t="str">
        <f>VLOOKUP(B501,dim_company!A:C,3,FALSE)</f>
        <v>Pfizer Inc.</v>
      </c>
      <c r="I501" t="str">
        <f>VLOOKUP(B501,dim_company!A:D,4,FALSE)</f>
        <v>SEC03</v>
      </c>
      <c r="J501" t="str">
        <f>VLOOKUP(I501,dim_sector!A:B,2,FALSE)</f>
        <v>Healthcare</v>
      </c>
      <c r="K501">
        <f xml:space="preserve"> tbl_market[[#This Row],[close]] - tbl_market[[#This Row],[open]]</f>
        <v>7.2200000000000273</v>
      </c>
      <c r="L501">
        <f xml:space="preserve"> (tbl_market[ [#This Row],[close] ] - tbl_market[[#This Row],[open]]) / tbl_market[[#This Row],[open]]</f>
        <v>6.534232318204468E-3</v>
      </c>
      <c r="M501">
        <f xml:space="preserve"> tbl_market[[#This Row],[high]] - tbl_market[[#This Row],[low]]</f>
        <v>16.400000000000091</v>
      </c>
      <c r="N501" s="11" t="str">
        <f t="shared" si="7"/>
        <v>Mar</v>
      </c>
    </row>
    <row r="502" spans="1:14">
      <c r="A502" t="s">
        <v>229</v>
      </c>
      <c r="B502" t="s">
        <v>48</v>
      </c>
      <c r="C502">
        <v>1130.3900000000001</v>
      </c>
      <c r="D502">
        <v>1140.75</v>
      </c>
      <c r="E502">
        <v>1120.02</v>
      </c>
      <c r="F502">
        <v>1135.5</v>
      </c>
      <c r="G502">
        <v>46487</v>
      </c>
      <c r="H502" t="str">
        <f>VLOOKUP(B502,dim_company!A:C,3,FALSE)</f>
        <v>Pfizer Inc.</v>
      </c>
      <c r="I502" t="str">
        <f>VLOOKUP(B502,dim_company!A:D,4,FALSE)</f>
        <v>SEC03</v>
      </c>
      <c r="J502" t="str">
        <f>VLOOKUP(I502,dim_sector!A:B,2,FALSE)</f>
        <v>Healthcare</v>
      </c>
      <c r="K502">
        <f xml:space="preserve"> tbl_market[[#This Row],[close]] - tbl_market[[#This Row],[open]]</f>
        <v>5.1099999999999</v>
      </c>
      <c r="L502">
        <f xml:space="preserve"> (tbl_market[ [#This Row],[close] ] - tbl_market[[#This Row],[open]]) / tbl_market[[#This Row],[open]]</f>
        <v>4.5205636992541511E-3</v>
      </c>
      <c r="M502">
        <f xml:space="preserve"> tbl_market[[#This Row],[high]] - tbl_market[[#This Row],[low]]</f>
        <v>20.730000000000018</v>
      </c>
      <c r="N502" s="11" t="str">
        <f t="shared" si="7"/>
        <v>Mar</v>
      </c>
    </row>
    <row r="503" spans="1:14">
      <c r="A503" t="s">
        <v>232</v>
      </c>
      <c r="B503" t="s">
        <v>48</v>
      </c>
      <c r="C503">
        <v>1168.6099999999999</v>
      </c>
      <c r="D503">
        <v>1172.9000000000001</v>
      </c>
      <c r="E503">
        <v>1164.31</v>
      </c>
      <c r="F503">
        <v>1171.81</v>
      </c>
      <c r="G503">
        <v>23908</v>
      </c>
      <c r="H503" t="str">
        <f>VLOOKUP(B503,dim_company!A:C,3,FALSE)</f>
        <v>Pfizer Inc.</v>
      </c>
      <c r="I503" t="str">
        <f>VLOOKUP(B503,dim_company!A:D,4,FALSE)</f>
        <v>SEC03</v>
      </c>
      <c r="J503" t="str">
        <f>VLOOKUP(I503,dim_sector!A:B,2,FALSE)</f>
        <v>Healthcare</v>
      </c>
      <c r="K503">
        <f xml:space="preserve"> tbl_market[[#This Row],[close]] - tbl_market[[#This Row],[open]]</f>
        <v>3.2000000000000455</v>
      </c>
      <c r="L503">
        <f xml:space="preserve"> (tbl_market[ [#This Row],[close] ] - tbl_market[[#This Row],[open]]) / tbl_market[[#This Row],[open]]</f>
        <v>2.7382959242176993E-3</v>
      </c>
      <c r="M503">
        <f xml:space="preserve"> tbl_market[[#This Row],[high]] - tbl_market[[#This Row],[low]]</f>
        <v>8.5900000000001455</v>
      </c>
      <c r="N503" s="11" t="str">
        <f t="shared" si="7"/>
        <v>Mar</v>
      </c>
    </row>
    <row r="504" spans="1:14">
      <c r="A504" t="s">
        <v>233</v>
      </c>
      <c r="B504" t="s">
        <v>48</v>
      </c>
      <c r="C504">
        <v>1207.47</v>
      </c>
      <c r="D504">
        <v>1215.06</v>
      </c>
      <c r="E504">
        <v>1199.8900000000001</v>
      </c>
      <c r="F504">
        <v>1206.05</v>
      </c>
      <c r="G504">
        <v>38952</v>
      </c>
      <c r="H504" t="str">
        <f>VLOOKUP(B504,dim_company!A:C,3,FALSE)</f>
        <v>Pfizer Inc.</v>
      </c>
      <c r="I504" t="str">
        <f>VLOOKUP(B504,dim_company!A:D,4,FALSE)</f>
        <v>SEC03</v>
      </c>
      <c r="J504" t="str">
        <f>VLOOKUP(I504,dim_sector!A:B,2,FALSE)</f>
        <v>Healthcare</v>
      </c>
      <c r="K504">
        <f xml:space="preserve"> tbl_market[[#This Row],[close]] - tbl_market[[#This Row],[open]]</f>
        <v>-1.4200000000000728</v>
      </c>
      <c r="L504">
        <f xml:space="preserve"> (tbl_market[ [#This Row],[close] ] - tbl_market[[#This Row],[open]]) / tbl_market[[#This Row],[open]]</f>
        <v>-1.1760126545587656E-3</v>
      </c>
      <c r="M504">
        <f xml:space="preserve"> tbl_market[[#This Row],[high]] - tbl_market[[#This Row],[low]]</f>
        <v>15.169999999999845</v>
      </c>
      <c r="N504" s="11" t="str">
        <f t="shared" si="7"/>
        <v>Mar</v>
      </c>
    </row>
    <row r="505" spans="1:14">
      <c r="A505" t="s">
        <v>234</v>
      </c>
      <c r="B505" t="s">
        <v>48</v>
      </c>
      <c r="C505">
        <v>1225.49</v>
      </c>
      <c r="D505">
        <v>1240.17</v>
      </c>
      <c r="E505">
        <v>1210.82</v>
      </c>
      <c r="F505">
        <v>1229.25</v>
      </c>
      <c r="G505">
        <v>48929</v>
      </c>
      <c r="H505" t="str">
        <f>VLOOKUP(B505,dim_company!A:C,3,FALSE)</f>
        <v>Pfizer Inc.</v>
      </c>
      <c r="I505" t="str">
        <f>VLOOKUP(B505,dim_company!A:D,4,FALSE)</f>
        <v>SEC03</v>
      </c>
      <c r="J505" t="str">
        <f>VLOOKUP(I505,dim_sector!A:B,2,FALSE)</f>
        <v>Healthcare</v>
      </c>
      <c r="K505">
        <f xml:space="preserve"> tbl_market[[#This Row],[close]] - tbl_market[[#This Row],[open]]</f>
        <v>3.7599999999999909</v>
      </c>
      <c r="L505">
        <f xml:space="preserve"> (tbl_market[ [#This Row],[close] ] - tbl_market[[#This Row],[open]]) / tbl_market[[#This Row],[open]]</f>
        <v>3.068160490905671E-3</v>
      </c>
      <c r="M505">
        <f xml:space="preserve"> tbl_market[[#This Row],[high]] - tbl_market[[#This Row],[low]]</f>
        <v>29.350000000000136</v>
      </c>
      <c r="N505" s="11" t="str">
        <f t="shared" si="7"/>
        <v>Mar</v>
      </c>
    </row>
    <row r="506" spans="1:14">
      <c r="A506" t="s">
        <v>235</v>
      </c>
      <c r="B506" t="s">
        <v>48</v>
      </c>
      <c r="C506">
        <v>1240.97</v>
      </c>
      <c r="D506">
        <v>1251.07</v>
      </c>
      <c r="E506">
        <v>1230.8699999999999</v>
      </c>
      <c r="F506">
        <v>1237.75</v>
      </c>
      <c r="G506">
        <v>30134</v>
      </c>
      <c r="H506" t="str">
        <f>VLOOKUP(B506,dim_company!A:C,3,FALSE)</f>
        <v>Pfizer Inc.</v>
      </c>
      <c r="I506" t="str">
        <f>VLOOKUP(B506,dim_company!A:D,4,FALSE)</f>
        <v>SEC03</v>
      </c>
      <c r="J506" t="str">
        <f>VLOOKUP(I506,dim_sector!A:B,2,FALSE)</f>
        <v>Healthcare</v>
      </c>
      <c r="K506">
        <f xml:space="preserve"> tbl_market[[#This Row],[close]] - tbl_market[[#This Row],[open]]</f>
        <v>-3.2200000000000273</v>
      </c>
      <c r="L506">
        <f xml:space="preserve"> (tbl_market[ [#This Row],[close] ] - tbl_market[[#This Row],[open]]) / tbl_market[[#This Row],[open]]</f>
        <v>-2.5947444337897185E-3</v>
      </c>
      <c r="M506">
        <f xml:space="preserve"> tbl_market[[#This Row],[high]] - tbl_market[[#This Row],[low]]</f>
        <v>20.200000000000045</v>
      </c>
      <c r="N506" s="11" t="str">
        <f t="shared" si="7"/>
        <v>Mar</v>
      </c>
    </row>
    <row r="507" spans="1:14">
      <c r="A507" t="s">
        <v>236</v>
      </c>
      <c r="B507" t="s">
        <v>48</v>
      </c>
      <c r="C507">
        <v>1261.96</v>
      </c>
      <c r="D507">
        <v>1269.23</v>
      </c>
      <c r="E507">
        <v>1254.7</v>
      </c>
      <c r="F507">
        <v>1259.27</v>
      </c>
      <c r="G507">
        <v>47799</v>
      </c>
      <c r="H507" t="str">
        <f>VLOOKUP(B507,dim_company!A:C,3,FALSE)</f>
        <v>Pfizer Inc.</v>
      </c>
      <c r="I507" t="str">
        <f>VLOOKUP(B507,dim_company!A:D,4,FALSE)</f>
        <v>SEC03</v>
      </c>
      <c r="J507" t="str">
        <f>VLOOKUP(I507,dim_sector!A:B,2,FALSE)</f>
        <v>Healthcare</v>
      </c>
      <c r="K507">
        <f xml:space="preserve"> tbl_market[[#This Row],[close]] - tbl_market[[#This Row],[open]]</f>
        <v>-2.6900000000000546</v>
      </c>
      <c r="L507">
        <f xml:space="preserve"> (tbl_market[ [#This Row],[close] ] - tbl_market[[#This Row],[open]]) / tbl_market[[#This Row],[open]]</f>
        <v>-2.1316048052236634E-3</v>
      </c>
      <c r="M507">
        <f xml:space="preserve"> tbl_market[[#This Row],[high]] - tbl_market[[#This Row],[low]]</f>
        <v>14.529999999999973</v>
      </c>
      <c r="N507" s="11" t="str">
        <f t="shared" si="7"/>
        <v>Mar</v>
      </c>
    </row>
    <row r="508" spans="1:14">
      <c r="A508" t="s">
        <v>239</v>
      </c>
      <c r="B508" t="s">
        <v>48</v>
      </c>
      <c r="C508">
        <v>1296.32</v>
      </c>
      <c r="D508">
        <v>1307.5</v>
      </c>
      <c r="E508">
        <v>1285.1400000000001</v>
      </c>
      <c r="F508">
        <v>1286.22</v>
      </c>
      <c r="G508">
        <v>38292</v>
      </c>
      <c r="H508" t="str">
        <f>VLOOKUP(B508,dim_company!A:C,3,FALSE)</f>
        <v>Pfizer Inc.</v>
      </c>
      <c r="I508" t="str">
        <f>VLOOKUP(B508,dim_company!A:D,4,FALSE)</f>
        <v>SEC03</v>
      </c>
      <c r="J508" t="str">
        <f>VLOOKUP(I508,dim_sector!A:B,2,FALSE)</f>
        <v>Healthcare</v>
      </c>
      <c r="K508">
        <f xml:space="preserve"> tbl_market[[#This Row],[close]] - tbl_market[[#This Row],[open]]</f>
        <v>-10.099999999999909</v>
      </c>
      <c r="L508">
        <f xml:space="preserve"> (tbl_market[ [#This Row],[close] ] - tbl_market[[#This Row],[open]]) / tbl_market[[#This Row],[open]]</f>
        <v>-7.791286102196919E-3</v>
      </c>
      <c r="M508">
        <f xml:space="preserve"> tbl_market[[#This Row],[high]] - tbl_market[[#This Row],[low]]</f>
        <v>22.3599999999999</v>
      </c>
      <c r="N508" s="11" t="str">
        <f t="shared" si="7"/>
        <v>Mar</v>
      </c>
    </row>
    <row r="509" spans="1:14">
      <c r="A509" t="s">
        <v>240</v>
      </c>
      <c r="B509" t="s">
        <v>48</v>
      </c>
      <c r="C509">
        <v>1280.31</v>
      </c>
      <c r="D509">
        <v>1289.79</v>
      </c>
      <c r="E509">
        <v>1270.83</v>
      </c>
      <c r="F509">
        <v>1284.1400000000001</v>
      </c>
      <c r="G509">
        <v>6313</v>
      </c>
      <c r="H509" t="str">
        <f>VLOOKUP(B509,dim_company!A:C,3,FALSE)</f>
        <v>Pfizer Inc.</v>
      </c>
      <c r="I509" t="str">
        <f>VLOOKUP(B509,dim_company!A:D,4,FALSE)</f>
        <v>SEC03</v>
      </c>
      <c r="J509" t="str">
        <f>VLOOKUP(I509,dim_sector!A:B,2,FALSE)</f>
        <v>Healthcare</v>
      </c>
      <c r="K509">
        <f xml:space="preserve"> tbl_market[[#This Row],[close]] - tbl_market[[#This Row],[open]]</f>
        <v>3.8300000000001546</v>
      </c>
      <c r="L509">
        <f xml:space="preserve"> (tbl_market[ [#This Row],[close] ] - tbl_market[[#This Row],[open]]) / tbl_market[[#This Row],[open]]</f>
        <v>2.9914630050535845E-3</v>
      </c>
      <c r="M509">
        <f xml:space="preserve"> tbl_market[[#This Row],[high]] - tbl_market[[#This Row],[low]]</f>
        <v>18.960000000000036</v>
      </c>
      <c r="N509" s="11" t="str">
        <f t="shared" si="7"/>
        <v>Mar</v>
      </c>
    </row>
    <row r="510" spans="1:14">
      <c r="A510" t="s">
        <v>241</v>
      </c>
      <c r="B510" t="s">
        <v>48</v>
      </c>
      <c r="C510">
        <v>1280.01</v>
      </c>
      <c r="D510">
        <v>1290.07</v>
      </c>
      <c r="E510">
        <v>1269.95</v>
      </c>
      <c r="F510">
        <v>1275.8499999999999</v>
      </c>
      <c r="G510">
        <v>5887</v>
      </c>
      <c r="H510" t="str">
        <f>VLOOKUP(B510,dim_company!A:C,3,FALSE)</f>
        <v>Pfizer Inc.</v>
      </c>
      <c r="I510" t="str">
        <f>VLOOKUP(B510,dim_company!A:D,4,FALSE)</f>
        <v>SEC03</v>
      </c>
      <c r="J510" t="str">
        <f>VLOOKUP(I510,dim_sector!A:B,2,FALSE)</f>
        <v>Healthcare</v>
      </c>
      <c r="K510">
        <f xml:space="preserve"> tbl_market[[#This Row],[close]] - tbl_market[[#This Row],[open]]</f>
        <v>-4.1600000000000819</v>
      </c>
      <c r="L510">
        <f xml:space="preserve"> (tbl_market[ [#This Row],[close] ] - tbl_market[[#This Row],[open]]) / tbl_market[[#This Row],[open]]</f>
        <v>-3.2499746095734265E-3</v>
      </c>
      <c r="M510">
        <f xml:space="preserve"> tbl_market[[#This Row],[high]] - tbl_market[[#This Row],[low]]</f>
        <v>20.119999999999891</v>
      </c>
      <c r="N510" s="11" t="str">
        <f t="shared" si="7"/>
        <v>Mar</v>
      </c>
    </row>
    <row r="511" spans="1:14">
      <c r="A511" t="s">
        <v>242</v>
      </c>
      <c r="B511" t="s">
        <v>48</v>
      </c>
      <c r="C511">
        <v>1272.8</v>
      </c>
      <c r="D511">
        <v>1288.3599999999999</v>
      </c>
      <c r="E511">
        <v>1257.25</v>
      </c>
      <c r="F511">
        <v>1263.8800000000001</v>
      </c>
      <c r="G511">
        <v>4558</v>
      </c>
      <c r="H511" t="str">
        <f>VLOOKUP(B511,dim_company!A:C,3,FALSE)</f>
        <v>Pfizer Inc.</v>
      </c>
      <c r="I511" t="str">
        <f>VLOOKUP(B511,dim_company!A:D,4,FALSE)</f>
        <v>SEC03</v>
      </c>
      <c r="J511" t="str">
        <f>VLOOKUP(I511,dim_sector!A:B,2,FALSE)</f>
        <v>Healthcare</v>
      </c>
      <c r="K511">
        <f xml:space="preserve"> tbl_market[[#This Row],[close]] - tbl_market[[#This Row],[open]]</f>
        <v>-8.9199999999998454</v>
      </c>
      <c r="L511">
        <f xml:space="preserve"> (tbl_market[ [#This Row],[close] ] - tbl_market[[#This Row],[open]]) / tbl_market[[#This Row],[open]]</f>
        <v>-7.0081709616592125E-3</v>
      </c>
      <c r="M511">
        <f xml:space="preserve"> tbl_market[[#This Row],[high]] - tbl_market[[#This Row],[low]]</f>
        <v>31.1099999999999</v>
      </c>
      <c r="N511" s="11" t="str">
        <f t="shared" si="7"/>
        <v>Mar</v>
      </c>
    </row>
    <row r="512" spans="1:14">
      <c r="A512" t="s">
        <v>243</v>
      </c>
      <c r="B512" t="s">
        <v>48</v>
      </c>
      <c r="C512">
        <v>1241.97</v>
      </c>
      <c r="D512">
        <v>1255.81</v>
      </c>
      <c r="E512">
        <v>1228.1400000000001</v>
      </c>
      <c r="F512">
        <v>1250.3</v>
      </c>
      <c r="G512">
        <v>37343</v>
      </c>
      <c r="H512" t="str">
        <f>VLOOKUP(B512,dim_company!A:C,3,FALSE)</f>
        <v>Pfizer Inc.</v>
      </c>
      <c r="I512" t="str">
        <f>VLOOKUP(B512,dim_company!A:D,4,FALSE)</f>
        <v>SEC03</v>
      </c>
      <c r="J512" t="str">
        <f>VLOOKUP(I512,dim_sector!A:B,2,FALSE)</f>
        <v>Healthcare</v>
      </c>
      <c r="K512">
        <f xml:space="preserve"> tbl_market[[#This Row],[close]] - tbl_market[[#This Row],[open]]</f>
        <v>8.3299999999999272</v>
      </c>
      <c r="L512">
        <f xml:space="preserve"> (tbl_market[ [#This Row],[close] ] - tbl_market[[#This Row],[open]]) / tbl_market[[#This Row],[open]]</f>
        <v>6.7070863225359122E-3</v>
      </c>
      <c r="M512">
        <f xml:space="preserve"> tbl_market[[#This Row],[high]] - tbl_market[[#This Row],[low]]</f>
        <v>27.669999999999845</v>
      </c>
      <c r="N512" s="11" t="str">
        <f t="shared" si="7"/>
        <v>Mar</v>
      </c>
    </row>
    <row r="513" spans="1:14">
      <c r="A513" t="s">
        <v>246</v>
      </c>
      <c r="B513" t="s">
        <v>48</v>
      </c>
      <c r="C513">
        <v>1230.05</v>
      </c>
      <c r="D513">
        <v>1240.43</v>
      </c>
      <c r="E513">
        <v>1219.68</v>
      </c>
      <c r="F513">
        <v>1229.01</v>
      </c>
      <c r="G513">
        <v>40887</v>
      </c>
      <c r="H513" t="str">
        <f>VLOOKUP(B513,dim_company!A:C,3,FALSE)</f>
        <v>Pfizer Inc.</v>
      </c>
      <c r="I513" t="str">
        <f>VLOOKUP(B513,dim_company!A:D,4,FALSE)</f>
        <v>SEC03</v>
      </c>
      <c r="J513" t="str">
        <f>VLOOKUP(I513,dim_sector!A:B,2,FALSE)</f>
        <v>Healthcare</v>
      </c>
      <c r="K513">
        <f xml:space="preserve"> tbl_market[[#This Row],[close]] - tbl_market[[#This Row],[open]]</f>
        <v>-1.0399999999999636</v>
      </c>
      <c r="L513">
        <f xml:space="preserve"> (tbl_market[ [#This Row],[close] ] - tbl_market[[#This Row],[open]]) / tbl_market[[#This Row],[open]]</f>
        <v>-8.4549408560624661E-4</v>
      </c>
      <c r="M513">
        <f xml:space="preserve"> tbl_market[[#This Row],[high]] - tbl_market[[#This Row],[low]]</f>
        <v>20.75</v>
      </c>
      <c r="N513" s="11" t="str">
        <f t="shared" si="7"/>
        <v>Mar</v>
      </c>
    </row>
    <row r="514" spans="1:14">
      <c r="A514" t="s">
        <v>247</v>
      </c>
      <c r="B514" t="s">
        <v>27</v>
      </c>
      <c r="C514">
        <v>793.91</v>
      </c>
      <c r="D514">
        <v>803.02</v>
      </c>
      <c r="E514">
        <v>784.8</v>
      </c>
      <c r="F514">
        <v>790.27</v>
      </c>
      <c r="G514">
        <v>38220</v>
      </c>
      <c r="H514" t="str">
        <f>VLOOKUP(B514,dim_company!A:C,3,FALSE)</f>
        <v>Tata Consultancy Services</v>
      </c>
      <c r="I514" t="str">
        <f>VLOOKUP(B514,dim_company!A:D,4,FALSE)</f>
        <v>SEC01</v>
      </c>
      <c r="J514" t="str">
        <f>VLOOKUP(I514,dim_sector!A:B,2,FALSE)</f>
        <v>Information Technology</v>
      </c>
      <c r="K514">
        <f xml:space="preserve"> tbl_market[[#This Row],[close]] - tbl_market[[#This Row],[open]]</f>
        <v>-3.6399999999999864</v>
      </c>
      <c r="L514">
        <f xml:space="preserve"> (tbl_market[ [#This Row],[close] ] - tbl_market[[#This Row],[open]]) / tbl_market[[#This Row],[open]]</f>
        <v>-4.5849025708203529E-3</v>
      </c>
      <c r="M514">
        <f xml:space="preserve"> tbl_market[[#This Row],[high]] - tbl_market[[#This Row],[low]]</f>
        <v>18.220000000000027</v>
      </c>
      <c r="N514" s="11" t="str">
        <f t="shared" ref="N514:N577" si="8">TEXT(A514,"mmm")</f>
        <v>Apr</v>
      </c>
    </row>
    <row r="515" spans="1:14">
      <c r="A515" t="s">
        <v>248</v>
      </c>
      <c r="B515" t="s">
        <v>27</v>
      </c>
      <c r="C515">
        <v>792.11</v>
      </c>
      <c r="D515">
        <v>800.16</v>
      </c>
      <c r="E515">
        <v>784.05</v>
      </c>
      <c r="F515">
        <v>793.83</v>
      </c>
      <c r="G515">
        <v>33580</v>
      </c>
      <c r="H515" t="str">
        <f>VLOOKUP(B515,dim_company!A:C,3,FALSE)</f>
        <v>Tata Consultancy Services</v>
      </c>
      <c r="I515" t="str">
        <f>VLOOKUP(B515,dim_company!A:D,4,FALSE)</f>
        <v>SEC01</v>
      </c>
      <c r="J515" t="str">
        <f>VLOOKUP(I515,dim_sector!A:B,2,FALSE)</f>
        <v>Information Technology</v>
      </c>
      <c r="K515">
        <f xml:space="preserve"> tbl_market[[#This Row],[close]] - tbl_market[[#This Row],[open]]</f>
        <v>1.7200000000000273</v>
      </c>
      <c r="L515">
        <f xml:space="preserve"> (tbl_market[ [#This Row],[close] ] - tbl_market[[#This Row],[open]]) / tbl_market[[#This Row],[open]]</f>
        <v>2.17141558621912E-3</v>
      </c>
      <c r="M515">
        <f xml:space="preserve"> tbl_market[[#This Row],[high]] - tbl_market[[#This Row],[low]]</f>
        <v>16.110000000000014</v>
      </c>
      <c r="N515" s="11" t="str">
        <f t="shared" si="8"/>
        <v>Apr</v>
      </c>
    </row>
    <row r="516" spans="1:14">
      <c r="A516" t="s">
        <v>249</v>
      </c>
      <c r="B516" t="s">
        <v>27</v>
      </c>
      <c r="C516">
        <v>833.67</v>
      </c>
      <c r="D516">
        <v>843.18</v>
      </c>
      <c r="E516">
        <v>824.16</v>
      </c>
      <c r="F516">
        <v>828.48</v>
      </c>
      <c r="G516">
        <v>24289</v>
      </c>
      <c r="H516" t="str">
        <f>VLOOKUP(B516,dim_company!A:C,3,FALSE)</f>
        <v>Tata Consultancy Services</v>
      </c>
      <c r="I516" t="str">
        <f>VLOOKUP(B516,dim_company!A:D,4,FALSE)</f>
        <v>SEC01</v>
      </c>
      <c r="J516" t="str">
        <f>VLOOKUP(I516,dim_sector!A:B,2,FALSE)</f>
        <v>Information Technology</v>
      </c>
      <c r="K516">
        <f xml:space="preserve"> tbl_market[[#This Row],[close]] - tbl_market[[#This Row],[open]]</f>
        <v>-5.1899999999999409</v>
      </c>
      <c r="L516">
        <f xml:space="preserve"> (tbl_market[ [#This Row],[close] ] - tbl_market[[#This Row],[open]]) / tbl_market[[#This Row],[open]]</f>
        <v>-6.2254849040986734E-3</v>
      </c>
      <c r="M516">
        <f xml:space="preserve"> tbl_market[[#This Row],[high]] - tbl_market[[#This Row],[low]]</f>
        <v>19.019999999999982</v>
      </c>
      <c r="N516" s="11" t="str">
        <f t="shared" si="8"/>
        <v>Apr</v>
      </c>
    </row>
    <row r="517" spans="1:14">
      <c r="A517" t="s">
        <v>250</v>
      </c>
      <c r="B517" t="s">
        <v>27</v>
      </c>
      <c r="C517">
        <v>822.67</v>
      </c>
      <c r="D517">
        <v>834.42</v>
      </c>
      <c r="E517">
        <v>810.92</v>
      </c>
      <c r="F517">
        <v>819.13</v>
      </c>
      <c r="G517">
        <v>42975</v>
      </c>
      <c r="H517" t="str">
        <f>VLOOKUP(B517,dim_company!A:C,3,FALSE)</f>
        <v>Tata Consultancy Services</v>
      </c>
      <c r="I517" t="str">
        <f>VLOOKUP(B517,dim_company!A:D,4,FALSE)</f>
        <v>SEC01</v>
      </c>
      <c r="J517" t="str">
        <f>VLOOKUP(I517,dim_sector!A:B,2,FALSE)</f>
        <v>Information Technology</v>
      </c>
      <c r="K517">
        <f xml:space="preserve"> tbl_market[[#This Row],[close]] - tbl_market[[#This Row],[open]]</f>
        <v>-3.5399999999999636</v>
      </c>
      <c r="L517">
        <f xml:space="preserve"> (tbl_market[ [#This Row],[close] ] - tbl_market[[#This Row],[open]]) / tbl_market[[#This Row],[open]]</f>
        <v>-4.3030619811102429E-3</v>
      </c>
      <c r="M517">
        <f xml:space="preserve"> tbl_market[[#This Row],[high]] - tbl_market[[#This Row],[low]]</f>
        <v>23.5</v>
      </c>
      <c r="N517" s="11" t="str">
        <f t="shared" si="8"/>
        <v>Apr</v>
      </c>
    </row>
    <row r="518" spans="1:14">
      <c r="A518" t="s">
        <v>253</v>
      </c>
      <c r="B518" t="s">
        <v>27</v>
      </c>
      <c r="C518">
        <v>819.26</v>
      </c>
      <c r="D518">
        <v>825.96</v>
      </c>
      <c r="E518">
        <v>812.56</v>
      </c>
      <c r="F518">
        <v>815.22</v>
      </c>
      <c r="G518">
        <v>39646</v>
      </c>
      <c r="H518" t="str">
        <f>VLOOKUP(B518,dim_company!A:C,3,FALSE)</f>
        <v>Tata Consultancy Services</v>
      </c>
      <c r="I518" t="str">
        <f>VLOOKUP(B518,dim_company!A:D,4,FALSE)</f>
        <v>SEC01</v>
      </c>
      <c r="J518" t="str">
        <f>VLOOKUP(I518,dim_sector!A:B,2,FALSE)</f>
        <v>Information Technology</v>
      </c>
      <c r="K518">
        <f xml:space="preserve"> tbl_market[[#This Row],[close]] - tbl_market[[#This Row],[open]]</f>
        <v>-4.0399999999999636</v>
      </c>
      <c r="L518">
        <f xml:space="preserve"> (tbl_market[ [#This Row],[close] ] - tbl_market[[#This Row],[open]]) / tbl_market[[#This Row],[open]]</f>
        <v>-4.9312794473060613E-3</v>
      </c>
      <c r="M518">
        <f xml:space="preserve"> tbl_market[[#This Row],[high]] - tbl_market[[#This Row],[low]]</f>
        <v>13.400000000000091</v>
      </c>
      <c r="N518" s="11" t="str">
        <f t="shared" si="8"/>
        <v>Apr</v>
      </c>
    </row>
    <row r="519" spans="1:14">
      <c r="A519" t="s">
        <v>254</v>
      </c>
      <c r="B519" t="s">
        <v>27</v>
      </c>
      <c r="C519">
        <v>815.41</v>
      </c>
      <c r="D519">
        <v>830.17</v>
      </c>
      <c r="E519">
        <v>800.66</v>
      </c>
      <c r="F519">
        <v>814.79</v>
      </c>
      <c r="G519">
        <v>23687</v>
      </c>
      <c r="H519" t="str">
        <f>VLOOKUP(B519,dim_company!A:C,3,FALSE)</f>
        <v>Tata Consultancy Services</v>
      </c>
      <c r="I519" t="str">
        <f>VLOOKUP(B519,dim_company!A:D,4,FALSE)</f>
        <v>SEC01</v>
      </c>
      <c r="J519" t="str">
        <f>VLOOKUP(I519,dim_sector!A:B,2,FALSE)</f>
        <v>Information Technology</v>
      </c>
      <c r="K519">
        <f xml:space="preserve"> tbl_market[[#This Row],[close]] - tbl_market[[#This Row],[open]]</f>
        <v>-0.62000000000000455</v>
      </c>
      <c r="L519">
        <f xml:space="preserve"> (tbl_market[ [#This Row],[close] ] - tbl_market[[#This Row],[open]]) / tbl_market[[#This Row],[open]]</f>
        <v>-7.6035368710219964E-4</v>
      </c>
      <c r="M519">
        <f xml:space="preserve"> tbl_market[[#This Row],[high]] - tbl_market[[#This Row],[low]]</f>
        <v>29.509999999999991</v>
      </c>
      <c r="N519" s="11" t="str">
        <f t="shared" si="8"/>
        <v>Apr</v>
      </c>
    </row>
    <row r="520" spans="1:14">
      <c r="A520" t="s">
        <v>255</v>
      </c>
      <c r="B520" t="s">
        <v>27</v>
      </c>
      <c r="C520">
        <v>803.46</v>
      </c>
      <c r="D520">
        <v>815.6</v>
      </c>
      <c r="E520">
        <v>791.33</v>
      </c>
      <c r="F520">
        <v>800.54</v>
      </c>
      <c r="G520">
        <v>7833</v>
      </c>
      <c r="H520" t="str">
        <f>VLOOKUP(B520,dim_company!A:C,3,FALSE)</f>
        <v>Tata Consultancy Services</v>
      </c>
      <c r="I520" t="str">
        <f>VLOOKUP(B520,dim_company!A:D,4,FALSE)</f>
        <v>SEC01</v>
      </c>
      <c r="J520" t="str">
        <f>VLOOKUP(I520,dim_sector!A:B,2,FALSE)</f>
        <v>Information Technology</v>
      </c>
      <c r="K520">
        <f xml:space="preserve"> tbl_market[[#This Row],[close]] - tbl_market[[#This Row],[open]]</f>
        <v>-2.9200000000000728</v>
      </c>
      <c r="L520">
        <f xml:space="preserve"> (tbl_market[ [#This Row],[close] ] - tbl_market[[#This Row],[open]]) / tbl_market[[#This Row],[open]]</f>
        <v>-3.6342817315113043E-3</v>
      </c>
      <c r="M520">
        <f xml:space="preserve"> tbl_market[[#This Row],[high]] - tbl_market[[#This Row],[low]]</f>
        <v>24.269999999999982</v>
      </c>
      <c r="N520" s="11" t="str">
        <f t="shared" si="8"/>
        <v>Apr</v>
      </c>
    </row>
    <row r="521" spans="1:14">
      <c r="A521" t="s">
        <v>256</v>
      </c>
      <c r="B521" t="s">
        <v>27</v>
      </c>
      <c r="C521">
        <v>814.93</v>
      </c>
      <c r="D521">
        <v>820.62</v>
      </c>
      <c r="E521">
        <v>809.23</v>
      </c>
      <c r="F521">
        <v>811.32</v>
      </c>
      <c r="G521">
        <v>6052</v>
      </c>
      <c r="H521" t="str">
        <f>VLOOKUP(B521,dim_company!A:C,3,FALSE)</f>
        <v>Tata Consultancy Services</v>
      </c>
      <c r="I521" t="str">
        <f>VLOOKUP(B521,dim_company!A:D,4,FALSE)</f>
        <v>SEC01</v>
      </c>
      <c r="J521" t="str">
        <f>VLOOKUP(I521,dim_sector!A:B,2,FALSE)</f>
        <v>Information Technology</v>
      </c>
      <c r="K521">
        <f xml:space="preserve"> tbl_market[[#This Row],[close]] - tbl_market[[#This Row],[open]]</f>
        <v>-3.6099999999999</v>
      </c>
      <c r="L521">
        <f xml:space="preserve"> (tbl_market[ [#This Row],[close] ] - tbl_market[[#This Row],[open]]) / tbl_market[[#This Row],[open]]</f>
        <v>-4.4298283288133952E-3</v>
      </c>
      <c r="M521">
        <f xml:space="preserve"> tbl_market[[#This Row],[high]] - tbl_market[[#This Row],[low]]</f>
        <v>11.389999999999986</v>
      </c>
      <c r="N521" s="11" t="str">
        <f t="shared" si="8"/>
        <v>Apr</v>
      </c>
    </row>
    <row r="522" spans="1:14">
      <c r="A522" t="s">
        <v>257</v>
      </c>
      <c r="B522" t="s">
        <v>27</v>
      </c>
      <c r="C522">
        <v>817.55</v>
      </c>
      <c r="D522">
        <v>829.76</v>
      </c>
      <c r="E522">
        <v>805.35</v>
      </c>
      <c r="F522">
        <v>820.8</v>
      </c>
      <c r="G522">
        <v>41770</v>
      </c>
      <c r="H522" t="str">
        <f>VLOOKUP(B522,dim_company!A:C,3,FALSE)</f>
        <v>Tata Consultancy Services</v>
      </c>
      <c r="I522" t="str">
        <f>VLOOKUP(B522,dim_company!A:D,4,FALSE)</f>
        <v>SEC01</v>
      </c>
      <c r="J522" t="str">
        <f>VLOOKUP(I522,dim_sector!A:B,2,FALSE)</f>
        <v>Information Technology</v>
      </c>
      <c r="K522">
        <f xml:space="preserve"> tbl_market[[#This Row],[close]] - tbl_market[[#This Row],[open]]</f>
        <v>3.25</v>
      </c>
      <c r="L522">
        <f xml:space="preserve"> (tbl_market[ [#This Row],[close] ] - tbl_market[[#This Row],[open]]) / tbl_market[[#This Row],[open]]</f>
        <v>3.9752920310684361E-3</v>
      </c>
      <c r="M522">
        <f xml:space="preserve"> tbl_market[[#This Row],[high]] - tbl_market[[#This Row],[low]]</f>
        <v>24.409999999999968</v>
      </c>
      <c r="N522" s="11" t="str">
        <f t="shared" si="8"/>
        <v>Apr</v>
      </c>
    </row>
    <row r="523" spans="1:14">
      <c r="A523" t="s">
        <v>260</v>
      </c>
      <c r="B523" t="s">
        <v>27</v>
      </c>
      <c r="C523">
        <v>822.58</v>
      </c>
      <c r="D523">
        <v>834.67</v>
      </c>
      <c r="E523">
        <v>810.5</v>
      </c>
      <c r="F523">
        <v>821.2</v>
      </c>
      <c r="G523">
        <v>18450</v>
      </c>
      <c r="H523" t="str">
        <f>VLOOKUP(B523,dim_company!A:C,3,FALSE)</f>
        <v>Tata Consultancy Services</v>
      </c>
      <c r="I523" t="str">
        <f>VLOOKUP(B523,dim_company!A:D,4,FALSE)</f>
        <v>SEC01</v>
      </c>
      <c r="J523" t="str">
        <f>VLOOKUP(I523,dim_sector!A:B,2,FALSE)</f>
        <v>Information Technology</v>
      </c>
      <c r="K523">
        <f xml:space="preserve"> tbl_market[[#This Row],[close]] - tbl_market[[#This Row],[open]]</f>
        <v>-1.3799999999999955</v>
      </c>
      <c r="L523">
        <f xml:space="preserve"> (tbl_market[ [#This Row],[close] ] - tbl_market[[#This Row],[open]]) / tbl_market[[#This Row],[open]]</f>
        <v>-1.6776483746261705E-3</v>
      </c>
      <c r="M523">
        <f xml:space="preserve"> tbl_market[[#This Row],[high]] - tbl_market[[#This Row],[low]]</f>
        <v>24.169999999999959</v>
      </c>
      <c r="N523" s="11" t="str">
        <f t="shared" si="8"/>
        <v>Apr</v>
      </c>
    </row>
    <row r="524" spans="1:14">
      <c r="A524" t="s">
        <v>261</v>
      </c>
      <c r="B524" t="s">
        <v>27</v>
      </c>
      <c r="C524">
        <v>816.91</v>
      </c>
      <c r="D524">
        <v>819.07</v>
      </c>
      <c r="E524">
        <v>814.75</v>
      </c>
      <c r="F524">
        <v>815.88</v>
      </c>
      <c r="G524">
        <v>39494</v>
      </c>
      <c r="H524" t="str">
        <f>VLOOKUP(B524,dim_company!A:C,3,FALSE)</f>
        <v>Tata Consultancy Services</v>
      </c>
      <c r="I524" t="str">
        <f>VLOOKUP(B524,dim_company!A:D,4,FALSE)</f>
        <v>SEC01</v>
      </c>
      <c r="J524" t="str">
        <f>VLOOKUP(I524,dim_sector!A:B,2,FALSE)</f>
        <v>Information Technology</v>
      </c>
      <c r="K524">
        <f xml:space="preserve"> tbl_market[[#This Row],[close]] - tbl_market[[#This Row],[open]]</f>
        <v>-1.0299999999999727</v>
      </c>
      <c r="L524">
        <f xml:space="preserve"> (tbl_market[ [#This Row],[close] ] - tbl_market[[#This Row],[open]]) / tbl_market[[#This Row],[open]]</f>
        <v>-1.2608488083142241E-3</v>
      </c>
      <c r="M524">
        <f xml:space="preserve"> tbl_market[[#This Row],[high]] - tbl_market[[#This Row],[low]]</f>
        <v>4.32000000000005</v>
      </c>
      <c r="N524" s="11" t="str">
        <f t="shared" si="8"/>
        <v>Apr</v>
      </c>
    </row>
    <row r="525" spans="1:14">
      <c r="A525" t="s">
        <v>262</v>
      </c>
      <c r="B525" t="s">
        <v>27</v>
      </c>
      <c r="C525">
        <v>803.56</v>
      </c>
      <c r="D525">
        <v>806.89</v>
      </c>
      <c r="E525">
        <v>800.22</v>
      </c>
      <c r="F525">
        <v>800.85</v>
      </c>
      <c r="G525">
        <v>35850</v>
      </c>
      <c r="H525" t="str">
        <f>VLOOKUP(B525,dim_company!A:C,3,FALSE)</f>
        <v>Tata Consultancy Services</v>
      </c>
      <c r="I525" t="str">
        <f>VLOOKUP(B525,dim_company!A:D,4,FALSE)</f>
        <v>SEC01</v>
      </c>
      <c r="J525" t="str">
        <f>VLOOKUP(I525,dim_sector!A:B,2,FALSE)</f>
        <v>Information Technology</v>
      </c>
      <c r="K525">
        <f xml:space="preserve"> tbl_market[[#This Row],[close]] - tbl_market[[#This Row],[open]]</f>
        <v>-2.7099999999999227</v>
      </c>
      <c r="L525">
        <f xml:space="preserve"> (tbl_market[ [#This Row],[close] ] - tbl_market[[#This Row],[open]]) / tbl_market[[#This Row],[open]]</f>
        <v>-3.372492408780829E-3</v>
      </c>
      <c r="M525">
        <f xml:space="preserve"> tbl_market[[#This Row],[high]] - tbl_market[[#This Row],[low]]</f>
        <v>6.6699999999999591</v>
      </c>
      <c r="N525" s="11" t="str">
        <f t="shared" si="8"/>
        <v>Apr</v>
      </c>
    </row>
    <row r="526" spans="1:14">
      <c r="A526" t="s">
        <v>263</v>
      </c>
      <c r="B526" t="s">
        <v>27</v>
      </c>
      <c r="C526">
        <v>790.58</v>
      </c>
      <c r="D526">
        <v>798.45</v>
      </c>
      <c r="E526">
        <v>782.71</v>
      </c>
      <c r="F526">
        <v>793.11</v>
      </c>
      <c r="G526">
        <v>24132</v>
      </c>
      <c r="H526" t="str">
        <f>VLOOKUP(B526,dim_company!A:C,3,FALSE)</f>
        <v>Tata Consultancy Services</v>
      </c>
      <c r="I526" t="str">
        <f>VLOOKUP(B526,dim_company!A:D,4,FALSE)</f>
        <v>SEC01</v>
      </c>
      <c r="J526" t="str">
        <f>VLOOKUP(I526,dim_sector!A:B,2,FALSE)</f>
        <v>Information Technology</v>
      </c>
      <c r="K526">
        <f xml:space="preserve"> tbl_market[[#This Row],[close]] - tbl_market[[#This Row],[open]]</f>
        <v>2.5299999999999727</v>
      </c>
      <c r="L526">
        <f xml:space="preserve"> (tbl_market[ [#This Row],[close] ] - tbl_market[[#This Row],[open]]) / tbl_market[[#This Row],[open]]</f>
        <v>3.2001821447544495E-3</v>
      </c>
      <c r="M526">
        <f xml:space="preserve"> tbl_market[[#This Row],[high]] - tbl_market[[#This Row],[low]]</f>
        <v>15.740000000000009</v>
      </c>
      <c r="N526" s="11" t="str">
        <f t="shared" si="8"/>
        <v>Apr</v>
      </c>
    </row>
    <row r="527" spans="1:14">
      <c r="A527" t="s">
        <v>264</v>
      </c>
      <c r="B527" t="s">
        <v>27</v>
      </c>
      <c r="C527">
        <v>807.35</v>
      </c>
      <c r="D527">
        <v>814.3</v>
      </c>
      <c r="E527">
        <v>800.4</v>
      </c>
      <c r="F527">
        <v>800.77</v>
      </c>
      <c r="G527">
        <v>1417</v>
      </c>
      <c r="H527" t="str">
        <f>VLOOKUP(B527,dim_company!A:C,3,FALSE)</f>
        <v>Tata Consultancy Services</v>
      </c>
      <c r="I527" t="str">
        <f>VLOOKUP(B527,dim_company!A:D,4,FALSE)</f>
        <v>SEC01</v>
      </c>
      <c r="J527" t="str">
        <f>VLOOKUP(I527,dim_sector!A:B,2,FALSE)</f>
        <v>Information Technology</v>
      </c>
      <c r="K527">
        <f xml:space="preserve"> tbl_market[[#This Row],[close]] - tbl_market[[#This Row],[open]]</f>
        <v>-6.5800000000000409</v>
      </c>
      <c r="L527">
        <f xml:space="preserve"> (tbl_market[ [#This Row],[close] ] - tbl_market[[#This Row],[open]]) / tbl_market[[#This Row],[open]]</f>
        <v>-8.15012076546732E-3</v>
      </c>
      <c r="M527">
        <f xml:space="preserve"> tbl_market[[#This Row],[high]] - tbl_market[[#This Row],[low]]</f>
        <v>13.899999999999977</v>
      </c>
      <c r="N527" s="11" t="str">
        <f t="shared" si="8"/>
        <v>Apr</v>
      </c>
    </row>
    <row r="528" spans="1:14">
      <c r="A528" t="s">
        <v>267</v>
      </c>
      <c r="B528" t="s">
        <v>27</v>
      </c>
      <c r="C528">
        <v>796.94</v>
      </c>
      <c r="D528">
        <v>802.99</v>
      </c>
      <c r="E528">
        <v>790.9</v>
      </c>
      <c r="F528">
        <v>798.82</v>
      </c>
      <c r="G528">
        <v>18209</v>
      </c>
      <c r="H528" t="str">
        <f>VLOOKUP(B528,dim_company!A:C,3,FALSE)</f>
        <v>Tata Consultancy Services</v>
      </c>
      <c r="I528" t="str">
        <f>VLOOKUP(B528,dim_company!A:D,4,FALSE)</f>
        <v>SEC01</v>
      </c>
      <c r="J528" t="str">
        <f>VLOOKUP(I528,dim_sector!A:B,2,FALSE)</f>
        <v>Information Technology</v>
      </c>
      <c r="K528">
        <f xml:space="preserve"> tbl_market[[#This Row],[close]] - tbl_market[[#This Row],[open]]</f>
        <v>1.8799999999999955</v>
      </c>
      <c r="L528">
        <f xml:space="preserve"> (tbl_market[ [#This Row],[close] ] - tbl_market[[#This Row],[open]]) / tbl_market[[#This Row],[open]]</f>
        <v>2.3590232639847356E-3</v>
      </c>
      <c r="M528">
        <f xml:space="preserve"> tbl_market[[#This Row],[high]] - tbl_market[[#This Row],[low]]</f>
        <v>12.090000000000032</v>
      </c>
      <c r="N528" s="11" t="str">
        <f t="shared" si="8"/>
        <v>Apr</v>
      </c>
    </row>
    <row r="529" spans="1:14">
      <c r="A529" t="s">
        <v>268</v>
      </c>
      <c r="B529" t="s">
        <v>27</v>
      </c>
      <c r="C529">
        <v>795.26</v>
      </c>
      <c r="D529">
        <v>805.8</v>
      </c>
      <c r="E529">
        <v>784.73</v>
      </c>
      <c r="F529">
        <v>794.73</v>
      </c>
      <c r="G529">
        <v>1412</v>
      </c>
      <c r="H529" t="str">
        <f>VLOOKUP(B529,dim_company!A:C,3,FALSE)</f>
        <v>Tata Consultancy Services</v>
      </c>
      <c r="I529" t="str">
        <f>VLOOKUP(B529,dim_company!A:D,4,FALSE)</f>
        <v>SEC01</v>
      </c>
      <c r="J529" t="str">
        <f>VLOOKUP(I529,dim_sector!A:B,2,FALSE)</f>
        <v>Information Technology</v>
      </c>
      <c r="K529">
        <f xml:space="preserve"> tbl_market[[#This Row],[close]] - tbl_market[[#This Row],[open]]</f>
        <v>-0.52999999999997272</v>
      </c>
      <c r="L529">
        <f xml:space="preserve"> (tbl_market[ [#This Row],[close] ] - tbl_market[[#This Row],[open]]) / tbl_market[[#This Row],[open]]</f>
        <v>-6.6644870859841154E-4</v>
      </c>
      <c r="M529">
        <f xml:space="preserve"> tbl_market[[#This Row],[high]] - tbl_market[[#This Row],[low]]</f>
        <v>21.069999999999936</v>
      </c>
      <c r="N529" s="11" t="str">
        <f t="shared" si="8"/>
        <v>Apr</v>
      </c>
    </row>
    <row r="530" spans="1:14">
      <c r="A530" t="s">
        <v>269</v>
      </c>
      <c r="B530" t="s">
        <v>27</v>
      </c>
      <c r="C530">
        <v>796.92</v>
      </c>
      <c r="D530">
        <v>800.58</v>
      </c>
      <c r="E530">
        <v>793.27</v>
      </c>
      <c r="F530">
        <v>799.95</v>
      </c>
      <c r="G530">
        <v>24548</v>
      </c>
      <c r="H530" t="str">
        <f>VLOOKUP(B530,dim_company!A:C,3,FALSE)</f>
        <v>Tata Consultancy Services</v>
      </c>
      <c r="I530" t="str">
        <f>VLOOKUP(B530,dim_company!A:D,4,FALSE)</f>
        <v>SEC01</v>
      </c>
      <c r="J530" t="str">
        <f>VLOOKUP(I530,dim_sector!A:B,2,FALSE)</f>
        <v>Information Technology</v>
      </c>
      <c r="K530">
        <f xml:space="preserve"> tbl_market[[#This Row],[close]] - tbl_market[[#This Row],[open]]</f>
        <v>3.0300000000000864</v>
      </c>
      <c r="L530">
        <f xml:space="preserve"> (tbl_market[ [#This Row],[close] ] - tbl_market[[#This Row],[open]]) / tbl_market[[#This Row],[open]]</f>
        <v>3.8021382321940553E-3</v>
      </c>
      <c r="M530">
        <f xml:space="preserve"> tbl_market[[#This Row],[high]] - tbl_market[[#This Row],[low]]</f>
        <v>7.3100000000000591</v>
      </c>
      <c r="N530" s="11" t="str">
        <f t="shared" si="8"/>
        <v>Apr</v>
      </c>
    </row>
    <row r="531" spans="1:14">
      <c r="A531" t="s">
        <v>270</v>
      </c>
      <c r="B531" t="s">
        <v>27</v>
      </c>
      <c r="C531">
        <v>812.75</v>
      </c>
      <c r="D531">
        <v>816.48</v>
      </c>
      <c r="E531">
        <v>809.02</v>
      </c>
      <c r="F531">
        <v>811.9</v>
      </c>
      <c r="G531">
        <v>19888</v>
      </c>
      <c r="H531" t="str">
        <f>VLOOKUP(B531,dim_company!A:C,3,FALSE)</f>
        <v>Tata Consultancy Services</v>
      </c>
      <c r="I531" t="str">
        <f>VLOOKUP(B531,dim_company!A:D,4,FALSE)</f>
        <v>SEC01</v>
      </c>
      <c r="J531" t="str">
        <f>VLOOKUP(I531,dim_sector!A:B,2,FALSE)</f>
        <v>Information Technology</v>
      </c>
      <c r="K531">
        <f xml:space="preserve"> tbl_market[[#This Row],[close]] - tbl_market[[#This Row],[open]]</f>
        <v>-0.85000000000002274</v>
      </c>
      <c r="L531">
        <f xml:space="preserve"> (tbl_market[ [#This Row],[close] ] - tbl_market[[#This Row],[open]]) / tbl_market[[#This Row],[open]]</f>
        <v>-1.0458320516764353E-3</v>
      </c>
      <c r="M531">
        <f xml:space="preserve"> tbl_market[[#This Row],[high]] - tbl_market[[#This Row],[low]]</f>
        <v>7.4600000000000364</v>
      </c>
      <c r="N531" s="11" t="str">
        <f t="shared" si="8"/>
        <v>Apr</v>
      </c>
    </row>
    <row r="532" spans="1:14">
      <c r="A532" t="s">
        <v>271</v>
      </c>
      <c r="B532" t="s">
        <v>27</v>
      </c>
      <c r="C532">
        <v>814.67</v>
      </c>
      <c r="D532">
        <v>824</v>
      </c>
      <c r="E532">
        <v>805.35</v>
      </c>
      <c r="F532">
        <v>814.73</v>
      </c>
      <c r="G532">
        <v>18506</v>
      </c>
      <c r="H532" t="str">
        <f>VLOOKUP(B532,dim_company!A:C,3,FALSE)</f>
        <v>Tata Consultancy Services</v>
      </c>
      <c r="I532" t="str">
        <f>VLOOKUP(B532,dim_company!A:D,4,FALSE)</f>
        <v>SEC01</v>
      </c>
      <c r="J532" t="str">
        <f>VLOOKUP(I532,dim_sector!A:B,2,FALSE)</f>
        <v>Information Technology</v>
      </c>
      <c r="K532">
        <f xml:space="preserve"> tbl_market[[#This Row],[close]] - tbl_market[[#This Row],[open]]</f>
        <v>6.0000000000059117E-2</v>
      </c>
      <c r="L532">
        <f xml:space="preserve"> (tbl_market[ [#This Row],[close] ] - tbl_market[[#This Row],[open]]) / tbl_market[[#This Row],[open]]</f>
        <v>7.3649453152882906E-5</v>
      </c>
      <c r="M532">
        <f xml:space="preserve"> tbl_market[[#This Row],[high]] - tbl_market[[#This Row],[low]]</f>
        <v>18.649999999999977</v>
      </c>
      <c r="N532" s="11" t="str">
        <f t="shared" si="8"/>
        <v>Apr</v>
      </c>
    </row>
    <row r="533" spans="1:14">
      <c r="A533" t="s">
        <v>274</v>
      </c>
      <c r="B533" t="s">
        <v>27</v>
      </c>
      <c r="C533">
        <v>818.49</v>
      </c>
      <c r="D533">
        <v>824.91</v>
      </c>
      <c r="E533">
        <v>812.07</v>
      </c>
      <c r="F533">
        <v>818.16</v>
      </c>
      <c r="G533">
        <v>35911</v>
      </c>
      <c r="H533" t="str">
        <f>VLOOKUP(B533,dim_company!A:C,3,FALSE)</f>
        <v>Tata Consultancy Services</v>
      </c>
      <c r="I533" t="str">
        <f>VLOOKUP(B533,dim_company!A:D,4,FALSE)</f>
        <v>SEC01</v>
      </c>
      <c r="J533" t="str">
        <f>VLOOKUP(I533,dim_sector!A:B,2,FALSE)</f>
        <v>Information Technology</v>
      </c>
      <c r="K533">
        <f xml:space="preserve"> tbl_market[[#This Row],[close]] - tbl_market[[#This Row],[open]]</f>
        <v>-0.33000000000004093</v>
      </c>
      <c r="L533">
        <f xml:space="preserve"> (tbl_market[ [#This Row],[close] ] - tbl_market[[#This Row],[open]]) / tbl_market[[#This Row],[open]]</f>
        <v>-4.0318146831365187E-4</v>
      </c>
      <c r="M533">
        <f xml:space="preserve"> tbl_market[[#This Row],[high]] - tbl_market[[#This Row],[low]]</f>
        <v>12.839999999999918</v>
      </c>
      <c r="N533" s="11" t="str">
        <f t="shared" si="8"/>
        <v>Apr</v>
      </c>
    </row>
    <row r="534" spans="1:14">
      <c r="A534" t="s">
        <v>275</v>
      </c>
      <c r="B534" t="s">
        <v>27</v>
      </c>
      <c r="C534">
        <v>827.71</v>
      </c>
      <c r="D534">
        <v>838.3</v>
      </c>
      <c r="E534">
        <v>817.12</v>
      </c>
      <c r="F534">
        <v>832.62</v>
      </c>
      <c r="G534">
        <v>45811</v>
      </c>
      <c r="H534" t="str">
        <f>VLOOKUP(B534,dim_company!A:C,3,FALSE)</f>
        <v>Tata Consultancy Services</v>
      </c>
      <c r="I534" t="str">
        <f>VLOOKUP(B534,dim_company!A:D,4,FALSE)</f>
        <v>SEC01</v>
      </c>
      <c r="J534" t="str">
        <f>VLOOKUP(I534,dim_sector!A:B,2,FALSE)</f>
        <v>Information Technology</v>
      </c>
      <c r="K534">
        <f xml:space="preserve"> tbl_market[[#This Row],[close]] - tbl_market[[#This Row],[open]]</f>
        <v>4.9099999999999682</v>
      </c>
      <c r="L534">
        <f xml:space="preserve"> (tbl_market[ [#This Row],[close] ] - tbl_market[[#This Row],[open]]) / tbl_market[[#This Row],[open]]</f>
        <v>5.9320293339454253E-3</v>
      </c>
      <c r="M534">
        <f xml:space="preserve"> tbl_market[[#This Row],[high]] - tbl_market[[#This Row],[low]]</f>
        <v>21.17999999999995</v>
      </c>
      <c r="N534" s="11" t="str">
        <f t="shared" si="8"/>
        <v>Apr</v>
      </c>
    </row>
    <row r="535" spans="1:14">
      <c r="A535" t="s">
        <v>276</v>
      </c>
      <c r="B535" t="s">
        <v>27</v>
      </c>
      <c r="C535">
        <v>831.98</v>
      </c>
      <c r="D535">
        <v>841.83</v>
      </c>
      <c r="E535">
        <v>822.13</v>
      </c>
      <c r="F535">
        <v>834.67</v>
      </c>
      <c r="G535">
        <v>48320</v>
      </c>
      <c r="H535" t="str">
        <f>VLOOKUP(B535,dim_company!A:C,3,FALSE)</f>
        <v>Tata Consultancy Services</v>
      </c>
      <c r="I535" t="str">
        <f>VLOOKUP(B535,dim_company!A:D,4,FALSE)</f>
        <v>SEC01</v>
      </c>
      <c r="J535" t="str">
        <f>VLOOKUP(I535,dim_sector!A:B,2,FALSE)</f>
        <v>Information Technology</v>
      </c>
      <c r="K535">
        <f xml:space="preserve"> tbl_market[[#This Row],[close]] - tbl_market[[#This Row],[open]]</f>
        <v>2.6899999999999409</v>
      </c>
      <c r="L535">
        <f xml:space="preserve"> (tbl_market[ [#This Row],[close] ] - tbl_market[[#This Row],[open]]) / tbl_market[[#This Row],[open]]</f>
        <v>3.2332507992979889E-3</v>
      </c>
      <c r="M535">
        <f xml:space="preserve"> tbl_market[[#This Row],[high]] - tbl_market[[#This Row],[low]]</f>
        <v>19.700000000000045</v>
      </c>
      <c r="N535" s="11" t="str">
        <f t="shared" si="8"/>
        <v>Apr</v>
      </c>
    </row>
    <row r="536" spans="1:14">
      <c r="A536" t="s">
        <v>247</v>
      </c>
      <c r="B536" t="s">
        <v>30</v>
      </c>
      <c r="C536">
        <v>1276.02</v>
      </c>
      <c r="D536">
        <v>1291.5</v>
      </c>
      <c r="E536">
        <v>1260.53</v>
      </c>
      <c r="F536">
        <v>1276.68</v>
      </c>
      <c r="G536">
        <v>11395</v>
      </c>
      <c r="H536" t="str">
        <f>VLOOKUP(B536,dim_company!A:C,3,FALSE)</f>
        <v>Infosys</v>
      </c>
      <c r="I536" t="str">
        <f>VLOOKUP(B536,dim_company!A:D,4,FALSE)</f>
        <v>SEC01</v>
      </c>
      <c r="J536" t="str">
        <f>VLOOKUP(I536,dim_sector!A:B,2,FALSE)</f>
        <v>Information Technology</v>
      </c>
      <c r="K536">
        <f xml:space="preserve"> tbl_market[[#This Row],[close]] - tbl_market[[#This Row],[open]]</f>
        <v>0.66000000000008185</v>
      </c>
      <c r="L536">
        <f xml:space="preserve"> (tbl_market[ [#This Row],[close] ] - tbl_market[[#This Row],[open]]) / tbl_market[[#This Row],[open]]</f>
        <v>5.1723327220582892E-4</v>
      </c>
      <c r="M536">
        <f xml:space="preserve"> tbl_market[[#This Row],[high]] - tbl_market[[#This Row],[low]]</f>
        <v>30.970000000000027</v>
      </c>
      <c r="N536" s="11" t="str">
        <f t="shared" si="8"/>
        <v>Apr</v>
      </c>
    </row>
    <row r="537" spans="1:14">
      <c r="A537" t="s">
        <v>248</v>
      </c>
      <c r="B537" t="s">
        <v>30</v>
      </c>
      <c r="C537">
        <v>1261.1099999999999</v>
      </c>
      <c r="D537">
        <v>1270.31</v>
      </c>
      <c r="E537">
        <v>1251.9000000000001</v>
      </c>
      <c r="F537">
        <v>1264.93</v>
      </c>
      <c r="G537">
        <v>5944</v>
      </c>
      <c r="H537" t="str">
        <f>VLOOKUP(B537,dim_company!A:C,3,FALSE)</f>
        <v>Infosys</v>
      </c>
      <c r="I537" t="str">
        <f>VLOOKUP(B537,dim_company!A:D,4,FALSE)</f>
        <v>SEC01</v>
      </c>
      <c r="J537" t="str">
        <f>VLOOKUP(I537,dim_sector!A:B,2,FALSE)</f>
        <v>Information Technology</v>
      </c>
      <c r="K537">
        <f xml:space="preserve"> tbl_market[[#This Row],[close]] - tbl_market[[#This Row],[open]]</f>
        <v>3.8200000000001637</v>
      </c>
      <c r="L537">
        <f xml:space="preserve"> (tbl_market[ [#This Row],[close] ] - tbl_market[[#This Row],[open]]) / tbl_market[[#This Row],[open]]</f>
        <v>3.0290775586587718E-3</v>
      </c>
      <c r="M537">
        <f xml:space="preserve"> tbl_market[[#This Row],[high]] - tbl_market[[#This Row],[low]]</f>
        <v>18.409999999999854</v>
      </c>
      <c r="N537" s="11" t="str">
        <f t="shared" si="8"/>
        <v>Apr</v>
      </c>
    </row>
    <row r="538" spans="1:14">
      <c r="A538" t="s">
        <v>249</v>
      </c>
      <c r="B538" t="s">
        <v>30</v>
      </c>
      <c r="C538">
        <v>1302.7</v>
      </c>
      <c r="D538">
        <v>1317.04</v>
      </c>
      <c r="E538">
        <v>1288.3599999999999</v>
      </c>
      <c r="F538">
        <v>1292.2</v>
      </c>
      <c r="G538">
        <v>25917</v>
      </c>
      <c r="H538" t="str">
        <f>VLOOKUP(B538,dim_company!A:C,3,FALSE)</f>
        <v>Infosys</v>
      </c>
      <c r="I538" t="str">
        <f>VLOOKUP(B538,dim_company!A:D,4,FALSE)</f>
        <v>SEC01</v>
      </c>
      <c r="J538" t="str">
        <f>VLOOKUP(I538,dim_sector!A:B,2,FALSE)</f>
        <v>Information Technology</v>
      </c>
      <c r="K538">
        <f xml:space="preserve"> tbl_market[[#This Row],[close]] - tbl_market[[#This Row],[open]]</f>
        <v>-10.5</v>
      </c>
      <c r="L538">
        <f xml:space="preserve"> (tbl_market[ [#This Row],[close] ] - tbl_market[[#This Row],[open]]) / tbl_market[[#This Row],[open]]</f>
        <v>-8.0601826974744765E-3</v>
      </c>
      <c r="M538">
        <f xml:space="preserve"> tbl_market[[#This Row],[high]] - tbl_market[[#This Row],[low]]</f>
        <v>28.680000000000064</v>
      </c>
      <c r="N538" s="11" t="str">
        <f t="shared" si="8"/>
        <v>Apr</v>
      </c>
    </row>
    <row r="539" spans="1:14">
      <c r="A539" t="s">
        <v>250</v>
      </c>
      <c r="B539" t="s">
        <v>30</v>
      </c>
      <c r="C539">
        <v>1281.43</v>
      </c>
      <c r="D539">
        <v>1295.42</v>
      </c>
      <c r="E539">
        <v>1267.43</v>
      </c>
      <c r="F539">
        <v>1293.22</v>
      </c>
      <c r="G539">
        <v>21806</v>
      </c>
      <c r="H539" t="str">
        <f>VLOOKUP(B539,dim_company!A:C,3,FALSE)</f>
        <v>Infosys</v>
      </c>
      <c r="I539" t="str">
        <f>VLOOKUP(B539,dim_company!A:D,4,FALSE)</f>
        <v>SEC01</v>
      </c>
      <c r="J539" t="str">
        <f>VLOOKUP(I539,dim_sector!A:B,2,FALSE)</f>
        <v>Information Technology</v>
      </c>
      <c r="K539">
        <f xml:space="preserve"> tbl_market[[#This Row],[close]] - tbl_market[[#This Row],[open]]</f>
        <v>11.789999999999964</v>
      </c>
      <c r="L539">
        <f xml:space="preserve"> (tbl_market[ [#This Row],[close] ] - tbl_market[[#This Row],[open]]) / tbl_market[[#This Row],[open]]</f>
        <v>9.200658639176516E-3</v>
      </c>
      <c r="M539">
        <f xml:space="preserve"> tbl_market[[#This Row],[high]] - tbl_market[[#This Row],[low]]</f>
        <v>27.990000000000009</v>
      </c>
      <c r="N539" s="11" t="str">
        <f t="shared" si="8"/>
        <v>Apr</v>
      </c>
    </row>
    <row r="540" spans="1:14">
      <c r="A540" t="s">
        <v>253</v>
      </c>
      <c r="B540" t="s">
        <v>30</v>
      </c>
      <c r="C540">
        <v>1318.07</v>
      </c>
      <c r="D540">
        <v>1326.75</v>
      </c>
      <c r="E540">
        <v>1309.3800000000001</v>
      </c>
      <c r="F540">
        <v>1311.14</v>
      </c>
      <c r="G540">
        <v>27838</v>
      </c>
      <c r="H540" t="str">
        <f>VLOOKUP(B540,dim_company!A:C,3,FALSE)</f>
        <v>Infosys</v>
      </c>
      <c r="I540" t="str">
        <f>VLOOKUP(B540,dim_company!A:D,4,FALSE)</f>
        <v>SEC01</v>
      </c>
      <c r="J540" t="str">
        <f>VLOOKUP(I540,dim_sector!A:B,2,FALSE)</f>
        <v>Information Technology</v>
      </c>
      <c r="K540">
        <f xml:space="preserve"> tbl_market[[#This Row],[close]] - tbl_market[[#This Row],[open]]</f>
        <v>-6.9299999999998363</v>
      </c>
      <c r="L540">
        <f xml:space="preserve"> (tbl_market[ [#This Row],[close] ] - tbl_market[[#This Row],[open]]) / tbl_market[[#This Row],[open]]</f>
        <v>-5.2576873762393778E-3</v>
      </c>
      <c r="M540">
        <f xml:space="preserve"> tbl_market[[#This Row],[high]] - tbl_market[[#This Row],[low]]</f>
        <v>17.369999999999891</v>
      </c>
      <c r="N540" s="11" t="str">
        <f t="shared" si="8"/>
        <v>Apr</v>
      </c>
    </row>
    <row r="541" spans="1:14">
      <c r="A541" t="s">
        <v>254</v>
      </c>
      <c r="B541" t="s">
        <v>30</v>
      </c>
      <c r="C541">
        <v>1307.81</v>
      </c>
      <c r="D541">
        <v>1323.92</v>
      </c>
      <c r="E541">
        <v>1291.71</v>
      </c>
      <c r="F541">
        <v>1312.71</v>
      </c>
      <c r="G541">
        <v>28965</v>
      </c>
      <c r="H541" t="str">
        <f>VLOOKUP(B541,dim_company!A:C,3,FALSE)</f>
        <v>Infosys</v>
      </c>
      <c r="I541" t="str">
        <f>VLOOKUP(B541,dim_company!A:D,4,FALSE)</f>
        <v>SEC01</v>
      </c>
      <c r="J541" t="str">
        <f>VLOOKUP(I541,dim_sector!A:B,2,FALSE)</f>
        <v>Information Technology</v>
      </c>
      <c r="K541">
        <f xml:space="preserve"> tbl_market[[#This Row],[close]] - tbl_market[[#This Row],[open]]</f>
        <v>4.9000000000000909</v>
      </c>
      <c r="L541">
        <f xml:space="preserve"> (tbl_market[ [#This Row],[close] ] - tbl_market[[#This Row],[open]]) / tbl_market[[#This Row],[open]]</f>
        <v>3.7467216185838089E-3</v>
      </c>
      <c r="M541">
        <f xml:space="preserve"> tbl_market[[#This Row],[high]] - tbl_market[[#This Row],[low]]</f>
        <v>32.210000000000036</v>
      </c>
      <c r="N541" s="11" t="str">
        <f t="shared" si="8"/>
        <v>Apr</v>
      </c>
    </row>
    <row r="542" spans="1:14">
      <c r="A542" t="s">
        <v>255</v>
      </c>
      <c r="B542" t="s">
        <v>30</v>
      </c>
      <c r="C542">
        <v>1319.07</v>
      </c>
      <c r="D542">
        <v>1324.29</v>
      </c>
      <c r="E542">
        <v>1313.85</v>
      </c>
      <c r="F542">
        <v>1318.88</v>
      </c>
      <c r="G542">
        <v>21908</v>
      </c>
      <c r="H542" t="str">
        <f>VLOOKUP(B542,dim_company!A:C,3,FALSE)</f>
        <v>Infosys</v>
      </c>
      <c r="I542" t="str">
        <f>VLOOKUP(B542,dim_company!A:D,4,FALSE)</f>
        <v>SEC01</v>
      </c>
      <c r="J542" t="str">
        <f>VLOOKUP(I542,dim_sector!A:B,2,FALSE)</f>
        <v>Information Technology</v>
      </c>
      <c r="K542">
        <f xml:space="preserve"> tbl_market[[#This Row],[close]] - tbl_market[[#This Row],[open]]</f>
        <v>-0.1899999999998272</v>
      </c>
      <c r="L542">
        <f xml:space="preserve"> (tbl_market[ [#This Row],[close] ] - tbl_market[[#This Row],[open]]) / tbl_market[[#This Row],[open]]</f>
        <v>-1.4404087728462264E-4</v>
      </c>
      <c r="M542">
        <f xml:space="preserve"> tbl_market[[#This Row],[high]] - tbl_market[[#This Row],[low]]</f>
        <v>10.440000000000055</v>
      </c>
      <c r="N542" s="11" t="str">
        <f t="shared" si="8"/>
        <v>Apr</v>
      </c>
    </row>
    <row r="543" spans="1:14">
      <c r="A543" t="s">
        <v>256</v>
      </c>
      <c r="B543" t="s">
        <v>30</v>
      </c>
      <c r="C543">
        <v>1323.37</v>
      </c>
      <c r="D543">
        <v>1339.51</v>
      </c>
      <c r="E543">
        <v>1307.23</v>
      </c>
      <c r="F543">
        <v>1329.47</v>
      </c>
      <c r="G543">
        <v>24570</v>
      </c>
      <c r="H543" t="str">
        <f>VLOOKUP(B543,dim_company!A:C,3,FALSE)</f>
        <v>Infosys</v>
      </c>
      <c r="I543" t="str">
        <f>VLOOKUP(B543,dim_company!A:D,4,FALSE)</f>
        <v>SEC01</v>
      </c>
      <c r="J543" t="str">
        <f>VLOOKUP(I543,dim_sector!A:B,2,FALSE)</f>
        <v>Information Technology</v>
      </c>
      <c r="K543">
        <f xml:space="preserve"> tbl_market[[#This Row],[close]] - tbl_market[[#This Row],[open]]</f>
        <v>6.1000000000001364</v>
      </c>
      <c r="L543">
        <f xml:space="preserve"> (tbl_market[ [#This Row],[close] ] - tbl_market[[#This Row],[open]]) / tbl_market[[#This Row],[open]]</f>
        <v>4.6094440708192999E-3</v>
      </c>
      <c r="M543">
        <f xml:space="preserve"> tbl_market[[#This Row],[high]] - tbl_market[[#This Row],[low]]</f>
        <v>32.279999999999973</v>
      </c>
      <c r="N543" s="11" t="str">
        <f t="shared" si="8"/>
        <v>Apr</v>
      </c>
    </row>
    <row r="544" spans="1:14">
      <c r="A544" t="s">
        <v>257</v>
      </c>
      <c r="B544" t="s">
        <v>30</v>
      </c>
      <c r="C544">
        <v>1311.58</v>
      </c>
      <c r="D544">
        <v>1322.69</v>
      </c>
      <c r="E544">
        <v>1300.47</v>
      </c>
      <c r="F544">
        <v>1320.96</v>
      </c>
      <c r="G544">
        <v>49302</v>
      </c>
      <c r="H544" t="str">
        <f>VLOOKUP(B544,dim_company!A:C,3,FALSE)</f>
        <v>Infosys</v>
      </c>
      <c r="I544" t="str">
        <f>VLOOKUP(B544,dim_company!A:D,4,FALSE)</f>
        <v>SEC01</v>
      </c>
      <c r="J544" t="str">
        <f>VLOOKUP(I544,dim_sector!A:B,2,FALSE)</f>
        <v>Information Technology</v>
      </c>
      <c r="K544">
        <f xml:space="preserve"> tbl_market[[#This Row],[close]] - tbl_market[[#This Row],[open]]</f>
        <v>9.3800000000001091</v>
      </c>
      <c r="L544">
        <f xml:space="preserve"> (tbl_market[ [#This Row],[close] ] - tbl_market[[#This Row],[open]]) / tbl_market[[#This Row],[open]]</f>
        <v>7.1516796535477135E-3</v>
      </c>
      <c r="M544">
        <f xml:space="preserve"> tbl_market[[#This Row],[high]] - tbl_market[[#This Row],[low]]</f>
        <v>22.220000000000027</v>
      </c>
      <c r="N544" s="11" t="str">
        <f t="shared" si="8"/>
        <v>Apr</v>
      </c>
    </row>
    <row r="545" spans="1:14">
      <c r="A545" t="s">
        <v>260</v>
      </c>
      <c r="B545" t="s">
        <v>30</v>
      </c>
      <c r="C545">
        <v>1300.04</v>
      </c>
      <c r="D545">
        <v>1313.85</v>
      </c>
      <c r="E545">
        <v>1286.23</v>
      </c>
      <c r="F545">
        <v>1300.1300000000001</v>
      </c>
      <c r="G545">
        <v>39000</v>
      </c>
      <c r="H545" t="str">
        <f>VLOOKUP(B545,dim_company!A:C,3,FALSE)</f>
        <v>Infosys</v>
      </c>
      <c r="I545" t="str">
        <f>VLOOKUP(B545,dim_company!A:D,4,FALSE)</f>
        <v>SEC01</v>
      </c>
      <c r="J545" t="str">
        <f>VLOOKUP(I545,dim_sector!A:B,2,FALSE)</f>
        <v>Information Technology</v>
      </c>
      <c r="K545">
        <f xml:space="preserve"> tbl_market[[#This Row],[close]] - tbl_market[[#This Row],[open]]</f>
        <v>9.0000000000145519E-2</v>
      </c>
      <c r="L545">
        <f xml:space="preserve"> (tbl_market[ [#This Row],[close] ] - tbl_market[[#This Row],[open]]) / tbl_market[[#This Row],[open]]</f>
        <v>6.9228639118908277E-5</v>
      </c>
      <c r="M545">
        <f xml:space="preserve"> tbl_market[[#This Row],[high]] - tbl_market[[#This Row],[low]]</f>
        <v>27.619999999999891</v>
      </c>
      <c r="N545" s="11" t="str">
        <f t="shared" si="8"/>
        <v>Apr</v>
      </c>
    </row>
    <row r="546" spans="1:14">
      <c r="A546" t="s">
        <v>261</v>
      </c>
      <c r="B546" t="s">
        <v>30</v>
      </c>
      <c r="C546">
        <v>1277.26</v>
      </c>
      <c r="D546">
        <v>1289.54</v>
      </c>
      <c r="E546">
        <v>1264.97</v>
      </c>
      <c r="F546">
        <v>1279.29</v>
      </c>
      <c r="G546">
        <v>13342</v>
      </c>
      <c r="H546" t="str">
        <f>VLOOKUP(B546,dim_company!A:C,3,FALSE)</f>
        <v>Infosys</v>
      </c>
      <c r="I546" t="str">
        <f>VLOOKUP(B546,dim_company!A:D,4,FALSE)</f>
        <v>SEC01</v>
      </c>
      <c r="J546" t="str">
        <f>VLOOKUP(I546,dim_sector!A:B,2,FALSE)</f>
        <v>Information Technology</v>
      </c>
      <c r="K546">
        <f xml:space="preserve"> tbl_market[[#This Row],[close]] - tbl_market[[#This Row],[open]]</f>
        <v>2.0299999999999727</v>
      </c>
      <c r="L546">
        <f xml:space="preserve"> (tbl_market[ [#This Row],[close] ] - tbl_market[[#This Row],[open]]) / tbl_market[[#This Row],[open]]</f>
        <v>1.5893396802530203E-3</v>
      </c>
      <c r="M546">
        <f xml:space="preserve"> tbl_market[[#This Row],[high]] - tbl_market[[#This Row],[low]]</f>
        <v>24.569999999999936</v>
      </c>
      <c r="N546" s="11" t="str">
        <f t="shared" si="8"/>
        <v>Apr</v>
      </c>
    </row>
    <row r="547" spans="1:14">
      <c r="A547" t="s">
        <v>262</v>
      </c>
      <c r="B547" t="s">
        <v>30</v>
      </c>
      <c r="C547">
        <v>1287.75</v>
      </c>
      <c r="D547">
        <v>1304.6400000000001</v>
      </c>
      <c r="E547">
        <v>1270.8499999999999</v>
      </c>
      <c r="F547">
        <v>1280.4100000000001</v>
      </c>
      <c r="G547">
        <v>35249</v>
      </c>
      <c r="H547" t="str">
        <f>VLOOKUP(B547,dim_company!A:C,3,FALSE)</f>
        <v>Infosys</v>
      </c>
      <c r="I547" t="str">
        <f>VLOOKUP(B547,dim_company!A:D,4,FALSE)</f>
        <v>SEC01</v>
      </c>
      <c r="J547" t="str">
        <f>VLOOKUP(I547,dim_sector!A:B,2,FALSE)</f>
        <v>Information Technology</v>
      </c>
      <c r="K547">
        <f xml:space="preserve"> tbl_market[[#This Row],[close]] - tbl_market[[#This Row],[open]]</f>
        <v>-7.3399999999999181</v>
      </c>
      <c r="L547">
        <f xml:space="preserve"> (tbl_market[ [#This Row],[close] ] - tbl_market[[#This Row],[open]]) / tbl_market[[#This Row],[open]]</f>
        <v>-5.6998641040574014E-3</v>
      </c>
      <c r="M547">
        <f xml:space="preserve"> tbl_market[[#This Row],[high]] - tbl_market[[#This Row],[low]]</f>
        <v>33.790000000000191</v>
      </c>
      <c r="N547" s="11" t="str">
        <f t="shared" si="8"/>
        <v>Apr</v>
      </c>
    </row>
    <row r="548" spans="1:14">
      <c r="A548" t="s">
        <v>263</v>
      </c>
      <c r="B548" t="s">
        <v>30</v>
      </c>
      <c r="C548">
        <v>1277.58</v>
      </c>
      <c r="D548">
        <v>1295.7</v>
      </c>
      <c r="E548">
        <v>1259.45</v>
      </c>
      <c r="F548">
        <v>1272.8599999999999</v>
      </c>
      <c r="G548">
        <v>48190</v>
      </c>
      <c r="H548" t="str">
        <f>VLOOKUP(B548,dim_company!A:C,3,FALSE)</f>
        <v>Infosys</v>
      </c>
      <c r="I548" t="str">
        <f>VLOOKUP(B548,dim_company!A:D,4,FALSE)</f>
        <v>SEC01</v>
      </c>
      <c r="J548" t="str">
        <f>VLOOKUP(I548,dim_sector!A:B,2,FALSE)</f>
        <v>Information Technology</v>
      </c>
      <c r="K548">
        <f xml:space="preserve"> tbl_market[[#This Row],[close]] - tbl_market[[#This Row],[open]]</f>
        <v>-4.7200000000000273</v>
      </c>
      <c r="L548">
        <f xml:space="preserve"> (tbl_market[ [#This Row],[close] ] - tbl_market[[#This Row],[open]]) / tbl_market[[#This Row],[open]]</f>
        <v>-3.6944848854866446E-3</v>
      </c>
      <c r="M548">
        <f xml:space="preserve"> tbl_market[[#This Row],[high]] - tbl_market[[#This Row],[low]]</f>
        <v>36.25</v>
      </c>
      <c r="N548" s="11" t="str">
        <f t="shared" si="8"/>
        <v>Apr</v>
      </c>
    </row>
    <row r="549" spans="1:14">
      <c r="A549" t="s">
        <v>264</v>
      </c>
      <c r="B549" t="s">
        <v>30</v>
      </c>
      <c r="C549">
        <v>1240.93</v>
      </c>
      <c r="D549">
        <v>1263.46</v>
      </c>
      <c r="E549">
        <v>1218.3900000000001</v>
      </c>
      <c r="F549">
        <v>1239.2</v>
      </c>
      <c r="G549">
        <v>20846</v>
      </c>
      <c r="H549" t="str">
        <f>VLOOKUP(B549,dim_company!A:C,3,FALSE)</f>
        <v>Infosys</v>
      </c>
      <c r="I549" t="str">
        <f>VLOOKUP(B549,dim_company!A:D,4,FALSE)</f>
        <v>SEC01</v>
      </c>
      <c r="J549" t="str">
        <f>VLOOKUP(I549,dim_sector!A:B,2,FALSE)</f>
        <v>Information Technology</v>
      </c>
      <c r="K549">
        <f xml:space="preserve"> tbl_market[[#This Row],[close]] - tbl_market[[#This Row],[open]]</f>
        <v>-1.7300000000000182</v>
      </c>
      <c r="L549">
        <f xml:space="preserve"> (tbl_market[ [#This Row],[close] ] - tbl_market[[#This Row],[open]]) / tbl_market[[#This Row],[open]]</f>
        <v>-1.3941157035449365E-3</v>
      </c>
      <c r="M549">
        <f xml:space="preserve"> tbl_market[[#This Row],[high]] - tbl_market[[#This Row],[low]]</f>
        <v>45.069999999999936</v>
      </c>
      <c r="N549" s="11" t="str">
        <f t="shared" si="8"/>
        <v>Apr</v>
      </c>
    </row>
    <row r="550" spans="1:14">
      <c r="A550" t="s">
        <v>267</v>
      </c>
      <c r="B550" t="s">
        <v>30</v>
      </c>
      <c r="C550">
        <v>1255.42</v>
      </c>
      <c r="D550">
        <v>1263.97</v>
      </c>
      <c r="E550">
        <v>1246.8599999999999</v>
      </c>
      <c r="F550">
        <v>1247.53</v>
      </c>
      <c r="G550">
        <v>11998</v>
      </c>
      <c r="H550" t="str">
        <f>VLOOKUP(B550,dim_company!A:C,3,FALSE)</f>
        <v>Infosys</v>
      </c>
      <c r="I550" t="str">
        <f>VLOOKUP(B550,dim_company!A:D,4,FALSE)</f>
        <v>SEC01</v>
      </c>
      <c r="J550" t="str">
        <f>VLOOKUP(I550,dim_sector!A:B,2,FALSE)</f>
        <v>Information Technology</v>
      </c>
      <c r="K550">
        <f xml:space="preserve"> tbl_market[[#This Row],[close]] - tbl_market[[#This Row],[open]]</f>
        <v>-7.8900000000001</v>
      </c>
      <c r="L550">
        <f xml:space="preserve"> (tbl_market[ [#This Row],[close] ] - tbl_market[[#This Row],[open]]) / tbl_market[[#This Row],[open]]</f>
        <v>-6.2847493269185609E-3</v>
      </c>
      <c r="M550">
        <f xml:space="preserve"> tbl_market[[#This Row],[high]] - tbl_market[[#This Row],[low]]</f>
        <v>17.110000000000127</v>
      </c>
      <c r="N550" s="11" t="str">
        <f t="shared" si="8"/>
        <v>Apr</v>
      </c>
    </row>
    <row r="551" spans="1:14">
      <c r="A551" t="s">
        <v>268</v>
      </c>
      <c r="B551" t="s">
        <v>30</v>
      </c>
      <c r="C551">
        <v>1229.53</v>
      </c>
      <c r="D551">
        <v>1235.06</v>
      </c>
      <c r="E551">
        <v>1224</v>
      </c>
      <c r="F551">
        <v>1228.82</v>
      </c>
      <c r="G551">
        <v>9519</v>
      </c>
      <c r="H551" t="str">
        <f>VLOOKUP(B551,dim_company!A:C,3,FALSE)</f>
        <v>Infosys</v>
      </c>
      <c r="I551" t="str">
        <f>VLOOKUP(B551,dim_company!A:D,4,FALSE)</f>
        <v>SEC01</v>
      </c>
      <c r="J551" t="str">
        <f>VLOOKUP(I551,dim_sector!A:B,2,FALSE)</f>
        <v>Information Technology</v>
      </c>
      <c r="K551">
        <f xml:space="preserve"> tbl_market[[#This Row],[close]] - tbl_market[[#This Row],[open]]</f>
        <v>-0.71000000000003638</v>
      </c>
      <c r="L551">
        <f xml:space="preserve"> (tbl_market[ [#This Row],[close] ] - tbl_market[[#This Row],[open]]) / tbl_market[[#This Row],[open]]</f>
        <v>-5.7745642643940078E-4</v>
      </c>
      <c r="M551">
        <f xml:space="preserve"> tbl_market[[#This Row],[high]] - tbl_market[[#This Row],[low]]</f>
        <v>11.059999999999945</v>
      </c>
      <c r="N551" s="11" t="str">
        <f t="shared" si="8"/>
        <v>Apr</v>
      </c>
    </row>
    <row r="552" spans="1:14">
      <c r="A552" t="s">
        <v>269</v>
      </c>
      <c r="B552" t="s">
        <v>30</v>
      </c>
      <c r="C552">
        <v>1202.8499999999999</v>
      </c>
      <c r="D552">
        <v>1213.8</v>
      </c>
      <c r="E552">
        <v>1191.9000000000001</v>
      </c>
      <c r="F552">
        <v>1211.28</v>
      </c>
      <c r="G552">
        <v>7722</v>
      </c>
      <c r="H552" t="str">
        <f>VLOOKUP(B552,dim_company!A:C,3,FALSE)</f>
        <v>Infosys</v>
      </c>
      <c r="I552" t="str">
        <f>VLOOKUP(B552,dim_company!A:D,4,FALSE)</f>
        <v>SEC01</v>
      </c>
      <c r="J552" t="str">
        <f>VLOOKUP(I552,dim_sector!A:B,2,FALSE)</f>
        <v>Information Technology</v>
      </c>
      <c r="K552">
        <f xml:space="preserve"> tbl_market[[#This Row],[close]] - tbl_market[[#This Row],[open]]</f>
        <v>8.4300000000000637</v>
      </c>
      <c r="L552">
        <f xml:space="preserve"> (tbl_market[ [#This Row],[close] ] - tbl_market[[#This Row],[open]]) / tbl_market[[#This Row],[open]]</f>
        <v>7.008355156503358E-3</v>
      </c>
      <c r="M552">
        <f xml:space="preserve"> tbl_market[[#This Row],[high]] - tbl_market[[#This Row],[low]]</f>
        <v>21.899999999999864</v>
      </c>
      <c r="N552" s="11" t="str">
        <f t="shared" si="8"/>
        <v>Apr</v>
      </c>
    </row>
    <row r="553" spans="1:14">
      <c r="A553" t="s">
        <v>270</v>
      </c>
      <c r="B553" t="s">
        <v>30</v>
      </c>
      <c r="C553">
        <v>1214.93</v>
      </c>
      <c r="D553">
        <v>1232.42</v>
      </c>
      <c r="E553">
        <v>1197.45</v>
      </c>
      <c r="F553">
        <v>1210.93</v>
      </c>
      <c r="G553">
        <v>14575</v>
      </c>
      <c r="H553" t="str">
        <f>VLOOKUP(B553,dim_company!A:C,3,FALSE)</f>
        <v>Infosys</v>
      </c>
      <c r="I553" t="str">
        <f>VLOOKUP(B553,dim_company!A:D,4,FALSE)</f>
        <v>SEC01</v>
      </c>
      <c r="J553" t="str">
        <f>VLOOKUP(I553,dim_sector!A:B,2,FALSE)</f>
        <v>Information Technology</v>
      </c>
      <c r="K553">
        <f xml:space="preserve"> tbl_market[[#This Row],[close]] - tbl_market[[#This Row],[open]]</f>
        <v>-4</v>
      </c>
      <c r="L553">
        <f xml:space="preserve"> (tbl_market[ [#This Row],[close] ] - tbl_market[[#This Row],[open]]) / tbl_market[[#This Row],[open]]</f>
        <v>-3.2923707538705933E-3</v>
      </c>
      <c r="M553">
        <f xml:space="preserve"> tbl_market[[#This Row],[high]] - tbl_market[[#This Row],[low]]</f>
        <v>34.970000000000027</v>
      </c>
      <c r="N553" s="11" t="str">
        <f t="shared" si="8"/>
        <v>Apr</v>
      </c>
    </row>
    <row r="554" spans="1:14">
      <c r="A554" t="s">
        <v>271</v>
      </c>
      <c r="B554" t="s">
        <v>30</v>
      </c>
      <c r="C554">
        <v>1195.8399999999999</v>
      </c>
      <c r="D554">
        <v>1199.94</v>
      </c>
      <c r="E554">
        <v>1191.73</v>
      </c>
      <c r="F554">
        <v>1197.56</v>
      </c>
      <c r="G554">
        <v>32821</v>
      </c>
      <c r="H554" t="str">
        <f>VLOOKUP(B554,dim_company!A:C,3,FALSE)</f>
        <v>Infosys</v>
      </c>
      <c r="I554" t="str">
        <f>VLOOKUP(B554,dim_company!A:D,4,FALSE)</f>
        <v>SEC01</v>
      </c>
      <c r="J554" t="str">
        <f>VLOOKUP(I554,dim_sector!A:B,2,FALSE)</f>
        <v>Information Technology</v>
      </c>
      <c r="K554">
        <f xml:space="preserve"> tbl_market[[#This Row],[close]] - tbl_market[[#This Row],[open]]</f>
        <v>1.7200000000000273</v>
      </c>
      <c r="L554">
        <f xml:space="preserve"> (tbl_market[ [#This Row],[close] ] - tbl_market[[#This Row],[open]]) / tbl_market[[#This Row],[open]]</f>
        <v>1.4383195076264612E-3</v>
      </c>
      <c r="M554">
        <f xml:space="preserve"> tbl_market[[#This Row],[high]] - tbl_market[[#This Row],[low]]</f>
        <v>8.2100000000000364</v>
      </c>
      <c r="N554" s="11" t="str">
        <f t="shared" si="8"/>
        <v>Apr</v>
      </c>
    </row>
    <row r="555" spans="1:14">
      <c r="A555" t="s">
        <v>274</v>
      </c>
      <c r="B555" t="s">
        <v>30</v>
      </c>
      <c r="C555">
        <v>1197.25</v>
      </c>
      <c r="D555">
        <v>1214.17</v>
      </c>
      <c r="E555">
        <v>1180.33</v>
      </c>
      <c r="F555">
        <v>1199.69</v>
      </c>
      <c r="G555">
        <v>13175</v>
      </c>
      <c r="H555" t="str">
        <f>VLOOKUP(B555,dim_company!A:C,3,FALSE)</f>
        <v>Infosys</v>
      </c>
      <c r="I555" t="str">
        <f>VLOOKUP(B555,dim_company!A:D,4,FALSE)</f>
        <v>SEC01</v>
      </c>
      <c r="J555" t="str">
        <f>VLOOKUP(I555,dim_sector!A:B,2,FALSE)</f>
        <v>Information Technology</v>
      </c>
      <c r="K555">
        <f xml:space="preserve"> tbl_market[[#This Row],[close]] - tbl_market[[#This Row],[open]]</f>
        <v>2.4400000000000546</v>
      </c>
      <c r="L555">
        <f xml:space="preserve"> (tbl_market[ [#This Row],[close] ] - tbl_market[[#This Row],[open]]) / tbl_market[[#This Row],[open]]</f>
        <v>2.0380037586135349E-3</v>
      </c>
      <c r="M555">
        <f xml:space="preserve"> tbl_market[[#This Row],[high]] - tbl_market[[#This Row],[low]]</f>
        <v>33.840000000000146</v>
      </c>
      <c r="N555" s="11" t="str">
        <f t="shared" si="8"/>
        <v>Apr</v>
      </c>
    </row>
    <row r="556" spans="1:14">
      <c r="A556" t="s">
        <v>275</v>
      </c>
      <c r="B556" t="s">
        <v>30</v>
      </c>
      <c r="C556">
        <v>1226.8599999999999</v>
      </c>
      <c r="D556">
        <v>1239.96</v>
      </c>
      <c r="E556">
        <v>1213.75</v>
      </c>
      <c r="F556">
        <v>1230.19</v>
      </c>
      <c r="G556">
        <v>22389</v>
      </c>
      <c r="H556" t="str">
        <f>VLOOKUP(B556,dim_company!A:C,3,FALSE)</f>
        <v>Infosys</v>
      </c>
      <c r="I556" t="str">
        <f>VLOOKUP(B556,dim_company!A:D,4,FALSE)</f>
        <v>SEC01</v>
      </c>
      <c r="J556" t="str">
        <f>VLOOKUP(I556,dim_sector!A:B,2,FALSE)</f>
        <v>Information Technology</v>
      </c>
      <c r="K556">
        <f xml:space="preserve"> tbl_market[[#This Row],[close]] - tbl_market[[#This Row],[open]]</f>
        <v>3.3300000000001546</v>
      </c>
      <c r="L556">
        <f xml:space="preserve"> (tbl_market[ [#This Row],[close] ] - tbl_market[[#This Row],[open]]) / tbl_market[[#This Row],[open]]</f>
        <v>2.7142461242522821E-3</v>
      </c>
      <c r="M556">
        <f xml:space="preserve"> tbl_market[[#This Row],[high]] - tbl_market[[#This Row],[low]]</f>
        <v>26.210000000000036</v>
      </c>
      <c r="N556" s="11" t="str">
        <f t="shared" si="8"/>
        <v>Apr</v>
      </c>
    </row>
    <row r="557" spans="1:14">
      <c r="A557" t="s">
        <v>276</v>
      </c>
      <c r="B557" t="s">
        <v>30</v>
      </c>
      <c r="C557">
        <v>1217.23</v>
      </c>
      <c r="D557">
        <v>1231.8</v>
      </c>
      <c r="E557">
        <v>1202.67</v>
      </c>
      <c r="F557">
        <v>1224.6199999999999</v>
      </c>
      <c r="G557">
        <v>7150</v>
      </c>
      <c r="H557" t="str">
        <f>VLOOKUP(B557,dim_company!A:C,3,FALSE)</f>
        <v>Infosys</v>
      </c>
      <c r="I557" t="str">
        <f>VLOOKUP(B557,dim_company!A:D,4,FALSE)</f>
        <v>SEC01</v>
      </c>
      <c r="J557" t="str">
        <f>VLOOKUP(I557,dim_sector!A:B,2,FALSE)</f>
        <v>Information Technology</v>
      </c>
      <c r="K557">
        <f xml:space="preserve"> tbl_market[[#This Row],[close]] - tbl_market[[#This Row],[open]]</f>
        <v>7.3899999999998727</v>
      </c>
      <c r="L557">
        <f xml:space="preserve"> (tbl_market[ [#This Row],[close] ] - tbl_market[[#This Row],[open]]) / tbl_market[[#This Row],[open]]</f>
        <v>6.0711615717652968E-3</v>
      </c>
      <c r="M557">
        <f xml:space="preserve"> tbl_market[[#This Row],[high]] - tbl_market[[#This Row],[low]]</f>
        <v>29.129999999999882</v>
      </c>
      <c r="N557" s="11" t="str">
        <f t="shared" si="8"/>
        <v>Apr</v>
      </c>
    </row>
    <row r="558" spans="1:14">
      <c r="A558" t="s">
        <v>247</v>
      </c>
      <c r="B558" t="s">
        <v>33</v>
      </c>
      <c r="C558">
        <v>2145.65</v>
      </c>
      <c r="D558">
        <v>2165.4899999999998</v>
      </c>
      <c r="E558">
        <v>2125.81</v>
      </c>
      <c r="F558">
        <v>2143.5100000000002</v>
      </c>
      <c r="G558">
        <v>45965</v>
      </c>
      <c r="H558" t="str">
        <f>VLOOKUP(B558,dim_company!A:C,3,FALSE)</f>
        <v>HDFC Bank</v>
      </c>
      <c r="I558" t="str">
        <f>VLOOKUP(B558,dim_company!A:D,4,FALSE)</f>
        <v>SEC02</v>
      </c>
      <c r="J558" t="str">
        <f>VLOOKUP(I558,dim_sector!A:B,2,FALSE)</f>
        <v>Financials</v>
      </c>
      <c r="K558">
        <f xml:space="preserve"> tbl_market[[#This Row],[close]] - tbl_market[[#This Row],[open]]</f>
        <v>-2.1399999999998727</v>
      </c>
      <c r="L558">
        <f xml:space="preserve"> (tbl_market[ [#This Row],[close] ] - tbl_market[[#This Row],[open]]) / tbl_market[[#This Row],[open]]</f>
        <v>-9.9736676531581221E-4</v>
      </c>
      <c r="M558">
        <f xml:space="preserve"> tbl_market[[#This Row],[high]] - tbl_market[[#This Row],[low]]</f>
        <v>39.679999999999836</v>
      </c>
      <c r="N558" s="11" t="str">
        <f t="shared" si="8"/>
        <v>Apr</v>
      </c>
    </row>
    <row r="559" spans="1:14">
      <c r="A559" t="s">
        <v>248</v>
      </c>
      <c r="B559" t="s">
        <v>33</v>
      </c>
      <c r="C559">
        <v>2164.81</v>
      </c>
      <c r="D559">
        <v>2180.7800000000002</v>
      </c>
      <c r="E559">
        <v>2148.84</v>
      </c>
      <c r="F559">
        <v>2159.52</v>
      </c>
      <c r="G559">
        <v>31523</v>
      </c>
      <c r="H559" t="str">
        <f>VLOOKUP(B559,dim_company!A:C,3,FALSE)</f>
        <v>HDFC Bank</v>
      </c>
      <c r="I559" t="str">
        <f>VLOOKUP(B559,dim_company!A:D,4,FALSE)</f>
        <v>SEC02</v>
      </c>
      <c r="J559" t="str">
        <f>VLOOKUP(I559,dim_sector!A:B,2,FALSE)</f>
        <v>Financials</v>
      </c>
      <c r="K559">
        <f xml:space="preserve"> tbl_market[[#This Row],[close]] - tbl_market[[#This Row],[open]]</f>
        <v>-5.2899999999999636</v>
      </c>
      <c r="L559">
        <f xml:space="preserve"> (tbl_market[ [#This Row],[close] ] - tbl_market[[#This Row],[open]]) / tbl_market[[#This Row],[open]]</f>
        <v>-2.4436324665905846E-3</v>
      </c>
      <c r="M559">
        <f xml:space="preserve"> tbl_market[[#This Row],[high]] - tbl_market[[#This Row],[low]]</f>
        <v>31.940000000000055</v>
      </c>
      <c r="N559" s="11" t="str">
        <f t="shared" si="8"/>
        <v>Apr</v>
      </c>
    </row>
    <row r="560" spans="1:14">
      <c r="A560" t="s">
        <v>249</v>
      </c>
      <c r="B560" t="s">
        <v>33</v>
      </c>
      <c r="C560">
        <v>2225.0100000000002</v>
      </c>
      <c r="D560">
        <v>2247.25</v>
      </c>
      <c r="E560">
        <v>2202.7600000000002</v>
      </c>
      <c r="F560">
        <v>2229.19</v>
      </c>
      <c r="G560">
        <v>36046</v>
      </c>
      <c r="H560" t="str">
        <f>VLOOKUP(B560,dim_company!A:C,3,FALSE)</f>
        <v>HDFC Bank</v>
      </c>
      <c r="I560" t="str">
        <f>VLOOKUP(B560,dim_company!A:D,4,FALSE)</f>
        <v>SEC02</v>
      </c>
      <c r="J560" t="str">
        <f>VLOOKUP(I560,dim_sector!A:B,2,FALSE)</f>
        <v>Financials</v>
      </c>
      <c r="K560">
        <f xml:space="preserve"> tbl_market[[#This Row],[close]] - tbl_market[[#This Row],[open]]</f>
        <v>4.1799999999998363</v>
      </c>
      <c r="L560">
        <f xml:space="preserve"> (tbl_market[ [#This Row],[close] ] - tbl_market[[#This Row],[open]]) / tbl_market[[#This Row],[open]]</f>
        <v>1.878643242052771E-3</v>
      </c>
      <c r="M560">
        <f xml:space="preserve"> tbl_market[[#This Row],[high]] - tbl_market[[#This Row],[low]]</f>
        <v>44.489999999999782</v>
      </c>
      <c r="N560" s="11" t="str">
        <f t="shared" si="8"/>
        <v>Apr</v>
      </c>
    </row>
    <row r="561" spans="1:14">
      <c r="A561" t="s">
        <v>250</v>
      </c>
      <c r="B561" t="s">
        <v>33</v>
      </c>
      <c r="C561">
        <v>2237.71</v>
      </c>
      <c r="D561">
        <v>2259.0700000000002</v>
      </c>
      <c r="E561">
        <v>2216.36</v>
      </c>
      <c r="F561">
        <v>2242.96</v>
      </c>
      <c r="G561">
        <v>46893</v>
      </c>
      <c r="H561" t="str">
        <f>VLOOKUP(B561,dim_company!A:C,3,FALSE)</f>
        <v>HDFC Bank</v>
      </c>
      <c r="I561" t="str">
        <f>VLOOKUP(B561,dim_company!A:D,4,FALSE)</f>
        <v>SEC02</v>
      </c>
      <c r="J561" t="str">
        <f>VLOOKUP(I561,dim_sector!A:B,2,FALSE)</f>
        <v>Financials</v>
      </c>
      <c r="K561">
        <f xml:space="preserve"> tbl_market[[#This Row],[close]] - tbl_market[[#This Row],[open]]</f>
        <v>5.25</v>
      </c>
      <c r="L561">
        <f xml:space="preserve"> (tbl_market[ [#This Row],[close] ] - tbl_market[[#This Row],[open]]) / tbl_market[[#This Row],[open]]</f>
        <v>2.3461485179044647E-3</v>
      </c>
      <c r="M561">
        <f xml:space="preserve"> tbl_market[[#This Row],[high]] - tbl_market[[#This Row],[low]]</f>
        <v>42.710000000000036</v>
      </c>
      <c r="N561" s="11" t="str">
        <f t="shared" si="8"/>
        <v>Apr</v>
      </c>
    </row>
    <row r="562" spans="1:14">
      <c r="A562" t="s">
        <v>253</v>
      </c>
      <c r="B562" t="s">
        <v>33</v>
      </c>
      <c r="C562">
        <v>2203.44</v>
      </c>
      <c r="D562">
        <v>2224.62</v>
      </c>
      <c r="E562">
        <v>2182.27</v>
      </c>
      <c r="F562">
        <v>2195.98</v>
      </c>
      <c r="G562">
        <v>3113</v>
      </c>
      <c r="H562" t="str">
        <f>VLOOKUP(B562,dim_company!A:C,3,FALSE)</f>
        <v>HDFC Bank</v>
      </c>
      <c r="I562" t="str">
        <f>VLOOKUP(B562,dim_company!A:D,4,FALSE)</f>
        <v>SEC02</v>
      </c>
      <c r="J562" t="str">
        <f>VLOOKUP(I562,dim_sector!A:B,2,FALSE)</f>
        <v>Financials</v>
      </c>
      <c r="K562">
        <f xml:space="preserve"> tbl_market[[#This Row],[close]] - tbl_market[[#This Row],[open]]</f>
        <v>-7.4600000000000364</v>
      </c>
      <c r="L562">
        <f xml:space="preserve"> (tbl_market[ [#This Row],[close] ] - tbl_market[[#This Row],[open]]) / tbl_market[[#This Row],[open]]</f>
        <v>-3.3856152198380876E-3</v>
      </c>
      <c r="M562">
        <f xml:space="preserve"> tbl_market[[#This Row],[high]] - tbl_market[[#This Row],[low]]</f>
        <v>42.349999999999909</v>
      </c>
      <c r="N562" s="11" t="str">
        <f t="shared" si="8"/>
        <v>Apr</v>
      </c>
    </row>
    <row r="563" spans="1:14">
      <c r="A563" t="s">
        <v>254</v>
      </c>
      <c r="B563" t="s">
        <v>33</v>
      </c>
      <c r="C563">
        <v>2220.1</v>
      </c>
      <c r="D563">
        <v>2239.19</v>
      </c>
      <c r="E563">
        <v>2201.02</v>
      </c>
      <c r="F563">
        <v>2201.42</v>
      </c>
      <c r="G563">
        <v>14760</v>
      </c>
      <c r="H563" t="str">
        <f>VLOOKUP(B563,dim_company!A:C,3,FALSE)</f>
        <v>HDFC Bank</v>
      </c>
      <c r="I563" t="str">
        <f>VLOOKUP(B563,dim_company!A:D,4,FALSE)</f>
        <v>SEC02</v>
      </c>
      <c r="J563" t="str">
        <f>VLOOKUP(I563,dim_sector!A:B,2,FALSE)</f>
        <v>Financials</v>
      </c>
      <c r="K563">
        <f xml:space="preserve"> tbl_market[[#This Row],[close]] - tbl_market[[#This Row],[open]]</f>
        <v>-18.679999999999836</v>
      </c>
      <c r="L563">
        <f xml:space="preserve"> (tbl_market[ [#This Row],[close] ] - tbl_market[[#This Row],[open]]) / tbl_market[[#This Row],[open]]</f>
        <v>-8.4140354038105651E-3</v>
      </c>
      <c r="M563">
        <f xml:space="preserve"> tbl_market[[#This Row],[high]] - tbl_market[[#This Row],[low]]</f>
        <v>38.170000000000073</v>
      </c>
      <c r="N563" s="11" t="str">
        <f t="shared" si="8"/>
        <v>Apr</v>
      </c>
    </row>
    <row r="564" spans="1:14">
      <c r="A564" t="s">
        <v>255</v>
      </c>
      <c r="B564" t="s">
        <v>33</v>
      </c>
      <c r="C564">
        <v>2165.56</v>
      </c>
      <c r="D564">
        <v>2185.02</v>
      </c>
      <c r="E564">
        <v>2146.1</v>
      </c>
      <c r="F564">
        <v>2151.73</v>
      </c>
      <c r="G564">
        <v>13588</v>
      </c>
      <c r="H564" t="str">
        <f>VLOOKUP(B564,dim_company!A:C,3,FALSE)</f>
        <v>HDFC Bank</v>
      </c>
      <c r="I564" t="str">
        <f>VLOOKUP(B564,dim_company!A:D,4,FALSE)</f>
        <v>SEC02</v>
      </c>
      <c r="J564" t="str">
        <f>VLOOKUP(I564,dim_sector!A:B,2,FALSE)</f>
        <v>Financials</v>
      </c>
      <c r="K564">
        <f xml:space="preserve"> tbl_market[[#This Row],[close]] - tbl_market[[#This Row],[open]]</f>
        <v>-13.829999999999927</v>
      </c>
      <c r="L564">
        <f xml:space="preserve"> (tbl_market[ [#This Row],[close] ] - tbl_market[[#This Row],[open]]) / tbl_market[[#This Row],[open]]</f>
        <v>-6.386338868468169E-3</v>
      </c>
      <c r="M564">
        <f xml:space="preserve"> tbl_market[[#This Row],[high]] - tbl_market[[#This Row],[low]]</f>
        <v>38.920000000000073</v>
      </c>
      <c r="N564" s="11" t="str">
        <f t="shared" si="8"/>
        <v>Apr</v>
      </c>
    </row>
    <row r="565" spans="1:14">
      <c r="A565" t="s">
        <v>256</v>
      </c>
      <c r="B565" t="s">
        <v>33</v>
      </c>
      <c r="C565">
        <v>2239.92</v>
      </c>
      <c r="D565">
        <v>2250.48</v>
      </c>
      <c r="E565">
        <v>2229.35</v>
      </c>
      <c r="F565">
        <v>2239.87</v>
      </c>
      <c r="G565">
        <v>45738</v>
      </c>
      <c r="H565" t="str">
        <f>VLOOKUP(B565,dim_company!A:C,3,FALSE)</f>
        <v>HDFC Bank</v>
      </c>
      <c r="I565" t="str">
        <f>VLOOKUP(B565,dim_company!A:D,4,FALSE)</f>
        <v>SEC02</v>
      </c>
      <c r="J565" t="str">
        <f>VLOOKUP(I565,dim_sector!A:B,2,FALSE)</f>
        <v>Financials</v>
      </c>
      <c r="K565">
        <f xml:space="preserve"> tbl_market[[#This Row],[close]] - tbl_market[[#This Row],[open]]</f>
        <v>-5.0000000000181899E-2</v>
      </c>
      <c r="L565">
        <f xml:space="preserve"> (tbl_market[ [#This Row],[close] ] - tbl_market[[#This Row],[open]]) / tbl_market[[#This Row],[open]]</f>
        <v>-2.2322225793859556E-5</v>
      </c>
      <c r="M565">
        <f xml:space="preserve"> tbl_market[[#This Row],[high]] - tbl_market[[#This Row],[low]]</f>
        <v>21.130000000000109</v>
      </c>
      <c r="N565" s="11" t="str">
        <f t="shared" si="8"/>
        <v>Apr</v>
      </c>
    </row>
    <row r="566" spans="1:14">
      <c r="A566" t="s">
        <v>257</v>
      </c>
      <c r="B566" t="s">
        <v>33</v>
      </c>
      <c r="C566">
        <v>2306.96</v>
      </c>
      <c r="D566">
        <v>2324.77</v>
      </c>
      <c r="E566">
        <v>2289.15</v>
      </c>
      <c r="F566">
        <v>2304.4</v>
      </c>
      <c r="G566">
        <v>6724</v>
      </c>
      <c r="H566" t="str">
        <f>VLOOKUP(B566,dim_company!A:C,3,FALSE)</f>
        <v>HDFC Bank</v>
      </c>
      <c r="I566" t="str">
        <f>VLOOKUP(B566,dim_company!A:D,4,FALSE)</f>
        <v>SEC02</v>
      </c>
      <c r="J566" t="str">
        <f>VLOOKUP(I566,dim_sector!A:B,2,FALSE)</f>
        <v>Financials</v>
      </c>
      <c r="K566">
        <f xml:space="preserve"> tbl_market[[#This Row],[close]] - tbl_market[[#This Row],[open]]</f>
        <v>-2.5599999999999454</v>
      </c>
      <c r="L566">
        <f xml:space="preserve"> (tbl_market[ [#This Row],[close] ] - tbl_market[[#This Row],[open]]) / tbl_market[[#This Row],[open]]</f>
        <v>-1.1096854735235745E-3</v>
      </c>
      <c r="M566">
        <f xml:space="preserve"> tbl_market[[#This Row],[high]] - tbl_market[[#This Row],[low]]</f>
        <v>35.619999999999891</v>
      </c>
      <c r="N566" s="11" t="str">
        <f t="shared" si="8"/>
        <v>Apr</v>
      </c>
    </row>
    <row r="567" spans="1:14">
      <c r="A567" t="s">
        <v>260</v>
      </c>
      <c r="B567" t="s">
        <v>33</v>
      </c>
      <c r="C567">
        <v>2274.4499999999998</v>
      </c>
      <c r="D567">
        <v>2301.1</v>
      </c>
      <c r="E567">
        <v>2247.8000000000002</v>
      </c>
      <c r="F567">
        <v>2285.69</v>
      </c>
      <c r="G567">
        <v>43240</v>
      </c>
      <c r="H567" t="str">
        <f>VLOOKUP(B567,dim_company!A:C,3,FALSE)</f>
        <v>HDFC Bank</v>
      </c>
      <c r="I567" t="str">
        <f>VLOOKUP(B567,dim_company!A:D,4,FALSE)</f>
        <v>SEC02</v>
      </c>
      <c r="J567" t="str">
        <f>VLOOKUP(I567,dim_sector!A:B,2,FALSE)</f>
        <v>Financials</v>
      </c>
      <c r="K567">
        <f xml:space="preserve"> tbl_market[[#This Row],[close]] - tbl_market[[#This Row],[open]]</f>
        <v>11.240000000000236</v>
      </c>
      <c r="L567">
        <f xml:space="preserve"> (tbl_market[ [#This Row],[close] ] - tbl_market[[#This Row],[open]]) / tbl_market[[#This Row],[open]]</f>
        <v>4.9418540746115486E-3</v>
      </c>
      <c r="M567">
        <f xml:space="preserve"> tbl_market[[#This Row],[high]] - tbl_market[[#This Row],[low]]</f>
        <v>53.299999999999727</v>
      </c>
      <c r="N567" s="11" t="str">
        <f t="shared" si="8"/>
        <v>Apr</v>
      </c>
    </row>
    <row r="568" spans="1:14">
      <c r="A568" t="s">
        <v>261</v>
      </c>
      <c r="B568" t="s">
        <v>33</v>
      </c>
      <c r="C568">
        <v>2219.38</v>
      </c>
      <c r="D568">
        <v>2242.44</v>
      </c>
      <c r="E568">
        <v>2196.33</v>
      </c>
      <c r="F568">
        <v>2222.46</v>
      </c>
      <c r="G568">
        <v>24499</v>
      </c>
      <c r="H568" t="str">
        <f>VLOOKUP(B568,dim_company!A:C,3,FALSE)</f>
        <v>HDFC Bank</v>
      </c>
      <c r="I568" t="str">
        <f>VLOOKUP(B568,dim_company!A:D,4,FALSE)</f>
        <v>SEC02</v>
      </c>
      <c r="J568" t="str">
        <f>VLOOKUP(I568,dim_sector!A:B,2,FALSE)</f>
        <v>Financials</v>
      </c>
      <c r="K568">
        <f xml:space="preserve"> tbl_market[[#This Row],[close]] - tbl_market[[#This Row],[open]]</f>
        <v>3.0799999999999272</v>
      </c>
      <c r="L568">
        <f xml:space="preserve"> (tbl_market[ [#This Row],[close] ] - tbl_market[[#This Row],[open]]) / tbl_market[[#This Row],[open]]</f>
        <v>1.3877749641791524E-3</v>
      </c>
      <c r="M568">
        <f xml:space="preserve"> tbl_market[[#This Row],[high]] - tbl_market[[#This Row],[low]]</f>
        <v>46.110000000000127</v>
      </c>
      <c r="N568" s="11" t="str">
        <f t="shared" si="8"/>
        <v>Apr</v>
      </c>
    </row>
    <row r="569" spans="1:14">
      <c r="A569" t="s">
        <v>262</v>
      </c>
      <c r="B569" t="s">
        <v>33</v>
      </c>
      <c r="C569">
        <v>2210.39</v>
      </c>
      <c r="D569">
        <v>2229.6</v>
      </c>
      <c r="E569">
        <v>2191.1799999999998</v>
      </c>
      <c r="F569">
        <v>2198.52</v>
      </c>
      <c r="G569">
        <v>7099</v>
      </c>
      <c r="H569" t="str">
        <f>VLOOKUP(B569,dim_company!A:C,3,FALSE)</f>
        <v>HDFC Bank</v>
      </c>
      <c r="I569" t="str">
        <f>VLOOKUP(B569,dim_company!A:D,4,FALSE)</f>
        <v>SEC02</v>
      </c>
      <c r="J569" t="str">
        <f>VLOOKUP(I569,dim_sector!A:B,2,FALSE)</f>
        <v>Financials</v>
      </c>
      <c r="K569">
        <f xml:space="preserve"> tbl_market[[#This Row],[close]] - tbl_market[[#This Row],[open]]</f>
        <v>-11.869999999999891</v>
      </c>
      <c r="L569">
        <f xml:space="preserve"> (tbl_market[ [#This Row],[close] ] - tbl_market[[#This Row],[open]]) / tbl_market[[#This Row],[open]]</f>
        <v>-5.3700930605005866E-3</v>
      </c>
      <c r="M569">
        <f xml:space="preserve"> tbl_market[[#This Row],[high]] - tbl_market[[#This Row],[low]]</f>
        <v>38.420000000000073</v>
      </c>
      <c r="N569" s="11" t="str">
        <f t="shared" si="8"/>
        <v>Apr</v>
      </c>
    </row>
    <row r="570" spans="1:14">
      <c r="A570" t="s">
        <v>263</v>
      </c>
      <c r="B570" t="s">
        <v>33</v>
      </c>
      <c r="C570">
        <v>2189.08</v>
      </c>
      <c r="D570">
        <v>2210.6799999999998</v>
      </c>
      <c r="E570">
        <v>2167.4699999999998</v>
      </c>
      <c r="F570">
        <v>2194.04</v>
      </c>
      <c r="G570">
        <v>7116</v>
      </c>
      <c r="H570" t="str">
        <f>VLOOKUP(B570,dim_company!A:C,3,FALSE)</f>
        <v>HDFC Bank</v>
      </c>
      <c r="I570" t="str">
        <f>VLOOKUP(B570,dim_company!A:D,4,FALSE)</f>
        <v>SEC02</v>
      </c>
      <c r="J570" t="str">
        <f>VLOOKUP(I570,dim_sector!A:B,2,FALSE)</f>
        <v>Financials</v>
      </c>
      <c r="K570">
        <f xml:space="preserve"> tbl_market[[#This Row],[close]] - tbl_market[[#This Row],[open]]</f>
        <v>4.9600000000000364</v>
      </c>
      <c r="L570">
        <f xml:space="preserve"> (tbl_market[ [#This Row],[close] ] - tbl_market[[#This Row],[open]]) / tbl_market[[#This Row],[open]]</f>
        <v>2.2657920222193964E-3</v>
      </c>
      <c r="M570">
        <f xml:space="preserve"> tbl_market[[#This Row],[high]] - tbl_market[[#This Row],[low]]</f>
        <v>43.210000000000036</v>
      </c>
      <c r="N570" s="11" t="str">
        <f t="shared" si="8"/>
        <v>Apr</v>
      </c>
    </row>
    <row r="571" spans="1:14">
      <c r="A571" t="s">
        <v>264</v>
      </c>
      <c r="B571" t="s">
        <v>33</v>
      </c>
      <c r="C571">
        <v>2141.0500000000002</v>
      </c>
      <c r="D571">
        <v>2169.29</v>
      </c>
      <c r="E571">
        <v>2112.8200000000002</v>
      </c>
      <c r="F571">
        <v>2146.38</v>
      </c>
      <c r="G571">
        <v>10847</v>
      </c>
      <c r="H571" t="str">
        <f>VLOOKUP(B571,dim_company!A:C,3,FALSE)</f>
        <v>HDFC Bank</v>
      </c>
      <c r="I571" t="str">
        <f>VLOOKUP(B571,dim_company!A:D,4,FALSE)</f>
        <v>SEC02</v>
      </c>
      <c r="J571" t="str">
        <f>VLOOKUP(I571,dim_sector!A:B,2,FALSE)</f>
        <v>Financials</v>
      </c>
      <c r="K571">
        <f xml:space="preserve"> tbl_market[[#This Row],[close]] - tbl_market[[#This Row],[open]]</f>
        <v>5.3299999999999272</v>
      </c>
      <c r="L571">
        <f xml:space="preserve"> (tbl_market[ [#This Row],[close] ] - tbl_market[[#This Row],[open]]) / tbl_market[[#This Row],[open]]</f>
        <v>2.489432754956646E-3</v>
      </c>
      <c r="M571">
        <f xml:space="preserve"> tbl_market[[#This Row],[high]] - tbl_market[[#This Row],[low]]</f>
        <v>56.4699999999998</v>
      </c>
      <c r="N571" s="11" t="str">
        <f t="shared" si="8"/>
        <v>Apr</v>
      </c>
    </row>
    <row r="572" spans="1:14">
      <c r="A572" t="s">
        <v>267</v>
      </c>
      <c r="B572" t="s">
        <v>33</v>
      </c>
      <c r="C572">
        <v>2149.75</v>
      </c>
      <c r="D572">
        <v>2179.59</v>
      </c>
      <c r="E572">
        <v>2119.92</v>
      </c>
      <c r="F572">
        <v>2145.0300000000002</v>
      </c>
      <c r="G572">
        <v>2742</v>
      </c>
      <c r="H572" t="str">
        <f>VLOOKUP(B572,dim_company!A:C,3,FALSE)</f>
        <v>HDFC Bank</v>
      </c>
      <c r="I572" t="str">
        <f>VLOOKUP(B572,dim_company!A:D,4,FALSE)</f>
        <v>SEC02</v>
      </c>
      <c r="J572" t="str">
        <f>VLOOKUP(I572,dim_sector!A:B,2,FALSE)</f>
        <v>Financials</v>
      </c>
      <c r="K572">
        <f xml:space="preserve"> tbl_market[[#This Row],[close]] - tbl_market[[#This Row],[open]]</f>
        <v>-4.7199999999997999</v>
      </c>
      <c r="L572">
        <f xml:space="preserve"> (tbl_market[ [#This Row],[close] ] - tbl_market[[#This Row],[open]]) / tbl_market[[#This Row],[open]]</f>
        <v>-2.1956041400161878E-3</v>
      </c>
      <c r="M572">
        <f xml:space="preserve"> tbl_market[[#This Row],[high]] - tbl_market[[#This Row],[low]]</f>
        <v>59.670000000000073</v>
      </c>
      <c r="N572" s="11" t="str">
        <f t="shared" si="8"/>
        <v>Apr</v>
      </c>
    </row>
    <row r="573" spans="1:14">
      <c r="A573" t="s">
        <v>268</v>
      </c>
      <c r="B573" t="s">
        <v>33</v>
      </c>
      <c r="C573">
        <v>2140.86</v>
      </c>
      <c r="D573">
        <v>2164.37</v>
      </c>
      <c r="E573">
        <v>2117.36</v>
      </c>
      <c r="F573">
        <v>2140.4699999999998</v>
      </c>
      <c r="G573">
        <v>35707</v>
      </c>
      <c r="H573" t="str">
        <f>VLOOKUP(B573,dim_company!A:C,3,FALSE)</f>
        <v>HDFC Bank</v>
      </c>
      <c r="I573" t="str">
        <f>VLOOKUP(B573,dim_company!A:D,4,FALSE)</f>
        <v>SEC02</v>
      </c>
      <c r="J573" t="str">
        <f>VLOOKUP(I573,dim_sector!A:B,2,FALSE)</f>
        <v>Financials</v>
      </c>
      <c r="K573">
        <f xml:space="preserve"> tbl_market[[#This Row],[close]] - tbl_market[[#This Row],[open]]</f>
        <v>-0.39000000000032742</v>
      </c>
      <c r="L573">
        <f xml:space="preserve"> (tbl_market[ [#This Row],[close] ] - tbl_market[[#This Row],[open]]) / tbl_market[[#This Row],[open]]</f>
        <v>-1.8216978223719785E-4</v>
      </c>
      <c r="M573">
        <f xml:space="preserve"> tbl_market[[#This Row],[high]] - tbl_market[[#This Row],[low]]</f>
        <v>47.009999999999764</v>
      </c>
      <c r="N573" s="11" t="str">
        <f t="shared" si="8"/>
        <v>Apr</v>
      </c>
    </row>
    <row r="574" spans="1:14">
      <c r="A574" t="s">
        <v>269</v>
      </c>
      <c r="B574" t="s">
        <v>33</v>
      </c>
      <c r="C574">
        <v>2148.92</v>
      </c>
      <c r="D574">
        <v>2155.9299999999998</v>
      </c>
      <c r="E574">
        <v>2141.91</v>
      </c>
      <c r="F574">
        <v>2144.36</v>
      </c>
      <c r="G574">
        <v>48614</v>
      </c>
      <c r="H574" t="str">
        <f>VLOOKUP(B574,dim_company!A:C,3,FALSE)</f>
        <v>HDFC Bank</v>
      </c>
      <c r="I574" t="str">
        <f>VLOOKUP(B574,dim_company!A:D,4,FALSE)</f>
        <v>SEC02</v>
      </c>
      <c r="J574" t="str">
        <f>VLOOKUP(I574,dim_sector!A:B,2,FALSE)</f>
        <v>Financials</v>
      </c>
      <c r="K574">
        <f xml:space="preserve"> tbl_market[[#This Row],[close]] - tbl_market[[#This Row],[open]]</f>
        <v>-4.5599999999999454</v>
      </c>
      <c r="L574">
        <f xml:space="preserve"> (tbl_market[ [#This Row],[close] ] - tbl_market[[#This Row],[open]]) / tbl_market[[#This Row],[open]]</f>
        <v>-2.1219961655156755E-3</v>
      </c>
      <c r="M574">
        <f xml:space="preserve"> tbl_market[[#This Row],[high]] - tbl_market[[#This Row],[low]]</f>
        <v>14.019999999999982</v>
      </c>
      <c r="N574" s="11" t="str">
        <f t="shared" si="8"/>
        <v>Apr</v>
      </c>
    </row>
    <row r="575" spans="1:14">
      <c r="A575" t="s">
        <v>270</v>
      </c>
      <c r="B575" t="s">
        <v>33</v>
      </c>
      <c r="C575">
        <v>2154.9499999999998</v>
      </c>
      <c r="D575">
        <v>2161.0300000000002</v>
      </c>
      <c r="E575">
        <v>2148.86</v>
      </c>
      <c r="F575">
        <v>2151.09</v>
      </c>
      <c r="G575">
        <v>16360</v>
      </c>
      <c r="H575" t="str">
        <f>VLOOKUP(B575,dim_company!A:C,3,FALSE)</f>
        <v>HDFC Bank</v>
      </c>
      <c r="I575" t="str">
        <f>VLOOKUP(B575,dim_company!A:D,4,FALSE)</f>
        <v>SEC02</v>
      </c>
      <c r="J575" t="str">
        <f>VLOOKUP(I575,dim_sector!A:B,2,FALSE)</f>
        <v>Financials</v>
      </c>
      <c r="K575">
        <f xml:space="preserve"> tbl_market[[#This Row],[close]] - tbl_market[[#This Row],[open]]</f>
        <v>-3.8599999999996726</v>
      </c>
      <c r="L575">
        <f xml:space="preserve"> (tbl_market[ [#This Row],[close] ] - tbl_market[[#This Row],[open]]) / tbl_market[[#This Row],[open]]</f>
        <v>-1.7912248544048228E-3</v>
      </c>
      <c r="M575">
        <f xml:space="preserve"> tbl_market[[#This Row],[high]] - tbl_market[[#This Row],[low]]</f>
        <v>12.170000000000073</v>
      </c>
      <c r="N575" s="11" t="str">
        <f t="shared" si="8"/>
        <v>Apr</v>
      </c>
    </row>
    <row r="576" spans="1:14">
      <c r="A576" t="s">
        <v>271</v>
      </c>
      <c r="B576" t="s">
        <v>33</v>
      </c>
      <c r="C576">
        <v>2118.5700000000002</v>
      </c>
      <c r="D576">
        <v>2130.77</v>
      </c>
      <c r="E576">
        <v>2106.36</v>
      </c>
      <c r="F576">
        <v>2125.58</v>
      </c>
      <c r="G576">
        <v>29404</v>
      </c>
      <c r="H576" t="str">
        <f>VLOOKUP(B576,dim_company!A:C,3,FALSE)</f>
        <v>HDFC Bank</v>
      </c>
      <c r="I576" t="str">
        <f>VLOOKUP(B576,dim_company!A:D,4,FALSE)</f>
        <v>SEC02</v>
      </c>
      <c r="J576" t="str">
        <f>VLOOKUP(I576,dim_sector!A:B,2,FALSE)</f>
        <v>Financials</v>
      </c>
      <c r="K576">
        <f xml:space="preserve"> tbl_market[[#This Row],[close]] - tbl_market[[#This Row],[open]]</f>
        <v>7.0099999999997635</v>
      </c>
      <c r="L576">
        <f xml:space="preserve"> (tbl_market[ [#This Row],[close] ] - tbl_market[[#This Row],[open]]) / tbl_market[[#This Row],[open]]</f>
        <v>3.3088356768951523E-3</v>
      </c>
      <c r="M576">
        <f xml:space="preserve"> tbl_market[[#This Row],[high]] - tbl_market[[#This Row],[low]]</f>
        <v>24.409999999999854</v>
      </c>
      <c r="N576" s="11" t="str">
        <f t="shared" si="8"/>
        <v>Apr</v>
      </c>
    </row>
    <row r="577" spans="1:14">
      <c r="A577" t="s">
        <v>274</v>
      </c>
      <c r="B577" t="s">
        <v>33</v>
      </c>
      <c r="C577">
        <v>2103.04</v>
      </c>
      <c r="D577">
        <v>2107.08</v>
      </c>
      <c r="E577">
        <v>2099.0100000000002</v>
      </c>
      <c r="F577">
        <v>2103.35</v>
      </c>
      <c r="G577">
        <v>34997</v>
      </c>
      <c r="H577" t="str">
        <f>VLOOKUP(B577,dim_company!A:C,3,FALSE)</f>
        <v>HDFC Bank</v>
      </c>
      <c r="I577" t="str">
        <f>VLOOKUP(B577,dim_company!A:D,4,FALSE)</f>
        <v>SEC02</v>
      </c>
      <c r="J577" t="str">
        <f>VLOOKUP(I577,dim_sector!A:B,2,FALSE)</f>
        <v>Financials</v>
      </c>
      <c r="K577">
        <f xml:space="preserve"> tbl_market[[#This Row],[close]] - tbl_market[[#This Row],[open]]</f>
        <v>0.30999999999994543</v>
      </c>
      <c r="L577">
        <f xml:space="preserve"> (tbl_market[ [#This Row],[close] ] - tbl_market[[#This Row],[open]]) / tbl_market[[#This Row],[open]]</f>
        <v>1.4740566037733255E-4</v>
      </c>
      <c r="M577">
        <f xml:space="preserve"> tbl_market[[#This Row],[high]] - tbl_market[[#This Row],[low]]</f>
        <v>8.069999999999709</v>
      </c>
      <c r="N577" s="11" t="str">
        <f t="shared" si="8"/>
        <v>Apr</v>
      </c>
    </row>
    <row r="578" spans="1:14">
      <c r="A578" t="s">
        <v>275</v>
      </c>
      <c r="B578" t="s">
        <v>33</v>
      </c>
      <c r="C578">
        <v>2111.1799999999998</v>
      </c>
      <c r="D578">
        <v>2134.04</v>
      </c>
      <c r="E578">
        <v>2088.33</v>
      </c>
      <c r="F578">
        <v>2105.06</v>
      </c>
      <c r="G578">
        <v>36057</v>
      </c>
      <c r="H578" t="str">
        <f>VLOOKUP(B578,dim_company!A:C,3,FALSE)</f>
        <v>HDFC Bank</v>
      </c>
      <c r="I578" t="str">
        <f>VLOOKUP(B578,dim_company!A:D,4,FALSE)</f>
        <v>SEC02</v>
      </c>
      <c r="J578" t="str">
        <f>VLOOKUP(I578,dim_sector!A:B,2,FALSE)</f>
        <v>Financials</v>
      </c>
      <c r="K578">
        <f xml:space="preserve"> tbl_market[[#This Row],[close]] - tbl_market[[#This Row],[open]]</f>
        <v>-6.1199999999998909</v>
      </c>
      <c r="L578">
        <f xml:space="preserve"> (tbl_market[ [#This Row],[close] ] - tbl_market[[#This Row],[open]]) / tbl_market[[#This Row],[open]]</f>
        <v>-2.8988527742778406E-3</v>
      </c>
      <c r="M578">
        <f xml:space="preserve"> tbl_market[[#This Row],[high]] - tbl_market[[#This Row],[low]]</f>
        <v>45.710000000000036</v>
      </c>
      <c r="N578" s="11" t="str">
        <f t="shared" ref="N578:N641" si="9">TEXT(A578,"mmm")</f>
        <v>Apr</v>
      </c>
    </row>
    <row r="579" spans="1:14">
      <c r="A579" t="s">
        <v>276</v>
      </c>
      <c r="B579" t="s">
        <v>33</v>
      </c>
      <c r="C579">
        <v>2108.9499999999998</v>
      </c>
      <c r="D579">
        <v>2129.21</v>
      </c>
      <c r="E579">
        <v>2088.6799999999998</v>
      </c>
      <c r="F579">
        <v>2088.89</v>
      </c>
      <c r="G579">
        <v>46272</v>
      </c>
      <c r="H579" t="str">
        <f>VLOOKUP(B579,dim_company!A:C,3,FALSE)</f>
        <v>HDFC Bank</v>
      </c>
      <c r="I579" t="str">
        <f>VLOOKUP(B579,dim_company!A:D,4,FALSE)</f>
        <v>SEC02</v>
      </c>
      <c r="J579" t="str">
        <f>VLOOKUP(I579,dim_sector!A:B,2,FALSE)</f>
        <v>Financials</v>
      </c>
      <c r="K579">
        <f xml:space="preserve"> tbl_market[[#This Row],[close]] - tbl_market[[#This Row],[open]]</f>
        <v>-20.059999999999945</v>
      </c>
      <c r="L579">
        <f xml:space="preserve"> (tbl_market[ [#This Row],[close] ] - tbl_market[[#This Row],[open]]) / tbl_market[[#This Row],[open]]</f>
        <v>-9.5118423860214556E-3</v>
      </c>
      <c r="M579">
        <f xml:space="preserve"> tbl_market[[#This Row],[high]] - tbl_market[[#This Row],[low]]</f>
        <v>40.5300000000002</v>
      </c>
      <c r="N579" s="11" t="str">
        <f t="shared" si="9"/>
        <v>Apr</v>
      </c>
    </row>
    <row r="580" spans="1:14">
      <c r="A580" t="s">
        <v>247</v>
      </c>
      <c r="B580" t="s">
        <v>36</v>
      </c>
      <c r="C580">
        <v>642.1</v>
      </c>
      <c r="D580">
        <v>651.74</v>
      </c>
      <c r="E580">
        <v>632.46</v>
      </c>
      <c r="F580">
        <v>642</v>
      </c>
      <c r="G580">
        <v>9706</v>
      </c>
      <c r="H580" t="str">
        <f>VLOOKUP(B580,dim_company!A:C,3,FALSE)</f>
        <v>Reliance Industries</v>
      </c>
      <c r="I580" t="str">
        <f>VLOOKUP(B580,dim_company!A:D,4,FALSE)</f>
        <v>SEC04</v>
      </c>
      <c r="J580" t="str">
        <f>VLOOKUP(I580,dim_sector!A:B,2,FALSE)</f>
        <v>Energy</v>
      </c>
      <c r="K580">
        <f xml:space="preserve"> tbl_market[[#This Row],[close]] - tbl_market[[#This Row],[open]]</f>
        <v>-0.10000000000002274</v>
      </c>
      <c r="L580">
        <f xml:space="preserve"> (tbl_market[ [#This Row],[close] ] - tbl_market[[#This Row],[open]]) / tbl_market[[#This Row],[open]]</f>
        <v>-1.5573898146709661E-4</v>
      </c>
      <c r="M580">
        <f xml:space="preserve"> tbl_market[[#This Row],[high]] - tbl_market[[#This Row],[low]]</f>
        <v>19.279999999999973</v>
      </c>
      <c r="N580" s="11" t="str">
        <f t="shared" si="9"/>
        <v>Apr</v>
      </c>
    </row>
    <row r="581" spans="1:14">
      <c r="A581" t="s">
        <v>248</v>
      </c>
      <c r="B581" t="s">
        <v>36</v>
      </c>
      <c r="C581">
        <v>644.96</v>
      </c>
      <c r="D581">
        <v>650.54</v>
      </c>
      <c r="E581">
        <v>639.38</v>
      </c>
      <c r="F581">
        <v>646.69000000000005</v>
      </c>
      <c r="G581">
        <v>30725</v>
      </c>
      <c r="H581" t="str">
        <f>VLOOKUP(B581,dim_company!A:C,3,FALSE)</f>
        <v>Reliance Industries</v>
      </c>
      <c r="I581" t="str">
        <f>VLOOKUP(B581,dim_company!A:D,4,FALSE)</f>
        <v>SEC04</v>
      </c>
      <c r="J581" t="str">
        <f>VLOOKUP(I581,dim_sector!A:B,2,FALSE)</f>
        <v>Energy</v>
      </c>
      <c r="K581">
        <f xml:space="preserve"> tbl_market[[#This Row],[close]] - tbl_market[[#This Row],[open]]</f>
        <v>1.7300000000000182</v>
      </c>
      <c r="L581">
        <f xml:space="preserve"> (tbl_market[ [#This Row],[close] ] - tbl_market[[#This Row],[open]]) / tbl_market[[#This Row],[open]]</f>
        <v>2.6823368891094302E-3</v>
      </c>
      <c r="M581">
        <f xml:space="preserve"> tbl_market[[#This Row],[high]] - tbl_market[[#This Row],[low]]</f>
        <v>11.159999999999968</v>
      </c>
      <c r="N581" s="11" t="str">
        <f t="shared" si="9"/>
        <v>Apr</v>
      </c>
    </row>
    <row r="582" spans="1:14">
      <c r="A582" t="s">
        <v>249</v>
      </c>
      <c r="B582" t="s">
        <v>36</v>
      </c>
      <c r="C582">
        <v>649</v>
      </c>
      <c r="D582">
        <v>658.77</v>
      </c>
      <c r="E582">
        <v>639.22</v>
      </c>
      <c r="F582">
        <v>647.46</v>
      </c>
      <c r="G582">
        <v>37068</v>
      </c>
      <c r="H582" t="str">
        <f>VLOOKUP(B582,dim_company!A:C,3,FALSE)</f>
        <v>Reliance Industries</v>
      </c>
      <c r="I582" t="str">
        <f>VLOOKUP(B582,dim_company!A:D,4,FALSE)</f>
        <v>SEC04</v>
      </c>
      <c r="J582" t="str">
        <f>VLOOKUP(I582,dim_sector!A:B,2,FALSE)</f>
        <v>Energy</v>
      </c>
      <c r="K582">
        <f xml:space="preserve"> tbl_market[[#This Row],[close]] - tbl_market[[#This Row],[open]]</f>
        <v>-1.5399999999999636</v>
      </c>
      <c r="L582">
        <f xml:space="preserve"> (tbl_market[ [#This Row],[close] ] - tbl_market[[#This Row],[open]]) / tbl_market[[#This Row],[open]]</f>
        <v>-2.3728813559321473E-3</v>
      </c>
      <c r="M582">
        <f xml:space="preserve"> tbl_market[[#This Row],[high]] - tbl_market[[#This Row],[low]]</f>
        <v>19.549999999999955</v>
      </c>
      <c r="N582" s="11" t="str">
        <f t="shared" si="9"/>
        <v>Apr</v>
      </c>
    </row>
    <row r="583" spans="1:14">
      <c r="A583" t="s">
        <v>250</v>
      </c>
      <c r="B583" t="s">
        <v>36</v>
      </c>
      <c r="C583">
        <v>650.05999999999995</v>
      </c>
      <c r="D583">
        <v>654.11</v>
      </c>
      <c r="E583">
        <v>646.01</v>
      </c>
      <c r="F583">
        <v>652.03</v>
      </c>
      <c r="G583">
        <v>37495</v>
      </c>
      <c r="H583" t="str">
        <f>VLOOKUP(B583,dim_company!A:C,3,FALSE)</f>
        <v>Reliance Industries</v>
      </c>
      <c r="I583" t="str">
        <f>VLOOKUP(B583,dim_company!A:D,4,FALSE)</f>
        <v>SEC04</v>
      </c>
      <c r="J583" t="str">
        <f>VLOOKUP(I583,dim_sector!A:B,2,FALSE)</f>
        <v>Energy</v>
      </c>
      <c r="K583">
        <f xml:space="preserve"> tbl_market[[#This Row],[close]] - tbl_market[[#This Row],[open]]</f>
        <v>1.9700000000000273</v>
      </c>
      <c r="L583">
        <f xml:space="preserve"> (tbl_market[ [#This Row],[close] ] - tbl_market[[#This Row],[open]]) / tbl_market[[#This Row],[open]]</f>
        <v>3.0304894932775858E-3</v>
      </c>
      <c r="M583">
        <f xml:space="preserve"> tbl_market[[#This Row],[high]] - tbl_market[[#This Row],[low]]</f>
        <v>8.1000000000000227</v>
      </c>
      <c r="N583" s="11" t="str">
        <f t="shared" si="9"/>
        <v>Apr</v>
      </c>
    </row>
    <row r="584" spans="1:14">
      <c r="A584" t="s">
        <v>253</v>
      </c>
      <c r="B584" t="s">
        <v>36</v>
      </c>
      <c r="C584">
        <v>645.11</v>
      </c>
      <c r="D584">
        <v>655.13</v>
      </c>
      <c r="E584">
        <v>635.1</v>
      </c>
      <c r="F584">
        <v>644.66</v>
      </c>
      <c r="G584">
        <v>17832</v>
      </c>
      <c r="H584" t="str">
        <f>VLOOKUP(B584,dim_company!A:C,3,FALSE)</f>
        <v>Reliance Industries</v>
      </c>
      <c r="I584" t="str">
        <f>VLOOKUP(B584,dim_company!A:D,4,FALSE)</f>
        <v>SEC04</v>
      </c>
      <c r="J584" t="str">
        <f>VLOOKUP(I584,dim_sector!A:B,2,FALSE)</f>
        <v>Energy</v>
      </c>
      <c r="K584">
        <f xml:space="preserve"> tbl_market[[#This Row],[close]] - tbl_market[[#This Row],[open]]</f>
        <v>-0.45000000000004547</v>
      </c>
      <c r="L584">
        <f xml:space="preserve"> (tbl_market[ [#This Row],[close] ] - tbl_market[[#This Row],[open]]) / tbl_market[[#This Row],[open]]</f>
        <v>-6.9755545565879529E-4</v>
      </c>
      <c r="M584">
        <f xml:space="preserve"> tbl_market[[#This Row],[high]] - tbl_market[[#This Row],[low]]</f>
        <v>20.029999999999973</v>
      </c>
      <c r="N584" s="11" t="str">
        <f t="shared" si="9"/>
        <v>Apr</v>
      </c>
    </row>
    <row r="585" spans="1:14">
      <c r="A585" t="s">
        <v>254</v>
      </c>
      <c r="B585" t="s">
        <v>36</v>
      </c>
      <c r="C585">
        <v>646.73</v>
      </c>
      <c r="D585">
        <v>649.78</v>
      </c>
      <c r="E585">
        <v>643.67999999999995</v>
      </c>
      <c r="F585">
        <v>646.19000000000005</v>
      </c>
      <c r="G585">
        <v>43815</v>
      </c>
      <c r="H585" t="str">
        <f>VLOOKUP(B585,dim_company!A:C,3,FALSE)</f>
        <v>Reliance Industries</v>
      </c>
      <c r="I585" t="str">
        <f>VLOOKUP(B585,dim_company!A:D,4,FALSE)</f>
        <v>SEC04</v>
      </c>
      <c r="J585" t="str">
        <f>VLOOKUP(I585,dim_sector!A:B,2,FALSE)</f>
        <v>Energy</v>
      </c>
      <c r="K585">
        <f xml:space="preserve"> tbl_market[[#This Row],[close]] - tbl_market[[#This Row],[open]]</f>
        <v>-0.53999999999996362</v>
      </c>
      <c r="L585">
        <f xml:space="preserve"> (tbl_market[ [#This Row],[close] ] - tbl_market[[#This Row],[open]]) / tbl_market[[#This Row],[open]]</f>
        <v>-8.3496977100175286E-4</v>
      </c>
      <c r="M585">
        <f xml:space="preserve"> tbl_market[[#This Row],[high]] - tbl_market[[#This Row],[low]]</f>
        <v>6.1000000000000227</v>
      </c>
      <c r="N585" s="11" t="str">
        <f t="shared" si="9"/>
        <v>Apr</v>
      </c>
    </row>
    <row r="586" spans="1:14">
      <c r="A586" t="s">
        <v>255</v>
      </c>
      <c r="B586" t="s">
        <v>36</v>
      </c>
      <c r="C586">
        <v>638.72</v>
      </c>
      <c r="D586">
        <v>645.09</v>
      </c>
      <c r="E586">
        <v>632.34</v>
      </c>
      <c r="F586">
        <v>634.92999999999995</v>
      </c>
      <c r="G586">
        <v>4081</v>
      </c>
      <c r="H586" t="str">
        <f>VLOOKUP(B586,dim_company!A:C,3,FALSE)</f>
        <v>Reliance Industries</v>
      </c>
      <c r="I586" t="str">
        <f>VLOOKUP(B586,dim_company!A:D,4,FALSE)</f>
        <v>SEC04</v>
      </c>
      <c r="J586" t="str">
        <f>VLOOKUP(I586,dim_sector!A:B,2,FALSE)</f>
        <v>Energy</v>
      </c>
      <c r="K586">
        <f xml:space="preserve"> tbl_market[[#This Row],[close]] - tbl_market[[#This Row],[open]]</f>
        <v>-3.7900000000000773</v>
      </c>
      <c r="L586">
        <f xml:space="preserve"> (tbl_market[ [#This Row],[close] ] - tbl_market[[#This Row],[open]]) / tbl_market[[#This Row],[open]]</f>
        <v>-5.9337424849700603E-3</v>
      </c>
      <c r="M586">
        <f xml:space="preserve"> tbl_market[[#This Row],[high]] - tbl_market[[#This Row],[low]]</f>
        <v>12.75</v>
      </c>
      <c r="N586" s="11" t="str">
        <f t="shared" si="9"/>
        <v>Apr</v>
      </c>
    </row>
    <row r="587" spans="1:14">
      <c r="A587" t="s">
        <v>256</v>
      </c>
      <c r="B587" t="s">
        <v>36</v>
      </c>
      <c r="C587">
        <v>633.74</v>
      </c>
      <c r="D587">
        <v>643.61</v>
      </c>
      <c r="E587">
        <v>623.86</v>
      </c>
      <c r="F587">
        <v>634.20000000000005</v>
      </c>
      <c r="G587">
        <v>15042</v>
      </c>
      <c r="H587" t="str">
        <f>VLOOKUP(B587,dim_company!A:C,3,FALSE)</f>
        <v>Reliance Industries</v>
      </c>
      <c r="I587" t="str">
        <f>VLOOKUP(B587,dim_company!A:D,4,FALSE)</f>
        <v>SEC04</v>
      </c>
      <c r="J587" t="str">
        <f>VLOOKUP(I587,dim_sector!A:B,2,FALSE)</f>
        <v>Energy</v>
      </c>
      <c r="K587">
        <f xml:space="preserve"> tbl_market[[#This Row],[close]] - tbl_market[[#This Row],[open]]</f>
        <v>0.46000000000003638</v>
      </c>
      <c r="L587">
        <f xml:space="preserve"> (tbl_market[ [#This Row],[close] ] - tbl_market[[#This Row],[open]]) / tbl_market[[#This Row],[open]]</f>
        <v>7.2584971754984125E-4</v>
      </c>
      <c r="M587">
        <f xml:space="preserve"> tbl_market[[#This Row],[high]] - tbl_market[[#This Row],[low]]</f>
        <v>19.75</v>
      </c>
      <c r="N587" s="11" t="str">
        <f t="shared" si="9"/>
        <v>Apr</v>
      </c>
    </row>
    <row r="588" spans="1:14">
      <c r="A588" t="s">
        <v>257</v>
      </c>
      <c r="B588" t="s">
        <v>36</v>
      </c>
      <c r="C588">
        <v>626.12</v>
      </c>
      <c r="D588">
        <v>629.52</v>
      </c>
      <c r="E588">
        <v>622.71</v>
      </c>
      <c r="F588">
        <v>627.16</v>
      </c>
      <c r="G588">
        <v>38900</v>
      </c>
      <c r="H588" t="str">
        <f>VLOOKUP(B588,dim_company!A:C,3,FALSE)</f>
        <v>Reliance Industries</v>
      </c>
      <c r="I588" t="str">
        <f>VLOOKUP(B588,dim_company!A:D,4,FALSE)</f>
        <v>SEC04</v>
      </c>
      <c r="J588" t="str">
        <f>VLOOKUP(I588,dim_sector!A:B,2,FALSE)</f>
        <v>Energy</v>
      </c>
      <c r="K588">
        <f xml:space="preserve"> tbl_market[[#This Row],[close]] - tbl_market[[#This Row],[open]]</f>
        <v>1.0399999999999636</v>
      </c>
      <c r="L588">
        <f xml:space="preserve"> (tbl_market[ [#This Row],[close] ] - tbl_market[[#This Row],[open]]) / tbl_market[[#This Row],[open]]</f>
        <v>1.6610234459847372E-3</v>
      </c>
      <c r="M588">
        <f xml:space="preserve"> tbl_market[[#This Row],[high]] - tbl_market[[#This Row],[low]]</f>
        <v>6.8099999999999454</v>
      </c>
      <c r="N588" s="11" t="str">
        <f t="shared" si="9"/>
        <v>Apr</v>
      </c>
    </row>
    <row r="589" spans="1:14">
      <c r="A589" t="s">
        <v>260</v>
      </c>
      <c r="B589" t="s">
        <v>36</v>
      </c>
      <c r="C589">
        <v>621.62</v>
      </c>
      <c r="D589">
        <v>628.22</v>
      </c>
      <c r="E589">
        <v>615.01</v>
      </c>
      <c r="F589">
        <v>621.53</v>
      </c>
      <c r="G589">
        <v>44241</v>
      </c>
      <c r="H589" t="str">
        <f>VLOOKUP(B589,dim_company!A:C,3,FALSE)</f>
        <v>Reliance Industries</v>
      </c>
      <c r="I589" t="str">
        <f>VLOOKUP(B589,dim_company!A:D,4,FALSE)</f>
        <v>SEC04</v>
      </c>
      <c r="J589" t="str">
        <f>VLOOKUP(I589,dim_sector!A:B,2,FALSE)</f>
        <v>Energy</v>
      </c>
      <c r="K589">
        <f xml:space="preserve"> tbl_market[[#This Row],[close]] - tbl_market[[#This Row],[open]]</f>
        <v>-9.0000000000031832E-2</v>
      </c>
      <c r="L589">
        <f xml:space="preserve"> (tbl_market[ [#This Row],[close] ] - tbl_market[[#This Row],[open]]) / tbl_market[[#This Row],[open]]</f>
        <v>-1.4478298639045048E-4</v>
      </c>
      <c r="M589">
        <f xml:space="preserve"> tbl_market[[#This Row],[high]] - tbl_market[[#This Row],[low]]</f>
        <v>13.210000000000036</v>
      </c>
      <c r="N589" s="11" t="str">
        <f t="shared" si="9"/>
        <v>Apr</v>
      </c>
    </row>
    <row r="590" spans="1:14">
      <c r="A590" t="s">
        <v>261</v>
      </c>
      <c r="B590" t="s">
        <v>36</v>
      </c>
      <c r="C590">
        <v>636.02</v>
      </c>
      <c r="D590">
        <v>641.04</v>
      </c>
      <c r="E590">
        <v>630.99</v>
      </c>
      <c r="F590">
        <v>631.42999999999995</v>
      </c>
      <c r="G590">
        <v>27832</v>
      </c>
      <c r="H590" t="str">
        <f>VLOOKUP(B590,dim_company!A:C,3,FALSE)</f>
        <v>Reliance Industries</v>
      </c>
      <c r="I590" t="str">
        <f>VLOOKUP(B590,dim_company!A:D,4,FALSE)</f>
        <v>SEC04</v>
      </c>
      <c r="J590" t="str">
        <f>VLOOKUP(I590,dim_sector!A:B,2,FALSE)</f>
        <v>Energy</v>
      </c>
      <c r="K590">
        <f xml:space="preserve"> tbl_market[[#This Row],[close]] - tbl_market[[#This Row],[open]]</f>
        <v>-4.5900000000000318</v>
      </c>
      <c r="L590">
        <f xml:space="preserve"> (tbl_market[ [#This Row],[close] ] - tbl_market[[#This Row],[open]]) / tbl_market[[#This Row],[open]]</f>
        <v>-7.2167541901198579E-3</v>
      </c>
      <c r="M590">
        <f xml:space="preserve"> tbl_market[[#This Row],[high]] - tbl_market[[#This Row],[low]]</f>
        <v>10.049999999999955</v>
      </c>
      <c r="N590" s="11" t="str">
        <f t="shared" si="9"/>
        <v>Apr</v>
      </c>
    </row>
    <row r="591" spans="1:14">
      <c r="A591" t="s">
        <v>262</v>
      </c>
      <c r="B591" t="s">
        <v>36</v>
      </c>
      <c r="C591">
        <v>635.6</v>
      </c>
      <c r="D591">
        <v>640.47</v>
      </c>
      <c r="E591">
        <v>630.73</v>
      </c>
      <c r="F591">
        <v>640.33000000000004</v>
      </c>
      <c r="G591">
        <v>41372</v>
      </c>
      <c r="H591" t="str">
        <f>VLOOKUP(B591,dim_company!A:C,3,FALSE)</f>
        <v>Reliance Industries</v>
      </c>
      <c r="I591" t="str">
        <f>VLOOKUP(B591,dim_company!A:D,4,FALSE)</f>
        <v>SEC04</v>
      </c>
      <c r="J591" t="str">
        <f>VLOOKUP(I591,dim_sector!A:B,2,FALSE)</f>
        <v>Energy</v>
      </c>
      <c r="K591">
        <f xml:space="preserve"> tbl_market[[#This Row],[close]] - tbl_market[[#This Row],[open]]</f>
        <v>4.7300000000000182</v>
      </c>
      <c r="L591">
        <f xml:space="preserve"> (tbl_market[ [#This Row],[close] ] - tbl_market[[#This Row],[open]]) / tbl_market[[#This Row],[open]]</f>
        <v>7.4417872876022936E-3</v>
      </c>
      <c r="M591">
        <f xml:space="preserve"> tbl_market[[#This Row],[high]] - tbl_market[[#This Row],[low]]</f>
        <v>9.7400000000000091</v>
      </c>
      <c r="N591" s="11" t="str">
        <f t="shared" si="9"/>
        <v>Apr</v>
      </c>
    </row>
    <row r="592" spans="1:14">
      <c r="A592" t="s">
        <v>263</v>
      </c>
      <c r="B592" t="s">
        <v>36</v>
      </c>
      <c r="C592">
        <v>645.67999999999995</v>
      </c>
      <c r="D592">
        <v>650.16</v>
      </c>
      <c r="E592">
        <v>641.19000000000005</v>
      </c>
      <c r="F592">
        <v>645.41</v>
      </c>
      <c r="G592">
        <v>35546</v>
      </c>
      <c r="H592" t="str">
        <f>VLOOKUP(B592,dim_company!A:C,3,FALSE)</f>
        <v>Reliance Industries</v>
      </c>
      <c r="I592" t="str">
        <f>VLOOKUP(B592,dim_company!A:D,4,FALSE)</f>
        <v>SEC04</v>
      </c>
      <c r="J592" t="str">
        <f>VLOOKUP(I592,dim_sector!A:B,2,FALSE)</f>
        <v>Energy</v>
      </c>
      <c r="K592">
        <f xml:space="preserve"> tbl_market[[#This Row],[close]] - tbl_market[[#This Row],[open]]</f>
        <v>-0.26999999999998181</v>
      </c>
      <c r="L592">
        <f xml:space="preserve"> (tbl_market[ [#This Row],[close] ] - tbl_market[[#This Row],[open]]) / tbl_market[[#This Row],[open]]</f>
        <v>-4.1816379630774044E-4</v>
      </c>
      <c r="M592">
        <f xml:space="preserve"> tbl_market[[#This Row],[high]] - tbl_market[[#This Row],[low]]</f>
        <v>8.9699999999999136</v>
      </c>
      <c r="N592" s="11" t="str">
        <f t="shared" si="9"/>
        <v>Apr</v>
      </c>
    </row>
    <row r="593" spans="1:14">
      <c r="A593" t="s">
        <v>264</v>
      </c>
      <c r="B593" t="s">
        <v>36</v>
      </c>
      <c r="C593">
        <v>639.11</v>
      </c>
      <c r="D593">
        <v>647.47</v>
      </c>
      <c r="E593">
        <v>630.75</v>
      </c>
      <c r="F593">
        <v>636.74</v>
      </c>
      <c r="G593">
        <v>24762</v>
      </c>
      <c r="H593" t="str">
        <f>VLOOKUP(B593,dim_company!A:C,3,FALSE)</f>
        <v>Reliance Industries</v>
      </c>
      <c r="I593" t="str">
        <f>VLOOKUP(B593,dim_company!A:D,4,FALSE)</f>
        <v>SEC04</v>
      </c>
      <c r="J593" t="str">
        <f>VLOOKUP(I593,dim_sector!A:B,2,FALSE)</f>
        <v>Energy</v>
      </c>
      <c r="K593">
        <f xml:space="preserve"> tbl_market[[#This Row],[close]] - tbl_market[[#This Row],[open]]</f>
        <v>-2.3700000000000045</v>
      </c>
      <c r="L593">
        <f xml:space="preserve"> (tbl_market[ [#This Row],[close] ] - tbl_market[[#This Row],[open]]) / tbl_market[[#This Row],[open]]</f>
        <v>-3.7082818294190429E-3</v>
      </c>
      <c r="M593">
        <f xml:space="preserve"> tbl_market[[#This Row],[high]] - tbl_market[[#This Row],[low]]</f>
        <v>16.720000000000027</v>
      </c>
      <c r="N593" s="11" t="str">
        <f t="shared" si="9"/>
        <v>Apr</v>
      </c>
    </row>
    <row r="594" spans="1:14">
      <c r="A594" t="s">
        <v>267</v>
      </c>
      <c r="B594" t="s">
        <v>36</v>
      </c>
      <c r="C594">
        <v>638.35</v>
      </c>
      <c r="D594">
        <v>647</v>
      </c>
      <c r="E594">
        <v>629.69000000000005</v>
      </c>
      <c r="F594">
        <v>634.36</v>
      </c>
      <c r="G594">
        <v>10596</v>
      </c>
      <c r="H594" t="str">
        <f>VLOOKUP(B594,dim_company!A:C,3,FALSE)</f>
        <v>Reliance Industries</v>
      </c>
      <c r="I594" t="str">
        <f>VLOOKUP(B594,dim_company!A:D,4,FALSE)</f>
        <v>SEC04</v>
      </c>
      <c r="J594" t="str">
        <f>VLOOKUP(I594,dim_sector!A:B,2,FALSE)</f>
        <v>Energy</v>
      </c>
      <c r="K594">
        <f xml:space="preserve"> tbl_market[[#This Row],[close]] - tbl_market[[#This Row],[open]]</f>
        <v>-3.9900000000000091</v>
      </c>
      <c r="L594">
        <f xml:space="preserve"> (tbl_market[ [#This Row],[close] ] - tbl_market[[#This Row],[open]]) / tbl_market[[#This Row],[open]]</f>
        <v>-6.2504895433539735E-3</v>
      </c>
      <c r="M594">
        <f xml:space="preserve"> tbl_market[[#This Row],[high]] - tbl_market[[#This Row],[low]]</f>
        <v>17.309999999999945</v>
      </c>
      <c r="N594" s="11" t="str">
        <f t="shared" si="9"/>
        <v>Apr</v>
      </c>
    </row>
    <row r="595" spans="1:14">
      <c r="A595" t="s">
        <v>268</v>
      </c>
      <c r="B595" t="s">
        <v>36</v>
      </c>
      <c r="C595">
        <v>643.4</v>
      </c>
      <c r="D595">
        <v>652.58000000000004</v>
      </c>
      <c r="E595">
        <v>634.23</v>
      </c>
      <c r="F595">
        <v>644.29</v>
      </c>
      <c r="G595">
        <v>2013</v>
      </c>
      <c r="H595" t="str">
        <f>VLOOKUP(B595,dim_company!A:C,3,FALSE)</f>
        <v>Reliance Industries</v>
      </c>
      <c r="I595" t="str">
        <f>VLOOKUP(B595,dim_company!A:D,4,FALSE)</f>
        <v>SEC04</v>
      </c>
      <c r="J595" t="str">
        <f>VLOOKUP(I595,dim_sector!A:B,2,FALSE)</f>
        <v>Energy</v>
      </c>
      <c r="K595">
        <f xml:space="preserve"> tbl_market[[#This Row],[close]] - tbl_market[[#This Row],[open]]</f>
        <v>0.88999999999998636</v>
      </c>
      <c r="L595">
        <f xml:space="preserve"> (tbl_market[ [#This Row],[close] ] - tbl_market[[#This Row],[open]]) / tbl_market[[#This Row],[open]]</f>
        <v>1.3832763444202461E-3</v>
      </c>
      <c r="M595">
        <f xml:space="preserve"> tbl_market[[#This Row],[high]] - tbl_market[[#This Row],[low]]</f>
        <v>18.350000000000023</v>
      </c>
      <c r="N595" s="11" t="str">
        <f t="shared" si="9"/>
        <v>Apr</v>
      </c>
    </row>
    <row r="596" spans="1:14">
      <c r="A596" t="s">
        <v>269</v>
      </c>
      <c r="B596" t="s">
        <v>36</v>
      </c>
      <c r="C596">
        <v>646.89</v>
      </c>
      <c r="D596">
        <v>653.25</v>
      </c>
      <c r="E596">
        <v>640.53</v>
      </c>
      <c r="F596">
        <v>645.59</v>
      </c>
      <c r="G596">
        <v>39356</v>
      </c>
      <c r="H596" t="str">
        <f>VLOOKUP(B596,dim_company!A:C,3,FALSE)</f>
        <v>Reliance Industries</v>
      </c>
      <c r="I596" t="str">
        <f>VLOOKUP(B596,dim_company!A:D,4,FALSE)</f>
        <v>SEC04</v>
      </c>
      <c r="J596" t="str">
        <f>VLOOKUP(I596,dim_sector!A:B,2,FALSE)</f>
        <v>Energy</v>
      </c>
      <c r="K596">
        <f xml:space="preserve"> tbl_market[[#This Row],[close]] - tbl_market[[#This Row],[open]]</f>
        <v>-1.2999999999999545</v>
      </c>
      <c r="L596">
        <f xml:space="preserve"> (tbl_market[ [#This Row],[close] ] - tbl_market[[#This Row],[open]]) / tbl_market[[#This Row],[open]]</f>
        <v>-2.0096152359751342E-3</v>
      </c>
      <c r="M596">
        <f xml:space="preserve"> tbl_market[[#This Row],[high]] - tbl_market[[#This Row],[low]]</f>
        <v>12.720000000000027</v>
      </c>
      <c r="N596" s="11" t="str">
        <f t="shared" si="9"/>
        <v>Apr</v>
      </c>
    </row>
    <row r="597" spans="1:14">
      <c r="A597" t="s">
        <v>270</v>
      </c>
      <c r="B597" t="s">
        <v>36</v>
      </c>
      <c r="C597">
        <v>663.72</v>
      </c>
      <c r="D597">
        <v>664.92</v>
      </c>
      <c r="E597">
        <v>662.52</v>
      </c>
      <c r="F597">
        <v>664.89</v>
      </c>
      <c r="G597">
        <v>15537</v>
      </c>
      <c r="H597" t="str">
        <f>VLOOKUP(B597,dim_company!A:C,3,FALSE)</f>
        <v>Reliance Industries</v>
      </c>
      <c r="I597" t="str">
        <f>VLOOKUP(B597,dim_company!A:D,4,FALSE)</f>
        <v>SEC04</v>
      </c>
      <c r="J597" t="str">
        <f>VLOOKUP(I597,dim_sector!A:B,2,FALSE)</f>
        <v>Energy</v>
      </c>
      <c r="K597">
        <f xml:space="preserve"> tbl_market[[#This Row],[close]] - tbl_market[[#This Row],[open]]</f>
        <v>1.1699999999999591</v>
      </c>
      <c r="L597">
        <f xml:space="preserve"> (tbl_market[ [#This Row],[close] ] - tbl_market[[#This Row],[open]]) / tbl_market[[#This Row],[open]]</f>
        <v>1.7627915386005529E-3</v>
      </c>
      <c r="M597">
        <f xml:space="preserve"> tbl_market[[#This Row],[high]] - tbl_market[[#This Row],[low]]</f>
        <v>2.3999999999999773</v>
      </c>
      <c r="N597" s="11" t="str">
        <f t="shared" si="9"/>
        <v>Apr</v>
      </c>
    </row>
    <row r="598" spans="1:14">
      <c r="A598" t="s">
        <v>271</v>
      </c>
      <c r="B598" t="s">
        <v>36</v>
      </c>
      <c r="C598">
        <v>670.12</v>
      </c>
      <c r="D598">
        <v>676.64</v>
      </c>
      <c r="E598">
        <v>663.6</v>
      </c>
      <c r="F598">
        <v>668.35</v>
      </c>
      <c r="G598">
        <v>34848</v>
      </c>
      <c r="H598" t="str">
        <f>VLOOKUP(B598,dim_company!A:C,3,FALSE)</f>
        <v>Reliance Industries</v>
      </c>
      <c r="I598" t="str">
        <f>VLOOKUP(B598,dim_company!A:D,4,FALSE)</f>
        <v>SEC04</v>
      </c>
      <c r="J598" t="str">
        <f>VLOOKUP(I598,dim_sector!A:B,2,FALSE)</f>
        <v>Energy</v>
      </c>
      <c r="K598">
        <f xml:space="preserve"> tbl_market[[#This Row],[close]] - tbl_market[[#This Row],[open]]</f>
        <v>-1.7699999999999818</v>
      </c>
      <c r="L598">
        <f xml:space="preserve"> (tbl_market[ [#This Row],[close] ] - tbl_market[[#This Row],[open]]) / tbl_market[[#This Row],[open]]</f>
        <v>-2.6413179729003491E-3</v>
      </c>
      <c r="M598">
        <f xml:space="preserve"> tbl_market[[#This Row],[high]] - tbl_market[[#This Row],[low]]</f>
        <v>13.039999999999964</v>
      </c>
      <c r="N598" s="11" t="str">
        <f t="shared" si="9"/>
        <v>Apr</v>
      </c>
    </row>
    <row r="599" spans="1:14">
      <c r="A599" t="s">
        <v>274</v>
      </c>
      <c r="B599" t="s">
        <v>36</v>
      </c>
      <c r="C599">
        <v>670.03</v>
      </c>
      <c r="D599">
        <v>675.33</v>
      </c>
      <c r="E599">
        <v>664.74</v>
      </c>
      <c r="F599">
        <v>670.13</v>
      </c>
      <c r="G599">
        <v>44590</v>
      </c>
      <c r="H599" t="str">
        <f>VLOOKUP(B599,dim_company!A:C,3,FALSE)</f>
        <v>Reliance Industries</v>
      </c>
      <c r="I599" t="str">
        <f>VLOOKUP(B599,dim_company!A:D,4,FALSE)</f>
        <v>SEC04</v>
      </c>
      <c r="J599" t="str">
        <f>VLOOKUP(I599,dim_sector!A:B,2,FALSE)</f>
        <v>Energy</v>
      </c>
      <c r="K599">
        <f xml:space="preserve"> tbl_market[[#This Row],[close]] - tbl_market[[#This Row],[open]]</f>
        <v>0.10000000000002274</v>
      </c>
      <c r="L599">
        <f xml:space="preserve"> (tbl_market[ [#This Row],[close] ] - tbl_market[[#This Row],[open]]) / tbl_market[[#This Row],[open]]</f>
        <v>1.4924704863964708E-4</v>
      </c>
      <c r="M599">
        <f xml:space="preserve"> tbl_market[[#This Row],[high]] - tbl_market[[#This Row],[low]]</f>
        <v>10.590000000000032</v>
      </c>
      <c r="N599" s="11" t="str">
        <f t="shared" si="9"/>
        <v>Apr</v>
      </c>
    </row>
    <row r="600" spans="1:14">
      <c r="A600" t="s">
        <v>275</v>
      </c>
      <c r="B600" t="s">
        <v>36</v>
      </c>
      <c r="C600">
        <v>666.61</v>
      </c>
      <c r="D600">
        <v>674.11</v>
      </c>
      <c r="E600">
        <v>659.11</v>
      </c>
      <c r="F600">
        <v>667.69</v>
      </c>
      <c r="G600">
        <v>17087</v>
      </c>
      <c r="H600" t="str">
        <f>VLOOKUP(B600,dim_company!A:C,3,FALSE)</f>
        <v>Reliance Industries</v>
      </c>
      <c r="I600" t="str">
        <f>VLOOKUP(B600,dim_company!A:D,4,FALSE)</f>
        <v>SEC04</v>
      </c>
      <c r="J600" t="str">
        <f>VLOOKUP(I600,dim_sector!A:B,2,FALSE)</f>
        <v>Energy</v>
      </c>
      <c r="K600">
        <f xml:space="preserve"> tbl_market[[#This Row],[close]] - tbl_market[[#This Row],[open]]</f>
        <v>1.0800000000000409</v>
      </c>
      <c r="L600">
        <f xml:space="preserve"> (tbl_market[ [#This Row],[close] ] - tbl_market[[#This Row],[open]]) / tbl_market[[#This Row],[open]]</f>
        <v>1.6201377117055563E-3</v>
      </c>
      <c r="M600">
        <f xml:space="preserve"> tbl_market[[#This Row],[high]] - tbl_market[[#This Row],[low]]</f>
        <v>15</v>
      </c>
      <c r="N600" s="11" t="str">
        <f t="shared" si="9"/>
        <v>Apr</v>
      </c>
    </row>
    <row r="601" spans="1:14">
      <c r="A601" t="s">
        <v>276</v>
      </c>
      <c r="B601" t="s">
        <v>36</v>
      </c>
      <c r="C601">
        <v>668.16</v>
      </c>
      <c r="D601">
        <v>670.36</v>
      </c>
      <c r="E601">
        <v>665.95</v>
      </c>
      <c r="F601">
        <v>668.97</v>
      </c>
      <c r="G601">
        <v>7643</v>
      </c>
      <c r="H601" t="str">
        <f>VLOOKUP(B601,dim_company!A:C,3,FALSE)</f>
        <v>Reliance Industries</v>
      </c>
      <c r="I601" t="str">
        <f>VLOOKUP(B601,dim_company!A:D,4,FALSE)</f>
        <v>SEC04</v>
      </c>
      <c r="J601" t="str">
        <f>VLOOKUP(I601,dim_sector!A:B,2,FALSE)</f>
        <v>Energy</v>
      </c>
      <c r="K601">
        <f xml:space="preserve"> tbl_market[[#This Row],[close]] - tbl_market[[#This Row],[open]]</f>
        <v>0.81000000000005912</v>
      </c>
      <c r="L601">
        <f xml:space="preserve"> (tbl_market[ [#This Row],[close] ] - tbl_market[[#This Row],[open]]) / tbl_market[[#This Row],[open]]</f>
        <v>1.2122844827587092E-3</v>
      </c>
      <c r="M601">
        <f xml:space="preserve"> tbl_market[[#This Row],[high]] - tbl_market[[#This Row],[low]]</f>
        <v>4.4099999999999682</v>
      </c>
      <c r="N601" s="11" t="str">
        <f t="shared" si="9"/>
        <v>Apr</v>
      </c>
    </row>
    <row r="602" spans="1:14">
      <c r="A602" t="s">
        <v>247</v>
      </c>
      <c r="B602" t="s">
        <v>39</v>
      </c>
      <c r="C602">
        <v>245.11</v>
      </c>
      <c r="D602">
        <v>248.16</v>
      </c>
      <c r="E602">
        <v>242.06</v>
      </c>
      <c r="F602">
        <v>246.26</v>
      </c>
      <c r="G602">
        <v>36426</v>
      </c>
      <c r="H602" t="str">
        <f>VLOOKUP(B602,dim_company!A:C,3,FALSE)</f>
        <v>Apple Inc.</v>
      </c>
      <c r="I602" t="str">
        <f>VLOOKUP(B602,dim_company!A:D,4,FALSE)</f>
        <v>SEC01</v>
      </c>
      <c r="J602" t="str">
        <f>VLOOKUP(I602,dim_sector!A:B,2,FALSE)</f>
        <v>Information Technology</v>
      </c>
      <c r="K602">
        <f xml:space="preserve"> tbl_market[[#This Row],[close]] - tbl_market[[#This Row],[open]]</f>
        <v>1.1499999999999773</v>
      </c>
      <c r="L602">
        <f xml:space="preserve"> (tbl_market[ [#This Row],[close] ] - tbl_market[[#This Row],[open]]) / tbl_market[[#This Row],[open]]</f>
        <v>4.6917710415730783E-3</v>
      </c>
      <c r="M602">
        <f xml:space="preserve"> tbl_market[[#This Row],[high]] - tbl_market[[#This Row],[low]]</f>
        <v>6.0999999999999943</v>
      </c>
      <c r="N602" s="11" t="str">
        <f t="shared" si="9"/>
        <v>Apr</v>
      </c>
    </row>
    <row r="603" spans="1:14">
      <c r="A603" t="s">
        <v>248</v>
      </c>
      <c r="B603" t="s">
        <v>39</v>
      </c>
      <c r="C603">
        <v>245.19</v>
      </c>
      <c r="D603">
        <v>246.72</v>
      </c>
      <c r="E603">
        <v>243.66</v>
      </c>
      <c r="F603">
        <v>246.33</v>
      </c>
      <c r="G603">
        <v>11213</v>
      </c>
      <c r="H603" t="str">
        <f>VLOOKUP(B603,dim_company!A:C,3,FALSE)</f>
        <v>Apple Inc.</v>
      </c>
      <c r="I603" t="str">
        <f>VLOOKUP(B603,dim_company!A:D,4,FALSE)</f>
        <v>SEC01</v>
      </c>
      <c r="J603" t="str">
        <f>VLOOKUP(I603,dim_sector!A:B,2,FALSE)</f>
        <v>Information Technology</v>
      </c>
      <c r="K603">
        <f xml:space="preserve"> tbl_market[[#This Row],[close]] - tbl_market[[#This Row],[open]]</f>
        <v>1.1400000000000148</v>
      </c>
      <c r="L603">
        <f xml:space="preserve"> (tbl_market[ [#This Row],[close] ] - tbl_market[[#This Row],[open]]) / tbl_market[[#This Row],[open]]</f>
        <v>4.6494555242873473E-3</v>
      </c>
      <c r="M603">
        <f xml:space="preserve"> tbl_market[[#This Row],[high]] - tbl_market[[#This Row],[low]]</f>
        <v>3.0600000000000023</v>
      </c>
      <c r="N603" s="11" t="str">
        <f t="shared" si="9"/>
        <v>Apr</v>
      </c>
    </row>
    <row r="604" spans="1:14">
      <c r="A604" t="s">
        <v>249</v>
      </c>
      <c r="B604" t="s">
        <v>39</v>
      </c>
      <c r="C604">
        <v>248.06</v>
      </c>
      <c r="D604">
        <v>251.12</v>
      </c>
      <c r="E604">
        <v>245.01</v>
      </c>
      <c r="F604">
        <v>247.22</v>
      </c>
      <c r="G604">
        <v>43849</v>
      </c>
      <c r="H604" t="str">
        <f>VLOOKUP(B604,dim_company!A:C,3,FALSE)</f>
        <v>Apple Inc.</v>
      </c>
      <c r="I604" t="str">
        <f>VLOOKUP(B604,dim_company!A:D,4,FALSE)</f>
        <v>SEC01</v>
      </c>
      <c r="J604" t="str">
        <f>VLOOKUP(I604,dim_sector!A:B,2,FALSE)</f>
        <v>Information Technology</v>
      </c>
      <c r="K604">
        <f xml:space="preserve"> tbl_market[[#This Row],[close]] - tbl_market[[#This Row],[open]]</f>
        <v>-0.84000000000000341</v>
      </c>
      <c r="L604">
        <f xml:space="preserve"> (tbl_market[ [#This Row],[close] ] - tbl_market[[#This Row],[open]]) / tbl_market[[#This Row],[open]]</f>
        <v>-3.3862775135048108E-3</v>
      </c>
      <c r="M604">
        <f xml:space="preserve"> tbl_market[[#This Row],[high]] - tbl_market[[#This Row],[low]]</f>
        <v>6.1100000000000136</v>
      </c>
      <c r="N604" s="11" t="str">
        <f t="shared" si="9"/>
        <v>Apr</v>
      </c>
    </row>
    <row r="605" spans="1:14">
      <c r="A605" t="s">
        <v>250</v>
      </c>
      <c r="B605" t="s">
        <v>39</v>
      </c>
      <c r="C605">
        <v>246.97</v>
      </c>
      <c r="D605">
        <v>249.03</v>
      </c>
      <c r="E605">
        <v>244.91</v>
      </c>
      <c r="F605">
        <v>247.13</v>
      </c>
      <c r="G605">
        <v>40758</v>
      </c>
      <c r="H605" t="str">
        <f>VLOOKUP(B605,dim_company!A:C,3,FALSE)</f>
        <v>Apple Inc.</v>
      </c>
      <c r="I605" t="str">
        <f>VLOOKUP(B605,dim_company!A:D,4,FALSE)</f>
        <v>SEC01</v>
      </c>
      <c r="J605" t="str">
        <f>VLOOKUP(I605,dim_sector!A:B,2,FALSE)</f>
        <v>Information Technology</v>
      </c>
      <c r="K605">
        <f xml:space="preserve"> tbl_market[[#This Row],[close]] - tbl_market[[#This Row],[open]]</f>
        <v>0.15999999999999659</v>
      </c>
      <c r="L605">
        <f xml:space="preserve"> (tbl_market[ [#This Row],[close] ] - tbl_market[[#This Row],[open]]) / tbl_market[[#This Row],[open]]</f>
        <v>6.4785196582579495E-4</v>
      </c>
      <c r="M605">
        <f xml:space="preserve"> tbl_market[[#This Row],[high]] - tbl_market[[#This Row],[low]]</f>
        <v>4.1200000000000045</v>
      </c>
      <c r="N605" s="11" t="str">
        <f t="shared" si="9"/>
        <v>Apr</v>
      </c>
    </row>
    <row r="606" spans="1:14">
      <c r="A606" t="s">
        <v>253</v>
      </c>
      <c r="B606" t="s">
        <v>39</v>
      </c>
      <c r="C606">
        <v>252.45</v>
      </c>
      <c r="D606">
        <v>254.61</v>
      </c>
      <c r="E606">
        <v>250.3</v>
      </c>
      <c r="F606">
        <v>250.8</v>
      </c>
      <c r="G606">
        <v>16434</v>
      </c>
      <c r="H606" t="str">
        <f>VLOOKUP(B606,dim_company!A:C,3,FALSE)</f>
        <v>Apple Inc.</v>
      </c>
      <c r="I606" t="str">
        <f>VLOOKUP(B606,dim_company!A:D,4,FALSE)</f>
        <v>SEC01</v>
      </c>
      <c r="J606" t="str">
        <f>VLOOKUP(I606,dim_sector!A:B,2,FALSE)</f>
        <v>Information Technology</v>
      </c>
      <c r="K606">
        <f xml:space="preserve"> tbl_market[[#This Row],[close]] - tbl_market[[#This Row],[open]]</f>
        <v>-1.6499999999999773</v>
      </c>
      <c r="L606">
        <f xml:space="preserve"> (tbl_market[ [#This Row],[close] ] - tbl_market[[#This Row],[open]]) / tbl_market[[#This Row],[open]]</f>
        <v>-6.5359477124182106E-3</v>
      </c>
      <c r="M606">
        <f xml:space="preserve"> tbl_market[[#This Row],[high]] - tbl_market[[#This Row],[low]]</f>
        <v>4.3100000000000023</v>
      </c>
      <c r="N606" s="11" t="str">
        <f t="shared" si="9"/>
        <v>Apr</v>
      </c>
    </row>
    <row r="607" spans="1:14">
      <c r="A607" t="s">
        <v>254</v>
      </c>
      <c r="B607" t="s">
        <v>39</v>
      </c>
      <c r="C607">
        <v>255.96</v>
      </c>
      <c r="D607">
        <v>258.39999999999998</v>
      </c>
      <c r="E607">
        <v>253.53</v>
      </c>
      <c r="F607">
        <v>255.42</v>
      </c>
      <c r="G607">
        <v>2141</v>
      </c>
      <c r="H607" t="str">
        <f>VLOOKUP(B607,dim_company!A:C,3,FALSE)</f>
        <v>Apple Inc.</v>
      </c>
      <c r="I607" t="str">
        <f>VLOOKUP(B607,dim_company!A:D,4,FALSE)</f>
        <v>SEC01</v>
      </c>
      <c r="J607" t="str">
        <f>VLOOKUP(I607,dim_sector!A:B,2,FALSE)</f>
        <v>Information Technology</v>
      </c>
      <c r="K607">
        <f xml:space="preserve"> tbl_market[[#This Row],[close]] - tbl_market[[#This Row],[open]]</f>
        <v>-0.54000000000002046</v>
      </c>
      <c r="L607">
        <f xml:space="preserve"> (tbl_market[ [#This Row],[close] ] - tbl_market[[#This Row],[open]]) / tbl_market[[#This Row],[open]]</f>
        <v>-2.109704641350291E-3</v>
      </c>
      <c r="M607">
        <f xml:space="preserve"> tbl_market[[#This Row],[high]] - tbl_market[[#This Row],[low]]</f>
        <v>4.8699999999999761</v>
      </c>
      <c r="N607" s="11" t="str">
        <f t="shared" si="9"/>
        <v>Apr</v>
      </c>
    </row>
    <row r="608" spans="1:14">
      <c r="A608" t="s">
        <v>255</v>
      </c>
      <c r="B608" t="s">
        <v>39</v>
      </c>
      <c r="C608">
        <v>251.73</v>
      </c>
      <c r="D608">
        <v>255.24</v>
      </c>
      <c r="E608">
        <v>248.22</v>
      </c>
      <c r="F608">
        <v>251.69</v>
      </c>
      <c r="G608">
        <v>46734</v>
      </c>
      <c r="H608" t="str">
        <f>VLOOKUP(B608,dim_company!A:C,3,FALSE)</f>
        <v>Apple Inc.</v>
      </c>
      <c r="I608" t="str">
        <f>VLOOKUP(B608,dim_company!A:D,4,FALSE)</f>
        <v>SEC01</v>
      </c>
      <c r="J608" t="str">
        <f>VLOOKUP(I608,dim_sector!A:B,2,FALSE)</f>
        <v>Information Technology</v>
      </c>
      <c r="K608">
        <f xml:space="preserve"> tbl_market[[#This Row],[close]] - tbl_market[[#This Row],[open]]</f>
        <v>-3.9999999999992042E-2</v>
      </c>
      <c r="L608">
        <f xml:space="preserve"> (tbl_market[ [#This Row],[close] ] - tbl_market[[#This Row],[open]]) / tbl_market[[#This Row],[open]]</f>
        <v>-1.5890040916852199E-4</v>
      </c>
      <c r="M608">
        <f xml:space="preserve"> tbl_market[[#This Row],[high]] - tbl_market[[#This Row],[low]]</f>
        <v>7.0200000000000102</v>
      </c>
      <c r="N608" s="11" t="str">
        <f t="shared" si="9"/>
        <v>Apr</v>
      </c>
    </row>
    <row r="609" spans="1:14">
      <c r="A609" t="s">
        <v>256</v>
      </c>
      <c r="B609" t="s">
        <v>39</v>
      </c>
      <c r="C609">
        <v>251.81</v>
      </c>
      <c r="D609">
        <v>253.51</v>
      </c>
      <c r="E609">
        <v>250.11</v>
      </c>
      <c r="F609">
        <v>250.94</v>
      </c>
      <c r="G609">
        <v>17390</v>
      </c>
      <c r="H609" t="str">
        <f>VLOOKUP(B609,dim_company!A:C,3,FALSE)</f>
        <v>Apple Inc.</v>
      </c>
      <c r="I609" t="str">
        <f>VLOOKUP(B609,dim_company!A:D,4,FALSE)</f>
        <v>SEC01</v>
      </c>
      <c r="J609" t="str">
        <f>VLOOKUP(I609,dim_sector!A:B,2,FALSE)</f>
        <v>Information Technology</v>
      </c>
      <c r="K609">
        <f xml:space="preserve"> tbl_market[[#This Row],[close]] - tbl_market[[#This Row],[open]]</f>
        <v>-0.87000000000000455</v>
      </c>
      <c r="L609">
        <f xml:space="preserve"> (tbl_market[ [#This Row],[close] ] - tbl_market[[#This Row],[open]]) / tbl_market[[#This Row],[open]]</f>
        <v>-3.4549859020690382E-3</v>
      </c>
      <c r="M609">
        <f xml:space="preserve"> tbl_market[[#This Row],[high]] - tbl_market[[#This Row],[low]]</f>
        <v>3.3999999999999773</v>
      </c>
      <c r="N609" s="11" t="str">
        <f t="shared" si="9"/>
        <v>Apr</v>
      </c>
    </row>
    <row r="610" spans="1:14">
      <c r="A610" t="s">
        <v>257</v>
      </c>
      <c r="B610" t="s">
        <v>39</v>
      </c>
      <c r="C610">
        <v>249.22</v>
      </c>
      <c r="D610">
        <v>251.82</v>
      </c>
      <c r="E610">
        <v>246.63</v>
      </c>
      <c r="F610">
        <v>251.1</v>
      </c>
      <c r="G610">
        <v>28840</v>
      </c>
      <c r="H610" t="str">
        <f>VLOOKUP(B610,dim_company!A:C,3,FALSE)</f>
        <v>Apple Inc.</v>
      </c>
      <c r="I610" t="str">
        <f>VLOOKUP(B610,dim_company!A:D,4,FALSE)</f>
        <v>SEC01</v>
      </c>
      <c r="J610" t="str">
        <f>VLOOKUP(I610,dim_sector!A:B,2,FALSE)</f>
        <v>Information Technology</v>
      </c>
      <c r="K610">
        <f xml:space="preserve"> tbl_market[[#This Row],[close]] - tbl_market[[#This Row],[open]]</f>
        <v>1.8799999999999955</v>
      </c>
      <c r="L610">
        <f xml:space="preserve"> (tbl_market[ [#This Row],[close] ] - tbl_market[[#This Row],[open]]) / tbl_market[[#This Row],[open]]</f>
        <v>7.5435358317951827E-3</v>
      </c>
      <c r="M610">
        <f xml:space="preserve"> tbl_market[[#This Row],[high]] - tbl_market[[#This Row],[low]]</f>
        <v>5.1899999999999977</v>
      </c>
      <c r="N610" s="11" t="str">
        <f t="shared" si="9"/>
        <v>Apr</v>
      </c>
    </row>
    <row r="611" spans="1:14">
      <c r="A611" t="s">
        <v>260</v>
      </c>
      <c r="B611" t="s">
        <v>39</v>
      </c>
      <c r="C611">
        <v>251.84</v>
      </c>
      <c r="D611">
        <v>255.06</v>
      </c>
      <c r="E611">
        <v>248.62</v>
      </c>
      <c r="F611">
        <v>250.32</v>
      </c>
      <c r="G611">
        <v>41379</v>
      </c>
      <c r="H611" t="str">
        <f>VLOOKUP(B611,dim_company!A:C,3,FALSE)</f>
        <v>Apple Inc.</v>
      </c>
      <c r="I611" t="str">
        <f>VLOOKUP(B611,dim_company!A:D,4,FALSE)</f>
        <v>SEC01</v>
      </c>
      <c r="J611" t="str">
        <f>VLOOKUP(I611,dim_sector!A:B,2,FALSE)</f>
        <v>Information Technology</v>
      </c>
      <c r="K611">
        <f xml:space="preserve"> tbl_market[[#This Row],[close]] - tbl_market[[#This Row],[open]]</f>
        <v>-1.5200000000000102</v>
      </c>
      <c r="L611">
        <f xml:space="preserve"> (tbl_market[ [#This Row],[close] ] - tbl_market[[#This Row],[open]]) / tbl_market[[#This Row],[open]]</f>
        <v>-6.035578144853916E-3</v>
      </c>
      <c r="M611">
        <f xml:space="preserve"> tbl_market[[#This Row],[high]] - tbl_market[[#This Row],[low]]</f>
        <v>6.4399999999999977</v>
      </c>
      <c r="N611" s="11" t="str">
        <f t="shared" si="9"/>
        <v>Apr</v>
      </c>
    </row>
    <row r="612" spans="1:14">
      <c r="A612" t="s">
        <v>261</v>
      </c>
      <c r="B612" t="s">
        <v>39</v>
      </c>
      <c r="C612">
        <v>257.05</v>
      </c>
      <c r="D612">
        <v>258.04000000000002</v>
      </c>
      <c r="E612">
        <v>256.06</v>
      </c>
      <c r="F612">
        <v>256.10000000000002</v>
      </c>
      <c r="G612">
        <v>45014</v>
      </c>
      <c r="H612" t="str">
        <f>VLOOKUP(B612,dim_company!A:C,3,FALSE)</f>
        <v>Apple Inc.</v>
      </c>
      <c r="I612" t="str">
        <f>VLOOKUP(B612,dim_company!A:D,4,FALSE)</f>
        <v>SEC01</v>
      </c>
      <c r="J612" t="str">
        <f>VLOOKUP(I612,dim_sector!A:B,2,FALSE)</f>
        <v>Information Technology</v>
      </c>
      <c r="K612">
        <f xml:space="preserve"> tbl_market[[#This Row],[close]] - tbl_market[[#This Row],[open]]</f>
        <v>-0.94999999999998863</v>
      </c>
      <c r="L612">
        <f xml:space="preserve"> (tbl_market[ [#This Row],[close] ] - tbl_market[[#This Row],[open]]) / tbl_market[[#This Row],[open]]</f>
        <v>-3.69577903131682E-3</v>
      </c>
      <c r="M612">
        <f xml:space="preserve"> tbl_market[[#This Row],[high]] - tbl_market[[#This Row],[low]]</f>
        <v>1.9800000000000182</v>
      </c>
      <c r="N612" s="11" t="str">
        <f t="shared" si="9"/>
        <v>Apr</v>
      </c>
    </row>
    <row r="613" spans="1:14">
      <c r="A613" t="s">
        <v>262</v>
      </c>
      <c r="B613" t="s">
        <v>39</v>
      </c>
      <c r="C613">
        <v>256.01</v>
      </c>
      <c r="D613">
        <v>257.25</v>
      </c>
      <c r="E613">
        <v>254.78</v>
      </c>
      <c r="F613">
        <v>256.88</v>
      </c>
      <c r="G613">
        <v>12120</v>
      </c>
      <c r="H613" t="str">
        <f>VLOOKUP(B613,dim_company!A:C,3,FALSE)</f>
        <v>Apple Inc.</v>
      </c>
      <c r="I613" t="str">
        <f>VLOOKUP(B613,dim_company!A:D,4,FALSE)</f>
        <v>SEC01</v>
      </c>
      <c r="J613" t="str">
        <f>VLOOKUP(I613,dim_sector!A:B,2,FALSE)</f>
        <v>Information Technology</v>
      </c>
      <c r="K613">
        <f xml:space="preserve"> tbl_market[[#This Row],[close]] - tbl_market[[#This Row],[open]]</f>
        <v>0.87000000000000455</v>
      </c>
      <c r="L613">
        <f xml:space="preserve"> (tbl_market[ [#This Row],[close] ] - tbl_market[[#This Row],[open]]) / tbl_market[[#This Row],[open]]</f>
        <v>3.3983047537205755E-3</v>
      </c>
      <c r="M613">
        <f xml:space="preserve"> tbl_market[[#This Row],[high]] - tbl_market[[#This Row],[low]]</f>
        <v>2.4699999999999989</v>
      </c>
      <c r="N613" s="11" t="str">
        <f t="shared" si="9"/>
        <v>Apr</v>
      </c>
    </row>
    <row r="614" spans="1:14">
      <c r="A614" t="s">
        <v>263</v>
      </c>
      <c r="B614" t="s">
        <v>39</v>
      </c>
      <c r="C614">
        <v>254.53</v>
      </c>
      <c r="D614">
        <v>257.79000000000002</v>
      </c>
      <c r="E614">
        <v>251.27</v>
      </c>
      <c r="F614">
        <v>254.35</v>
      </c>
      <c r="G614">
        <v>1929</v>
      </c>
      <c r="H614" t="str">
        <f>VLOOKUP(B614,dim_company!A:C,3,FALSE)</f>
        <v>Apple Inc.</v>
      </c>
      <c r="I614" t="str">
        <f>VLOOKUP(B614,dim_company!A:D,4,FALSE)</f>
        <v>SEC01</v>
      </c>
      <c r="J614" t="str">
        <f>VLOOKUP(I614,dim_sector!A:B,2,FALSE)</f>
        <v>Information Technology</v>
      </c>
      <c r="K614">
        <f xml:space="preserve"> tbl_market[[#This Row],[close]] - tbl_market[[#This Row],[open]]</f>
        <v>-0.18000000000000682</v>
      </c>
      <c r="L614">
        <f xml:space="preserve"> (tbl_market[ [#This Row],[close] ] - tbl_market[[#This Row],[open]]) / tbl_market[[#This Row],[open]]</f>
        <v>-7.0718579342319893E-4</v>
      </c>
      <c r="M614">
        <f xml:space="preserve"> tbl_market[[#This Row],[high]] - tbl_market[[#This Row],[low]]</f>
        <v>6.5200000000000102</v>
      </c>
      <c r="N614" s="11" t="str">
        <f t="shared" si="9"/>
        <v>Apr</v>
      </c>
    </row>
    <row r="615" spans="1:14">
      <c r="A615" t="s">
        <v>264</v>
      </c>
      <c r="B615" t="s">
        <v>39</v>
      </c>
      <c r="C615">
        <v>257</v>
      </c>
      <c r="D615">
        <v>260.64</v>
      </c>
      <c r="E615">
        <v>253.36</v>
      </c>
      <c r="F615">
        <v>256.33</v>
      </c>
      <c r="G615">
        <v>49613</v>
      </c>
      <c r="H615" t="str">
        <f>VLOOKUP(B615,dim_company!A:C,3,FALSE)</f>
        <v>Apple Inc.</v>
      </c>
      <c r="I615" t="str">
        <f>VLOOKUP(B615,dim_company!A:D,4,FALSE)</f>
        <v>SEC01</v>
      </c>
      <c r="J615" t="str">
        <f>VLOOKUP(I615,dim_sector!A:B,2,FALSE)</f>
        <v>Information Technology</v>
      </c>
      <c r="K615">
        <f xml:space="preserve"> tbl_market[[#This Row],[close]] - tbl_market[[#This Row],[open]]</f>
        <v>-0.67000000000001592</v>
      </c>
      <c r="L615">
        <f xml:space="preserve"> (tbl_market[ [#This Row],[close] ] - tbl_market[[#This Row],[open]]) / tbl_market[[#This Row],[open]]</f>
        <v>-2.6070038910506457E-3</v>
      </c>
      <c r="M615">
        <f xml:space="preserve"> tbl_market[[#This Row],[high]] - tbl_market[[#This Row],[low]]</f>
        <v>7.2799999999999727</v>
      </c>
      <c r="N615" s="11" t="str">
        <f t="shared" si="9"/>
        <v>Apr</v>
      </c>
    </row>
    <row r="616" spans="1:14">
      <c r="A616" t="s">
        <v>267</v>
      </c>
      <c r="B616" t="s">
        <v>39</v>
      </c>
      <c r="C616">
        <v>256.66000000000003</v>
      </c>
      <c r="D616">
        <v>259.60000000000002</v>
      </c>
      <c r="E616">
        <v>253.73</v>
      </c>
      <c r="F616">
        <v>257.27</v>
      </c>
      <c r="G616">
        <v>19284</v>
      </c>
      <c r="H616" t="str">
        <f>VLOOKUP(B616,dim_company!A:C,3,FALSE)</f>
        <v>Apple Inc.</v>
      </c>
      <c r="I616" t="str">
        <f>VLOOKUP(B616,dim_company!A:D,4,FALSE)</f>
        <v>SEC01</v>
      </c>
      <c r="J616" t="str">
        <f>VLOOKUP(I616,dim_sector!A:B,2,FALSE)</f>
        <v>Information Technology</v>
      </c>
      <c r="K616">
        <f xml:space="preserve"> tbl_market[[#This Row],[close]] - tbl_market[[#This Row],[open]]</f>
        <v>0.6099999999999568</v>
      </c>
      <c r="L616">
        <f xml:space="preserve"> (tbl_market[ [#This Row],[close] ] - tbl_market[[#This Row],[open]]) / tbl_market[[#This Row],[open]]</f>
        <v>2.3766851087039537E-3</v>
      </c>
      <c r="M616">
        <f xml:space="preserve"> tbl_market[[#This Row],[high]] - tbl_market[[#This Row],[low]]</f>
        <v>5.870000000000033</v>
      </c>
      <c r="N616" s="11" t="str">
        <f t="shared" si="9"/>
        <v>Apr</v>
      </c>
    </row>
    <row r="617" spans="1:14">
      <c r="A617" t="s">
        <v>268</v>
      </c>
      <c r="B617" t="s">
        <v>39</v>
      </c>
      <c r="C617">
        <v>260.24</v>
      </c>
      <c r="D617">
        <v>263.33999999999997</v>
      </c>
      <c r="E617">
        <v>257.14</v>
      </c>
      <c r="F617">
        <v>258.32</v>
      </c>
      <c r="G617">
        <v>20799</v>
      </c>
      <c r="H617" t="str">
        <f>VLOOKUP(B617,dim_company!A:C,3,FALSE)</f>
        <v>Apple Inc.</v>
      </c>
      <c r="I617" t="str">
        <f>VLOOKUP(B617,dim_company!A:D,4,FALSE)</f>
        <v>SEC01</v>
      </c>
      <c r="J617" t="str">
        <f>VLOOKUP(I617,dim_sector!A:B,2,FALSE)</f>
        <v>Information Technology</v>
      </c>
      <c r="K617">
        <f xml:space="preserve"> tbl_market[[#This Row],[close]] - tbl_market[[#This Row],[open]]</f>
        <v>-1.9200000000000159</v>
      </c>
      <c r="L617">
        <f xml:space="preserve"> (tbl_market[ [#This Row],[close] ] - tbl_market[[#This Row],[open]]) / tbl_market[[#This Row],[open]]</f>
        <v>-7.3778051029819236E-3</v>
      </c>
      <c r="M617">
        <f xml:space="preserve"> tbl_market[[#This Row],[high]] - tbl_market[[#This Row],[low]]</f>
        <v>6.1999999999999886</v>
      </c>
      <c r="N617" s="11" t="str">
        <f t="shared" si="9"/>
        <v>Apr</v>
      </c>
    </row>
    <row r="618" spans="1:14">
      <c r="A618" t="s">
        <v>269</v>
      </c>
      <c r="B618" t="s">
        <v>39</v>
      </c>
      <c r="C618">
        <v>263.12</v>
      </c>
      <c r="D618">
        <v>267</v>
      </c>
      <c r="E618">
        <v>259.23</v>
      </c>
      <c r="F618">
        <v>264.33</v>
      </c>
      <c r="G618">
        <v>25323</v>
      </c>
      <c r="H618" t="str">
        <f>VLOOKUP(B618,dim_company!A:C,3,FALSE)</f>
        <v>Apple Inc.</v>
      </c>
      <c r="I618" t="str">
        <f>VLOOKUP(B618,dim_company!A:D,4,FALSE)</f>
        <v>SEC01</v>
      </c>
      <c r="J618" t="str">
        <f>VLOOKUP(I618,dim_sector!A:B,2,FALSE)</f>
        <v>Information Technology</v>
      </c>
      <c r="K618">
        <f xml:space="preserve"> tbl_market[[#This Row],[close]] - tbl_market[[#This Row],[open]]</f>
        <v>1.2099999999999795</v>
      </c>
      <c r="L618">
        <f xml:space="preserve"> (tbl_market[ [#This Row],[close] ] - tbl_market[[#This Row],[open]]) / tbl_market[[#This Row],[open]]</f>
        <v>4.5986622073577819E-3</v>
      </c>
      <c r="M618">
        <f xml:space="preserve"> tbl_market[[#This Row],[high]] - tbl_market[[#This Row],[low]]</f>
        <v>7.7699999999999818</v>
      </c>
      <c r="N618" s="11" t="str">
        <f t="shared" si="9"/>
        <v>Apr</v>
      </c>
    </row>
    <row r="619" spans="1:14">
      <c r="A619" t="s">
        <v>270</v>
      </c>
      <c r="B619" t="s">
        <v>39</v>
      </c>
      <c r="C619">
        <v>265.27</v>
      </c>
      <c r="D619">
        <v>266.08999999999997</v>
      </c>
      <c r="E619">
        <v>264.45999999999998</v>
      </c>
      <c r="F619">
        <v>265.57</v>
      </c>
      <c r="G619">
        <v>38226</v>
      </c>
      <c r="H619" t="str">
        <f>VLOOKUP(B619,dim_company!A:C,3,FALSE)</f>
        <v>Apple Inc.</v>
      </c>
      <c r="I619" t="str">
        <f>VLOOKUP(B619,dim_company!A:D,4,FALSE)</f>
        <v>SEC01</v>
      </c>
      <c r="J619" t="str">
        <f>VLOOKUP(I619,dim_sector!A:B,2,FALSE)</f>
        <v>Information Technology</v>
      </c>
      <c r="K619">
        <f xml:space="preserve"> tbl_market[[#This Row],[close]] - tbl_market[[#This Row],[open]]</f>
        <v>0.30000000000001137</v>
      </c>
      <c r="L619">
        <f xml:space="preserve"> (tbl_market[ [#This Row],[close] ] - tbl_market[[#This Row],[open]]) / tbl_market[[#This Row],[open]]</f>
        <v>1.1309232103140626E-3</v>
      </c>
      <c r="M619">
        <f xml:space="preserve"> tbl_market[[#This Row],[high]] - tbl_market[[#This Row],[low]]</f>
        <v>1.6299999999999955</v>
      </c>
      <c r="N619" s="11" t="str">
        <f t="shared" si="9"/>
        <v>Apr</v>
      </c>
    </row>
    <row r="620" spans="1:14">
      <c r="A620" t="s">
        <v>271</v>
      </c>
      <c r="B620" t="s">
        <v>39</v>
      </c>
      <c r="C620">
        <v>265.22000000000003</v>
      </c>
      <c r="D620">
        <v>266.67</v>
      </c>
      <c r="E620">
        <v>263.77</v>
      </c>
      <c r="F620">
        <v>264.61</v>
      </c>
      <c r="G620">
        <v>27417</v>
      </c>
      <c r="H620" t="str">
        <f>VLOOKUP(B620,dim_company!A:C,3,FALSE)</f>
        <v>Apple Inc.</v>
      </c>
      <c r="I620" t="str">
        <f>VLOOKUP(B620,dim_company!A:D,4,FALSE)</f>
        <v>SEC01</v>
      </c>
      <c r="J620" t="str">
        <f>VLOOKUP(I620,dim_sector!A:B,2,FALSE)</f>
        <v>Information Technology</v>
      </c>
      <c r="K620">
        <f xml:space="preserve"> tbl_market[[#This Row],[close]] - tbl_market[[#This Row],[open]]</f>
        <v>-0.61000000000001364</v>
      </c>
      <c r="L620">
        <f xml:space="preserve"> (tbl_market[ [#This Row],[close] ] - tbl_market[[#This Row],[open]]) / tbl_market[[#This Row],[open]]</f>
        <v>-2.2999773772717502E-3</v>
      </c>
      <c r="M620">
        <f xml:space="preserve"> tbl_market[[#This Row],[high]] - tbl_market[[#This Row],[low]]</f>
        <v>2.9000000000000341</v>
      </c>
      <c r="N620" s="11" t="str">
        <f t="shared" si="9"/>
        <v>Apr</v>
      </c>
    </row>
    <row r="621" spans="1:14">
      <c r="A621" t="s">
        <v>274</v>
      </c>
      <c r="B621" t="s">
        <v>39</v>
      </c>
      <c r="C621">
        <v>258.67</v>
      </c>
      <c r="D621">
        <v>259.85000000000002</v>
      </c>
      <c r="E621">
        <v>257.48</v>
      </c>
      <c r="F621">
        <v>258.24</v>
      </c>
      <c r="G621">
        <v>3169</v>
      </c>
      <c r="H621" t="str">
        <f>VLOOKUP(B621,dim_company!A:C,3,FALSE)</f>
        <v>Apple Inc.</v>
      </c>
      <c r="I621" t="str">
        <f>VLOOKUP(B621,dim_company!A:D,4,FALSE)</f>
        <v>SEC01</v>
      </c>
      <c r="J621" t="str">
        <f>VLOOKUP(I621,dim_sector!A:B,2,FALSE)</f>
        <v>Information Technology</v>
      </c>
      <c r="K621">
        <f xml:space="preserve"> tbl_market[[#This Row],[close]] - tbl_market[[#This Row],[open]]</f>
        <v>-0.43000000000000682</v>
      </c>
      <c r="L621">
        <f xml:space="preserve"> (tbl_market[ [#This Row],[close] ] - tbl_market[[#This Row],[open]]) / tbl_market[[#This Row],[open]]</f>
        <v>-1.6623497119882739E-3</v>
      </c>
      <c r="M621">
        <f xml:space="preserve"> tbl_market[[#This Row],[high]] - tbl_market[[#This Row],[low]]</f>
        <v>2.3700000000000045</v>
      </c>
      <c r="N621" s="11" t="str">
        <f t="shared" si="9"/>
        <v>Apr</v>
      </c>
    </row>
    <row r="622" spans="1:14">
      <c r="A622" t="s">
        <v>275</v>
      </c>
      <c r="B622" t="s">
        <v>39</v>
      </c>
      <c r="C622">
        <v>255.6</v>
      </c>
      <c r="D622">
        <v>258.36</v>
      </c>
      <c r="E622">
        <v>252.83</v>
      </c>
      <c r="F622">
        <v>257.76</v>
      </c>
      <c r="G622">
        <v>9036</v>
      </c>
      <c r="H622" t="str">
        <f>VLOOKUP(B622,dim_company!A:C,3,FALSE)</f>
        <v>Apple Inc.</v>
      </c>
      <c r="I622" t="str">
        <f>VLOOKUP(B622,dim_company!A:D,4,FALSE)</f>
        <v>SEC01</v>
      </c>
      <c r="J622" t="str">
        <f>VLOOKUP(I622,dim_sector!A:B,2,FALSE)</f>
        <v>Information Technology</v>
      </c>
      <c r="K622">
        <f xml:space="preserve"> tbl_market[[#This Row],[close]] - tbl_market[[#This Row],[open]]</f>
        <v>2.1599999999999966</v>
      </c>
      <c r="L622">
        <f xml:space="preserve"> (tbl_market[ [#This Row],[close] ] - tbl_market[[#This Row],[open]]) / tbl_market[[#This Row],[open]]</f>
        <v>8.4507042253520997E-3</v>
      </c>
      <c r="M622">
        <f xml:space="preserve"> tbl_market[[#This Row],[high]] - tbl_market[[#This Row],[low]]</f>
        <v>5.5300000000000011</v>
      </c>
      <c r="N622" s="11" t="str">
        <f t="shared" si="9"/>
        <v>Apr</v>
      </c>
    </row>
    <row r="623" spans="1:14">
      <c r="A623" t="s">
        <v>276</v>
      </c>
      <c r="B623" t="s">
        <v>39</v>
      </c>
      <c r="C623">
        <v>262.18</v>
      </c>
      <c r="D623">
        <v>264.58</v>
      </c>
      <c r="E623">
        <v>259.77</v>
      </c>
      <c r="F623">
        <v>262.10000000000002</v>
      </c>
      <c r="G623">
        <v>1785</v>
      </c>
      <c r="H623" t="str">
        <f>VLOOKUP(B623,dim_company!A:C,3,FALSE)</f>
        <v>Apple Inc.</v>
      </c>
      <c r="I623" t="str">
        <f>VLOOKUP(B623,dim_company!A:D,4,FALSE)</f>
        <v>SEC01</v>
      </c>
      <c r="J623" t="str">
        <f>VLOOKUP(I623,dim_sector!A:B,2,FALSE)</f>
        <v>Information Technology</v>
      </c>
      <c r="K623">
        <f xml:space="preserve"> tbl_market[[#This Row],[close]] - tbl_market[[#This Row],[open]]</f>
        <v>-7.9999999999984084E-2</v>
      </c>
      <c r="L623">
        <f xml:space="preserve"> (tbl_market[ [#This Row],[close] ] - tbl_market[[#This Row],[open]]) / tbl_market[[#This Row],[open]]</f>
        <v>-3.0513387748868747E-4</v>
      </c>
      <c r="M623">
        <f xml:space="preserve"> tbl_market[[#This Row],[high]] - tbl_market[[#This Row],[low]]</f>
        <v>4.8100000000000023</v>
      </c>
      <c r="N623" s="11" t="str">
        <f t="shared" si="9"/>
        <v>Apr</v>
      </c>
    </row>
    <row r="624" spans="1:14">
      <c r="A624" t="s">
        <v>247</v>
      </c>
      <c r="B624" t="s">
        <v>42</v>
      </c>
      <c r="C624">
        <v>233.53</v>
      </c>
      <c r="D624">
        <v>237.53</v>
      </c>
      <c r="E624">
        <v>229.53</v>
      </c>
      <c r="F624">
        <v>233.69</v>
      </c>
      <c r="G624">
        <v>48857</v>
      </c>
      <c r="H624" t="str">
        <f>VLOOKUP(B624,dim_company!A:C,3,FALSE)</f>
        <v>Microsoft Corp.</v>
      </c>
      <c r="I624" t="str">
        <f>VLOOKUP(B624,dim_company!A:D,4,FALSE)</f>
        <v>SEC01</v>
      </c>
      <c r="J624" t="str">
        <f>VLOOKUP(I624,dim_sector!A:B,2,FALSE)</f>
        <v>Information Technology</v>
      </c>
      <c r="K624">
        <f xml:space="preserve"> tbl_market[[#This Row],[close]] - tbl_market[[#This Row],[open]]</f>
        <v>0.15999999999999659</v>
      </c>
      <c r="L624">
        <f xml:space="preserve"> (tbl_market[ [#This Row],[close] ] - tbl_market[[#This Row],[open]]) / tbl_market[[#This Row],[open]]</f>
        <v>6.851368132573827E-4</v>
      </c>
      <c r="M624">
        <f xml:space="preserve"> tbl_market[[#This Row],[high]] - tbl_market[[#This Row],[low]]</f>
        <v>8</v>
      </c>
      <c r="N624" s="11" t="str">
        <f t="shared" si="9"/>
        <v>Apr</v>
      </c>
    </row>
    <row r="625" spans="1:14">
      <c r="A625" t="s">
        <v>248</v>
      </c>
      <c r="B625" t="s">
        <v>42</v>
      </c>
      <c r="C625">
        <v>232.37</v>
      </c>
      <c r="D625">
        <v>234.23</v>
      </c>
      <c r="E625">
        <v>230.52</v>
      </c>
      <c r="F625">
        <v>233.27</v>
      </c>
      <c r="G625">
        <v>40464</v>
      </c>
      <c r="H625" t="str">
        <f>VLOOKUP(B625,dim_company!A:C,3,FALSE)</f>
        <v>Microsoft Corp.</v>
      </c>
      <c r="I625" t="str">
        <f>VLOOKUP(B625,dim_company!A:D,4,FALSE)</f>
        <v>SEC01</v>
      </c>
      <c r="J625" t="str">
        <f>VLOOKUP(I625,dim_sector!A:B,2,FALSE)</f>
        <v>Information Technology</v>
      </c>
      <c r="K625">
        <f xml:space="preserve"> tbl_market[[#This Row],[close]] - tbl_market[[#This Row],[open]]</f>
        <v>0.90000000000000568</v>
      </c>
      <c r="L625">
        <f xml:space="preserve"> (tbl_market[ [#This Row],[close] ] - tbl_market[[#This Row],[open]]) / tbl_market[[#This Row],[open]]</f>
        <v>3.8731333648922223E-3</v>
      </c>
      <c r="M625">
        <f xml:space="preserve"> tbl_market[[#This Row],[high]] - tbl_market[[#This Row],[low]]</f>
        <v>3.7099999999999795</v>
      </c>
      <c r="N625" s="11" t="str">
        <f t="shared" si="9"/>
        <v>Apr</v>
      </c>
    </row>
    <row r="626" spans="1:14">
      <c r="A626" t="s">
        <v>249</v>
      </c>
      <c r="B626" t="s">
        <v>42</v>
      </c>
      <c r="C626">
        <v>235.42</v>
      </c>
      <c r="D626">
        <v>237.52</v>
      </c>
      <c r="E626">
        <v>233.32</v>
      </c>
      <c r="F626">
        <v>236.12</v>
      </c>
      <c r="G626">
        <v>14869</v>
      </c>
      <c r="H626" t="str">
        <f>VLOOKUP(B626,dim_company!A:C,3,FALSE)</f>
        <v>Microsoft Corp.</v>
      </c>
      <c r="I626" t="str">
        <f>VLOOKUP(B626,dim_company!A:D,4,FALSE)</f>
        <v>SEC01</v>
      </c>
      <c r="J626" t="str">
        <f>VLOOKUP(I626,dim_sector!A:B,2,FALSE)</f>
        <v>Information Technology</v>
      </c>
      <c r="K626">
        <f xml:space="preserve"> tbl_market[[#This Row],[close]] - tbl_market[[#This Row],[open]]</f>
        <v>0.70000000000001705</v>
      </c>
      <c r="L626">
        <f xml:space="preserve"> (tbl_market[ [#This Row],[close] ] - tbl_market[[#This Row],[open]]) / tbl_market[[#This Row],[open]]</f>
        <v>2.9734092260641281E-3</v>
      </c>
      <c r="M626">
        <f xml:space="preserve"> tbl_market[[#This Row],[high]] - tbl_market[[#This Row],[low]]</f>
        <v>4.2000000000000171</v>
      </c>
      <c r="N626" s="11" t="str">
        <f t="shared" si="9"/>
        <v>Apr</v>
      </c>
    </row>
    <row r="627" spans="1:14">
      <c r="A627" t="s">
        <v>250</v>
      </c>
      <c r="B627" t="s">
        <v>42</v>
      </c>
      <c r="C627">
        <v>235.83</v>
      </c>
      <c r="D627">
        <v>236.48</v>
      </c>
      <c r="E627">
        <v>235.17</v>
      </c>
      <c r="F627">
        <v>235.51</v>
      </c>
      <c r="G627">
        <v>32555</v>
      </c>
      <c r="H627" t="str">
        <f>VLOOKUP(B627,dim_company!A:C,3,FALSE)</f>
        <v>Microsoft Corp.</v>
      </c>
      <c r="I627" t="str">
        <f>VLOOKUP(B627,dim_company!A:D,4,FALSE)</f>
        <v>SEC01</v>
      </c>
      <c r="J627" t="str">
        <f>VLOOKUP(I627,dim_sector!A:B,2,FALSE)</f>
        <v>Information Technology</v>
      </c>
      <c r="K627">
        <f xml:space="preserve"> tbl_market[[#This Row],[close]] - tbl_market[[#This Row],[open]]</f>
        <v>-0.3200000000000216</v>
      </c>
      <c r="L627">
        <f xml:space="preserve"> (tbl_market[ [#This Row],[close] ] - tbl_market[[#This Row],[open]]) / tbl_market[[#This Row],[open]]</f>
        <v>-1.3569096382988661E-3</v>
      </c>
      <c r="M627">
        <f xml:space="preserve"> tbl_market[[#This Row],[high]] - tbl_market[[#This Row],[low]]</f>
        <v>1.3100000000000023</v>
      </c>
      <c r="N627" s="11" t="str">
        <f t="shared" si="9"/>
        <v>Apr</v>
      </c>
    </row>
    <row r="628" spans="1:14">
      <c r="A628" t="s">
        <v>253</v>
      </c>
      <c r="B628" t="s">
        <v>42</v>
      </c>
      <c r="C628">
        <v>236.43</v>
      </c>
      <c r="D628">
        <v>239.22</v>
      </c>
      <c r="E628">
        <v>233.63</v>
      </c>
      <c r="F628">
        <v>237.82</v>
      </c>
      <c r="G628">
        <v>47976</v>
      </c>
      <c r="H628" t="str">
        <f>VLOOKUP(B628,dim_company!A:C,3,FALSE)</f>
        <v>Microsoft Corp.</v>
      </c>
      <c r="I628" t="str">
        <f>VLOOKUP(B628,dim_company!A:D,4,FALSE)</f>
        <v>SEC01</v>
      </c>
      <c r="J628" t="str">
        <f>VLOOKUP(I628,dim_sector!A:B,2,FALSE)</f>
        <v>Information Technology</v>
      </c>
      <c r="K628">
        <f xml:space="preserve"> tbl_market[[#This Row],[close]] - tbl_market[[#This Row],[open]]</f>
        <v>1.3899999999999864</v>
      </c>
      <c r="L628">
        <f xml:space="preserve"> (tbl_market[ [#This Row],[close] ] - tbl_market[[#This Row],[open]]) / tbl_market[[#This Row],[open]]</f>
        <v>5.8791185551748349E-3</v>
      </c>
      <c r="M628">
        <f xml:space="preserve"> tbl_market[[#This Row],[high]] - tbl_market[[#This Row],[low]]</f>
        <v>5.5900000000000034</v>
      </c>
      <c r="N628" s="11" t="str">
        <f t="shared" si="9"/>
        <v>Apr</v>
      </c>
    </row>
    <row r="629" spans="1:14">
      <c r="A629" t="s">
        <v>254</v>
      </c>
      <c r="B629" t="s">
        <v>42</v>
      </c>
      <c r="C629">
        <v>236.72</v>
      </c>
      <c r="D629">
        <v>239.62</v>
      </c>
      <c r="E629">
        <v>233.82</v>
      </c>
      <c r="F629">
        <v>237.68</v>
      </c>
      <c r="G629">
        <v>46095</v>
      </c>
      <c r="H629" t="str">
        <f>VLOOKUP(B629,dim_company!A:C,3,FALSE)</f>
        <v>Microsoft Corp.</v>
      </c>
      <c r="I629" t="str">
        <f>VLOOKUP(B629,dim_company!A:D,4,FALSE)</f>
        <v>SEC01</v>
      </c>
      <c r="J629" t="str">
        <f>VLOOKUP(I629,dim_sector!A:B,2,FALSE)</f>
        <v>Information Technology</v>
      </c>
      <c r="K629">
        <f xml:space="preserve"> tbl_market[[#This Row],[close]] - tbl_market[[#This Row],[open]]</f>
        <v>0.96000000000000796</v>
      </c>
      <c r="L629">
        <f xml:space="preserve"> (tbl_market[ [#This Row],[close] ] - tbl_market[[#This Row],[open]]) / tbl_market[[#This Row],[open]]</f>
        <v>4.0554241297736061E-3</v>
      </c>
      <c r="M629">
        <f xml:space="preserve"> tbl_market[[#This Row],[high]] - tbl_market[[#This Row],[low]]</f>
        <v>5.8000000000000114</v>
      </c>
      <c r="N629" s="11" t="str">
        <f t="shared" si="9"/>
        <v>Apr</v>
      </c>
    </row>
    <row r="630" spans="1:14">
      <c r="A630" t="s">
        <v>255</v>
      </c>
      <c r="B630" t="s">
        <v>42</v>
      </c>
      <c r="C630">
        <v>242.09</v>
      </c>
      <c r="D630">
        <v>243.98</v>
      </c>
      <c r="E630">
        <v>240.2</v>
      </c>
      <c r="F630">
        <v>243.75</v>
      </c>
      <c r="G630">
        <v>48068</v>
      </c>
      <c r="H630" t="str">
        <f>VLOOKUP(B630,dim_company!A:C,3,FALSE)</f>
        <v>Microsoft Corp.</v>
      </c>
      <c r="I630" t="str">
        <f>VLOOKUP(B630,dim_company!A:D,4,FALSE)</f>
        <v>SEC01</v>
      </c>
      <c r="J630" t="str">
        <f>VLOOKUP(I630,dim_sector!A:B,2,FALSE)</f>
        <v>Information Technology</v>
      </c>
      <c r="K630">
        <f xml:space="preserve"> tbl_market[[#This Row],[close]] - tbl_market[[#This Row],[open]]</f>
        <v>1.6599999999999966</v>
      </c>
      <c r="L630">
        <f xml:space="preserve"> (tbl_market[ [#This Row],[close] ] - tbl_market[[#This Row],[open]]) / tbl_market[[#This Row],[open]]</f>
        <v>6.8569540253624545E-3</v>
      </c>
      <c r="M630">
        <f xml:space="preserve"> tbl_market[[#This Row],[high]] - tbl_market[[#This Row],[low]]</f>
        <v>3.7800000000000011</v>
      </c>
      <c r="N630" s="11" t="str">
        <f t="shared" si="9"/>
        <v>Apr</v>
      </c>
    </row>
    <row r="631" spans="1:14">
      <c r="A631" t="s">
        <v>256</v>
      </c>
      <c r="B631" t="s">
        <v>42</v>
      </c>
      <c r="C631">
        <v>248.96</v>
      </c>
      <c r="D631">
        <v>252.5</v>
      </c>
      <c r="E631">
        <v>245.41</v>
      </c>
      <c r="F631">
        <v>248.67</v>
      </c>
      <c r="G631">
        <v>17673</v>
      </c>
      <c r="H631" t="str">
        <f>VLOOKUP(B631,dim_company!A:C,3,FALSE)</f>
        <v>Microsoft Corp.</v>
      </c>
      <c r="I631" t="str">
        <f>VLOOKUP(B631,dim_company!A:D,4,FALSE)</f>
        <v>SEC01</v>
      </c>
      <c r="J631" t="str">
        <f>VLOOKUP(I631,dim_sector!A:B,2,FALSE)</f>
        <v>Information Technology</v>
      </c>
      <c r="K631">
        <f xml:space="preserve"> tbl_market[[#This Row],[close]] - tbl_market[[#This Row],[open]]</f>
        <v>-0.29000000000002046</v>
      </c>
      <c r="L631">
        <f xml:space="preserve"> (tbl_market[ [#This Row],[close] ] - tbl_market[[#This Row],[open]]) / tbl_market[[#This Row],[open]]</f>
        <v>-1.164845758354838E-3</v>
      </c>
      <c r="M631">
        <f xml:space="preserve"> tbl_market[[#This Row],[high]] - tbl_market[[#This Row],[low]]</f>
        <v>7.0900000000000034</v>
      </c>
      <c r="N631" s="11" t="str">
        <f t="shared" si="9"/>
        <v>Apr</v>
      </c>
    </row>
    <row r="632" spans="1:14">
      <c r="A632" t="s">
        <v>257</v>
      </c>
      <c r="B632" t="s">
        <v>42</v>
      </c>
      <c r="C632">
        <v>245.43</v>
      </c>
      <c r="D632">
        <v>248.89</v>
      </c>
      <c r="E632">
        <v>241.96</v>
      </c>
      <c r="F632">
        <v>244.6</v>
      </c>
      <c r="G632">
        <v>8415</v>
      </c>
      <c r="H632" t="str">
        <f>VLOOKUP(B632,dim_company!A:C,3,FALSE)</f>
        <v>Microsoft Corp.</v>
      </c>
      <c r="I632" t="str">
        <f>VLOOKUP(B632,dim_company!A:D,4,FALSE)</f>
        <v>SEC01</v>
      </c>
      <c r="J632" t="str">
        <f>VLOOKUP(I632,dim_sector!A:B,2,FALSE)</f>
        <v>Information Technology</v>
      </c>
      <c r="K632">
        <f xml:space="preserve"> tbl_market[[#This Row],[close]] - tbl_market[[#This Row],[open]]</f>
        <v>-0.83000000000001251</v>
      </c>
      <c r="L632">
        <f xml:space="preserve"> (tbl_market[ [#This Row],[close] ] - tbl_market[[#This Row],[open]]) / tbl_market[[#This Row],[open]]</f>
        <v>-3.3818196634478772E-3</v>
      </c>
      <c r="M632">
        <f xml:space="preserve"> tbl_market[[#This Row],[high]] - tbl_market[[#This Row],[low]]</f>
        <v>6.9299999999999784</v>
      </c>
      <c r="N632" s="11" t="str">
        <f t="shared" si="9"/>
        <v>Apr</v>
      </c>
    </row>
    <row r="633" spans="1:14">
      <c r="A633" t="s">
        <v>260</v>
      </c>
      <c r="B633" t="s">
        <v>42</v>
      </c>
      <c r="C633">
        <v>244.7</v>
      </c>
      <c r="D633">
        <v>247.7</v>
      </c>
      <c r="E633">
        <v>241.69</v>
      </c>
      <c r="F633">
        <v>246.28</v>
      </c>
      <c r="G633">
        <v>38726</v>
      </c>
      <c r="H633" t="str">
        <f>VLOOKUP(B633,dim_company!A:C,3,FALSE)</f>
        <v>Microsoft Corp.</v>
      </c>
      <c r="I633" t="str">
        <f>VLOOKUP(B633,dim_company!A:D,4,FALSE)</f>
        <v>SEC01</v>
      </c>
      <c r="J633" t="str">
        <f>VLOOKUP(I633,dim_sector!A:B,2,FALSE)</f>
        <v>Information Technology</v>
      </c>
      <c r="K633">
        <f xml:space="preserve"> tbl_market[[#This Row],[close]] - tbl_market[[#This Row],[open]]</f>
        <v>1.5800000000000125</v>
      </c>
      <c r="L633">
        <f xml:space="preserve"> (tbl_market[ [#This Row],[close] ] - tbl_market[[#This Row],[open]]) / tbl_market[[#This Row],[open]]</f>
        <v>6.4568859828361769E-3</v>
      </c>
      <c r="M633">
        <f xml:space="preserve"> tbl_market[[#This Row],[high]] - tbl_market[[#This Row],[low]]</f>
        <v>6.0099999999999909</v>
      </c>
      <c r="N633" s="11" t="str">
        <f t="shared" si="9"/>
        <v>Apr</v>
      </c>
    </row>
    <row r="634" spans="1:14">
      <c r="A634" t="s">
        <v>261</v>
      </c>
      <c r="B634" t="s">
        <v>42</v>
      </c>
      <c r="C634">
        <v>242.26</v>
      </c>
      <c r="D634">
        <v>244.44</v>
      </c>
      <c r="E634">
        <v>240.08</v>
      </c>
      <c r="F634">
        <v>243.81</v>
      </c>
      <c r="G634">
        <v>33252</v>
      </c>
      <c r="H634" t="str">
        <f>VLOOKUP(B634,dim_company!A:C,3,FALSE)</f>
        <v>Microsoft Corp.</v>
      </c>
      <c r="I634" t="str">
        <f>VLOOKUP(B634,dim_company!A:D,4,FALSE)</f>
        <v>SEC01</v>
      </c>
      <c r="J634" t="str">
        <f>VLOOKUP(I634,dim_sector!A:B,2,FALSE)</f>
        <v>Information Technology</v>
      </c>
      <c r="K634">
        <f xml:space="preserve"> tbl_market[[#This Row],[close]] - tbl_market[[#This Row],[open]]</f>
        <v>1.5500000000000114</v>
      </c>
      <c r="L634">
        <f xml:space="preserve"> (tbl_market[ [#This Row],[close] ] - tbl_market[[#This Row],[open]]) / tbl_market[[#This Row],[open]]</f>
        <v>6.3980847023859134E-3</v>
      </c>
      <c r="M634">
        <f xml:space="preserve"> tbl_market[[#This Row],[high]] - tbl_market[[#This Row],[low]]</f>
        <v>4.3599999999999852</v>
      </c>
      <c r="N634" s="11" t="str">
        <f t="shared" si="9"/>
        <v>Apr</v>
      </c>
    </row>
    <row r="635" spans="1:14">
      <c r="A635" t="s">
        <v>262</v>
      </c>
      <c r="B635" t="s">
        <v>42</v>
      </c>
      <c r="C635">
        <v>244.2</v>
      </c>
      <c r="D635">
        <v>246.5</v>
      </c>
      <c r="E635">
        <v>241.91</v>
      </c>
      <c r="F635">
        <v>244.46</v>
      </c>
      <c r="G635">
        <v>35148</v>
      </c>
      <c r="H635" t="str">
        <f>VLOOKUP(B635,dim_company!A:C,3,FALSE)</f>
        <v>Microsoft Corp.</v>
      </c>
      <c r="I635" t="str">
        <f>VLOOKUP(B635,dim_company!A:D,4,FALSE)</f>
        <v>SEC01</v>
      </c>
      <c r="J635" t="str">
        <f>VLOOKUP(I635,dim_sector!A:B,2,FALSE)</f>
        <v>Information Technology</v>
      </c>
      <c r="K635">
        <f xml:space="preserve"> tbl_market[[#This Row],[close]] - tbl_market[[#This Row],[open]]</f>
        <v>0.26000000000001933</v>
      </c>
      <c r="L635">
        <f xml:space="preserve"> (tbl_market[ [#This Row],[close] ] - tbl_market[[#This Row],[open]]) / tbl_market[[#This Row],[open]]</f>
        <v>1.0647010647011439E-3</v>
      </c>
      <c r="M635">
        <f xml:space="preserve"> tbl_market[[#This Row],[high]] - tbl_market[[#This Row],[low]]</f>
        <v>4.5900000000000034</v>
      </c>
      <c r="N635" s="11" t="str">
        <f t="shared" si="9"/>
        <v>Apr</v>
      </c>
    </row>
    <row r="636" spans="1:14">
      <c r="A636" t="s">
        <v>263</v>
      </c>
      <c r="B636" t="s">
        <v>42</v>
      </c>
      <c r="C636">
        <v>246.01</v>
      </c>
      <c r="D636">
        <v>248.27</v>
      </c>
      <c r="E636">
        <v>243.75</v>
      </c>
      <c r="F636">
        <v>244.73</v>
      </c>
      <c r="G636">
        <v>47694</v>
      </c>
      <c r="H636" t="str">
        <f>VLOOKUP(B636,dim_company!A:C,3,FALSE)</f>
        <v>Microsoft Corp.</v>
      </c>
      <c r="I636" t="str">
        <f>VLOOKUP(B636,dim_company!A:D,4,FALSE)</f>
        <v>SEC01</v>
      </c>
      <c r="J636" t="str">
        <f>VLOOKUP(I636,dim_sector!A:B,2,FALSE)</f>
        <v>Information Technology</v>
      </c>
      <c r="K636">
        <f xml:space="preserve"> tbl_market[[#This Row],[close]] - tbl_market[[#This Row],[open]]</f>
        <v>-1.2800000000000011</v>
      </c>
      <c r="L636">
        <f xml:space="preserve"> (tbl_market[ [#This Row],[close] ] - tbl_market[[#This Row],[open]]) / tbl_market[[#This Row],[open]]</f>
        <v>-5.2030405268078585E-3</v>
      </c>
      <c r="M636">
        <f xml:space="preserve"> tbl_market[[#This Row],[high]] - tbl_market[[#This Row],[low]]</f>
        <v>4.5200000000000102</v>
      </c>
      <c r="N636" s="11" t="str">
        <f t="shared" si="9"/>
        <v>Apr</v>
      </c>
    </row>
    <row r="637" spans="1:14">
      <c r="A637" t="s">
        <v>264</v>
      </c>
      <c r="B637" t="s">
        <v>42</v>
      </c>
      <c r="C637">
        <v>241.55</v>
      </c>
      <c r="D637">
        <v>243.02</v>
      </c>
      <c r="E637">
        <v>240.09</v>
      </c>
      <c r="F637">
        <v>241.55</v>
      </c>
      <c r="G637">
        <v>39402</v>
      </c>
      <c r="H637" t="str">
        <f>VLOOKUP(B637,dim_company!A:C,3,FALSE)</f>
        <v>Microsoft Corp.</v>
      </c>
      <c r="I637" t="str">
        <f>VLOOKUP(B637,dim_company!A:D,4,FALSE)</f>
        <v>SEC01</v>
      </c>
      <c r="J637" t="str">
        <f>VLOOKUP(I637,dim_sector!A:B,2,FALSE)</f>
        <v>Information Technology</v>
      </c>
      <c r="K637">
        <f xml:space="preserve"> tbl_market[[#This Row],[close]] - tbl_market[[#This Row],[open]]</f>
        <v>0</v>
      </c>
      <c r="L637">
        <f xml:space="preserve"> (tbl_market[ [#This Row],[close] ] - tbl_market[[#This Row],[open]]) / tbl_market[[#This Row],[open]]</f>
        <v>0</v>
      </c>
      <c r="M637">
        <f xml:space="preserve"> tbl_market[[#This Row],[high]] - tbl_market[[#This Row],[low]]</f>
        <v>2.9300000000000068</v>
      </c>
      <c r="N637" s="11" t="str">
        <f t="shared" si="9"/>
        <v>Apr</v>
      </c>
    </row>
    <row r="638" spans="1:14">
      <c r="A638" t="s">
        <v>267</v>
      </c>
      <c r="B638" t="s">
        <v>42</v>
      </c>
      <c r="C638">
        <v>246.89</v>
      </c>
      <c r="D638">
        <v>249.18</v>
      </c>
      <c r="E638">
        <v>244.6</v>
      </c>
      <c r="F638">
        <v>244.86</v>
      </c>
      <c r="G638">
        <v>11179</v>
      </c>
      <c r="H638" t="str">
        <f>VLOOKUP(B638,dim_company!A:C,3,FALSE)</f>
        <v>Microsoft Corp.</v>
      </c>
      <c r="I638" t="str">
        <f>VLOOKUP(B638,dim_company!A:D,4,FALSE)</f>
        <v>SEC01</v>
      </c>
      <c r="J638" t="str">
        <f>VLOOKUP(I638,dim_sector!A:B,2,FALSE)</f>
        <v>Information Technology</v>
      </c>
      <c r="K638">
        <f xml:space="preserve"> tbl_market[[#This Row],[close]] - tbl_market[[#This Row],[open]]</f>
        <v>-2.0299999999999727</v>
      </c>
      <c r="L638">
        <f xml:space="preserve"> (tbl_market[ [#This Row],[close] ] - tbl_market[[#This Row],[open]]) / tbl_market[[#This Row],[open]]</f>
        <v>-8.2222852282391873E-3</v>
      </c>
      <c r="M638">
        <f xml:space="preserve"> tbl_market[[#This Row],[high]] - tbl_market[[#This Row],[low]]</f>
        <v>4.5800000000000125</v>
      </c>
      <c r="N638" s="11" t="str">
        <f t="shared" si="9"/>
        <v>Apr</v>
      </c>
    </row>
    <row r="639" spans="1:14">
      <c r="A639" t="s">
        <v>268</v>
      </c>
      <c r="B639" t="s">
        <v>42</v>
      </c>
      <c r="C639">
        <v>247.37</v>
      </c>
      <c r="D639">
        <v>250.29</v>
      </c>
      <c r="E639">
        <v>244.44</v>
      </c>
      <c r="F639">
        <v>245.54</v>
      </c>
      <c r="G639">
        <v>31206</v>
      </c>
      <c r="H639" t="str">
        <f>VLOOKUP(B639,dim_company!A:C,3,FALSE)</f>
        <v>Microsoft Corp.</v>
      </c>
      <c r="I639" t="str">
        <f>VLOOKUP(B639,dim_company!A:D,4,FALSE)</f>
        <v>SEC01</v>
      </c>
      <c r="J639" t="str">
        <f>VLOOKUP(I639,dim_sector!A:B,2,FALSE)</f>
        <v>Information Technology</v>
      </c>
      <c r="K639">
        <f xml:space="preserve"> tbl_market[[#This Row],[close]] - tbl_market[[#This Row],[open]]</f>
        <v>-1.8300000000000125</v>
      </c>
      <c r="L639">
        <f xml:space="preserve"> (tbl_market[ [#This Row],[close] ] - tbl_market[[#This Row],[open]]) / tbl_market[[#This Row],[open]]</f>
        <v>-7.3978251202652398E-3</v>
      </c>
      <c r="M639">
        <f xml:space="preserve"> tbl_market[[#This Row],[high]] - tbl_market[[#This Row],[low]]</f>
        <v>5.8499999999999943</v>
      </c>
      <c r="N639" s="11" t="str">
        <f t="shared" si="9"/>
        <v>Apr</v>
      </c>
    </row>
    <row r="640" spans="1:14">
      <c r="A640" t="s">
        <v>269</v>
      </c>
      <c r="B640" t="s">
        <v>42</v>
      </c>
      <c r="C640">
        <v>245.27</v>
      </c>
      <c r="D640">
        <v>247.86</v>
      </c>
      <c r="E640">
        <v>242.69</v>
      </c>
      <c r="F640">
        <v>244.72</v>
      </c>
      <c r="G640">
        <v>23412</v>
      </c>
      <c r="H640" t="str">
        <f>VLOOKUP(B640,dim_company!A:C,3,FALSE)</f>
        <v>Microsoft Corp.</v>
      </c>
      <c r="I640" t="str">
        <f>VLOOKUP(B640,dim_company!A:D,4,FALSE)</f>
        <v>SEC01</v>
      </c>
      <c r="J640" t="str">
        <f>VLOOKUP(I640,dim_sector!A:B,2,FALSE)</f>
        <v>Information Technology</v>
      </c>
      <c r="K640">
        <f xml:space="preserve"> tbl_market[[#This Row],[close]] - tbl_market[[#This Row],[open]]</f>
        <v>-0.55000000000001137</v>
      </c>
      <c r="L640">
        <f xml:space="preserve"> (tbl_market[ [#This Row],[close] ] - tbl_market[[#This Row],[open]]) / tbl_market[[#This Row],[open]]</f>
        <v>-2.2424267134179125E-3</v>
      </c>
      <c r="M640">
        <f xml:space="preserve"> tbl_market[[#This Row],[high]] - tbl_market[[#This Row],[low]]</f>
        <v>5.1700000000000159</v>
      </c>
      <c r="N640" s="11" t="str">
        <f t="shared" si="9"/>
        <v>Apr</v>
      </c>
    </row>
    <row r="641" spans="1:14">
      <c r="A641" t="s">
        <v>270</v>
      </c>
      <c r="B641" t="s">
        <v>42</v>
      </c>
      <c r="C641">
        <v>243.72</v>
      </c>
      <c r="D641">
        <v>245.49</v>
      </c>
      <c r="E641">
        <v>241.96</v>
      </c>
      <c r="F641">
        <v>243.43</v>
      </c>
      <c r="G641">
        <v>36517</v>
      </c>
      <c r="H641" t="str">
        <f>VLOOKUP(B641,dim_company!A:C,3,FALSE)</f>
        <v>Microsoft Corp.</v>
      </c>
      <c r="I641" t="str">
        <f>VLOOKUP(B641,dim_company!A:D,4,FALSE)</f>
        <v>SEC01</v>
      </c>
      <c r="J641" t="str">
        <f>VLOOKUP(I641,dim_sector!A:B,2,FALSE)</f>
        <v>Information Technology</v>
      </c>
      <c r="K641">
        <f xml:space="preserve"> tbl_market[[#This Row],[close]] - tbl_market[[#This Row],[open]]</f>
        <v>-0.28999999999999204</v>
      </c>
      <c r="L641">
        <f xml:space="preserve"> (tbl_market[ [#This Row],[close] ] - tbl_market[[#This Row],[open]]) / tbl_market[[#This Row],[open]]</f>
        <v>-1.1898900377482031E-3</v>
      </c>
      <c r="M641">
        <f xml:space="preserve"> tbl_market[[#This Row],[high]] - tbl_market[[#This Row],[low]]</f>
        <v>3.5300000000000011</v>
      </c>
      <c r="N641" s="11" t="str">
        <f t="shared" si="9"/>
        <v>Apr</v>
      </c>
    </row>
    <row r="642" spans="1:14">
      <c r="A642" t="s">
        <v>271</v>
      </c>
      <c r="B642" t="s">
        <v>42</v>
      </c>
      <c r="C642">
        <v>245.3</v>
      </c>
      <c r="D642">
        <v>247.91</v>
      </c>
      <c r="E642">
        <v>242.69</v>
      </c>
      <c r="F642">
        <v>243.92</v>
      </c>
      <c r="G642">
        <v>17589</v>
      </c>
      <c r="H642" t="str">
        <f>VLOOKUP(B642,dim_company!A:C,3,FALSE)</f>
        <v>Microsoft Corp.</v>
      </c>
      <c r="I642" t="str">
        <f>VLOOKUP(B642,dim_company!A:D,4,FALSE)</f>
        <v>SEC01</v>
      </c>
      <c r="J642" t="str">
        <f>VLOOKUP(I642,dim_sector!A:B,2,FALSE)</f>
        <v>Information Technology</v>
      </c>
      <c r="K642">
        <f xml:space="preserve"> tbl_market[[#This Row],[close]] - tbl_market[[#This Row],[open]]</f>
        <v>-1.3800000000000239</v>
      </c>
      <c r="L642">
        <f xml:space="preserve"> (tbl_market[ [#This Row],[close] ] - tbl_market[[#This Row],[open]]) / tbl_market[[#This Row],[open]]</f>
        <v>-5.6257643701590858E-3</v>
      </c>
      <c r="M642">
        <f xml:space="preserve"> tbl_market[[#This Row],[high]] - tbl_market[[#This Row],[low]]</f>
        <v>5.2199999999999989</v>
      </c>
      <c r="N642" s="11" t="str">
        <f t="shared" ref="N642:N705" si="10">TEXT(A642,"mmm")</f>
        <v>Apr</v>
      </c>
    </row>
    <row r="643" spans="1:14">
      <c r="A643" t="s">
        <v>274</v>
      </c>
      <c r="B643" t="s">
        <v>42</v>
      </c>
      <c r="C643">
        <v>244.72</v>
      </c>
      <c r="D643">
        <v>245.85</v>
      </c>
      <c r="E643">
        <v>243.58</v>
      </c>
      <c r="F643">
        <v>245.23</v>
      </c>
      <c r="G643">
        <v>8214</v>
      </c>
      <c r="H643" t="str">
        <f>VLOOKUP(B643,dim_company!A:C,3,FALSE)</f>
        <v>Microsoft Corp.</v>
      </c>
      <c r="I643" t="str">
        <f>VLOOKUP(B643,dim_company!A:D,4,FALSE)</f>
        <v>SEC01</v>
      </c>
      <c r="J643" t="str">
        <f>VLOOKUP(I643,dim_sector!A:B,2,FALSE)</f>
        <v>Information Technology</v>
      </c>
      <c r="K643">
        <f xml:space="preserve"> tbl_market[[#This Row],[close]] - tbl_market[[#This Row],[open]]</f>
        <v>0.50999999999999091</v>
      </c>
      <c r="L643">
        <f xml:space="preserve"> (tbl_market[ [#This Row],[close] ] - tbl_market[[#This Row],[open]]) / tbl_market[[#This Row],[open]]</f>
        <v>2.0840143837855137E-3</v>
      </c>
      <c r="M643">
        <f xml:space="preserve"> tbl_market[[#This Row],[high]] - tbl_market[[#This Row],[low]]</f>
        <v>2.2699999999999818</v>
      </c>
      <c r="N643" s="11" t="str">
        <f t="shared" si="10"/>
        <v>Apr</v>
      </c>
    </row>
    <row r="644" spans="1:14">
      <c r="A644" t="s">
        <v>275</v>
      </c>
      <c r="B644" t="s">
        <v>42</v>
      </c>
      <c r="C644">
        <v>244.47</v>
      </c>
      <c r="D644">
        <v>248.86</v>
      </c>
      <c r="E644">
        <v>240.08</v>
      </c>
      <c r="F644">
        <v>244.91</v>
      </c>
      <c r="G644">
        <v>28127</v>
      </c>
      <c r="H644" t="str">
        <f>VLOOKUP(B644,dim_company!A:C,3,FALSE)</f>
        <v>Microsoft Corp.</v>
      </c>
      <c r="I644" t="str">
        <f>VLOOKUP(B644,dim_company!A:D,4,FALSE)</f>
        <v>SEC01</v>
      </c>
      <c r="J644" t="str">
        <f>VLOOKUP(I644,dim_sector!A:B,2,FALSE)</f>
        <v>Information Technology</v>
      </c>
      <c r="K644">
        <f xml:space="preserve"> tbl_market[[#This Row],[close]] - tbl_market[[#This Row],[open]]</f>
        <v>0.43999999999999773</v>
      </c>
      <c r="L644">
        <f xml:space="preserve"> (tbl_market[ [#This Row],[close] ] - tbl_market[[#This Row],[open]]) / tbl_market[[#This Row],[open]]</f>
        <v>1.799811837853306E-3</v>
      </c>
      <c r="M644">
        <f xml:space="preserve"> tbl_market[[#This Row],[high]] - tbl_market[[#This Row],[low]]</f>
        <v>8.7800000000000011</v>
      </c>
      <c r="N644" s="11" t="str">
        <f t="shared" si="10"/>
        <v>Apr</v>
      </c>
    </row>
    <row r="645" spans="1:14">
      <c r="A645" t="s">
        <v>276</v>
      </c>
      <c r="B645" t="s">
        <v>42</v>
      </c>
      <c r="C645">
        <v>236.9</v>
      </c>
      <c r="D645">
        <v>239.98</v>
      </c>
      <c r="E645">
        <v>233.81</v>
      </c>
      <c r="F645">
        <v>236.38</v>
      </c>
      <c r="G645">
        <v>19375</v>
      </c>
      <c r="H645" t="str">
        <f>VLOOKUP(B645,dim_company!A:C,3,FALSE)</f>
        <v>Microsoft Corp.</v>
      </c>
      <c r="I645" t="str">
        <f>VLOOKUP(B645,dim_company!A:D,4,FALSE)</f>
        <v>SEC01</v>
      </c>
      <c r="J645" t="str">
        <f>VLOOKUP(I645,dim_sector!A:B,2,FALSE)</f>
        <v>Information Technology</v>
      </c>
      <c r="K645">
        <f xml:space="preserve"> tbl_market[[#This Row],[close]] - tbl_market[[#This Row],[open]]</f>
        <v>-0.52000000000001023</v>
      </c>
      <c r="L645">
        <f xml:space="preserve"> (tbl_market[ [#This Row],[close] ] - tbl_market[[#This Row],[open]]) / tbl_market[[#This Row],[open]]</f>
        <v>-2.1950189953567336E-3</v>
      </c>
      <c r="M645">
        <f xml:space="preserve"> tbl_market[[#This Row],[high]] - tbl_market[[#This Row],[low]]</f>
        <v>6.1699999999999875</v>
      </c>
      <c r="N645" s="11" t="str">
        <f t="shared" si="10"/>
        <v>Apr</v>
      </c>
    </row>
    <row r="646" spans="1:14">
      <c r="A646" t="s">
        <v>247</v>
      </c>
      <c r="B646" t="s">
        <v>45</v>
      </c>
      <c r="C646">
        <v>589.21</v>
      </c>
      <c r="D646">
        <v>590.92999999999995</v>
      </c>
      <c r="E646">
        <v>587.49</v>
      </c>
      <c r="F646">
        <v>590.55999999999995</v>
      </c>
      <c r="G646">
        <v>2093</v>
      </c>
      <c r="H646" t="str">
        <f>VLOOKUP(B646,dim_company!A:C,3,FALSE)</f>
        <v>Amazon.com Inc.</v>
      </c>
      <c r="I646" t="str">
        <f>VLOOKUP(B646,dim_company!A:D,4,FALSE)</f>
        <v>SEC05</v>
      </c>
      <c r="J646" t="str">
        <f>VLOOKUP(I646,dim_sector!A:B,2,FALSE)</f>
        <v>Consumer Discretionary</v>
      </c>
      <c r="K646">
        <f xml:space="preserve"> tbl_market[[#This Row],[close]] - tbl_market[[#This Row],[open]]</f>
        <v>1.3499999999999091</v>
      </c>
      <c r="L646">
        <f xml:space="preserve"> (tbl_market[ [#This Row],[close] ] - tbl_market[[#This Row],[open]]) / tbl_market[[#This Row],[open]]</f>
        <v>2.2912034758403779E-3</v>
      </c>
      <c r="M646">
        <f xml:space="preserve"> tbl_market[[#This Row],[high]] - tbl_market[[#This Row],[low]]</f>
        <v>3.4399999999999409</v>
      </c>
      <c r="N646" s="11" t="str">
        <f t="shared" si="10"/>
        <v>Apr</v>
      </c>
    </row>
    <row r="647" spans="1:14">
      <c r="A647" t="s">
        <v>248</v>
      </c>
      <c r="B647" t="s">
        <v>45</v>
      </c>
      <c r="C647">
        <v>579.58000000000004</v>
      </c>
      <c r="D647">
        <v>587.16999999999996</v>
      </c>
      <c r="E647">
        <v>571.99</v>
      </c>
      <c r="F647">
        <v>582.34</v>
      </c>
      <c r="G647">
        <v>6710</v>
      </c>
      <c r="H647" t="str">
        <f>VLOOKUP(B647,dim_company!A:C,3,FALSE)</f>
        <v>Amazon.com Inc.</v>
      </c>
      <c r="I647" t="str">
        <f>VLOOKUP(B647,dim_company!A:D,4,FALSE)</f>
        <v>SEC05</v>
      </c>
      <c r="J647" t="str">
        <f>VLOOKUP(I647,dim_sector!A:B,2,FALSE)</f>
        <v>Consumer Discretionary</v>
      </c>
      <c r="K647">
        <f xml:space="preserve"> tbl_market[[#This Row],[close]] - tbl_market[[#This Row],[open]]</f>
        <v>2.7599999999999909</v>
      </c>
      <c r="L647">
        <f xml:space="preserve"> (tbl_market[ [#This Row],[close] ] - tbl_market[[#This Row],[open]]) / tbl_market[[#This Row],[open]]</f>
        <v>4.7620690845094566E-3</v>
      </c>
      <c r="M647">
        <f xml:space="preserve"> tbl_market[[#This Row],[high]] - tbl_market[[#This Row],[low]]</f>
        <v>15.17999999999995</v>
      </c>
      <c r="N647" s="11" t="str">
        <f t="shared" si="10"/>
        <v>Apr</v>
      </c>
    </row>
    <row r="648" spans="1:14">
      <c r="A648" t="s">
        <v>249</v>
      </c>
      <c r="B648" t="s">
        <v>45</v>
      </c>
      <c r="C648">
        <v>583.5</v>
      </c>
      <c r="D648">
        <v>586.96</v>
      </c>
      <c r="E648">
        <v>580.04</v>
      </c>
      <c r="F648">
        <v>580.49</v>
      </c>
      <c r="G648">
        <v>34457</v>
      </c>
      <c r="H648" t="str">
        <f>VLOOKUP(B648,dim_company!A:C,3,FALSE)</f>
        <v>Amazon.com Inc.</v>
      </c>
      <c r="I648" t="str">
        <f>VLOOKUP(B648,dim_company!A:D,4,FALSE)</f>
        <v>SEC05</v>
      </c>
      <c r="J648" t="str">
        <f>VLOOKUP(I648,dim_sector!A:B,2,FALSE)</f>
        <v>Consumer Discretionary</v>
      </c>
      <c r="K648">
        <f xml:space="preserve"> tbl_market[[#This Row],[close]] - tbl_market[[#This Row],[open]]</f>
        <v>-3.0099999999999909</v>
      </c>
      <c r="L648">
        <f xml:space="preserve"> (tbl_market[ [#This Row],[close] ] - tbl_market[[#This Row],[open]]) / tbl_market[[#This Row],[open]]</f>
        <v>-5.158526135389873E-3</v>
      </c>
      <c r="M648">
        <f xml:space="preserve"> tbl_market[[#This Row],[high]] - tbl_market[[#This Row],[low]]</f>
        <v>6.9200000000000728</v>
      </c>
      <c r="N648" s="11" t="str">
        <f t="shared" si="10"/>
        <v>Apr</v>
      </c>
    </row>
    <row r="649" spans="1:14">
      <c r="A649" t="s">
        <v>250</v>
      </c>
      <c r="B649" t="s">
        <v>45</v>
      </c>
      <c r="C649">
        <v>589.28</v>
      </c>
      <c r="D649">
        <v>596.4</v>
      </c>
      <c r="E649">
        <v>582.16</v>
      </c>
      <c r="F649">
        <v>587.20000000000005</v>
      </c>
      <c r="G649">
        <v>1365</v>
      </c>
      <c r="H649" t="str">
        <f>VLOOKUP(B649,dim_company!A:C,3,FALSE)</f>
        <v>Amazon.com Inc.</v>
      </c>
      <c r="I649" t="str">
        <f>VLOOKUP(B649,dim_company!A:D,4,FALSE)</f>
        <v>SEC05</v>
      </c>
      <c r="J649" t="str">
        <f>VLOOKUP(I649,dim_sector!A:B,2,FALSE)</f>
        <v>Consumer Discretionary</v>
      </c>
      <c r="K649">
        <f xml:space="preserve"> tbl_market[[#This Row],[close]] - tbl_market[[#This Row],[open]]</f>
        <v>-2.0799999999999272</v>
      </c>
      <c r="L649">
        <f xml:space="preserve"> (tbl_market[ [#This Row],[close] ] - tbl_market[[#This Row],[open]]) / tbl_market[[#This Row],[open]]</f>
        <v>-3.5297311973933061E-3</v>
      </c>
      <c r="M649">
        <f xml:space="preserve"> tbl_market[[#This Row],[high]] - tbl_market[[#This Row],[low]]</f>
        <v>14.240000000000009</v>
      </c>
      <c r="N649" s="11" t="str">
        <f t="shared" si="10"/>
        <v>Apr</v>
      </c>
    </row>
    <row r="650" spans="1:14">
      <c r="A650" t="s">
        <v>253</v>
      </c>
      <c r="B650" t="s">
        <v>45</v>
      </c>
      <c r="C650">
        <v>577.20000000000005</v>
      </c>
      <c r="D650">
        <v>584.16</v>
      </c>
      <c r="E650">
        <v>570.24</v>
      </c>
      <c r="F650">
        <v>573.97</v>
      </c>
      <c r="G650">
        <v>25476</v>
      </c>
      <c r="H650" t="str">
        <f>VLOOKUP(B650,dim_company!A:C,3,FALSE)</f>
        <v>Amazon.com Inc.</v>
      </c>
      <c r="I650" t="str">
        <f>VLOOKUP(B650,dim_company!A:D,4,FALSE)</f>
        <v>SEC05</v>
      </c>
      <c r="J650" t="str">
        <f>VLOOKUP(I650,dim_sector!A:B,2,FALSE)</f>
        <v>Consumer Discretionary</v>
      </c>
      <c r="K650">
        <f xml:space="preserve"> tbl_market[[#This Row],[close]] - tbl_market[[#This Row],[open]]</f>
        <v>-3.2300000000000182</v>
      </c>
      <c r="L650">
        <f xml:space="preserve"> (tbl_market[ [#This Row],[close] ] - tbl_market[[#This Row],[open]]) / tbl_market[[#This Row],[open]]</f>
        <v>-5.5959805959806272E-3</v>
      </c>
      <c r="M650">
        <f xml:space="preserve"> tbl_market[[#This Row],[high]] - tbl_market[[#This Row],[low]]</f>
        <v>13.919999999999959</v>
      </c>
      <c r="N650" s="11" t="str">
        <f t="shared" si="10"/>
        <v>Apr</v>
      </c>
    </row>
    <row r="651" spans="1:14">
      <c r="A651" t="s">
        <v>254</v>
      </c>
      <c r="B651" t="s">
        <v>45</v>
      </c>
      <c r="C651">
        <v>572.39</v>
      </c>
      <c r="D651">
        <v>578.72</v>
      </c>
      <c r="E651">
        <v>566.05999999999995</v>
      </c>
      <c r="F651">
        <v>573.71</v>
      </c>
      <c r="G651">
        <v>33001</v>
      </c>
      <c r="H651" t="str">
        <f>VLOOKUP(B651,dim_company!A:C,3,FALSE)</f>
        <v>Amazon.com Inc.</v>
      </c>
      <c r="I651" t="str">
        <f>VLOOKUP(B651,dim_company!A:D,4,FALSE)</f>
        <v>SEC05</v>
      </c>
      <c r="J651" t="str">
        <f>VLOOKUP(I651,dim_sector!A:B,2,FALSE)</f>
        <v>Consumer Discretionary</v>
      </c>
      <c r="K651">
        <f xml:space="preserve"> tbl_market[[#This Row],[close]] - tbl_market[[#This Row],[open]]</f>
        <v>1.32000000000005</v>
      </c>
      <c r="L651">
        <f xml:space="preserve"> (tbl_market[ [#This Row],[close] ] - tbl_market[[#This Row],[open]]) / tbl_market[[#This Row],[open]]</f>
        <v>2.3061199531788641E-3</v>
      </c>
      <c r="M651">
        <f xml:space="preserve"> tbl_market[[#This Row],[high]] - tbl_market[[#This Row],[low]]</f>
        <v>12.660000000000082</v>
      </c>
      <c r="N651" s="11" t="str">
        <f t="shared" si="10"/>
        <v>Apr</v>
      </c>
    </row>
    <row r="652" spans="1:14">
      <c r="A652" t="s">
        <v>255</v>
      </c>
      <c r="B652" t="s">
        <v>45</v>
      </c>
      <c r="C652">
        <v>570.05999999999995</v>
      </c>
      <c r="D652">
        <v>578.96</v>
      </c>
      <c r="E652">
        <v>561.16</v>
      </c>
      <c r="F652">
        <v>570.42999999999995</v>
      </c>
      <c r="G652">
        <v>22372</v>
      </c>
      <c r="H652" t="str">
        <f>VLOOKUP(B652,dim_company!A:C,3,FALSE)</f>
        <v>Amazon.com Inc.</v>
      </c>
      <c r="I652" t="str">
        <f>VLOOKUP(B652,dim_company!A:D,4,FALSE)</f>
        <v>SEC05</v>
      </c>
      <c r="J652" t="str">
        <f>VLOOKUP(I652,dim_sector!A:B,2,FALSE)</f>
        <v>Consumer Discretionary</v>
      </c>
      <c r="K652">
        <f xml:space="preserve"> tbl_market[[#This Row],[close]] - tbl_market[[#This Row],[open]]</f>
        <v>0.37000000000000455</v>
      </c>
      <c r="L652">
        <f xml:space="preserve"> (tbl_market[ [#This Row],[close] ] - tbl_market[[#This Row],[open]]) / tbl_market[[#This Row],[open]]</f>
        <v>6.4905448549276322E-4</v>
      </c>
      <c r="M652">
        <f xml:space="preserve"> tbl_market[[#This Row],[high]] - tbl_market[[#This Row],[low]]</f>
        <v>17.800000000000068</v>
      </c>
      <c r="N652" s="11" t="str">
        <f t="shared" si="10"/>
        <v>Apr</v>
      </c>
    </row>
    <row r="653" spans="1:14">
      <c r="A653" t="s">
        <v>256</v>
      </c>
      <c r="B653" t="s">
        <v>45</v>
      </c>
      <c r="C653">
        <v>580.02</v>
      </c>
      <c r="D653">
        <v>580.96</v>
      </c>
      <c r="E653">
        <v>579.07000000000005</v>
      </c>
      <c r="F653">
        <v>580.17999999999995</v>
      </c>
      <c r="G653">
        <v>28923</v>
      </c>
      <c r="H653" t="str">
        <f>VLOOKUP(B653,dim_company!A:C,3,FALSE)</f>
        <v>Amazon.com Inc.</v>
      </c>
      <c r="I653" t="str">
        <f>VLOOKUP(B653,dim_company!A:D,4,FALSE)</f>
        <v>SEC05</v>
      </c>
      <c r="J653" t="str">
        <f>VLOOKUP(I653,dim_sector!A:B,2,FALSE)</f>
        <v>Consumer Discretionary</v>
      </c>
      <c r="K653">
        <f xml:space="preserve"> tbl_market[[#This Row],[close]] - tbl_market[[#This Row],[open]]</f>
        <v>0.15999999999996817</v>
      </c>
      <c r="L653">
        <f xml:space="preserve"> (tbl_market[ [#This Row],[close] ] - tbl_market[[#This Row],[open]]) / tbl_market[[#This Row],[open]]</f>
        <v>2.7585255680833104E-4</v>
      </c>
      <c r="M653">
        <f xml:space="preserve"> tbl_market[[#This Row],[high]] - tbl_market[[#This Row],[low]]</f>
        <v>1.8899999999999864</v>
      </c>
      <c r="N653" s="11" t="str">
        <f t="shared" si="10"/>
        <v>Apr</v>
      </c>
    </row>
    <row r="654" spans="1:14">
      <c r="A654" t="s">
        <v>257</v>
      </c>
      <c r="B654" t="s">
        <v>45</v>
      </c>
      <c r="C654">
        <v>568.01</v>
      </c>
      <c r="D654">
        <v>578.45000000000005</v>
      </c>
      <c r="E654">
        <v>557.57000000000005</v>
      </c>
      <c r="F654">
        <v>568.17999999999995</v>
      </c>
      <c r="G654">
        <v>10306</v>
      </c>
      <c r="H654" t="str">
        <f>VLOOKUP(B654,dim_company!A:C,3,FALSE)</f>
        <v>Amazon.com Inc.</v>
      </c>
      <c r="I654" t="str">
        <f>VLOOKUP(B654,dim_company!A:D,4,FALSE)</f>
        <v>SEC05</v>
      </c>
      <c r="J654" t="str">
        <f>VLOOKUP(I654,dim_sector!A:B,2,FALSE)</f>
        <v>Consumer Discretionary</v>
      </c>
      <c r="K654">
        <f xml:space="preserve"> tbl_market[[#This Row],[close]] - tbl_market[[#This Row],[open]]</f>
        <v>0.16999999999995907</v>
      </c>
      <c r="L654">
        <f xml:space="preserve"> (tbl_market[ [#This Row],[close] ] - tbl_market[[#This Row],[open]]) / tbl_market[[#This Row],[open]]</f>
        <v>2.9929050544877568E-4</v>
      </c>
      <c r="M654">
        <f xml:space="preserve"> tbl_market[[#This Row],[high]] - tbl_market[[#This Row],[low]]</f>
        <v>20.879999999999995</v>
      </c>
      <c r="N654" s="11" t="str">
        <f t="shared" si="10"/>
        <v>Apr</v>
      </c>
    </row>
    <row r="655" spans="1:14">
      <c r="A655" t="s">
        <v>260</v>
      </c>
      <c r="B655" t="s">
        <v>45</v>
      </c>
      <c r="C655">
        <v>568.69000000000005</v>
      </c>
      <c r="D655">
        <v>578.16</v>
      </c>
      <c r="E655">
        <v>559.22</v>
      </c>
      <c r="F655">
        <v>568.98</v>
      </c>
      <c r="G655">
        <v>38228</v>
      </c>
      <c r="H655" t="str">
        <f>VLOOKUP(B655,dim_company!A:C,3,FALSE)</f>
        <v>Amazon.com Inc.</v>
      </c>
      <c r="I655" t="str">
        <f>VLOOKUP(B655,dim_company!A:D,4,FALSE)</f>
        <v>SEC05</v>
      </c>
      <c r="J655" t="str">
        <f>VLOOKUP(I655,dim_sector!A:B,2,FALSE)</f>
        <v>Consumer Discretionary</v>
      </c>
      <c r="K655">
        <f xml:space="preserve"> tbl_market[[#This Row],[close]] - tbl_market[[#This Row],[open]]</f>
        <v>0.28999999999996362</v>
      </c>
      <c r="L655">
        <f xml:space="preserve"> (tbl_market[ [#This Row],[close] ] - tbl_market[[#This Row],[open]]) / tbl_market[[#This Row],[open]]</f>
        <v>5.0994390617025722E-4</v>
      </c>
      <c r="M655">
        <f xml:space="preserve"> tbl_market[[#This Row],[high]] - tbl_market[[#This Row],[low]]</f>
        <v>18.939999999999941</v>
      </c>
      <c r="N655" s="11" t="str">
        <f t="shared" si="10"/>
        <v>Apr</v>
      </c>
    </row>
    <row r="656" spans="1:14">
      <c r="A656" t="s">
        <v>261</v>
      </c>
      <c r="B656" t="s">
        <v>45</v>
      </c>
      <c r="C656">
        <v>565.70000000000005</v>
      </c>
      <c r="D656">
        <v>571.58000000000004</v>
      </c>
      <c r="E656">
        <v>559.83000000000004</v>
      </c>
      <c r="F656">
        <v>566.29999999999995</v>
      </c>
      <c r="G656">
        <v>20212</v>
      </c>
      <c r="H656" t="str">
        <f>VLOOKUP(B656,dim_company!A:C,3,FALSE)</f>
        <v>Amazon.com Inc.</v>
      </c>
      <c r="I656" t="str">
        <f>VLOOKUP(B656,dim_company!A:D,4,FALSE)</f>
        <v>SEC05</v>
      </c>
      <c r="J656" t="str">
        <f>VLOOKUP(I656,dim_sector!A:B,2,FALSE)</f>
        <v>Consumer Discretionary</v>
      </c>
      <c r="K656">
        <f xml:space="preserve"> tbl_market[[#This Row],[close]] - tbl_market[[#This Row],[open]]</f>
        <v>0.59999999999990905</v>
      </c>
      <c r="L656">
        <f xml:space="preserve"> (tbl_market[ [#This Row],[close] ] - tbl_market[[#This Row],[open]]) / tbl_market[[#This Row],[open]]</f>
        <v>1.0606328442635832E-3</v>
      </c>
      <c r="M656">
        <f xml:space="preserve"> tbl_market[[#This Row],[high]] - tbl_market[[#This Row],[low]]</f>
        <v>11.75</v>
      </c>
      <c r="N656" s="11" t="str">
        <f t="shared" si="10"/>
        <v>Apr</v>
      </c>
    </row>
    <row r="657" spans="1:14">
      <c r="A657" t="s">
        <v>262</v>
      </c>
      <c r="B657" t="s">
        <v>45</v>
      </c>
      <c r="C657">
        <v>577.64</v>
      </c>
      <c r="D657">
        <v>578.52</v>
      </c>
      <c r="E657">
        <v>576.76</v>
      </c>
      <c r="F657">
        <v>577.02</v>
      </c>
      <c r="G657">
        <v>5594</v>
      </c>
      <c r="H657" t="str">
        <f>VLOOKUP(B657,dim_company!A:C,3,FALSE)</f>
        <v>Amazon.com Inc.</v>
      </c>
      <c r="I657" t="str">
        <f>VLOOKUP(B657,dim_company!A:D,4,FALSE)</f>
        <v>SEC05</v>
      </c>
      <c r="J657" t="str">
        <f>VLOOKUP(I657,dim_sector!A:B,2,FALSE)</f>
        <v>Consumer Discretionary</v>
      </c>
      <c r="K657">
        <f xml:space="preserve"> tbl_market[[#This Row],[close]] - tbl_market[[#This Row],[open]]</f>
        <v>-0.62000000000000455</v>
      </c>
      <c r="L657">
        <f xml:space="preserve"> (tbl_market[ [#This Row],[close] ] - tbl_market[[#This Row],[open]]) / tbl_market[[#This Row],[open]]</f>
        <v>-1.0733328716847942E-3</v>
      </c>
      <c r="M657">
        <f xml:space="preserve"> tbl_market[[#This Row],[high]] - tbl_market[[#This Row],[low]]</f>
        <v>1.7599999999999909</v>
      </c>
      <c r="N657" s="11" t="str">
        <f t="shared" si="10"/>
        <v>Apr</v>
      </c>
    </row>
    <row r="658" spans="1:14">
      <c r="A658" t="s">
        <v>263</v>
      </c>
      <c r="B658" t="s">
        <v>45</v>
      </c>
      <c r="C658">
        <v>583.79999999999995</v>
      </c>
      <c r="D658">
        <v>586.24</v>
      </c>
      <c r="E658">
        <v>581.36</v>
      </c>
      <c r="F658">
        <v>581.52</v>
      </c>
      <c r="G658">
        <v>30179</v>
      </c>
      <c r="H658" t="str">
        <f>VLOOKUP(B658,dim_company!A:C,3,FALSE)</f>
        <v>Amazon.com Inc.</v>
      </c>
      <c r="I658" t="str">
        <f>VLOOKUP(B658,dim_company!A:D,4,FALSE)</f>
        <v>SEC05</v>
      </c>
      <c r="J658" t="str">
        <f>VLOOKUP(I658,dim_sector!A:B,2,FALSE)</f>
        <v>Consumer Discretionary</v>
      </c>
      <c r="K658">
        <f xml:space="preserve"> tbl_market[[#This Row],[close]] - tbl_market[[#This Row],[open]]</f>
        <v>-2.2799999999999727</v>
      </c>
      <c r="L658">
        <f xml:space="preserve"> (tbl_market[ [#This Row],[close] ] - tbl_market[[#This Row],[open]]) / tbl_market[[#This Row],[open]]</f>
        <v>-3.9054470709146503E-3</v>
      </c>
      <c r="M658">
        <f xml:space="preserve"> tbl_market[[#This Row],[high]] - tbl_market[[#This Row],[low]]</f>
        <v>4.8799999999999955</v>
      </c>
      <c r="N658" s="11" t="str">
        <f t="shared" si="10"/>
        <v>Apr</v>
      </c>
    </row>
    <row r="659" spans="1:14">
      <c r="A659" t="s">
        <v>264</v>
      </c>
      <c r="B659" t="s">
        <v>45</v>
      </c>
      <c r="C659">
        <v>579.82000000000005</v>
      </c>
      <c r="D659">
        <v>584.94000000000005</v>
      </c>
      <c r="E659">
        <v>574.70000000000005</v>
      </c>
      <c r="F659">
        <v>577.38</v>
      </c>
      <c r="G659">
        <v>33933</v>
      </c>
      <c r="H659" t="str">
        <f>VLOOKUP(B659,dim_company!A:C,3,FALSE)</f>
        <v>Amazon.com Inc.</v>
      </c>
      <c r="I659" t="str">
        <f>VLOOKUP(B659,dim_company!A:D,4,FALSE)</f>
        <v>SEC05</v>
      </c>
      <c r="J659" t="str">
        <f>VLOOKUP(I659,dim_sector!A:B,2,FALSE)</f>
        <v>Consumer Discretionary</v>
      </c>
      <c r="K659">
        <f xml:space="preserve"> tbl_market[[#This Row],[close]] - tbl_market[[#This Row],[open]]</f>
        <v>-2.4400000000000546</v>
      </c>
      <c r="L659">
        <f xml:space="preserve"> (tbl_market[ [#This Row],[close] ] - tbl_market[[#This Row],[open]]) / tbl_market[[#This Row],[open]]</f>
        <v>-4.2082025456176989E-3</v>
      </c>
      <c r="M659">
        <f xml:space="preserve"> tbl_market[[#This Row],[high]] - tbl_market[[#This Row],[low]]</f>
        <v>10.240000000000009</v>
      </c>
      <c r="N659" s="11" t="str">
        <f t="shared" si="10"/>
        <v>Apr</v>
      </c>
    </row>
    <row r="660" spans="1:14">
      <c r="A660" t="s">
        <v>267</v>
      </c>
      <c r="B660" t="s">
        <v>45</v>
      </c>
      <c r="C660">
        <v>578.51</v>
      </c>
      <c r="D660">
        <v>583.96</v>
      </c>
      <c r="E660">
        <v>573.05999999999995</v>
      </c>
      <c r="F660">
        <v>583.76</v>
      </c>
      <c r="G660">
        <v>18375</v>
      </c>
      <c r="H660" t="str">
        <f>VLOOKUP(B660,dim_company!A:C,3,FALSE)</f>
        <v>Amazon.com Inc.</v>
      </c>
      <c r="I660" t="str">
        <f>VLOOKUP(B660,dim_company!A:D,4,FALSE)</f>
        <v>SEC05</v>
      </c>
      <c r="J660" t="str">
        <f>VLOOKUP(I660,dim_sector!A:B,2,FALSE)</f>
        <v>Consumer Discretionary</v>
      </c>
      <c r="K660">
        <f xml:space="preserve"> tbl_market[[#This Row],[close]] - tbl_market[[#This Row],[open]]</f>
        <v>5.25</v>
      </c>
      <c r="L660">
        <f xml:space="preserve"> (tbl_market[ [#This Row],[close] ] - tbl_market[[#This Row],[open]]) / tbl_market[[#This Row],[open]]</f>
        <v>9.0750375965843282E-3</v>
      </c>
      <c r="M660">
        <f xml:space="preserve"> tbl_market[[#This Row],[high]] - tbl_market[[#This Row],[low]]</f>
        <v>10.900000000000091</v>
      </c>
      <c r="N660" s="11" t="str">
        <f t="shared" si="10"/>
        <v>Apr</v>
      </c>
    </row>
    <row r="661" spans="1:14">
      <c r="A661" t="s">
        <v>268</v>
      </c>
      <c r="B661" t="s">
        <v>45</v>
      </c>
      <c r="C661">
        <v>582.07000000000005</v>
      </c>
      <c r="D661">
        <v>584.64</v>
      </c>
      <c r="E661">
        <v>579.51</v>
      </c>
      <c r="F661">
        <v>581.04999999999995</v>
      </c>
      <c r="G661">
        <v>37607</v>
      </c>
      <c r="H661" t="str">
        <f>VLOOKUP(B661,dim_company!A:C,3,FALSE)</f>
        <v>Amazon.com Inc.</v>
      </c>
      <c r="I661" t="str">
        <f>VLOOKUP(B661,dim_company!A:D,4,FALSE)</f>
        <v>SEC05</v>
      </c>
      <c r="J661" t="str">
        <f>VLOOKUP(I661,dim_sector!A:B,2,FALSE)</f>
        <v>Consumer Discretionary</v>
      </c>
      <c r="K661">
        <f xml:space="preserve"> tbl_market[[#This Row],[close]] - tbl_market[[#This Row],[open]]</f>
        <v>-1.0200000000000955</v>
      </c>
      <c r="L661">
        <f xml:space="preserve"> (tbl_market[ [#This Row],[close] ] - tbl_market[[#This Row],[open]]) / tbl_market[[#This Row],[open]]</f>
        <v>-1.7523665538510752E-3</v>
      </c>
      <c r="M661">
        <f xml:space="preserve"> tbl_market[[#This Row],[high]] - tbl_market[[#This Row],[low]]</f>
        <v>5.1299999999999955</v>
      </c>
      <c r="N661" s="11" t="str">
        <f t="shared" si="10"/>
        <v>Apr</v>
      </c>
    </row>
    <row r="662" spans="1:14">
      <c r="A662" t="s">
        <v>269</v>
      </c>
      <c r="B662" t="s">
        <v>45</v>
      </c>
      <c r="C662">
        <v>588.88</v>
      </c>
      <c r="D662">
        <v>595.84</v>
      </c>
      <c r="E662">
        <v>581.91999999999996</v>
      </c>
      <c r="F662">
        <v>588.54999999999995</v>
      </c>
      <c r="G662">
        <v>47287</v>
      </c>
      <c r="H662" t="str">
        <f>VLOOKUP(B662,dim_company!A:C,3,FALSE)</f>
        <v>Amazon.com Inc.</v>
      </c>
      <c r="I662" t="str">
        <f>VLOOKUP(B662,dim_company!A:D,4,FALSE)</f>
        <v>SEC05</v>
      </c>
      <c r="J662" t="str">
        <f>VLOOKUP(I662,dim_sector!A:B,2,FALSE)</f>
        <v>Consumer Discretionary</v>
      </c>
      <c r="K662">
        <f xml:space="preserve"> tbl_market[[#This Row],[close]] - tbl_market[[#This Row],[open]]</f>
        <v>-0.33000000000004093</v>
      </c>
      <c r="L662">
        <f xml:space="preserve"> (tbl_market[ [#This Row],[close] ] - tbl_market[[#This Row],[open]]) / tbl_market[[#This Row],[open]]</f>
        <v>-5.6038581714447919E-4</v>
      </c>
      <c r="M662">
        <f xml:space="preserve"> tbl_market[[#This Row],[high]] - tbl_market[[#This Row],[low]]</f>
        <v>13.920000000000073</v>
      </c>
      <c r="N662" s="11" t="str">
        <f t="shared" si="10"/>
        <v>Apr</v>
      </c>
    </row>
    <row r="663" spans="1:14">
      <c r="A663" t="s">
        <v>270</v>
      </c>
      <c r="B663" t="s">
        <v>45</v>
      </c>
      <c r="C663">
        <v>587.01</v>
      </c>
      <c r="D663">
        <v>591.80999999999995</v>
      </c>
      <c r="E663">
        <v>582.21</v>
      </c>
      <c r="F663">
        <v>586.94000000000005</v>
      </c>
      <c r="G663">
        <v>11776</v>
      </c>
      <c r="H663" t="str">
        <f>VLOOKUP(B663,dim_company!A:C,3,FALSE)</f>
        <v>Amazon.com Inc.</v>
      </c>
      <c r="I663" t="str">
        <f>VLOOKUP(B663,dim_company!A:D,4,FALSE)</f>
        <v>SEC05</v>
      </c>
      <c r="J663" t="str">
        <f>VLOOKUP(I663,dim_sector!A:B,2,FALSE)</f>
        <v>Consumer Discretionary</v>
      </c>
      <c r="K663">
        <f xml:space="preserve"> tbl_market[[#This Row],[close]] - tbl_market[[#This Row],[open]]</f>
        <v>-6.9999999999936335E-2</v>
      </c>
      <c r="L663">
        <f xml:space="preserve"> (tbl_market[ [#This Row],[close] ] - tbl_market[[#This Row],[open]]) / tbl_market[[#This Row],[open]]</f>
        <v>-1.192483944054383E-4</v>
      </c>
      <c r="M663">
        <f xml:space="preserve"> tbl_market[[#This Row],[high]] - tbl_market[[#This Row],[low]]</f>
        <v>9.5999999999999091</v>
      </c>
      <c r="N663" s="11" t="str">
        <f t="shared" si="10"/>
        <v>Apr</v>
      </c>
    </row>
    <row r="664" spans="1:14">
      <c r="A664" t="s">
        <v>271</v>
      </c>
      <c r="B664" t="s">
        <v>45</v>
      </c>
      <c r="C664">
        <v>591.54</v>
      </c>
      <c r="D664">
        <v>595.75</v>
      </c>
      <c r="E664">
        <v>587.33000000000004</v>
      </c>
      <c r="F664">
        <v>594.92999999999995</v>
      </c>
      <c r="G664">
        <v>9210</v>
      </c>
      <c r="H664" t="str">
        <f>VLOOKUP(B664,dim_company!A:C,3,FALSE)</f>
        <v>Amazon.com Inc.</v>
      </c>
      <c r="I664" t="str">
        <f>VLOOKUP(B664,dim_company!A:D,4,FALSE)</f>
        <v>SEC05</v>
      </c>
      <c r="J664" t="str">
        <f>VLOOKUP(I664,dim_sector!A:B,2,FALSE)</f>
        <v>Consumer Discretionary</v>
      </c>
      <c r="K664">
        <f xml:space="preserve"> tbl_market[[#This Row],[close]] - tbl_market[[#This Row],[open]]</f>
        <v>3.3899999999999864</v>
      </c>
      <c r="L664">
        <f xml:space="preserve"> (tbl_market[ [#This Row],[close] ] - tbl_market[[#This Row],[open]]) / tbl_market[[#This Row],[open]]</f>
        <v>5.7308043412110533E-3</v>
      </c>
      <c r="M664">
        <f xml:space="preserve"> tbl_market[[#This Row],[high]] - tbl_market[[#This Row],[low]]</f>
        <v>8.4199999999999591</v>
      </c>
      <c r="N664" s="11" t="str">
        <f t="shared" si="10"/>
        <v>Apr</v>
      </c>
    </row>
    <row r="665" spans="1:14">
      <c r="A665" t="s">
        <v>274</v>
      </c>
      <c r="B665" t="s">
        <v>45</v>
      </c>
      <c r="C665">
        <v>596.76</v>
      </c>
      <c r="D665">
        <v>603.64</v>
      </c>
      <c r="E665">
        <v>589.88</v>
      </c>
      <c r="F665">
        <v>598.35</v>
      </c>
      <c r="G665">
        <v>40850</v>
      </c>
      <c r="H665" t="str">
        <f>VLOOKUP(B665,dim_company!A:C,3,FALSE)</f>
        <v>Amazon.com Inc.</v>
      </c>
      <c r="I665" t="str">
        <f>VLOOKUP(B665,dim_company!A:D,4,FALSE)</f>
        <v>SEC05</v>
      </c>
      <c r="J665" t="str">
        <f>VLOOKUP(I665,dim_sector!A:B,2,FALSE)</f>
        <v>Consumer Discretionary</v>
      </c>
      <c r="K665">
        <f xml:space="preserve"> tbl_market[[#This Row],[close]] - tbl_market[[#This Row],[open]]</f>
        <v>1.5900000000000318</v>
      </c>
      <c r="L665">
        <f xml:space="preserve"> (tbl_market[ [#This Row],[close] ] - tbl_market[[#This Row],[open]]) / tbl_market[[#This Row],[open]]</f>
        <v>2.6643876935451972E-3</v>
      </c>
      <c r="M665">
        <f xml:space="preserve"> tbl_market[[#This Row],[high]] - tbl_market[[#This Row],[low]]</f>
        <v>13.759999999999991</v>
      </c>
      <c r="N665" s="11" t="str">
        <f t="shared" si="10"/>
        <v>Apr</v>
      </c>
    </row>
    <row r="666" spans="1:14">
      <c r="A666" t="s">
        <v>275</v>
      </c>
      <c r="B666" t="s">
        <v>45</v>
      </c>
      <c r="C666">
        <v>623.65</v>
      </c>
      <c r="D666">
        <v>630.80999999999995</v>
      </c>
      <c r="E666">
        <v>616.49</v>
      </c>
      <c r="F666">
        <v>623.59</v>
      </c>
      <c r="G666">
        <v>12094</v>
      </c>
      <c r="H666" t="str">
        <f>VLOOKUP(B666,dim_company!A:C,3,FALSE)</f>
        <v>Amazon.com Inc.</v>
      </c>
      <c r="I666" t="str">
        <f>VLOOKUP(B666,dim_company!A:D,4,FALSE)</f>
        <v>SEC05</v>
      </c>
      <c r="J666" t="str">
        <f>VLOOKUP(I666,dim_sector!A:B,2,FALSE)</f>
        <v>Consumer Discretionary</v>
      </c>
      <c r="K666">
        <f xml:space="preserve"> tbl_market[[#This Row],[close]] - tbl_market[[#This Row],[open]]</f>
        <v>-5.999999999994543E-2</v>
      </c>
      <c r="L666">
        <f xml:space="preserve"> (tbl_market[ [#This Row],[close] ] - tbl_market[[#This Row],[open]]) / tbl_market[[#This Row],[open]]</f>
        <v>-9.6207808867065553E-5</v>
      </c>
      <c r="M666">
        <f xml:space="preserve"> tbl_market[[#This Row],[high]] - tbl_market[[#This Row],[low]]</f>
        <v>14.319999999999936</v>
      </c>
      <c r="N666" s="11" t="str">
        <f t="shared" si="10"/>
        <v>Apr</v>
      </c>
    </row>
    <row r="667" spans="1:14">
      <c r="A667" t="s">
        <v>276</v>
      </c>
      <c r="B667" t="s">
        <v>45</v>
      </c>
      <c r="C667">
        <v>623.32000000000005</v>
      </c>
      <c r="D667">
        <v>634.89</v>
      </c>
      <c r="E667">
        <v>611.74</v>
      </c>
      <c r="F667">
        <v>623.32000000000005</v>
      </c>
      <c r="G667">
        <v>7838</v>
      </c>
      <c r="H667" t="str">
        <f>VLOOKUP(B667,dim_company!A:C,3,FALSE)</f>
        <v>Amazon.com Inc.</v>
      </c>
      <c r="I667" t="str">
        <f>VLOOKUP(B667,dim_company!A:D,4,FALSE)</f>
        <v>SEC05</v>
      </c>
      <c r="J667" t="str">
        <f>VLOOKUP(I667,dim_sector!A:B,2,FALSE)</f>
        <v>Consumer Discretionary</v>
      </c>
      <c r="K667">
        <f xml:space="preserve"> tbl_market[[#This Row],[close]] - tbl_market[[#This Row],[open]]</f>
        <v>0</v>
      </c>
      <c r="L667">
        <f xml:space="preserve"> (tbl_market[ [#This Row],[close] ] - tbl_market[[#This Row],[open]]) / tbl_market[[#This Row],[open]]</f>
        <v>0</v>
      </c>
      <c r="M667">
        <f xml:space="preserve"> tbl_market[[#This Row],[high]] - tbl_market[[#This Row],[low]]</f>
        <v>23.149999999999977</v>
      </c>
      <c r="N667" s="11" t="str">
        <f t="shared" si="10"/>
        <v>Apr</v>
      </c>
    </row>
    <row r="668" spans="1:14">
      <c r="A668" t="s">
        <v>247</v>
      </c>
      <c r="B668" t="s">
        <v>48</v>
      </c>
      <c r="C668">
        <v>1228.8699999999999</v>
      </c>
      <c r="D668">
        <v>1243.1199999999999</v>
      </c>
      <c r="E668">
        <v>1214.6199999999999</v>
      </c>
      <c r="F668">
        <v>1233.18</v>
      </c>
      <c r="G668">
        <v>32601</v>
      </c>
      <c r="H668" t="str">
        <f>VLOOKUP(B668,dim_company!A:C,3,FALSE)</f>
        <v>Pfizer Inc.</v>
      </c>
      <c r="I668" t="str">
        <f>VLOOKUP(B668,dim_company!A:D,4,FALSE)</f>
        <v>SEC03</v>
      </c>
      <c r="J668" t="str">
        <f>VLOOKUP(I668,dim_sector!A:B,2,FALSE)</f>
        <v>Healthcare</v>
      </c>
      <c r="K668">
        <f xml:space="preserve"> tbl_market[[#This Row],[close]] - tbl_market[[#This Row],[open]]</f>
        <v>4.3100000000001728</v>
      </c>
      <c r="L668">
        <f xml:space="preserve"> (tbl_market[ [#This Row],[close] ] - tbl_market[[#This Row],[open]]) / tbl_market[[#This Row],[open]]</f>
        <v>3.5072871825336878E-3</v>
      </c>
      <c r="M668">
        <f xml:space="preserve"> tbl_market[[#This Row],[high]] - tbl_market[[#This Row],[low]]</f>
        <v>28.5</v>
      </c>
      <c r="N668" s="11" t="str">
        <f t="shared" si="10"/>
        <v>Apr</v>
      </c>
    </row>
    <row r="669" spans="1:14">
      <c r="A669" t="s">
        <v>248</v>
      </c>
      <c r="B669" t="s">
        <v>48</v>
      </c>
      <c r="C669">
        <v>1221.06</v>
      </c>
      <c r="D669">
        <v>1234.53</v>
      </c>
      <c r="E669">
        <v>1207.5899999999999</v>
      </c>
      <c r="F669">
        <v>1218.03</v>
      </c>
      <c r="G669">
        <v>24099</v>
      </c>
      <c r="H669" t="str">
        <f>VLOOKUP(B669,dim_company!A:C,3,FALSE)</f>
        <v>Pfizer Inc.</v>
      </c>
      <c r="I669" t="str">
        <f>VLOOKUP(B669,dim_company!A:D,4,FALSE)</f>
        <v>SEC03</v>
      </c>
      <c r="J669" t="str">
        <f>VLOOKUP(I669,dim_sector!A:B,2,FALSE)</f>
        <v>Healthcare</v>
      </c>
      <c r="K669">
        <f xml:space="preserve"> tbl_market[[#This Row],[close]] - tbl_market[[#This Row],[open]]</f>
        <v>-3.0299999999999727</v>
      </c>
      <c r="L669">
        <f xml:space="preserve"> (tbl_market[ [#This Row],[close] ] - tbl_market[[#This Row],[open]]) / tbl_market[[#This Row],[open]]</f>
        <v>-2.4814505429708394E-3</v>
      </c>
      <c r="M669">
        <f xml:space="preserve"> tbl_market[[#This Row],[high]] - tbl_market[[#This Row],[low]]</f>
        <v>26.940000000000055</v>
      </c>
      <c r="N669" s="11" t="str">
        <f t="shared" si="10"/>
        <v>Apr</v>
      </c>
    </row>
    <row r="670" spans="1:14">
      <c r="A670" t="s">
        <v>249</v>
      </c>
      <c r="B670" t="s">
        <v>48</v>
      </c>
      <c r="C670">
        <v>1200.93</v>
      </c>
      <c r="D670">
        <v>1217.06</v>
      </c>
      <c r="E670">
        <v>1184.79</v>
      </c>
      <c r="F670">
        <v>1206.3499999999999</v>
      </c>
      <c r="G670">
        <v>20094</v>
      </c>
      <c r="H670" t="str">
        <f>VLOOKUP(B670,dim_company!A:C,3,FALSE)</f>
        <v>Pfizer Inc.</v>
      </c>
      <c r="I670" t="str">
        <f>VLOOKUP(B670,dim_company!A:D,4,FALSE)</f>
        <v>SEC03</v>
      </c>
      <c r="J670" t="str">
        <f>VLOOKUP(I670,dim_sector!A:B,2,FALSE)</f>
        <v>Healthcare</v>
      </c>
      <c r="K670">
        <f xml:space="preserve"> tbl_market[[#This Row],[close]] - tbl_market[[#This Row],[open]]</f>
        <v>5.4199999999998454</v>
      </c>
      <c r="L670">
        <f xml:space="preserve"> (tbl_market[ [#This Row],[close] ] - tbl_market[[#This Row],[open]]) / tbl_market[[#This Row],[open]]</f>
        <v>4.5131689607219782E-3</v>
      </c>
      <c r="M670">
        <f xml:space="preserve"> tbl_market[[#This Row],[high]] - tbl_market[[#This Row],[low]]</f>
        <v>32.269999999999982</v>
      </c>
      <c r="N670" s="11" t="str">
        <f t="shared" si="10"/>
        <v>Apr</v>
      </c>
    </row>
    <row r="671" spans="1:14">
      <c r="A671" t="s">
        <v>250</v>
      </c>
      <c r="B671" t="s">
        <v>48</v>
      </c>
      <c r="C671">
        <v>1220.9100000000001</v>
      </c>
      <c r="D671">
        <v>1237.6300000000001</v>
      </c>
      <c r="E671">
        <v>1204.2</v>
      </c>
      <c r="F671">
        <v>1217.3499999999999</v>
      </c>
      <c r="G671">
        <v>2657</v>
      </c>
      <c r="H671" t="str">
        <f>VLOOKUP(B671,dim_company!A:C,3,FALSE)</f>
        <v>Pfizer Inc.</v>
      </c>
      <c r="I671" t="str">
        <f>VLOOKUP(B671,dim_company!A:D,4,FALSE)</f>
        <v>SEC03</v>
      </c>
      <c r="J671" t="str">
        <f>VLOOKUP(I671,dim_sector!A:B,2,FALSE)</f>
        <v>Healthcare</v>
      </c>
      <c r="K671">
        <f xml:space="preserve"> tbl_market[[#This Row],[close]] - tbl_market[[#This Row],[open]]</f>
        <v>-3.5600000000001728</v>
      </c>
      <c r="L671">
        <f xml:space="preserve"> (tbl_market[ [#This Row],[close] ] - tbl_market[[#This Row],[open]]) / tbl_market[[#This Row],[open]]</f>
        <v>-2.9158578437396472E-3</v>
      </c>
      <c r="M671">
        <f xml:space="preserve"> tbl_market[[#This Row],[high]] - tbl_market[[#This Row],[low]]</f>
        <v>33.430000000000064</v>
      </c>
      <c r="N671" s="11" t="str">
        <f t="shared" si="10"/>
        <v>Apr</v>
      </c>
    </row>
    <row r="672" spans="1:14">
      <c r="A672" t="s">
        <v>253</v>
      </c>
      <c r="B672" t="s">
        <v>48</v>
      </c>
      <c r="C672">
        <v>1222.01</v>
      </c>
      <c r="D672">
        <v>1226.22</v>
      </c>
      <c r="E672">
        <v>1217.8</v>
      </c>
      <c r="F672">
        <v>1220.43</v>
      </c>
      <c r="G672">
        <v>4164</v>
      </c>
      <c r="H672" t="str">
        <f>VLOOKUP(B672,dim_company!A:C,3,FALSE)</f>
        <v>Pfizer Inc.</v>
      </c>
      <c r="I672" t="str">
        <f>VLOOKUP(B672,dim_company!A:D,4,FALSE)</f>
        <v>SEC03</v>
      </c>
      <c r="J672" t="str">
        <f>VLOOKUP(I672,dim_sector!A:B,2,FALSE)</f>
        <v>Healthcare</v>
      </c>
      <c r="K672">
        <f xml:space="preserve"> tbl_market[[#This Row],[close]] - tbl_market[[#This Row],[open]]</f>
        <v>-1.5799999999999272</v>
      </c>
      <c r="L672">
        <f xml:space="preserve"> (tbl_market[ [#This Row],[close] ] - tbl_market[[#This Row],[open]]) / tbl_market[[#This Row],[open]]</f>
        <v>-1.2929517761719848E-3</v>
      </c>
      <c r="M672">
        <f xml:space="preserve"> tbl_market[[#This Row],[high]] - tbl_market[[#This Row],[low]]</f>
        <v>8.4200000000000728</v>
      </c>
      <c r="N672" s="11" t="str">
        <f t="shared" si="10"/>
        <v>Apr</v>
      </c>
    </row>
    <row r="673" spans="1:14">
      <c r="A673" t="s">
        <v>254</v>
      </c>
      <c r="B673" t="s">
        <v>48</v>
      </c>
      <c r="C673">
        <v>1235.49</v>
      </c>
      <c r="D673">
        <v>1249.81</v>
      </c>
      <c r="E673">
        <v>1221.18</v>
      </c>
      <c r="F673">
        <v>1227.3399999999999</v>
      </c>
      <c r="G673">
        <v>20601</v>
      </c>
      <c r="H673" t="str">
        <f>VLOOKUP(B673,dim_company!A:C,3,FALSE)</f>
        <v>Pfizer Inc.</v>
      </c>
      <c r="I673" t="str">
        <f>VLOOKUP(B673,dim_company!A:D,4,FALSE)</f>
        <v>SEC03</v>
      </c>
      <c r="J673" t="str">
        <f>VLOOKUP(I673,dim_sector!A:B,2,FALSE)</f>
        <v>Healthcare</v>
      </c>
      <c r="K673">
        <f xml:space="preserve"> tbl_market[[#This Row],[close]] - tbl_market[[#This Row],[open]]</f>
        <v>-8.1500000000000909</v>
      </c>
      <c r="L673">
        <f xml:space="preserve"> (tbl_market[ [#This Row],[close] ] - tbl_market[[#This Row],[open]]) / tbl_market[[#This Row],[open]]</f>
        <v>-6.596573019611726E-3</v>
      </c>
      <c r="M673">
        <f xml:space="preserve"> tbl_market[[#This Row],[high]] - tbl_market[[#This Row],[low]]</f>
        <v>28.629999999999882</v>
      </c>
      <c r="N673" s="11" t="str">
        <f t="shared" si="10"/>
        <v>Apr</v>
      </c>
    </row>
    <row r="674" spans="1:14">
      <c r="A674" t="s">
        <v>255</v>
      </c>
      <c r="B674" t="s">
        <v>48</v>
      </c>
      <c r="C674">
        <v>1245.21</v>
      </c>
      <c r="D674">
        <v>1255.17</v>
      </c>
      <c r="E674">
        <v>1235.26</v>
      </c>
      <c r="F674">
        <v>1248.93</v>
      </c>
      <c r="G674">
        <v>5552</v>
      </c>
      <c r="H674" t="str">
        <f>VLOOKUP(B674,dim_company!A:C,3,FALSE)</f>
        <v>Pfizer Inc.</v>
      </c>
      <c r="I674" t="str">
        <f>VLOOKUP(B674,dim_company!A:D,4,FALSE)</f>
        <v>SEC03</v>
      </c>
      <c r="J674" t="str">
        <f>VLOOKUP(I674,dim_sector!A:B,2,FALSE)</f>
        <v>Healthcare</v>
      </c>
      <c r="K674">
        <f xml:space="preserve"> tbl_market[[#This Row],[close]] - tbl_market[[#This Row],[open]]</f>
        <v>3.7200000000000273</v>
      </c>
      <c r="L674">
        <f xml:space="preserve"> (tbl_market[ [#This Row],[close] ] - tbl_market[[#This Row],[open]]) / tbl_market[[#This Row],[open]]</f>
        <v>2.9874479003541791E-3</v>
      </c>
      <c r="M674">
        <f xml:space="preserve"> tbl_market[[#This Row],[high]] - tbl_market[[#This Row],[low]]</f>
        <v>19.910000000000082</v>
      </c>
      <c r="N674" s="11" t="str">
        <f t="shared" si="10"/>
        <v>Apr</v>
      </c>
    </row>
    <row r="675" spans="1:14">
      <c r="A675" t="s">
        <v>256</v>
      </c>
      <c r="B675" t="s">
        <v>48</v>
      </c>
      <c r="C675">
        <v>1259.57</v>
      </c>
      <c r="D675">
        <v>1270.7</v>
      </c>
      <c r="E675">
        <v>1248.44</v>
      </c>
      <c r="F675">
        <v>1262.9100000000001</v>
      </c>
      <c r="G675">
        <v>3671</v>
      </c>
      <c r="H675" t="str">
        <f>VLOOKUP(B675,dim_company!A:C,3,FALSE)</f>
        <v>Pfizer Inc.</v>
      </c>
      <c r="I675" t="str">
        <f>VLOOKUP(B675,dim_company!A:D,4,FALSE)</f>
        <v>SEC03</v>
      </c>
      <c r="J675" t="str">
        <f>VLOOKUP(I675,dim_sector!A:B,2,FALSE)</f>
        <v>Healthcare</v>
      </c>
      <c r="K675">
        <f xml:space="preserve"> tbl_market[[#This Row],[close]] - tbl_market[[#This Row],[open]]</f>
        <v>3.3400000000001455</v>
      </c>
      <c r="L675">
        <f xml:space="preserve"> (tbl_market[ [#This Row],[close] ] - tbl_market[[#This Row],[open]]) / tbl_market[[#This Row],[open]]</f>
        <v>2.6516985955525661E-3</v>
      </c>
      <c r="M675">
        <f xml:space="preserve"> tbl_market[[#This Row],[high]] - tbl_market[[#This Row],[low]]</f>
        <v>22.259999999999991</v>
      </c>
      <c r="N675" s="11" t="str">
        <f t="shared" si="10"/>
        <v>Apr</v>
      </c>
    </row>
    <row r="676" spans="1:14">
      <c r="A676" t="s">
        <v>257</v>
      </c>
      <c r="B676" t="s">
        <v>48</v>
      </c>
      <c r="C676">
        <v>1291.8</v>
      </c>
      <c r="D676">
        <v>1310.3900000000001</v>
      </c>
      <c r="E676">
        <v>1273.21</v>
      </c>
      <c r="F676">
        <v>1287.6199999999999</v>
      </c>
      <c r="G676">
        <v>4722</v>
      </c>
      <c r="H676" t="str">
        <f>VLOOKUP(B676,dim_company!A:C,3,FALSE)</f>
        <v>Pfizer Inc.</v>
      </c>
      <c r="I676" t="str">
        <f>VLOOKUP(B676,dim_company!A:D,4,FALSE)</f>
        <v>SEC03</v>
      </c>
      <c r="J676" t="str">
        <f>VLOOKUP(I676,dim_sector!A:B,2,FALSE)</f>
        <v>Healthcare</v>
      </c>
      <c r="K676">
        <f xml:space="preserve"> tbl_market[[#This Row],[close]] - tbl_market[[#This Row],[open]]</f>
        <v>-4.1800000000000637</v>
      </c>
      <c r="L676">
        <f xml:space="preserve"> (tbl_market[ [#This Row],[close] ] - tbl_market[[#This Row],[open]]) / tbl_market[[#This Row],[open]]</f>
        <v>-3.2357950147082087E-3</v>
      </c>
      <c r="M676">
        <f xml:space="preserve"> tbl_market[[#This Row],[high]] - tbl_market[[#This Row],[low]]</f>
        <v>37.180000000000064</v>
      </c>
      <c r="N676" s="11" t="str">
        <f t="shared" si="10"/>
        <v>Apr</v>
      </c>
    </row>
    <row r="677" spans="1:14">
      <c r="A677" t="s">
        <v>260</v>
      </c>
      <c r="B677" t="s">
        <v>48</v>
      </c>
      <c r="C677">
        <v>1289.43</v>
      </c>
      <c r="D677">
        <v>1307.5999999999999</v>
      </c>
      <c r="E677">
        <v>1271.26</v>
      </c>
      <c r="F677">
        <v>1289.22</v>
      </c>
      <c r="G677">
        <v>22438</v>
      </c>
      <c r="H677" t="str">
        <f>VLOOKUP(B677,dim_company!A:C,3,FALSE)</f>
        <v>Pfizer Inc.</v>
      </c>
      <c r="I677" t="str">
        <f>VLOOKUP(B677,dim_company!A:D,4,FALSE)</f>
        <v>SEC03</v>
      </c>
      <c r="J677" t="str">
        <f>VLOOKUP(I677,dim_sector!A:B,2,FALSE)</f>
        <v>Healthcare</v>
      </c>
      <c r="K677">
        <f xml:space="preserve"> tbl_market[[#This Row],[close]] - tbl_market[[#This Row],[open]]</f>
        <v>-0.21000000000003638</v>
      </c>
      <c r="L677">
        <f xml:space="preserve"> (tbl_market[ [#This Row],[close] ] - tbl_market[[#This Row],[open]]) / tbl_market[[#This Row],[open]]</f>
        <v>-1.6286266024525284E-4</v>
      </c>
      <c r="M677">
        <f xml:space="preserve"> tbl_market[[#This Row],[high]] - tbl_market[[#This Row],[low]]</f>
        <v>36.339999999999918</v>
      </c>
      <c r="N677" s="11" t="str">
        <f t="shared" si="10"/>
        <v>Apr</v>
      </c>
    </row>
    <row r="678" spans="1:14">
      <c r="A678" t="s">
        <v>261</v>
      </c>
      <c r="B678" t="s">
        <v>48</v>
      </c>
      <c r="C678">
        <v>1311.6</v>
      </c>
      <c r="D678">
        <v>1326.39</v>
      </c>
      <c r="E678">
        <v>1296.81</v>
      </c>
      <c r="F678">
        <v>1315.99</v>
      </c>
      <c r="G678">
        <v>33247</v>
      </c>
      <c r="H678" t="str">
        <f>VLOOKUP(B678,dim_company!A:C,3,FALSE)</f>
        <v>Pfizer Inc.</v>
      </c>
      <c r="I678" t="str">
        <f>VLOOKUP(B678,dim_company!A:D,4,FALSE)</f>
        <v>SEC03</v>
      </c>
      <c r="J678" t="str">
        <f>VLOOKUP(I678,dim_sector!A:B,2,FALSE)</f>
        <v>Healthcare</v>
      </c>
      <c r="K678">
        <f xml:space="preserve"> tbl_market[[#This Row],[close]] - tbl_market[[#This Row],[open]]</f>
        <v>4.3900000000001</v>
      </c>
      <c r="L678">
        <f xml:space="preserve"> (tbl_market[ [#This Row],[close] ] - tbl_market[[#This Row],[open]]) / tbl_market[[#This Row],[open]]</f>
        <v>3.3470570295822664E-3</v>
      </c>
      <c r="M678">
        <f xml:space="preserve"> tbl_market[[#This Row],[high]] - tbl_market[[#This Row],[low]]</f>
        <v>29.580000000000155</v>
      </c>
      <c r="N678" s="11" t="str">
        <f t="shared" si="10"/>
        <v>Apr</v>
      </c>
    </row>
    <row r="679" spans="1:14">
      <c r="A679" t="s">
        <v>262</v>
      </c>
      <c r="B679" t="s">
        <v>48</v>
      </c>
      <c r="C679">
        <v>1320.41</v>
      </c>
      <c r="D679">
        <v>1343.58</v>
      </c>
      <c r="E679">
        <v>1297.24</v>
      </c>
      <c r="F679">
        <v>1322.28</v>
      </c>
      <c r="G679">
        <v>21435</v>
      </c>
      <c r="H679" t="str">
        <f>VLOOKUP(B679,dim_company!A:C,3,FALSE)</f>
        <v>Pfizer Inc.</v>
      </c>
      <c r="I679" t="str">
        <f>VLOOKUP(B679,dim_company!A:D,4,FALSE)</f>
        <v>SEC03</v>
      </c>
      <c r="J679" t="str">
        <f>VLOOKUP(I679,dim_sector!A:B,2,FALSE)</f>
        <v>Healthcare</v>
      </c>
      <c r="K679">
        <f xml:space="preserve"> tbl_market[[#This Row],[close]] - tbl_market[[#This Row],[open]]</f>
        <v>1.8699999999998909</v>
      </c>
      <c r="L679">
        <f xml:space="preserve"> (tbl_market[ [#This Row],[close] ] - tbl_market[[#This Row],[open]]) / tbl_market[[#This Row],[open]]</f>
        <v>1.4162267780461302E-3</v>
      </c>
      <c r="M679">
        <f xml:space="preserve"> tbl_market[[#This Row],[high]] - tbl_market[[#This Row],[low]]</f>
        <v>46.339999999999918</v>
      </c>
      <c r="N679" s="11" t="str">
        <f t="shared" si="10"/>
        <v>Apr</v>
      </c>
    </row>
    <row r="680" spans="1:14">
      <c r="A680" t="s">
        <v>263</v>
      </c>
      <c r="B680" t="s">
        <v>48</v>
      </c>
      <c r="C680">
        <v>1322.26</v>
      </c>
      <c r="D680">
        <v>1335.54</v>
      </c>
      <c r="E680">
        <v>1308.99</v>
      </c>
      <c r="F680">
        <v>1325.41</v>
      </c>
      <c r="G680">
        <v>28386</v>
      </c>
      <c r="H680" t="str">
        <f>VLOOKUP(B680,dim_company!A:C,3,FALSE)</f>
        <v>Pfizer Inc.</v>
      </c>
      <c r="I680" t="str">
        <f>VLOOKUP(B680,dim_company!A:D,4,FALSE)</f>
        <v>SEC03</v>
      </c>
      <c r="J680" t="str">
        <f>VLOOKUP(I680,dim_sector!A:B,2,FALSE)</f>
        <v>Healthcare</v>
      </c>
      <c r="K680">
        <f xml:space="preserve"> tbl_market[[#This Row],[close]] - tbl_market[[#This Row],[open]]</f>
        <v>3.1500000000000909</v>
      </c>
      <c r="L680">
        <f xml:space="preserve"> (tbl_market[ [#This Row],[close] ] - tbl_market[[#This Row],[open]]) / tbl_market[[#This Row],[open]]</f>
        <v>2.3822848758943711E-3</v>
      </c>
      <c r="M680">
        <f xml:space="preserve"> tbl_market[[#This Row],[high]] - tbl_market[[#This Row],[low]]</f>
        <v>26.549999999999955</v>
      </c>
      <c r="N680" s="11" t="str">
        <f t="shared" si="10"/>
        <v>Apr</v>
      </c>
    </row>
    <row r="681" spans="1:14">
      <c r="A681" t="s">
        <v>264</v>
      </c>
      <c r="B681" t="s">
        <v>48</v>
      </c>
      <c r="C681">
        <v>1347.42</v>
      </c>
      <c r="D681">
        <v>1371.43</v>
      </c>
      <c r="E681">
        <v>1323.42</v>
      </c>
      <c r="F681">
        <v>1350.36</v>
      </c>
      <c r="G681">
        <v>3123</v>
      </c>
      <c r="H681" t="str">
        <f>VLOOKUP(B681,dim_company!A:C,3,FALSE)</f>
        <v>Pfizer Inc.</v>
      </c>
      <c r="I681" t="str">
        <f>VLOOKUP(B681,dim_company!A:D,4,FALSE)</f>
        <v>SEC03</v>
      </c>
      <c r="J681" t="str">
        <f>VLOOKUP(I681,dim_sector!A:B,2,FALSE)</f>
        <v>Healthcare</v>
      </c>
      <c r="K681">
        <f xml:space="preserve"> tbl_market[[#This Row],[close]] - tbl_market[[#This Row],[open]]</f>
        <v>2.9399999999998272</v>
      </c>
      <c r="L681">
        <f xml:space="preserve"> (tbl_market[ [#This Row],[close] ] - tbl_market[[#This Row],[open]]) / tbl_market[[#This Row],[open]]</f>
        <v>2.1819477223136269E-3</v>
      </c>
      <c r="M681">
        <f xml:space="preserve"> tbl_market[[#This Row],[high]] - tbl_market[[#This Row],[low]]</f>
        <v>48.009999999999991</v>
      </c>
      <c r="N681" s="11" t="str">
        <f t="shared" si="10"/>
        <v>Apr</v>
      </c>
    </row>
    <row r="682" spans="1:14">
      <c r="A682" t="s">
        <v>267</v>
      </c>
      <c r="B682" t="s">
        <v>48</v>
      </c>
      <c r="C682">
        <v>1335.54</v>
      </c>
      <c r="D682">
        <v>1353.54</v>
      </c>
      <c r="E682">
        <v>1317.54</v>
      </c>
      <c r="F682">
        <v>1335.92</v>
      </c>
      <c r="G682">
        <v>48216</v>
      </c>
      <c r="H682" t="str">
        <f>VLOOKUP(B682,dim_company!A:C,3,FALSE)</f>
        <v>Pfizer Inc.</v>
      </c>
      <c r="I682" t="str">
        <f>VLOOKUP(B682,dim_company!A:D,4,FALSE)</f>
        <v>SEC03</v>
      </c>
      <c r="J682" t="str">
        <f>VLOOKUP(I682,dim_sector!A:B,2,FALSE)</f>
        <v>Healthcare</v>
      </c>
      <c r="K682">
        <f xml:space="preserve"> tbl_market[[#This Row],[close]] - tbl_market[[#This Row],[open]]</f>
        <v>0.38000000000010914</v>
      </c>
      <c r="L682">
        <f xml:space="preserve"> (tbl_market[ [#This Row],[close] ] - tbl_market[[#This Row],[open]]) / tbl_market[[#This Row],[open]]</f>
        <v>2.8452910433241174E-4</v>
      </c>
      <c r="M682">
        <f xml:space="preserve"> tbl_market[[#This Row],[high]] - tbl_market[[#This Row],[low]]</f>
        <v>36</v>
      </c>
      <c r="N682" s="11" t="str">
        <f t="shared" si="10"/>
        <v>Apr</v>
      </c>
    </row>
    <row r="683" spans="1:14">
      <c r="A683" t="s">
        <v>268</v>
      </c>
      <c r="B683" t="s">
        <v>48</v>
      </c>
      <c r="C683">
        <v>1372.2</v>
      </c>
      <c r="D683">
        <v>1379.09</v>
      </c>
      <c r="E683">
        <v>1365.31</v>
      </c>
      <c r="F683">
        <v>1370.74</v>
      </c>
      <c r="G683">
        <v>14001</v>
      </c>
      <c r="H683" t="str">
        <f>VLOOKUP(B683,dim_company!A:C,3,FALSE)</f>
        <v>Pfizer Inc.</v>
      </c>
      <c r="I683" t="str">
        <f>VLOOKUP(B683,dim_company!A:D,4,FALSE)</f>
        <v>SEC03</v>
      </c>
      <c r="J683" t="str">
        <f>VLOOKUP(I683,dim_sector!A:B,2,FALSE)</f>
        <v>Healthcare</v>
      </c>
      <c r="K683">
        <f xml:space="preserve"> tbl_market[[#This Row],[close]] - tbl_market[[#This Row],[open]]</f>
        <v>-1.4600000000000364</v>
      </c>
      <c r="L683">
        <f xml:space="preserve"> (tbl_market[ [#This Row],[close] ] - tbl_market[[#This Row],[open]]) / tbl_market[[#This Row],[open]]</f>
        <v>-1.0639848418598137E-3</v>
      </c>
      <c r="M683">
        <f xml:space="preserve"> tbl_market[[#This Row],[high]] - tbl_market[[#This Row],[low]]</f>
        <v>13.779999999999973</v>
      </c>
      <c r="N683" s="11" t="str">
        <f t="shared" si="10"/>
        <v>Apr</v>
      </c>
    </row>
    <row r="684" spans="1:14">
      <c r="A684" t="s">
        <v>269</v>
      </c>
      <c r="B684" t="s">
        <v>48</v>
      </c>
      <c r="C684">
        <v>1371.67</v>
      </c>
      <c r="D684">
        <v>1383.22</v>
      </c>
      <c r="E684">
        <v>1360.12</v>
      </c>
      <c r="F684">
        <v>1366.21</v>
      </c>
      <c r="G684">
        <v>49174</v>
      </c>
      <c r="H684" t="str">
        <f>VLOOKUP(B684,dim_company!A:C,3,FALSE)</f>
        <v>Pfizer Inc.</v>
      </c>
      <c r="I684" t="str">
        <f>VLOOKUP(B684,dim_company!A:D,4,FALSE)</f>
        <v>SEC03</v>
      </c>
      <c r="J684" t="str">
        <f>VLOOKUP(I684,dim_sector!A:B,2,FALSE)</f>
        <v>Healthcare</v>
      </c>
      <c r="K684">
        <f xml:space="preserve"> tbl_market[[#This Row],[close]] - tbl_market[[#This Row],[open]]</f>
        <v>-5.4600000000000364</v>
      </c>
      <c r="L684">
        <f xml:space="preserve"> (tbl_market[ [#This Row],[close] ] - tbl_market[[#This Row],[open]]) / tbl_market[[#This Row],[open]]</f>
        <v>-3.9805492574744921E-3</v>
      </c>
      <c r="M684">
        <f xml:space="preserve"> tbl_market[[#This Row],[high]] - tbl_market[[#This Row],[low]]</f>
        <v>23.100000000000136</v>
      </c>
      <c r="N684" s="11" t="str">
        <f t="shared" si="10"/>
        <v>Apr</v>
      </c>
    </row>
    <row r="685" spans="1:14">
      <c r="A685" t="s">
        <v>270</v>
      </c>
      <c r="B685" t="s">
        <v>48</v>
      </c>
      <c r="C685">
        <v>1340.07</v>
      </c>
      <c r="D685">
        <v>1359.09</v>
      </c>
      <c r="E685">
        <v>1321.04</v>
      </c>
      <c r="F685">
        <v>1345.72</v>
      </c>
      <c r="G685">
        <v>36739</v>
      </c>
      <c r="H685" t="str">
        <f>VLOOKUP(B685,dim_company!A:C,3,FALSE)</f>
        <v>Pfizer Inc.</v>
      </c>
      <c r="I685" t="str">
        <f>VLOOKUP(B685,dim_company!A:D,4,FALSE)</f>
        <v>SEC03</v>
      </c>
      <c r="J685" t="str">
        <f>VLOOKUP(I685,dim_sector!A:B,2,FALSE)</f>
        <v>Healthcare</v>
      </c>
      <c r="K685">
        <f xml:space="preserve"> tbl_market[[#This Row],[close]] - tbl_market[[#This Row],[open]]</f>
        <v>5.6500000000000909</v>
      </c>
      <c r="L685">
        <f xml:space="preserve"> (tbl_market[ [#This Row],[close] ] - tbl_market[[#This Row],[open]]) / tbl_market[[#This Row],[open]]</f>
        <v>4.2161976613162679E-3</v>
      </c>
      <c r="M685">
        <f xml:space="preserve"> tbl_market[[#This Row],[high]] - tbl_market[[#This Row],[low]]</f>
        <v>38.049999999999955</v>
      </c>
      <c r="N685" s="11" t="str">
        <f t="shared" si="10"/>
        <v>Apr</v>
      </c>
    </row>
    <row r="686" spans="1:14">
      <c r="A686" t="s">
        <v>271</v>
      </c>
      <c r="B686" t="s">
        <v>48</v>
      </c>
      <c r="C686">
        <v>1351.27</v>
      </c>
      <c r="D686">
        <v>1360.71</v>
      </c>
      <c r="E686">
        <v>1341.82</v>
      </c>
      <c r="F686">
        <v>1357.17</v>
      </c>
      <c r="G686">
        <v>30166</v>
      </c>
      <c r="H686" t="str">
        <f>VLOOKUP(B686,dim_company!A:C,3,FALSE)</f>
        <v>Pfizer Inc.</v>
      </c>
      <c r="I686" t="str">
        <f>VLOOKUP(B686,dim_company!A:D,4,FALSE)</f>
        <v>SEC03</v>
      </c>
      <c r="J686" t="str">
        <f>VLOOKUP(I686,dim_sector!A:B,2,FALSE)</f>
        <v>Healthcare</v>
      </c>
      <c r="K686">
        <f xml:space="preserve"> tbl_market[[#This Row],[close]] - tbl_market[[#This Row],[open]]</f>
        <v>5.9000000000000909</v>
      </c>
      <c r="L686">
        <f xml:space="preserve"> (tbl_market[ [#This Row],[close] ] - tbl_market[[#This Row],[open]]) / tbl_market[[#This Row],[open]]</f>
        <v>4.366262849023579E-3</v>
      </c>
      <c r="M686">
        <f xml:space="preserve"> tbl_market[[#This Row],[high]] - tbl_market[[#This Row],[low]]</f>
        <v>18.8900000000001</v>
      </c>
      <c r="N686" s="11" t="str">
        <f t="shared" si="10"/>
        <v>Apr</v>
      </c>
    </row>
    <row r="687" spans="1:14">
      <c r="A687" t="s">
        <v>274</v>
      </c>
      <c r="B687" t="s">
        <v>48</v>
      </c>
      <c r="C687">
        <v>1349.15</v>
      </c>
      <c r="D687">
        <v>1371.52</v>
      </c>
      <c r="E687">
        <v>1326.79</v>
      </c>
      <c r="F687">
        <v>1351.05</v>
      </c>
      <c r="G687">
        <v>26592</v>
      </c>
      <c r="H687" t="str">
        <f>VLOOKUP(B687,dim_company!A:C,3,FALSE)</f>
        <v>Pfizer Inc.</v>
      </c>
      <c r="I687" t="str">
        <f>VLOOKUP(B687,dim_company!A:D,4,FALSE)</f>
        <v>SEC03</v>
      </c>
      <c r="J687" t="str">
        <f>VLOOKUP(I687,dim_sector!A:B,2,FALSE)</f>
        <v>Healthcare</v>
      </c>
      <c r="K687">
        <f xml:space="preserve"> tbl_market[[#This Row],[close]] - tbl_market[[#This Row],[open]]</f>
        <v>1.8999999999998636</v>
      </c>
      <c r="L687">
        <f xml:space="preserve"> (tbl_market[ [#This Row],[close] ] - tbl_market[[#This Row],[open]]) / tbl_market[[#This Row],[open]]</f>
        <v>1.4082941111068922E-3</v>
      </c>
      <c r="M687">
        <f xml:space="preserve"> tbl_market[[#This Row],[high]] - tbl_market[[#This Row],[low]]</f>
        <v>44.730000000000018</v>
      </c>
      <c r="N687" s="11" t="str">
        <f t="shared" si="10"/>
        <v>Apr</v>
      </c>
    </row>
    <row r="688" spans="1:14">
      <c r="A688" t="s">
        <v>275</v>
      </c>
      <c r="B688" t="s">
        <v>48</v>
      </c>
      <c r="C688">
        <v>1391.16</v>
      </c>
      <c r="D688">
        <v>1405.45</v>
      </c>
      <c r="E688">
        <v>1376.87</v>
      </c>
      <c r="F688">
        <v>1386.31</v>
      </c>
      <c r="G688">
        <v>7782</v>
      </c>
      <c r="H688" t="str">
        <f>VLOOKUP(B688,dim_company!A:C,3,FALSE)</f>
        <v>Pfizer Inc.</v>
      </c>
      <c r="I688" t="str">
        <f>VLOOKUP(B688,dim_company!A:D,4,FALSE)</f>
        <v>SEC03</v>
      </c>
      <c r="J688" t="str">
        <f>VLOOKUP(I688,dim_sector!A:B,2,FALSE)</f>
        <v>Healthcare</v>
      </c>
      <c r="K688">
        <f xml:space="preserve"> tbl_market[[#This Row],[close]] - tbl_market[[#This Row],[open]]</f>
        <v>-4.8500000000001364</v>
      </c>
      <c r="L688">
        <f xml:space="preserve"> (tbl_market[ [#This Row],[close] ] - tbl_market[[#This Row],[open]]) / tbl_market[[#This Row],[open]]</f>
        <v>-3.4862992035424654E-3</v>
      </c>
      <c r="M688">
        <f xml:space="preserve"> tbl_market[[#This Row],[high]] - tbl_market[[#This Row],[low]]</f>
        <v>28.580000000000155</v>
      </c>
      <c r="N688" s="11" t="str">
        <f t="shared" si="10"/>
        <v>Apr</v>
      </c>
    </row>
    <row r="689" spans="1:14">
      <c r="A689" t="s">
        <v>276</v>
      </c>
      <c r="B689" t="s">
        <v>48</v>
      </c>
      <c r="C689">
        <v>1370.2</v>
      </c>
      <c r="D689">
        <v>1379.56</v>
      </c>
      <c r="E689">
        <v>1360.85</v>
      </c>
      <c r="F689">
        <v>1379.1</v>
      </c>
      <c r="G689">
        <v>9307</v>
      </c>
      <c r="H689" t="str">
        <f>VLOOKUP(B689,dim_company!A:C,3,FALSE)</f>
        <v>Pfizer Inc.</v>
      </c>
      <c r="I689" t="str">
        <f>VLOOKUP(B689,dim_company!A:D,4,FALSE)</f>
        <v>SEC03</v>
      </c>
      <c r="J689" t="str">
        <f>VLOOKUP(I689,dim_sector!A:B,2,FALSE)</f>
        <v>Healthcare</v>
      </c>
      <c r="K689">
        <f xml:space="preserve"> tbl_market[[#This Row],[close]] - tbl_market[[#This Row],[open]]</f>
        <v>8.8999999999998636</v>
      </c>
      <c r="L689">
        <f xml:space="preserve"> (tbl_market[ [#This Row],[close] ] - tbl_market[[#This Row],[open]]) / tbl_market[[#This Row],[open]]</f>
        <v>6.4954021310756555E-3</v>
      </c>
      <c r="M689">
        <f xml:space="preserve"> tbl_market[[#This Row],[high]] - tbl_market[[#This Row],[low]]</f>
        <v>18.710000000000036</v>
      </c>
      <c r="N689" s="11" t="str">
        <f t="shared" si="10"/>
        <v>Apr</v>
      </c>
    </row>
    <row r="690" spans="1:14">
      <c r="A690" t="s">
        <v>277</v>
      </c>
      <c r="B690" t="s">
        <v>27</v>
      </c>
      <c r="C690">
        <v>830.46</v>
      </c>
      <c r="D690">
        <v>835.58</v>
      </c>
      <c r="E690">
        <v>825.34</v>
      </c>
      <c r="F690">
        <v>831.62</v>
      </c>
      <c r="G690">
        <v>45912</v>
      </c>
      <c r="H690" t="str">
        <f>VLOOKUP(B690,dim_company!A:C,3,FALSE)</f>
        <v>Tata Consultancy Services</v>
      </c>
      <c r="I690" t="str">
        <f>VLOOKUP(B690,dim_company!A:D,4,FALSE)</f>
        <v>SEC01</v>
      </c>
      <c r="J690" t="str">
        <f>VLOOKUP(I690,dim_sector!A:B,2,FALSE)</f>
        <v>Information Technology</v>
      </c>
      <c r="K690">
        <f xml:space="preserve"> tbl_market[[#This Row],[close]] - tbl_market[[#This Row],[open]]</f>
        <v>1.1599999999999682</v>
      </c>
      <c r="L690">
        <f xml:space="preserve"> (tbl_market[ [#This Row],[close] ] - tbl_market[[#This Row],[open]]) / tbl_market[[#This Row],[open]]</f>
        <v>1.3968162223345713E-3</v>
      </c>
      <c r="M690">
        <f xml:space="preserve"> tbl_market[[#This Row],[high]] - tbl_market[[#This Row],[low]]</f>
        <v>10.240000000000009</v>
      </c>
      <c r="N690" s="11" t="str">
        <f t="shared" si="10"/>
        <v>May</v>
      </c>
    </row>
    <row r="691" spans="1:14">
      <c r="A691" t="s">
        <v>278</v>
      </c>
      <c r="B691" t="s">
        <v>27</v>
      </c>
      <c r="C691">
        <v>836.21</v>
      </c>
      <c r="D691">
        <v>847.38</v>
      </c>
      <c r="E691">
        <v>825.03</v>
      </c>
      <c r="F691">
        <v>838.9</v>
      </c>
      <c r="G691">
        <v>1698</v>
      </c>
      <c r="H691" t="str">
        <f>VLOOKUP(B691,dim_company!A:C,3,FALSE)</f>
        <v>Tata Consultancy Services</v>
      </c>
      <c r="I691" t="str">
        <f>VLOOKUP(B691,dim_company!A:D,4,FALSE)</f>
        <v>SEC01</v>
      </c>
      <c r="J691" t="str">
        <f>VLOOKUP(I691,dim_sector!A:B,2,FALSE)</f>
        <v>Information Technology</v>
      </c>
      <c r="K691">
        <f xml:space="preserve"> tbl_market[[#This Row],[close]] - tbl_market[[#This Row],[open]]</f>
        <v>2.6899999999999409</v>
      </c>
      <c r="L691">
        <f xml:space="preserve"> (tbl_market[ [#This Row],[close] ] - tbl_market[[#This Row],[open]]) / tbl_market[[#This Row],[open]]</f>
        <v>3.2168952775019919E-3</v>
      </c>
      <c r="M691">
        <f xml:space="preserve"> tbl_market[[#This Row],[high]] - tbl_market[[#This Row],[low]]</f>
        <v>22.350000000000023</v>
      </c>
      <c r="N691" s="11" t="str">
        <f t="shared" si="10"/>
        <v>May</v>
      </c>
    </row>
    <row r="692" spans="1:14">
      <c r="A692" t="s">
        <v>281</v>
      </c>
      <c r="B692" t="s">
        <v>27</v>
      </c>
      <c r="C692">
        <v>836.78</v>
      </c>
      <c r="D692">
        <v>838.06</v>
      </c>
      <c r="E692">
        <v>835.5</v>
      </c>
      <c r="F692">
        <v>836.39</v>
      </c>
      <c r="G692">
        <v>8400</v>
      </c>
      <c r="H692" t="str">
        <f>VLOOKUP(B692,dim_company!A:C,3,FALSE)</f>
        <v>Tata Consultancy Services</v>
      </c>
      <c r="I692" t="str">
        <f>VLOOKUP(B692,dim_company!A:D,4,FALSE)</f>
        <v>SEC01</v>
      </c>
      <c r="J692" t="str">
        <f>VLOOKUP(I692,dim_sector!A:B,2,FALSE)</f>
        <v>Information Technology</v>
      </c>
      <c r="K692">
        <f xml:space="preserve"> tbl_market[[#This Row],[close]] - tbl_market[[#This Row],[open]]</f>
        <v>-0.38999999999998636</v>
      </c>
      <c r="L692">
        <f xml:space="preserve"> (tbl_market[ [#This Row],[close] ] - tbl_market[[#This Row],[open]]) / tbl_market[[#This Row],[open]]</f>
        <v>-4.6607232486434473E-4</v>
      </c>
      <c r="M692">
        <f xml:space="preserve"> tbl_market[[#This Row],[high]] - tbl_market[[#This Row],[low]]</f>
        <v>2.5599999999999454</v>
      </c>
      <c r="N692" s="11" t="str">
        <f t="shared" si="10"/>
        <v>May</v>
      </c>
    </row>
    <row r="693" spans="1:14">
      <c r="A693" t="s">
        <v>282</v>
      </c>
      <c r="B693" t="s">
        <v>27</v>
      </c>
      <c r="C693">
        <v>836.82</v>
      </c>
      <c r="D693">
        <v>846.83</v>
      </c>
      <c r="E693">
        <v>826.81</v>
      </c>
      <c r="F693">
        <v>832.72</v>
      </c>
      <c r="G693">
        <v>18101</v>
      </c>
      <c r="H693" t="str">
        <f>VLOOKUP(B693,dim_company!A:C,3,FALSE)</f>
        <v>Tata Consultancy Services</v>
      </c>
      <c r="I693" t="str">
        <f>VLOOKUP(B693,dim_company!A:D,4,FALSE)</f>
        <v>SEC01</v>
      </c>
      <c r="J693" t="str">
        <f>VLOOKUP(I693,dim_sector!A:B,2,FALSE)</f>
        <v>Information Technology</v>
      </c>
      <c r="K693">
        <f xml:space="preserve"> tbl_market[[#This Row],[close]] - tbl_market[[#This Row],[open]]</f>
        <v>-4.1000000000000227</v>
      </c>
      <c r="L693">
        <f xml:space="preserve"> (tbl_market[ [#This Row],[close] ] - tbl_market[[#This Row],[open]]) / tbl_market[[#This Row],[open]]</f>
        <v>-4.8995004899500755E-3</v>
      </c>
      <c r="M693">
        <f xml:space="preserve"> tbl_market[[#This Row],[high]] - tbl_market[[#This Row],[low]]</f>
        <v>20.020000000000095</v>
      </c>
      <c r="N693" s="11" t="str">
        <f t="shared" si="10"/>
        <v>May</v>
      </c>
    </row>
    <row r="694" spans="1:14">
      <c r="A694" t="s">
        <v>283</v>
      </c>
      <c r="B694" t="s">
        <v>27</v>
      </c>
      <c r="C694">
        <v>848.04</v>
      </c>
      <c r="D694">
        <v>857.85</v>
      </c>
      <c r="E694">
        <v>838.23</v>
      </c>
      <c r="F694">
        <v>846.4</v>
      </c>
      <c r="G694">
        <v>6486</v>
      </c>
      <c r="H694" t="str">
        <f>VLOOKUP(B694,dim_company!A:C,3,FALSE)</f>
        <v>Tata Consultancy Services</v>
      </c>
      <c r="I694" t="str">
        <f>VLOOKUP(B694,dim_company!A:D,4,FALSE)</f>
        <v>SEC01</v>
      </c>
      <c r="J694" t="str">
        <f>VLOOKUP(I694,dim_sector!A:B,2,FALSE)</f>
        <v>Information Technology</v>
      </c>
      <c r="K694">
        <f xml:space="preserve"> tbl_market[[#This Row],[close]] - tbl_market[[#This Row],[open]]</f>
        <v>-1.6399999999999864</v>
      </c>
      <c r="L694">
        <f xml:space="preserve"> (tbl_market[ [#This Row],[close] ] - tbl_market[[#This Row],[open]]) / tbl_market[[#This Row],[open]]</f>
        <v>-1.9338710438186718E-3</v>
      </c>
      <c r="M694">
        <f xml:space="preserve"> tbl_market[[#This Row],[high]] - tbl_market[[#This Row],[low]]</f>
        <v>19.620000000000005</v>
      </c>
      <c r="N694" s="11" t="str">
        <f t="shared" si="10"/>
        <v>May</v>
      </c>
    </row>
    <row r="695" spans="1:14">
      <c r="A695" t="s">
        <v>284</v>
      </c>
      <c r="B695" t="s">
        <v>27</v>
      </c>
      <c r="C695">
        <v>843.42</v>
      </c>
      <c r="D695">
        <v>844.89</v>
      </c>
      <c r="E695">
        <v>841.94</v>
      </c>
      <c r="F695">
        <v>843.49</v>
      </c>
      <c r="G695">
        <v>38259</v>
      </c>
      <c r="H695" t="str">
        <f>VLOOKUP(B695,dim_company!A:C,3,FALSE)</f>
        <v>Tata Consultancy Services</v>
      </c>
      <c r="I695" t="str">
        <f>VLOOKUP(B695,dim_company!A:D,4,FALSE)</f>
        <v>SEC01</v>
      </c>
      <c r="J695" t="str">
        <f>VLOOKUP(I695,dim_sector!A:B,2,FALSE)</f>
        <v>Information Technology</v>
      </c>
      <c r="K695">
        <f xml:space="preserve"> tbl_market[[#This Row],[close]] - tbl_market[[#This Row],[open]]</f>
        <v>7.0000000000050022E-2</v>
      </c>
      <c r="L695">
        <f xml:space="preserve"> (tbl_market[ [#This Row],[close] ] - tbl_market[[#This Row],[open]]) / tbl_market[[#This Row],[open]]</f>
        <v>8.2995423395283515E-5</v>
      </c>
      <c r="M695">
        <f xml:space="preserve"> tbl_market[[#This Row],[high]] - tbl_market[[#This Row],[low]]</f>
        <v>2.9499999999999318</v>
      </c>
      <c r="N695" s="11" t="str">
        <f t="shared" si="10"/>
        <v>May</v>
      </c>
    </row>
    <row r="696" spans="1:14">
      <c r="A696" t="s">
        <v>285</v>
      </c>
      <c r="B696" t="s">
        <v>27</v>
      </c>
      <c r="C696">
        <v>813.13</v>
      </c>
      <c r="D696">
        <v>821.3</v>
      </c>
      <c r="E696">
        <v>804.96</v>
      </c>
      <c r="F696">
        <v>815.93</v>
      </c>
      <c r="G696">
        <v>41419</v>
      </c>
      <c r="H696" t="str">
        <f>VLOOKUP(B696,dim_company!A:C,3,FALSE)</f>
        <v>Tata Consultancy Services</v>
      </c>
      <c r="I696" t="str">
        <f>VLOOKUP(B696,dim_company!A:D,4,FALSE)</f>
        <v>SEC01</v>
      </c>
      <c r="J696" t="str">
        <f>VLOOKUP(I696,dim_sector!A:B,2,FALSE)</f>
        <v>Information Technology</v>
      </c>
      <c r="K696">
        <f xml:space="preserve"> tbl_market[[#This Row],[close]] - tbl_market[[#This Row],[open]]</f>
        <v>2.7999999999999545</v>
      </c>
      <c r="L696">
        <f xml:space="preserve"> (tbl_market[ [#This Row],[close] ] - tbl_market[[#This Row],[open]]) / tbl_market[[#This Row],[open]]</f>
        <v>3.4434838217750601E-3</v>
      </c>
      <c r="M696">
        <f xml:space="preserve"> tbl_market[[#This Row],[high]] - tbl_market[[#This Row],[low]]</f>
        <v>16.339999999999918</v>
      </c>
      <c r="N696" s="11" t="str">
        <f t="shared" si="10"/>
        <v>May</v>
      </c>
    </row>
    <row r="697" spans="1:14">
      <c r="A697" t="s">
        <v>288</v>
      </c>
      <c r="B697" t="s">
        <v>27</v>
      </c>
      <c r="C697">
        <v>821.04</v>
      </c>
      <c r="D697">
        <v>835.2</v>
      </c>
      <c r="E697">
        <v>806.88</v>
      </c>
      <c r="F697">
        <v>819.69</v>
      </c>
      <c r="G697">
        <v>2062</v>
      </c>
      <c r="H697" t="str">
        <f>VLOOKUP(B697,dim_company!A:C,3,FALSE)</f>
        <v>Tata Consultancy Services</v>
      </c>
      <c r="I697" t="str">
        <f>VLOOKUP(B697,dim_company!A:D,4,FALSE)</f>
        <v>SEC01</v>
      </c>
      <c r="J697" t="str">
        <f>VLOOKUP(I697,dim_sector!A:B,2,FALSE)</f>
        <v>Information Technology</v>
      </c>
      <c r="K697">
        <f xml:space="preserve"> tbl_market[[#This Row],[close]] - tbl_market[[#This Row],[open]]</f>
        <v>-1.3499999999999091</v>
      </c>
      <c r="L697">
        <f xml:space="preserve"> (tbl_market[ [#This Row],[close] ] - tbl_market[[#This Row],[open]]) / tbl_market[[#This Row],[open]]</f>
        <v>-1.6442560654778198E-3</v>
      </c>
      <c r="M697">
        <f xml:space="preserve"> tbl_market[[#This Row],[high]] - tbl_market[[#This Row],[low]]</f>
        <v>28.32000000000005</v>
      </c>
      <c r="N697" s="11" t="str">
        <f t="shared" si="10"/>
        <v>May</v>
      </c>
    </row>
    <row r="698" spans="1:14">
      <c r="A698" t="s">
        <v>289</v>
      </c>
      <c r="B698" t="s">
        <v>27</v>
      </c>
      <c r="C698">
        <v>812.52</v>
      </c>
      <c r="D698">
        <v>817.3</v>
      </c>
      <c r="E698">
        <v>807.74</v>
      </c>
      <c r="F698">
        <v>815.81</v>
      </c>
      <c r="G698">
        <v>12174</v>
      </c>
      <c r="H698" t="str">
        <f>VLOOKUP(B698,dim_company!A:C,3,FALSE)</f>
        <v>Tata Consultancy Services</v>
      </c>
      <c r="I698" t="str">
        <f>VLOOKUP(B698,dim_company!A:D,4,FALSE)</f>
        <v>SEC01</v>
      </c>
      <c r="J698" t="str">
        <f>VLOOKUP(I698,dim_sector!A:B,2,FALSE)</f>
        <v>Information Technology</v>
      </c>
      <c r="K698">
        <f xml:space="preserve"> tbl_market[[#This Row],[close]] - tbl_market[[#This Row],[open]]</f>
        <v>3.2899999999999636</v>
      </c>
      <c r="L698">
        <f xml:space="preserve"> (tbl_market[ [#This Row],[close] ] - tbl_market[[#This Row],[open]]) / tbl_market[[#This Row],[open]]</f>
        <v>4.0491310983113817E-3</v>
      </c>
      <c r="M698">
        <f xml:space="preserve"> tbl_market[[#This Row],[high]] - tbl_market[[#This Row],[low]]</f>
        <v>9.5599999999999454</v>
      </c>
      <c r="N698" s="11" t="str">
        <f t="shared" si="10"/>
        <v>May</v>
      </c>
    </row>
    <row r="699" spans="1:14">
      <c r="A699" t="s">
        <v>290</v>
      </c>
      <c r="B699" t="s">
        <v>27</v>
      </c>
      <c r="C699">
        <v>820.68</v>
      </c>
      <c r="D699">
        <v>829.23</v>
      </c>
      <c r="E699">
        <v>812.13</v>
      </c>
      <c r="F699">
        <v>813.03</v>
      </c>
      <c r="G699">
        <v>24714</v>
      </c>
      <c r="H699" t="str">
        <f>VLOOKUP(B699,dim_company!A:C,3,FALSE)</f>
        <v>Tata Consultancy Services</v>
      </c>
      <c r="I699" t="str">
        <f>VLOOKUP(B699,dim_company!A:D,4,FALSE)</f>
        <v>SEC01</v>
      </c>
      <c r="J699" t="str">
        <f>VLOOKUP(I699,dim_sector!A:B,2,FALSE)</f>
        <v>Information Technology</v>
      </c>
      <c r="K699">
        <f xml:space="preserve"> tbl_market[[#This Row],[close]] - tbl_market[[#This Row],[open]]</f>
        <v>-7.6499999999999773</v>
      </c>
      <c r="L699">
        <f xml:space="preserve"> (tbl_market[ [#This Row],[close] ] - tbl_market[[#This Row],[open]]) / tbl_market[[#This Row],[open]]</f>
        <v>-9.3215382365842685E-3</v>
      </c>
      <c r="M699">
        <f xml:space="preserve"> tbl_market[[#This Row],[high]] - tbl_market[[#This Row],[low]]</f>
        <v>17.100000000000023</v>
      </c>
      <c r="N699" s="11" t="str">
        <f t="shared" si="10"/>
        <v>May</v>
      </c>
    </row>
    <row r="700" spans="1:14">
      <c r="A700" t="s">
        <v>291</v>
      </c>
      <c r="B700" t="s">
        <v>27</v>
      </c>
      <c r="C700">
        <v>822.27</v>
      </c>
      <c r="D700">
        <v>832.4</v>
      </c>
      <c r="E700">
        <v>812.14</v>
      </c>
      <c r="F700">
        <v>817.88</v>
      </c>
      <c r="G700">
        <v>7801</v>
      </c>
      <c r="H700" t="str">
        <f>VLOOKUP(B700,dim_company!A:C,3,FALSE)</f>
        <v>Tata Consultancy Services</v>
      </c>
      <c r="I700" t="str">
        <f>VLOOKUP(B700,dim_company!A:D,4,FALSE)</f>
        <v>SEC01</v>
      </c>
      <c r="J700" t="str">
        <f>VLOOKUP(I700,dim_sector!A:B,2,FALSE)</f>
        <v>Information Technology</v>
      </c>
      <c r="K700">
        <f xml:space="preserve"> tbl_market[[#This Row],[close]] - tbl_market[[#This Row],[open]]</f>
        <v>-4.3899999999999864</v>
      </c>
      <c r="L700">
        <f xml:space="preserve"> (tbl_market[ [#This Row],[close] ] - tbl_market[[#This Row],[open]]) / tbl_market[[#This Row],[open]]</f>
        <v>-5.3388789570335609E-3</v>
      </c>
      <c r="M700">
        <f xml:space="preserve"> tbl_market[[#This Row],[high]] - tbl_market[[#This Row],[low]]</f>
        <v>20.259999999999991</v>
      </c>
      <c r="N700" s="11" t="str">
        <f t="shared" si="10"/>
        <v>May</v>
      </c>
    </row>
    <row r="701" spans="1:14">
      <c r="A701" t="s">
        <v>292</v>
      </c>
      <c r="B701" t="s">
        <v>27</v>
      </c>
      <c r="C701">
        <v>818.66</v>
      </c>
      <c r="D701">
        <v>832.18</v>
      </c>
      <c r="E701">
        <v>805.13</v>
      </c>
      <c r="F701">
        <v>816.37</v>
      </c>
      <c r="G701">
        <v>18337</v>
      </c>
      <c r="H701" t="str">
        <f>VLOOKUP(B701,dim_company!A:C,3,FALSE)</f>
        <v>Tata Consultancy Services</v>
      </c>
      <c r="I701" t="str">
        <f>VLOOKUP(B701,dim_company!A:D,4,FALSE)</f>
        <v>SEC01</v>
      </c>
      <c r="J701" t="str">
        <f>VLOOKUP(I701,dim_sector!A:B,2,FALSE)</f>
        <v>Information Technology</v>
      </c>
      <c r="K701">
        <f xml:space="preserve"> tbl_market[[#This Row],[close]] - tbl_market[[#This Row],[open]]</f>
        <v>-2.2899999999999636</v>
      </c>
      <c r="L701">
        <f xml:space="preserve"> (tbl_market[ [#This Row],[close] ] - tbl_market[[#This Row],[open]]) / tbl_market[[#This Row],[open]]</f>
        <v>-2.7972540493000314E-3</v>
      </c>
      <c r="M701">
        <f xml:space="preserve"> tbl_market[[#This Row],[high]] - tbl_market[[#This Row],[low]]</f>
        <v>27.049999999999955</v>
      </c>
      <c r="N701" s="11" t="str">
        <f t="shared" si="10"/>
        <v>May</v>
      </c>
    </row>
    <row r="702" spans="1:14">
      <c r="A702" t="s">
        <v>295</v>
      </c>
      <c r="B702" t="s">
        <v>27</v>
      </c>
      <c r="C702">
        <v>823.01</v>
      </c>
      <c r="D702">
        <v>828.9</v>
      </c>
      <c r="E702">
        <v>817.12</v>
      </c>
      <c r="F702">
        <v>818.78</v>
      </c>
      <c r="G702">
        <v>2542</v>
      </c>
      <c r="H702" t="str">
        <f>VLOOKUP(B702,dim_company!A:C,3,FALSE)</f>
        <v>Tata Consultancy Services</v>
      </c>
      <c r="I702" t="str">
        <f>VLOOKUP(B702,dim_company!A:D,4,FALSE)</f>
        <v>SEC01</v>
      </c>
      <c r="J702" t="str">
        <f>VLOOKUP(I702,dim_sector!A:B,2,FALSE)</f>
        <v>Information Technology</v>
      </c>
      <c r="K702">
        <f xml:space="preserve"> tbl_market[[#This Row],[close]] - tbl_market[[#This Row],[open]]</f>
        <v>-4.2300000000000182</v>
      </c>
      <c r="L702">
        <f xml:space="preserve"> (tbl_market[ [#This Row],[close] ] - tbl_market[[#This Row],[open]]) / tbl_market[[#This Row],[open]]</f>
        <v>-5.1396702348695863E-3</v>
      </c>
      <c r="M702">
        <f xml:space="preserve"> tbl_market[[#This Row],[high]] - tbl_market[[#This Row],[low]]</f>
        <v>11.779999999999973</v>
      </c>
      <c r="N702" s="11" t="str">
        <f t="shared" si="10"/>
        <v>May</v>
      </c>
    </row>
    <row r="703" spans="1:14">
      <c r="A703" t="s">
        <v>296</v>
      </c>
      <c r="B703" t="s">
        <v>27</v>
      </c>
      <c r="C703">
        <v>799.99</v>
      </c>
      <c r="D703">
        <v>805.17</v>
      </c>
      <c r="E703">
        <v>794.81</v>
      </c>
      <c r="F703">
        <v>798.37</v>
      </c>
      <c r="G703">
        <v>28569</v>
      </c>
      <c r="H703" t="str">
        <f>VLOOKUP(B703,dim_company!A:C,3,FALSE)</f>
        <v>Tata Consultancy Services</v>
      </c>
      <c r="I703" t="str">
        <f>VLOOKUP(B703,dim_company!A:D,4,FALSE)</f>
        <v>SEC01</v>
      </c>
      <c r="J703" t="str">
        <f>VLOOKUP(I703,dim_sector!A:B,2,FALSE)</f>
        <v>Information Technology</v>
      </c>
      <c r="K703">
        <f xml:space="preserve"> tbl_market[[#This Row],[close]] - tbl_market[[#This Row],[open]]</f>
        <v>-1.6200000000000045</v>
      </c>
      <c r="L703">
        <f xml:space="preserve"> (tbl_market[ [#This Row],[close] ] - tbl_market[[#This Row],[open]]) / tbl_market[[#This Row],[open]]</f>
        <v>-2.0250253128164157E-3</v>
      </c>
      <c r="M703">
        <f xml:space="preserve"> tbl_market[[#This Row],[high]] - tbl_market[[#This Row],[low]]</f>
        <v>10.360000000000014</v>
      </c>
      <c r="N703" s="11" t="str">
        <f t="shared" si="10"/>
        <v>May</v>
      </c>
    </row>
    <row r="704" spans="1:14">
      <c r="A704" t="s">
        <v>297</v>
      </c>
      <c r="B704" t="s">
        <v>27</v>
      </c>
      <c r="C704">
        <v>795.01</v>
      </c>
      <c r="D704">
        <v>803.2</v>
      </c>
      <c r="E704">
        <v>786.81</v>
      </c>
      <c r="F704">
        <v>789.13</v>
      </c>
      <c r="G704">
        <v>23556</v>
      </c>
      <c r="H704" t="str">
        <f>VLOOKUP(B704,dim_company!A:C,3,FALSE)</f>
        <v>Tata Consultancy Services</v>
      </c>
      <c r="I704" t="str">
        <f>VLOOKUP(B704,dim_company!A:D,4,FALSE)</f>
        <v>SEC01</v>
      </c>
      <c r="J704" t="str">
        <f>VLOOKUP(I704,dim_sector!A:B,2,FALSE)</f>
        <v>Information Technology</v>
      </c>
      <c r="K704">
        <f xml:space="preserve"> tbl_market[[#This Row],[close]] - tbl_market[[#This Row],[open]]</f>
        <v>-5.8799999999999955</v>
      </c>
      <c r="L704">
        <f xml:space="preserve"> (tbl_market[ [#This Row],[close] ] - tbl_market[[#This Row],[open]]) / tbl_market[[#This Row],[open]]</f>
        <v>-7.3961333819700329E-3</v>
      </c>
      <c r="M704">
        <f xml:space="preserve"> tbl_market[[#This Row],[high]] - tbl_market[[#This Row],[low]]</f>
        <v>16.3900000000001</v>
      </c>
      <c r="N704" s="11" t="str">
        <f t="shared" si="10"/>
        <v>May</v>
      </c>
    </row>
    <row r="705" spans="1:14">
      <c r="A705" t="s">
        <v>298</v>
      </c>
      <c r="B705" t="s">
        <v>27</v>
      </c>
      <c r="C705">
        <v>796.15</v>
      </c>
      <c r="D705">
        <v>804.76</v>
      </c>
      <c r="E705">
        <v>787.55</v>
      </c>
      <c r="F705">
        <v>803.4</v>
      </c>
      <c r="G705">
        <v>14807</v>
      </c>
      <c r="H705" t="str">
        <f>VLOOKUP(B705,dim_company!A:C,3,FALSE)</f>
        <v>Tata Consultancy Services</v>
      </c>
      <c r="I705" t="str">
        <f>VLOOKUP(B705,dim_company!A:D,4,FALSE)</f>
        <v>SEC01</v>
      </c>
      <c r="J705" t="str">
        <f>VLOOKUP(I705,dim_sector!A:B,2,FALSE)</f>
        <v>Information Technology</v>
      </c>
      <c r="K705">
        <f xml:space="preserve"> tbl_market[[#This Row],[close]] - tbl_market[[#This Row],[open]]</f>
        <v>7.25</v>
      </c>
      <c r="L705">
        <f xml:space="preserve"> (tbl_market[ [#This Row],[close] ] - tbl_market[[#This Row],[open]]) / tbl_market[[#This Row],[open]]</f>
        <v>9.1063241851409918E-3</v>
      </c>
      <c r="M705">
        <f xml:space="preserve"> tbl_market[[#This Row],[high]] - tbl_market[[#This Row],[low]]</f>
        <v>17.210000000000036</v>
      </c>
      <c r="N705" s="11" t="str">
        <f t="shared" si="10"/>
        <v>May</v>
      </c>
    </row>
    <row r="706" spans="1:14">
      <c r="A706" t="s">
        <v>299</v>
      </c>
      <c r="B706" t="s">
        <v>27</v>
      </c>
      <c r="C706">
        <v>803.26</v>
      </c>
      <c r="D706">
        <v>817.27</v>
      </c>
      <c r="E706">
        <v>789.26</v>
      </c>
      <c r="F706">
        <v>803.4</v>
      </c>
      <c r="G706">
        <v>27256</v>
      </c>
      <c r="H706" t="str">
        <f>VLOOKUP(B706,dim_company!A:C,3,FALSE)</f>
        <v>Tata Consultancy Services</v>
      </c>
      <c r="I706" t="str">
        <f>VLOOKUP(B706,dim_company!A:D,4,FALSE)</f>
        <v>SEC01</v>
      </c>
      <c r="J706" t="str">
        <f>VLOOKUP(I706,dim_sector!A:B,2,FALSE)</f>
        <v>Information Technology</v>
      </c>
      <c r="K706">
        <f xml:space="preserve"> tbl_market[[#This Row],[close]] - tbl_market[[#This Row],[open]]</f>
        <v>0.13999999999998636</v>
      </c>
      <c r="L706">
        <f xml:space="preserve"> (tbl_market[ [#This Row],[close] ] - tbl_market[[#This Row],[open]]) / tbl_market[[#This Row],[open]]</f>
        <v>1.7428976919053152E-4</v>
      </c>
      <c r="M706">
        <f xml:space="preserve"> tbl_market[[#This Row],[high]] - tbl_market[[#This Row],[low]]</f>
        <v>28.009999999999991</v>
      </c>
      <c r="N706" s="11" t="str">
        <f t="shared" ref="N706:N769" si="11">TEXT(A706,"mmm")</f>
        <v>May</v>
      </c>
    </row>
    <row r="707" spans="1:14">
      <c r="A707" t="s">
        <v>302</v>
      </c>
      <c r="B707" t="s">
        <v>27</v>
      </c>
      <c r="C707">
        <v>786.52</v>
      </c>
      <c r="D707">
        <v>801.74</v>
      </c>
      <c r="E707">
        <v>771.31</v>
      </c>
      <c r="F707">
        <v>786.83</v>
      </c>
      <c r="G707">
        <v>26731</v>
      </c>
      <c r="H707" t="str">
        <f>VLOOKUP(B707,dim_company!A:C,3,FALSE)</f>
        <v>Tata Consultancy Services</v>
      </c>
      <c r="I707" t="str">
        <f>VLOOKUP(B707,dim_company!A:D,4,FALSE)</f>
        <v>SEC01</v>
      </c>
      <c r="J707" t="str">
        <f>VLOOKUP(I707,dim_sector!A:B,2,FALSE)</f>
        <v>Information Technology</v>
      </c>
      <c r="K707">
        <f xml:space="preserve"> tbl_market[[#This Row],[close]] - tbl_market[[#This Row],[open]]</f>
        <v>0.31000000000005912</v>
      </c>
      <c r="L707">
        <f xml:space="preserve"> (tbl_market[ [#This Row],[close] ] - tbl_market[[#This Row],[open]]) / tbl_market[[#This Row],[open]]</f>
        <v>3.9414128057780999E-4</v>
      </c>
      <c r="M707">
        <f xml:space="preserve"> tbl_market[[#This Row],[high]] - tbl_market[[#This Row],[low]]</f>
        <v>30.430000000000064</v>
      </c>
      <c r="N707" s="11" t="str">
        <f t="shared" si="11"/>
        <v>May</v>
      </c>
    </row>
    <row r="708" spans="1:14">
      <c r="A708" t="s">
        <v>303</v>
      </c>
      <c r="B708" t="s">
        <v>27</v>
      </c>
      <c r="C708">
        <v>773.67</v>
      </c>
      <c r="D708">
        <v>781.89</v>
      </c>
      <c r="E708">
        <v>765.46</v>
      </c>
      <c r="F708">
        <v>776.45</v>
      </c>
      <c r="G708">
        <v>35578</v>
      </c>
      <c r="H708" t="str">
        <f>VLOOKUP(B708,dim_company!A:C,3,FALSE)</f>
        <v>Tata Consultancy Services</v>
      </c>
      <c r="I708" t="str">
        <f>VLOOKUP(B708,dim_company!A:D,4,FALSE)</f>
        <v>SEC01</v>
      </c>
      <c r="J708" t="str">
        <f>VLOOKUP(I708,dim_sector!A:B,2,FALSE)</f>
        <v>Information Technology</v>
      </c>
      <c r="K708">
        <f xml:space="preserve"> tbl_market[[#This Row],[close]] - tbl_market[[#This Row],[open]]</f>
        <v>2.7800000000000864</v>
      </c>
      <c r="L708">
        <f xml:space="preserve"> (tbl_market[ [#This Row],[close] ] - tbl_market[[#This Row],[open]]) / tbl_market[[#This Row],[open]]</f>
        <v>3.5932632776249388E-3</v>
      </c>
      <c r="M708">
        <f xml:space="preserve"> tbl_market[[#This Row],[high]] - tbl_market[[#This Row],[low]]</f>
        <v>16.42999999999995</v>
      </c>
      <c r="N708" s="11" t="str">
        <f t="shared" si="11"/>
        <v>May</v>
      </c>
    </row>
    <row r="709" spans="1:14">
      <c r="A709" t="s">
        <v>304</v>
      </c>
      <c r="B709" t="s">
        <v>27</v>
      </c>
      <c r="C709">
        <v>768.66</v>
      </c>
      <c r="D709">
        <v>778.91</v>
      </c>
      <c r="E709">
        <v>758.42</v>
      </c>
      <c r="F709">
        <v>766.99</v>
      </c>
      <c r="G709">
        <v>26289</v>
      </c>
      <c r="H709" t="str">
        <f>VLOOKUP(B709,dim_company!A:C,3,FALSE)</f>
        <v>Tata Consultancy Services</v>
      </c>
      <c r="I709" t="str">
        <f>VLOOKUP(B709,dim_company!A:D,4,FALSE)</f>
        <v>SEC01</v>
      </c>
      <c r="J709" t="str">
        <f>VLOOKUP(I709,dim_sector!A:B,2,FALSE)</f>
        <v>Information Technology</v>
      </c>
      <c r="K709">
        <f xml:space="preserve"> tbl_market[[#This Row],[close]] - tbl_market[[#This Row],[open]]</f>
        <v>-1.6699999999999591</v>
      </c>
      <c r="L709">
        <f xml:space="preserve"> (tbl_market[ [#This Row],[close] ] - tbl_market[[#This Row],[open]]) / tbl_market[[#This Row],[open]]</f>
        <v>-2.172612078161943E-3</v>
      </c>
      <c r="M709">
        <f xml:space="preserve"> tbl_market[[#This Row],[high]] - tbl_market[[#This Row],[low]]</f>
        <v>20.490000000000009</v>
      </c>
      <c r="N709" s="11" t="str">
        <f t="shared" si="11"/>
        <v>May</v>
      </c>
    </row>
    <row r="710" spans="1:14">
      <c r="A710" t="s">
        <v>305</v>
      </c>
      <c r="B710" t="s">
        <v>27</v>
      </c>
      <c r="C710">
        <v>774.27</v>
      </c>
      <c r="D710">
        <v>782.08</v>
      </c>
      <c r="E710">
        <v>766.45</v>
      </c>
      <c r="F710">
        <v>768.16</v>
      </c>
      <c r="G710">
        <v>45482</v>
      </c>
      <c r="H710" t="str">
        <f>VLOOKUP(B710,dim_company!A:C,3,FALSE)</f>
        <v>Tata Consultancy Services</v>
      </c>
      <c r="I710" t="str">
        <f>VLOOKUP(B710,dim_company!A:D,4,FALSE)</f>
        <v>SEC01</v>
      </c>
      <c r="J710" t="str">
        <f>VLOOKUP(I710,dim_sector!A:B,2,FALSE)</f>
        <v>Information Technology</v>
      </c>
      <c r="K710">
        <f xml:space="preserve"> tbl_market[[#This Row],[close]] - tbl_market[[#This Row],[open]]</f>
        <v>-6.1100000000000136</v>
      </c>
      <c r="L710">
        <f xml:space="preserve"> (tbl_market[ [#This Row],[close] ] - tbl_market[[#This Row],[open]]) / tbl_market[[#This Row],[open]]</f>
        <v>-7.89130406705673E-3</v>
      </c>
      <c r="M710">
        <f xml:space="preserve"> tbl_market[[#This Row],[high]] - tbl_market[[#This Row],[low]]</f>
        <v>15.629999999999995</v>
      </c>
      <c r="N710" s="11" t="str">
        <f t="shared" si="11"/>
        <v>May</v>
      </c>
    </row>
    <row r="711" spans="1:14">
      <c r="A711" t="s">
        <v>306</v>
      </c>
      <c r="B711" t="s">
        <v>27</v>
      </c>
      <c r="C711">
        <v>763.01</v>
      </c>
      <c r="D711">
        <v>768.04</v>
      </c>
      <c r="E711">
        <v>757.97</v>
      </c>
      <c r="F711">
        <v>764.17</v>
      </c>
      <c r="G711">
        <v>4709</v>
      </c>
      <c r="H711" t="str">
        <f>VLOOKUP(B711,dim_company!A:C,3,FALSE)</f>
        <v>Tata Consultancy Services</v>
      </c>
      <c r="I711" t="str">
        <f>VLOOKUP(B711,dim_company!A:D,4,FALSE)</f>
        <v>SEC01</v>
      </c>
      <c r="J711" t="str">
        <f>VLOOKUP(I711,dim_sector!A:B,2,FALSE)</f>
        <v>Information Technology</v>
      </c>
      <c r="K711">
        <f xml:space="preserve"> tbl_market[[#This Row],[close]] - tbl_market[[#This Row],[open]]</f>
        <v>1.1599999999999682</v>
      </c>
      <c r="L711">
        <f xml:space="preserve"> (tbl_market[ [#This Row],[close] ] - tbl_market[[#This Row],[open]]) / tbl_market[[#This Row],[open]]</f>
        <v>1.5202946226130303E-3</v>
      </c>
      <c r="M711">
        <f xml:space="preserve"> tbl_market[[#This Row],[high]] - tbl_market[[#This Row],[low]]</f>
        <v>10.069999999999936</v>
      </c>
      <c r="N711" s="11" t="str">
        <f t="shared" si="11"/>
        <v>May</v>
      </c>
    </row>
    <row r="712" spans="1:14">
      <c r="A712" t="s">
        <v>277</v>
      </c>
      <c r="B712" t="s">
        <v>30</v>
      </c>
      <c r="C712">
        <v>1207.43</v>
      </c>
      <c r="D712">
        <v>1223.98</v>
      </c>
      <c r="E712">
        <v>1190.8800000000001</v>
      </c>
      <c r="F712">
        <v>1208.67</v>
      </c>
      <c r="G712">
        <v>21079</v>
      </c>
      <c r="H712" t="str">
        <f>VLOOKUP(B712,dim_company!A:C,3,FALSE)</f>
        <v>Infosys</v>
      </c>
      <c r="I712" t="str">
        <f>VLOOKUP(B712,dim_company!A:D,4,FALSE)</f>
        <v>SEC01</v>
      </c>
      <c r="J712" t="str">
        <f>VLOOKUP(I712,dim_sector!A:B,2,FALSE)</f>
        <v>Information Technology</v>
      </c>
      <c r="K712">
        <f xml:space="preserve"> tbl_market[[#This Row],[close]] - tbl_market[[#This Row],[open]]</f>
        <v>1.2400000000000091</v>
      </c>
      <c r="L712">
        <f xml:space="preserve"> (tbl_market[ [#This Row],[close] ] - tbl_market[[#This Row],[open]]) / tbl_market[[#This Row],[open]]</f>
        <v>1.0269746486338827E-3</v>
      </c>
      <c r="M712">
        <f xml:space="preserve"> tbl_market[[#This Row],[high]] - tbl_market[[#This Row],[low]]</f>
        <v>33.099999999999909</v>
      </c>
      <c r="N712" s="11" t="str">
        <f t="shared" si="11"/>
        <v>May</v>
      </c>
    </row>
    <row r="713" spans="1:14">
      <c r="A713" t="s">
        <v>278</v>
      </c>
      <c r="B713" t="s">
        <v>30</v>
      </c>
      <c r="C713">
        <v>1206.8599999999999</v>
      </c>
      <c r="D713">
        <v>1216.1199999999999</v>
      </c>
      <c r="E713">
        <v>1197.5899999999999</v>
      </c>
      <c r="F713">
        <v>1211.72</v>
      </c>
      <c r="G713">
        <v>32419</v>
      </c>
      <c r="H713" t="str">
        <f>VLOOKUP(B713,dim_company!A:C,3,FALSE)</f>
        <v>Infosys</v>
      </c>
      <c r="I713" t="str">
        <f>VLOOKUP(B713,dim_company!A:D,4,FALSE)</f>
        <v>SEC01</v>
      </c>
      <c r="J713" t="str">
        <f>VLOOKUP(I713,dim_sector!A:B,2,FALSE)</f>
        <v>Information Technology</v>
      </c>
      <c r="K713">
        <f xml:space="preserve"> tbl_market[[#This Row],[close]] - tbl_market[[#This Row],[open]]</f>
        <v>4.8600000000001273</v>
      </c>
      <c r="L713">
        <f xml:space="preserve"> (tbl_market[ [#This Row],[close] ] - tbl_market[[#This Row],[open]]) / tbl_market[[#This Row],[open]]</f>
        <v>4.0269791027957901E-3</v>
      </c>
      <c r="M713">
        <f xml:space="preserve"> tbl_market[[#This Row],[high]] - tbl_market[[#This Row],[low]]</f>
        <v>18.529999999999973</v>
      </c>
      <c r="N713" s="11" t="str">
        <f t="shared" si="11"/>
        <v>May</v>
      </c>
    </row>
    <row r="714" spans="1:14">
      <c r="A714" t="s">
        <v>281</v>
      </c>
      <c r="B714" t="s">
        <v>30</v>
      </c>
      <c r="C714">
        <v>1197.75</v>
      </c>
      <c r="D714">
        <v>1217.1300000000001</v>
      </c>
      <c r="E714">
        <v>1178.3699999999999</v>
      </c>
      <c r="F714">
        <v>1200.23</v>
      </c>
      <c r="G714">
        <v>24236</v>
      </c>
      <c r="H714" t="str">
        <f>VLOOKUP(B714,dim_company!A:C,3,FALSE)</f>
        <v>Infosys</v>
      </c>
      <c r="I714" t="str">
        <f>VLOOKUP(B714,dim_company!A:D,4,FALSE)</f>
        <v>SEC01</v>
      </c>
      <c r="J714" t="str">
        <f>VLOOKUP(I714,dim_sector!A:B,2,FALSE)</f>
        <v>Information Technology</v>
      </c>
      <c r="K714">
        <f xml:space="preserve"> tbl_market[[#This Row],[close]] - tbl_market[[#This Row],[open]]</f>
        <v>2.4800000000000182</v>
      </c>
      <c r="L714">
        <f xml:space="preserve"> (tbl_market[ [#This Row],[close] ] - tbl_market[[#This Row],[open]]) / tbl_market[[#This Row],[open]]</f>
        <v>2.0705489459403197E-3</v>
      </c>
      <c r="M714">
        <f xml:space="preserve"> tbl_market[[#This Row],[high]] - tbl_market[[#This Row],[low]]</f>
        <v>38.760000000000218</v>
      </c>
      <c r="N714" s="11" t="str">
        <f t="shared" si="11"/>
        <v>May</v>
      </c>
    </row>
    <row r="715" spans="1:14">
      <c r="A715" t="s">
        <v>282</v>
      </c>
      <c r="B715" t="s">
        <v>30</v>
      </c>
      <c r="C715">
        <v>1201.8699999999999</v>
      </c>
      <c r="D715">
        <v>1209.0899999999999</v>
      </c>
      <c r="E715">
        <v>1194.6500000000001</v>
      </c>
      <c r="F715">
        <v>1200.8800000000001</v>
      </c>
      <c r="G715">
        <v>35177</v>
      </c>
      <c r="H715" t="str">
        <f>VLOOKUP(B715,dim_company!A:C,3,FALSE)</f>
        <v>Infosys</v>
      </c>
      <c r="I715" t="str">
        <f>VLOOKUP(B715,dim_company!A:D,4,FALSE)</f>
        <v>SEC01</v>
      </c>
      <c r="J715" t="str">
        <f>VLOOKUP(I715,dim_sector!A:B,2,FALSE)</f>
        <v>Information Technology</v>
      </c>
      <c r="K715">
        <f xml:space="preserve"> tbl_market[[#This Row],[close]] - tbl_market[[#This Row],[open]]</f>
        <v>-0.98999999999978172</v>
      </c>
      <c r="L715">
        <f xml:space="preserve"> (tbl_market[ [#This Row],[close] ] - tbl_market[[#This Row],[open]]) / tbl_market[[#This Row],[open]]</f>
        <v>-8.2371637531495235E-4</v>
      </c>
      <c r="M715">
        <f xml:space="preserve"> tbl_market[[#This Row],[high]] - tbl_market[[#This Row],[low]]</f>
        <v>14.439999999999827</v>
      </c>
      <c r="N715" s="11" t="str">
        <f t="shared" si="11"/>
        <v>May</v>
      </c>
    </row>
    <row r="716" spans="1:14">
      <c r="A716" t="s">
        <v>283</v>
      </c>
      <c r="B716" t="s">
        <v>30</v>
      </c>
      <c r="C716">
        <v>1209.9100000000001</v>
      </c>
      <c r="D716">
        <v>1214.71</v>
      </c>
      <c r="E716">
        <v>1205.1199999999999</v>
      </c>
      <c r="F716">
        <v>1205.95</v>
      </c>
      <c r="G716">
        <v>15596</v>
      </c>
      <c r="H716" t="str">
        <f>VLOOKUP(B716,dim_company!A:C,3,FALSE)</f>
        <v>Infosys</v>
      </c>
      <c r="I716" t="str">
        <f>VLOOKUP(B716,dim_company!A:D,4,FALSE)</f>
        <v>SEC01</v>
      </c>
      <c r="J716" t="str">
        <f>VLOOKUP(I716,dim_sector!A:B,2,FALSE)</f>
        <v>Information Technology</v>
      </c>
      <c r="K716">
        <f xml:space="preserve"> tbl_market[[#This Row],[close]] - tbl_market[[#This Row],[open]]</f>
        <v>-3.9600000000000364</v>
      </c>
      <c r="L716">
        <f xml:space="preserve"> (tbl_market[ [#This Row],[close] ] - tbl_market[[#This Row],[open]]) / tbl_market[[#This Row],[open]]</f>
        <v>-3.2729707168302072E-3</v>
      </c>
      <c r="M716">
        <f xml:space="preserve"> tbl_market[[#This Row],[high]] - tbl_market[[#This Row],[low]]</f>
        <v>9.5900000000001455</v>
      </c>
      <c r="N716" s="11" t="str">
        <f t="shared" si="11"/>
        <v>May</v>
      </c>
    </row>
    <row r="717" spans="1:14">
      <c r="A717" t="s">
        <v>284</v>
      </c>
      <c r="B717" t="s">
        <v>30</v>
      </c>
      <c r="C717">
        <v>1200.53</v>
      </c>
      <c r="D717">
        <v>1214.03</v>
      </c>
      <c r="E717">
        <v>1187.04</v>
      </c>
      <c r="F717">
        <v>1205.7</v>
      </c>
      <c r="G717">
        <v>46960</v>
      </c>
      <c r="H717" t="str">
        <f>VLOOKUP(B717,dim_company!A:C,3,FALSE)</f>
        <v>Infosys</v>
      </c>
      <c r="I717" t="str">
        <f>VLOOKUP(B717,dim_company!A:D,4,FALSE)</f>
        <v>SEC01</v>
      </c>
      <c r="J717" t="str">
        <f>VLOOKUP(I717,dim_sector!A:B,2,FALSE)</f>
        <v>Information Technology</v>
      </c>
      <c r="K717">
        <f xml:space="preserve"> tbl_market[[#This Row],[close]] - tbl_market[[#This Row],[open]]</f>
        <v>5.1700000000000728</v>
      </c>
      <c r="L717">
        <f xml:space="preserve"> (tbl_market[ [#This Row],[close] ] - tbl_market[[#This Row],[open]]) / tbl_market[[#This Row],[open]]</f>
        <v>4.306431326164338E-3</v>
      </c>
      <c r="M717">
        <f xml:space="preserve"> tbl_market[[#This Row],[high]] - tbl_market[[#This Row],[low]]</f>
        <v>26.990000000000009</v>
      </c>
      <c r="N717" s="11" t="str">
        <f t="shared" si="11"/>
        <v>May</v>
      </c>
    </row>
    <row r="718" spans="1:14">
      <c r="A718" t="s">
        <v>285</v>
      </c>
      <c r="B718" t="s">
        <v>30</v>
      </c>
      <c r="C718">
        <v>1208.56</v>
      </c>
      <c r="D718">
        <v>1217.3800000000001</v>
      </c>
      <c r="E718">
        <v>1199.74</v>
      </c>
      <c r="F718">
        <v>1206.8499999999999</v>
      </c>
      <c r="G718">
        <v>44861</v>
      </c>
      <c r="H718" t="str">
        <f>VLOOKUP(B718,dim_company!A:C,3,FALSE)</f>
        <v>Infosys</v>
      </c>
      <c r="I718" t="str">
        <f>VLOOKUP(B718,dim_company!A:D,4,FALSE)</f>
        <v>SEC01</v>
      </c>
      <c r="J718" t="str">
        <f>VLOOKUP(I718,dim_sector!A:B,2,FALSE)</f>
        <v>Information Technology</v>
      </c>
      <c r="K718">
        <f xml:space="preserve"> tbl_market[[#This Row],[close]] - tbl_market[[#This Row],[open]]</f>
        <v>-1.7100000000000364</v>
      </c>
      <c r="L718">
        <f xml:space="preserve"> (tbl_market[ [#This Row],[close] ] - tbl_market[[#This Row],[open]]) / tbl_market[[#This Row],[open]]</f>
        <v>-1.4149069967565008E-3</v>
      </c>
      <c r="M718">
        <f xml:space="preserve"> tbl_market[[#This Row],[high]] - tbl_market[[#This Row],[low]]</f>
        <v>17.6400000000001</v>
      </c>
      <c r="N718" s="11" t="str">
        <f t="shared" si="11"/>
        <v>May</v>
      </c>
    </row>
    <row r="719" spans="1:14">
      <c r="A719" t="s">
        <v>288</v>
      </c>
      <c r="B719" t="s">
        <v>30</v>
      </c>
      <c r="C719">
        <v>1218.1099999999999</v>
      </c>
      <c r="D719">
        <v>1228.93</v>
      </c>
      <c r="E719">
        <v>1207.3</v>
      </c>
      <c r="F719">
        <v>1210.06</v>
      </c>
      <c r="G719">
        <v>49285</v>
      </c>
      <c r="H719" t="str">
        <f>VLOOKUP(B719,dim_company!A:C,3,FALSE)</f>
        <v>Infosys</v>
      </c>
      <c r="I719" t="str">
        <f>VLOOKUP(B719,dim_company!A:D,4,FALSE)</f>
        <v>SEC01</v>
      </c>
      <c r="J719" t="str">
        <f>VLOOKUP(I719,dim_sector!A:B,2,FALSE)</f>
        <v>Information Technology</v>
      </c>
      <c r="K719">
        <f xml:space="preserve"> tbl_market[[#This Row],[close]] - tbl_market[[#This Row],[open]]</f>
        <v>-8.0499999999999545</v>
      </c>
      <c r="L719">
        <f xml:space="preserve"> (tbl_market[ [#This Row],[close] ] - tbl_market[[#This Row],[open]]) / tbl_market[[#This Row],[open]]</f>
        <v>-6.6085985666318762E-3</v>
      </c>
      <c r="M719">
        <f xml:space="preserve"> tbl_market[[#This Row],[high]] - tbl_market[[#This Row],[low]]</f>
        <v>21.630000000000109</v>
      </c>
      <c r="N719" s="11" t="str">
        <f t="shared" si="11"/>
        <v>May</v>
      </c>
    </row>
    <row r="720" spans="1:14">
      <c r="A720" t="s">
        <v>289</v>
      </c>
      <c r="B720" t="s">
        <v>30</v>
      </c>
      <c r="C720">
        <v>1229.92</v>
      </c>
      <c r="D720">
        <v>1246.99</v>
      </c>
      <c r="E720">
        <v>1212.8599999999999</v>
      </c>
      <c r="F720">
        <v>1234.95</v>
      </c>
      <c r="G720">
        <v>21607</v>
      </c>
      <c r="H720" t="str">
        <f>VLOOKUP(B720,dim_company!A:C,3,FALSE)</f>
        <v>Infosys</v>
      </c>
      <c r="I720" t="str">
        <f>VLOOKUP(B720,dim_company!A:D,4,FALSE)</f>
        <v>SEC01</v>
      </c>
      <c r="J720" t="str">
        <f>VLOOKUP(I720,dim_sector!A:B,2,FALSE)</f>
        <v>Information Technology</v>
      </c>
      <c r="K720">
        <f xml:space="preserve"> tbl_market[[#This Row],[close]] - tbl_market[[#This Row],[open]]</f>
        <v>5.0299999999999727</v>
      </c>
      <c r="L720">
        <f xml:space="preserve"> (tbl_market[ [#This Row],[close] ] - tbl_market[[#This Row],[open]]) / tbl_market[[#This Row],[open]]</f>
        <v>4.0896968908546672E-3</v>
      </c>
      <c r="M720">
        <f xml:space="preserve"> tbl_market[[#This Row],[high]] - tbl_market[[#This Row],[low]]</f>
        <v>34.130000000000109</v>
      </c>
      <c r="N720" s="11" t="str">
        <f t="shared" si="11"/>
        <v>May</v>
      </c>
    </row>
    <row r="721" spans="1:14">
      <c r="A721" t="s">
        <v>290</v>
      </c>
      <c r="B721" t="s">
        <v>30</v>
      </c>
      <c r="C721">
        <v>1227.5899999999999</v>
      </c>
      <c r="D721">
        <v>1235.8</v>
      </c>
      <c r="E721">
        <v>1219.3800000000001</v>
      </c>
      <c r="F721">
        <v>1231.31</v>
      </c>
      <c r="G721">
        <v>28856</v>
      </c>
      <c r="H721" t="str">
        <f>VLOOKUP(B721,dim_company!A:C,3,FALSE)</f>
        <v>Infosys</v>
      </c>
      <c r="I721" t="str">
        <f>VLOOKUP(B721,dim_company!A:D,4,FALSE)</f>
        <v>SEC01</v>
      </c>
      <c r="J721" t="str">
        <f>VLOOKUP(I721,dim_sector!A:B,2,FALSE)</f>
        <v>Information Technology</v>
      </c>
      <c r="K721">
        <f xml:space="preserve"> tbl_market[[#This Row],[close]] - tbl_market[[#This Row],[open]]</f>
        <v>3.7200000000000273</v>
      </c>
      <c r="L721">
        <f xml:space="preserve"> (tbl_market[ [#This Row],[close] ] - tbl_market[[#This Row],[open]]) / tbl_market[[#This Row],[open]]</f>
        <v>3.0303277152795537E-3</v>
      </c>
      <c r="M721">
        <f xml:space="preserve"> tbl_market[[#This Row],[high]] - tbl_market[[#This Row],[low]]</f>
        <v>16.419999999999845</v>
      </c>
      <c r="N721" s="11" t="str">
        <f t="shared" si="11"/>
        <v>May</v>
      </c>
    </row>
    <row r="722" spans="1:14">
      <c r="A722" t="s">
        <v>291</v>
      </c>
      <c r="B722" t="s">
        <v>30</v>
      </c>
      <c r="C722">
        <v>1230.22</v>
      </c>
      <c r="D722">
        <v>1240.22</v>
      </c>
      <c r="E722">
        <v>1220.22</v>
      </c>
      <c r="F722">
        <v>1233.5899999999999</v>
      </c>
      <c r="G722">
        <v>42196</v>
      </c>
      <c r="H722" t="str">
        <f>VLOOKUP(B722,dim_company!A:C,3,FALSE)</f>
        <v>Infosys</v>
      </c>
      <c r="I722" t="str">
        <f>VLOOKUP(B722,dim_company!A:D,4,FALSE)</f>
        <v>SEC01</v>
      </c>
      <c r="J722" t="str">
        <f>VLOOKUP(I722,dim_sector!A:B,2,FALSE)</f>
        <v>Information Technology</v>
      </c>
      <c r="K722">
        <f xml:space="preserve"> tbl_market[[#This Row],[close]] - tbl_market[[#This Row],[open]]</f>
        <v>3.3699999999998909</v>
      </c>
      <c r="L722">
        <f xml:space="preserve"> (tbl_market[ [#This Row],[close] ] - tbl_market[[#This Row],[open]]) / tbl_market[[#This Row],[open]]</f>
        <v>2.7393474337922409E-3</v>
      </c>
      <c r="M722">
        <f xml:space="preserve"> tbl_market[[#This Row],[high]] - tbl_market[[#This Row],[low]]</f>
        <v>20</v>
      </c>
      <c r="N722" s="11" t="str">
        <f t="shared" si="11"/>
        <v>May</v>
      </c>
    </row>
    <row r="723" spans="1:14">
      <c r="A723" t="s">
        <v>292</v>
      </c>
      <c r="B723" t="s">
        <v>30</v>
      </c>
      <c r="C723">
        <v>1249.73</v>
      </c>
      <c r="D723">
        <v>1257.47</v>
      </c>
      <c r="E723">
        <v>1241.99</v>
      </c>
      <c r="F723">
        <v>1247.43</v>
      </c>
      <c r="G723">
        <v>18685</v>
      </c>
      <c r="H723" t="str">
        <f>VLOOKUP(B723,dim_company!A:C,3,FALSE)</f>
        <v>Infosys</v>
      </c>
      <c r="I723" t="str">
        <f>VLOOKUP(B723,dim_company!A:D,4,FALSE)</f>
        <v>SEC01</v>
      </c>
      <c r="J723" t="str">
        <f>VLOOKUP(I723,dim_sector!A:B,2,FALSE)</f>
        <v>Information Technology</v>
      </c>
      <c r="K723">
        <f xml:space="preserve"> tbl_market[[#This Row],[close]] - tbl_market[[#This Row],[open]]</f>
        <v>-2.2999999999999545</v>
      </c>
      <c r="L723">
        <f xml:space="preserve"> (tbl_market[ [#This Row],[close] ] - tbl_market[[#This Row],[open]]) / tbl_market[[#This Row],[open]]</f>
        <v>-1.8403975258655505E-3</v>
      </c>
      <c r="M723">
        <f xml:space="preserve"> tbl_market[[#This Row],[high]] - tbl_market[[#This Row],[low]]</f>
        <v>15.480000000000018</v>
      </c>
      <c r="N723" s="11" t="str">
        <f t="shared" si="11"/>
        <v>May</v>
      </c>
    </row>
    <row r="724" spans="1:14">
      <c r="A724" t="s">
        <v>295</v>
      </c>
      <c r="B724" t="s">
        <v>30</v>
      </c>
      <c r="C724">
        <v>1253.28</v>
      </c>
      <c r="D724">
        <v>1276.1099999999999</v>
      </c>
      <c r="E724">
        <v>1230.44</v>
      </c>
      <c r="F724">
        <v>1255.1500000000001</v>
      </c>
      <c r="G724">
        <v>42401</v>
      </c>
      <c r="H724" t="str">
        <f>VLOOKUP(B724,dim_company!A:C,3,FALSE)</f>
        <v>Infosys</v>
      </c>
      <c r="I724" t="str">
        <f>VLOOKUP(B724,dim_company!A:D,4,FALSE)</f>
        <v>SEC01</v>
      </c>
      <c r="J724" t="str">
        <f>VLOOKUP(I724,dim_sector!A:B,2,FALSE)</f>
        <v>Information Technology</v>
      </c>
      <c r="K724">
        <f xml:space="preserve"> tbl_market[[#This Row],[close]] - tbl_market[[#This Row],[open]]</f>
        <v>1.8700000000001182</v>
      </c>
      <c r="L724">
        <f xml:space="preserve"> (tbl_market[ [#This Row],[close] ] - tbl_market[[#This Row],[open]]) / tbl_market[[#This Row],[open]]</f>
        <v>1.4920847695647566E-3</v>
      </c>
      <c r="M724">
        <f xml:space="preserve"> tbl_market[[#This Row],[high]] - tbl_market[[#This Row],[low]]</f>
        <v>45.669999999999845</v>
      </c>
      <c r="N724" s="11" t="str">
        <f t="shared" si="11"/>
        <v>May</v>
      </c>
    </row>
    <row r="725" spans="1:14">
      <c r="A725" t="s">
        <v>296</v>
      </c>
      <c r="B725" t="s">
        <v>30</v>
      </c>
      <c r="C725">
        <v>1252.42</v>
      </c>
      <c r="D725">
        <v>1272.31</v>
      </c>
      <c r="E725">
        <v>1232.52</v>
      </c>
      <c r="F725">
        <v>1249.8</v>
      </c>
      <c r="G725">
        <v>9996</v>
      </c>
      <c r="H725" t="str">
        <f>VLOOKUP(B725,dim_company!A:C,3,FALSE)</f>
        <v>Infosys</v>
      </c>
      <c r="I725" t="str">
        <f>VLOOKUP(B725,dim_company!A:D,4,FALSE)</f>
        <v>SEC01</v>
      </c>
      <c r="J725" t="str">
        <f>VLOOKUP(I725,dim_sector!A:B,2,FALSE)</f>
        <v>Information Technology</v>
      </c>
      <c r="K725">
        <f xml:space="preserve"> tbl_market[[#This Row],[close]] - tbl_market[[#This Row],[open]]</f>
        <v>-2.6200000000001182</v>
      </c>
      <c r="L725">
        <f xml:space="preserve"> (tbl_market[ [#This Row],[close] ] - tbl_market[[#This Row],[open]]) / tbl_market[[#This Row],[open]]</f>
        <v>-2.0919499848294646E-3</v>
      </c>
      <c r="M725">
        <f xml:space="preserve"> tbl_market[[#This Row],[high]] - tbl_market[[#This Row],[low]]</f>
        <v>39.789999999999964</v>
      </c>
      <c r="N725" s="11" t="str">
        <f t="shared" si="11"/>
        <v>May</v>
      </c>
    </row>
    <row r="726" spans="1:14">
      <c r="A726" t="s">
        <v>297</v>
      </c>
      <c r="B726" t="s">
        <v>30</v>
      </c>
      <c r="C726">
        <v>1253.05</v>
      </c>
      <c r="D726">
        <v>1264.8499999999999</v>
      </c>
      <c r="E726">
        <v>1241.26</v>
      </c>
      <c r="F726">
        <v>1264.3800000000001</v>
      </c>
      <c r="G726">
        <v>27665</v>
      </c>
      <c r="H726" t="str">
        <f>VLOOKUP(B726,dim_company!A:C,3,FALSE)</f>
        <v>Infosys</v>
      </c>
      <c r="I726" t="str">
        <f>VLOOKUP(B726,dim_company!A:D,4,FALSE)</f>
        <v>SEC01</v>
      </c>
      <c r="J726" t="str">
        <f>VLOOKUP(I726,dim_sector!A:B,2,FALSE)</f>
        <v>Information Technology</v>
      </c>
      <c r="K726">
        <f xml:space="preserve"> tbl_market[[#This Row],[close]] - tbl_market[[#This Row],[open]]</f>
        <v>11.330000000000155</v>
      </c>
      <c r="L726">
        <f xml:space="preserve"> (tbl_market[ [#This Row],[close] ] - tbl_market[[#This Row],[open]]) / tbl_market[[#This Row],[open]]</f>
        <v>9.041937672080249E-3</v>
      </c>
      <c r="M726">
        <f xml:space="preserve"> tbl_market[[#This Row],[high]] - tbl_market[[#This Row],[low]]</f>
        <v>23.589999999999918</v>
      </c>
      <c r="N726" s="11" t="str">
        <f t="shared" si="11"/>
        <v>May</v>
      </c>
    </row>
    <row r="727" spans="1:14">
      <c r="A727" t="s">
        <v>298</v>
      </c>
      <c r="B727" t="s">
        <v>30</v>
      </c>
      <c r="C727">
        <v>1254.6600000000001</v>
      </c>
      <c r="D727">
        <v>1265.3</v>
      </c>
      <c r="E727">
        <v>1244.02</v>
      </c>
      <c r="F727">
        <v>1250.8800000000001</v>
      </c>
      <c r="G727">
        <v>40952</v>
      </c>
      <c r="H727" t="str">
        <f>VLOOKUP(B727,dim_company!A:C,3,FALSE)</f>
        <v>Infosys</v>
      </c>
      <c r="I727" t="str">
        <f>VLOOKUP(B727,dim_company!A:D,4,FALSE)</f>
        <v>SEC01</v>
      </c>
      <c r="J727" t="str">
        <f>VLOOKUP(I727,dim_sector!A:B,2,FALSE)</f>
        <v>Information Technology</v>
      </c>
      <c r="K727">
        <f xml:space="preserve"> tbl_market[[#This Row],[close]] - tbl_market[[#This Row],[open]]</f>
        <v>-3.7799999999999727</v>
      </c>
      <c r="L727">
        <f xml:space="preserve"> (tbl_market[ [#This Row],[close] ] - tbl_market[[#This Row],[open]]) / tbl_market[[#This Row],[open]]</f>
        <v>-3.0127683994069887E-3</v>
      </c>
      <c r="M727">
        <f xml:space="preserve"> tbl_market[[#This Row],[high]] - tbl_market[[#This Row],[low]]</f>
        <v>21.279999999999973</v>
      </c>
      <c r="N727" s="11" t="str">
        <f t="shared" si="11"/>
        <v>May</v>
      </c>
    </row>
    <row r="728" spans="1:14">
      <c r="A728" t="s">
        <v>299</v>
      </c>
      <c r="B728" t="s">
        <v>30</v>
      </c>
      <c r="C728">
        <v>1246.45</v>
      </c>
      <c r="D728">
        <v>1257.72</v>
      </c>
      <c r="E728">
        <v>1235.19</v>
      </c>
      <c r="F728">
        <v>1247.6099999999999</v>
      </c>
      <c r="G728">
        <v>13875</v>
      </c>
      <c r="H728" t="str">
        <f>VLOOKUP(B728,dim_company!A:C,3,FALSE)</f>
        <v>Infosys</v>
      </c>
      <c r="I728" t="str">
        <f>VLOOKUP(B728,dim_company!A:D,4,FALSE)</f>
        <v>SEC01</v>
      </c>
      <c r="J728" t="str">
        <f>VLOOKUP(I728,dim_sector!A:B,2,FALSE)</f>
        <v>Information Technology</v>
      </c>
      <c r="K728">
        <f xml:space="preserve"> tbl_market[[#This Row],[close]] - tbl_market[[#This Row],[open]]</f>
        <v>1.1599999999998545</v>
      </c>
      <c r="L728">
        <f xml:space="preserve"> (tbl_market[ [#This Row],[close] ] - tbl_market[[#This Row],[open]]) / tbl_market[[#This Row],[open]]</f>
        <v>9.3064302619427525E-4</v>
      </c>
      <c r="M728">
        <f xml:space="preserve"> tbl_market[[#This Row],[high]] - tbl_market[[#This Row],[low]]</f>
        <v>22.529999999999973</v>
      </c>
      <c r="N728" s="11" t="str">
        <f t="shared" si="11"/>
        <v>May</v>
      </c>
    </row>
    <row r="729" spans="1:14">
      <c r="A729" t="s">
        <v>302</v>
      </c>
      <c r="B729" t="s">
        <v>30</v>
      </c>
      <c r="C729">
        <v>1238.25</v>
      </c>
      <c r="D729">
        <v>1240.94</v>
      </c>
      <c r="E729">
        <v>1235.57</v>
      </c>
      <c r="F729">
        <v>1235.8399999999999</v>
      </c>
      <c r="G729">
        <v>41760</v>
      </c>
      <c r="H729" t="str">
        <f>VLOOKUP(B729,dim_company!A:C,3,FALSE)</f>
        <v>Infosys</v>
      </c>
      <c r="I729" t="str">
        <f>VLOOKUP(B729,dim_company!A:D,4,FALSE)</f>
        <v>SEC01</v>
      </c>
      <c r="J729" t="str">
        <f>VLOOKUP(I729,dim_sector!A:B,2,FALSE)</f>
        <v>Information Technology</v>
      </c>
      <c r="K729">
        <f xml:space="preserve"> tbl_market[[#This Row],[close]] - tbl_market[[#This Row],[open]]</f>
        <v>-2.4100000000000819</v>
      </c>
      <c r="L729">
        <f xml:space="preserve"> (tbl_market[ [#This Row],[close] ] - tbl_market[[#This Row],[open]]) / tbl_market[[#This Row],[open]]</f>
        <v>-1.9462951746416974E-3</v>
      </c>
      <c r="M729">
        <f xml:space="preserve"> tbl_market[[#This Row],[high]] - tbl_market[[#This Row],[low]]</f>
        <v>5.3700000000001182</v>
      </c>
      <c r="N729" s="11" t="str">
        <f t="shared" si="11"/>
        <v>May</v>
      </c>
    </row>
    <row r="730" spans="1:14">
      <c r="A730" t="s">
        <v>303</v>
      </c>
      <c r="B730" t="s">
        <v>30</v>
      </c>
      <c r="C730">
        <v>1239.3399999999999</v>
      </c>
      <c r="D730">
        <v>1251.77</v>
      </c>
      <c r="E730">
        <v>1226.9000000000001</v>
      </c>
      <c r="F730">
        <v>1245.1400000000001</v>
      </c>
      <c r="G730">
        <v>31987</v>
      </c>
      <c r="H730" t="str">
        <f>VLOOKUP(B730,dim_company!A:C,3,FALSE)</f>
        <v>Infosys</v>
      </c>
      <c r="I730" t="str">
        <f>VLOOKUP(B730,dim_company!A:D,4,FALSE)</f>
        <v>SEC01</v>
      </c>
      <c r="J730" t="str">
        <f>VLOOKUP(I730,dim_sector!A:B,2,FALSE)</f>
        <v>Information Technology</v>
      </c>
      <c r="K730">
        <f xml:space="preserve"> tbl_market[[#This Row],[close]] - tbl_market[[#This Row],[open]]</f>
        <v>5.8000000000001819</v>
      </c>
      <c r="L730">
        <f xml:space="preserve"> (tbl_market[ [#This Row],[close] ] - tbl_market[[#This Row],[open]]) / tbl_market[[#This Row],[open]]</f>
        <v>4.6799102748238432E-3</v>
      </c>
      <c r="M730">
        <f xml:space="preserve"> tbl_market[[#This Row],[high]] - tbl_market[[#This Row],[low]]</f>
        <v>24.869999999999891</v>
      </c>
      <c r="N730" s="11" t="str">
        <f t="shared" si="11"/>
        <v>May</v>
      </c>
    </row>
    <row r="731" spans="1:14">
      <c r="A731" t="s">
        <v>304</v>
      </c>
      <c r="B731" t="s">
        <v>30</v>
      </c>
      <c r="C731">
        <v>1266</v>
      </c>
      <c r="D731">
        <v>1280.25</v>
      </c>
      <c r="E731">
        <v>1251.74</v>
      </c>
      <c r="F731">
        <v>1264.24</v>
      </c>
      <c r="G731">
        <v>28529</v>
      </c>
      <c r="H731" t="str">
        <f>VLOOKUP(B731,dim_company!A:C,3,FALSE)</f>
        <v>Infosys</v>
      </c>
      <c r="I731" t="str">
        <f>VLOOKUP(B731,dim_company!A:D,4,FALSE)</f>
        <v>SEC01</v>
      </c>
      <c r="J731" t="str">
        <f>VLOOKUP(I731,dim_sector!A:B,2,FALSE)</f>
        <v>Information Technology</v>
      </c>
      <c r="K731">
        <f xml:space="preserve"> tbl_market[[#This Row],[close]] - tbl_market[[#This Row],[open]]</f>
        <v>-1.7599999999999909</v>
      </c>
      <c r="L731">
        <f xml:space="preserve"> (tbl_market[ [#This Row],[close] ] - tbl_market[[#This Row],[open]]) / tbl_market[[#This Row],[open]]</f>
        <v>-1.390205371248018E-3</v>
      </c>
      <c r="M731">
        <f xml:space="preserve"> tbl_market[[#This Row],[high]] - tbl_market[[#This Row],[low]]</f>
        <v>28.509999999999991</v>
      </c>
      <c r="N731" s="11" t="str">
        <f t="shared" si="11"/>
        <v>May</v>
      </c>
    </row>
    <row r="732" spans="1:14">
      <c r="A732" t="s">
        <v>305</v>
      </c>
      <c r="B732" t="s">
        <v>30</v>
      </c>
      <c r="C732">
        <v>1274.3900000000001</v>
      </c>
      <c r="D732">
        <v>1291.3</v>
      </c>
      <c r="E732">
        <v>1257.48</v>
      </c>
      <c r="F732">
        <v>1268.1099999999999</v>
      </c>
      <c r="G732">
        <v>25027</v>
      </c>
      <c r="H732" t="str">
        <f>VLOOKUP(B732,dim_company!A:C,3,FALSE)</f>
        <v>Infosys</v>
      </c>
      <c r="I732" t="str">
        <f>VLOOKUP(B732,dim_company!A:D,4,FALSE)</f>
        <v>SEC01</v>
      </c>
      <c r="J732" t="str">
        <f>VLOOKUP(I732,dim_sector!A:B,2,FALSE)</f>
        <v>Information Technology</v>
      </c>
      <c r="K732">
        <f xml:space="preserve"> tbl_market[[#This Row],[close]] - tbl_market[[#This Row],[open]]</f>
        <v>-6.2800000000002001</v>
      </c>
      <c r="L732">
        <f xml:space="preserve"> (tbl_market[ [#This Row],[close] ] - tbl_market[[#This Row],[open]]) / tbl_market[[#This Row],[open]]</f>
        <v>-4.9278478330810815E-3</v>
      </c>
      <c r="M732">
        <f xml:space="preserve"> tbl_market[[#This Row],[high]] - tbl_market[[#This Row],[low]]</f>
        <v>33.819999999999936</v>
      </c>
      <c r="N732" s="11" t="str">
        <f t="shared" si="11"/>
        <v>May</v>
      </c>
    </row>
    <row r="733" spans="1:14">
      <c r="A733" t="s">
        <v>306</v>
      </c>
      <c r="B733" t="s">
        <v>30</v>
      </c>
      <c r="C733">
        <v>1274.04</v>
      </c>
      <c r="D733">
        <v>1289.19</v>
      </c>
      <c r="E733">
        <v>1258.8900000000001</v>
      </c>
      <c r="F733">
        <v>1269.6099999999999</v>
      </c>
      <c r="G733">
        <v>21609</v>
      </c>
      <c r="H733" t="str">
        <f>VLOOKUP(B733,dim_company!A:C,3,FALSE)</f>
        <v>Infosys</v>
      </c>
      <c r="I733" t="str">
        <f>VLOOKUP(B733,dim_company!A:D,4,FALSE)</f>
        <v>SEC01</v>
      </c>
      <c r="J733" t="str">
        <f>VLOOKUP(I733,dim_sector!A:B,2,FALSE)</f>
        <v>Information Technology</v>
      </c>
      <c r="K733">
        <f xml:space="preserve"> tbl_market[[#This Row],[close]] - tbl_market[[#This Row],[open]]</f>
        <v>-4.4300000000000637</v>
      </c>
      <c r="L733">
        <f xml:space="preserve"> (tbl_market[ [#This Row],[close] ] - tbl_market[[#This Row],[open]]) / tbl_market[[#This Row],[open]]</f>
        <v>-3.4771278766758218E-3</v>
      </c>
      <c r="M733">
        <f xml:space="preserve"> tbl_market[[#This Row],[high]] - tbl_market[[#This Row],[low]]</f>
        <v>30.299999999999955</v>
      </c>
      <c r="N733" s="11" t="str">
        <f t="shared" si="11"/>
        <v>May</v>
      </c>
    </row>
    <row r="734" spans="1:14">
      <c r="A734" t="s">
        <v>277</v>
      </c>
      <c r="B734" t="s">
        <v>33</v>
      </c>
      <c r="C734">
        <v>2108.58</v>
      </c>
      <c r="D734">
        <v>2140.4299999999998</v>
      </c>
      <c r="E734">
        <v>2076.73</v>
      </c>
      <c r="F734">
        <v>2113.41</v>
      </c>
      <c r="G734">
        <v>7638</v>
      </c>
      <c r="H734" t="str">
        <f>VLOOKUP(B734,dim_company!A:C,3,FALSE)</f>
        <v>HDFC Bank</v>
      </c>
      <c r="I734" t="str">
        <f>VLOOKUP(B734,dim_company!A:D,4,FALSE)</f>
        <v>SEC02</v>
      </c>
      <c r="J734" t="str">
        <f>VLOOKUP(I734,dim_sector!A:B,2,FALSE)</f>
        <v>Financials</v>
      </c>
      <c r="K734">
        <f xml:space="preserve"> tbl_market[[#This Row],[close]] - tbl_market[[#This Row],[open]]</f>
        <v>4.8299999999999272</v>
      </c>
      <c r="L734">
        <f xml:space="preserve"> (tbl_market[ [#This Row],[close] ] - tbl_market[[#This Row],[open]]) / tbl_market[[#This Row],[open]]</f>
        <v>2.2906410949548642E-3</v>
      </c>
      <c r="M734">
        <f xml:space="preserve"> tbl_market[[#This Row],[high]] - tbl_market[[#This Row],[low]]</f>
        <v>63.699999999999818</v>
      </c>
      <c r="N734" s="11" t="str">
        <f t="shared" si="11"/>
        <v>May</v>
      </c>
    </row>
    <row r="735" spans="1:14">
      <c r="A735" t="s">
        <v>278</v>
      </c>
      <c r="B735" t="s">
        <v>33</v>
      </c>
      <c r="C735">
        <v>2118.66</v>
      </c>
      <c r="D735">
        <v>2136.94</v>
      </c>
      <c r="E735">
        <v>2100.38</v>
      </c>
      <c r="F735">
        <v>2114.87</v>
      </c>
      <c r="G735">
        <v>14605</v>
      </c>
      <c r="H735" t="str">
        <f>VLOOKUP(B735,dim_company!A:C,3,FALSE)</f>
        <v>HDFC Bank</v>
      </c>
      <c r="I735" t="str">
        <f>VLOOKUP(B735,dim_company!A:D,4,FALSE)</f>
        <v>SEC02</v>
      </c>
      <c r="J735" t="str">
        <f>VLOOKUP(I735,dim_sector!A:B,2,FALSE)</f>
        <v>Financials</v>
      </c>
      <c r="K735">
        <f xml:space="preserve"> tbl_market[[#This Row],[close]] - tbl_market[[#This Row],[open]]</f>
        <v>-3.7899999999999636</v>
      </c>
      <c r="L735">
        <f xml:space="preserve"> (tbl_market[ [#This Row],[close] ] - tbl_market[[#This Row],[open]]) / tbl_market[[#This Row],[open]]</f>
        <v>-1.7888665477235441E-3</v>
      </c>
      <c r="M735">
        <f xml:space="preserve"> tbl_market[[#This Row],[high]] - tbl_market[[#This Row],[low]]</f>
        <v>36.559999999999945</v>
      </c>
      <c r="N735" s="11" t="str">
        <f t="shared" si="11"/>
        <v>May</v>
      </c>
    </row>
    <row r="736" spans="1:14">
      <c r="A736" t="s">
        <v>281</v>
      </c>
      <c r="B736" t="s">
        <v>33</v>
      </c>
      <c r="C736">
        <v>2168.0500000000002</v>
      </c>
      <c r="D736">
        <v>2171.7199999999998</v>
      </c>
      <c r="E736">
        <v>2164.37</v>
      </c>
      <c r="F736">
        <v>2165.67</v>
      </c>
      <c r="G736">
        <v>33556</v>
      </c>
      <c r="H736" t="str">
        <f>VLOOKUP(B736,dim_company!A:C,3,FALSE)</f>
        <v>HDFC Bank</v>
      </c>
      <c r="I736" t="str">
        <f>VLOOKUP(B736,dim_company!A:D,4,FALSE)</f>
        <v>SEC02</v>
      </c>
      <c r="J736" t="str">
        <f>VLOOKUP(I736,dim_sector!A:B,2,FALSE)</f>
        <v>Financials</v>
      </c>
      <c r="K736">
        <f xml:space="preserve"> tbl_market[[#This Row],[close]] - tbl_market[[#This Row],[open]]</f>
        <v>-2.3800000000001091</v>
      </c>
      <c r="L736">
        <f xml:space="preserve"> (tbl_market[ [#This Row],[close] ] - tbl_market[[#This Row],[open]]) / tbl_market[[#This Row],[open]]</f>
        <v>-1.0977606605014224E-3</v>
      </c>
      <c r="M736">
        <f xml:space="preserve"> tbl_market[[#This Row],[high]] - tbl_market[[#This Row],[low]]</f>
        <v>7.3499999999999091</v>
      </c>
      <c r="N736" s="11" t="str">
        <f t="shared" si="11"/>
        <v>May</v>
      </c>
    </row>
    <row r="737" spans="1:14">
      <c r="A737" t="s">
        <v>282</v>
      </c>
      <c r="B737" t="s">
        <v>33</v>
      </c>
      <c r="C737">
        <v>2171.27</v>
      </c>
      <c r="D737">
        <v>2194.98</v>
      </c>
      <c r="E737">
        <v>2147.5500000000002</v>
      </c>
      <c r="F737">
        <v>2188.69</v>
      </c>
      <c r="G737">
        <v>18275</v>
      </c>
      <c r="H737" t="str">
        <f>VLOOKUP(B737,dim_company!A:C,3,FALSE)</f>
        <v>HDFC Bank</v>
      </c>
      <c r="I737" t="str">
        <f>VLOOKUP(B737,dim_company!A:D,4,FALSE)</f>
        <v>SEC02</v>
      </c>
      <c r="J737" t="str">
        <f>VLOOKUP(I737,dim_sector!A:B,2,FALSE)</f>
        <v>Financials</v>
      </c>
      <c r="K737">
        <f xml:space="preserve"> tbl_market[[#This Row],[close]] - tbl_market[[#This Row],[open]]</f>
        <v>17.420000000000073</v>
      </c>
      <c r="L737">
        <f xml:space="preserve"> (tbl_market[ [#This Row],[close] ] - tbl_market[[#This Row],[open]]) / tbl_market[[#This Row],[open]]</f>
        <v>8.0229543078475154E-3</v>
      </c>
      <c r="M737">
        <f xml:space="preserve"> tbl_market[[#This Row],[high]] - tbl_market[[#This Row],[low]]</f>
        <v>47.429999999999836</v>
      </c>
      <c r="N737" s="11" t="str">
        <f t="shared" si="11"/>
        <v>May</v>
      </c>
    </row>
    <row r="738" spans="1:14">
      <c r="A738" t="s">
        <v>283</v>
      </c>
      <c r="B738" t="s">
        <v>33</v>
      </c>
      <c r="C738">
        <v>2213.29</v>
      </c>
      <c r="D738">
        <v>2249.77</v>
      </c>
      <c r="E738">
        <v>2176.81</v>
      </c>
      <c r="F738">
        <v>2219.87</v>
      </c>
      <c r="G738">
        <v>42974</v>
      </c>
      <c r="H738" t="str">
        <f>VLOOKUP(B738,dim_company!A:C,3,FALSE)</f>
        <v>HDFC Bank</v>
      </c>
      <c r="I738" t="str">
        <f>VLOOKUP(B738,dim_company!A:D,4,FALSE)</f>
        <v>SEC02</v>
      </c>
      <c r="J738" t="str">
        <f>VLOOKUP(I738,dim_sector!A:B,2,FALSE)</f>
        <v>Financials</v>
      </c>
      <c r="K738">
        <f xml:space="preserve"> tbl_market[[#This Row],[close]] - tbl_market[[#This Row],[open]]</f>
        <v>6.5799999999999272</v>
      </c>
      <c r="L738">
        <f xml:space="preserve"> (tbl_market[ [#This Row],[close] ] - tbl_market[[#This Row],[open]]) / tbl_market[[#This Row],[open]]</f>
        <v>2.9729497716069414E-3</v>
      </c>
      <c r="M738">
        <f xml:space="preserve"> tbl_market[[#This Row],[high]] - tbl_market[[#This Row],[low]]</f>
        <v>72.960000000000036</v>
      </c>
      <c r="N738" s="11" t="str">
        <f t="shared" si="11"/>
        <v>May</v>
      </c>
    </row>
    <row r="739" spans="1:14">
      <c r="A739" t="s">
        <v>284</v>
      </c>
      <c r="B739" t="s">
        <v>33</v>
      </c>
      <c r="C739">
        <v>2229.1999999999998</v>
      </c>
      <c r="D739">
        <v>2254.0300000000002</v>
      </c>
      <c r="E739">
        <v>2204.37</v>
      </c>
      <c r="F739">
        <v>2224.11</v>
      </c>
      <c r="G739">
        <v>38380</v>
      </c>
      <c r="H739" t="str">
        <f>VLOOKUP(B739,dim_company!A:C,3,FALSE)</f>
        <v>HDFC Bank</v>
      </c>
      <c r="I739" t="str">
        <f>VLOOKUP(B739,dim_company!A:D,4,FALSE)</f>
        <v>SEC02</v>
      </c>
      <c r="J739" t="str">
        <f>VLOOKUP(I739,dim_sector!A:B,2,FALSE)</f>
        <v>Financials</v>
      </c>
      <c r="K739">
        <f xml:space="preserve"> tbl_market[[#This Row],[close]] - tbl_market[[#This Row],[open]]</f>
        <v>-5.0899999999996908</v>
      </c>
      <c r="L739">
        <f xml:space="preserve"> (tbl_market[ [#This Row],[close] ] - tbl_market[[#This Row],[open]]) / tbl_market[[#This Row],[open]]</f>
        <v>-2.2833303427237084E-3</v>
      </c>
      <c r="M739">
        <f xml:space="preserve"> tbl_market[[#This Row],[high]] - tbl_market[[#This Row],[low]]</f>
        <v>49.660000000000309</v>
      </c>
      <c r="N739" s="11" t="str">
        <f t="shared" si="11"/>
        <v>May</v>
      </c>
    </row>
    <row r="740" spans="1:14">
      <c r="A740" t="s">
        <v>285</v>
      </c>
      <c r="B740" t="s">
        <v>33</v>
      </c>
      <c r="C740">
        <v>2244.84</v>
      </c>
      <c r="D740">
        <v>2272</v>
      </c>
      <c r="E740">
        <v>2217.67</v>
      </c>
      <c r="F740">
        <v>2229.0500000000002</v>
      </c>
      <c r="G740">
        <v>49320</v>
      </c>
      <c r="H740" t="str">
        <f>VLOOKUP(B740,dim_company!A:C,3,FALSE)</f>
        <v>HDFC Bank</v>
      </c>
      <c r="I740" t="str">
        <f>VLOOKUP(B740,dim_company!A:D,4,FALSE)</f>
        <v>SEC02</v>
      </c>
      <c r="J740" t="str">
        <f>VLOOKUP(I740,dim_sector!A:B,2,FALSE)</f>
        <v>Financials</v>
      </c>
      <c r="K740">
        <f xml:space="preserve"> tbl_market[[#This Row],[close]] - tbl_market[[#This Row],[open]]</f>
        <v>-15.789999999999964</v>
      </c>
      <c r="L740">
        <f xml:space="preserve"> (tbl_market[ [#This Row],[close] ] - tbl_market[[#This Row],[open]]) / tbl_market[[#This Row],[open]]</f>
        <v>-7.0339088754654954E-3</v>
      </c>
      <c r="M740">
        <f xml:space="preserve"> tbl_market[[#This Row],[high]] - tbl_market[[#This Row],[low]]</f>
        <v>54.329999999999927</v>
      </c>
      <c r="N740" s="11" t="str">
        <f t="shared" si="11"/>
        <v>May</v>
      </c>
    </row>
    <row r="741" spans="1:14">
      <c r="A741" t="s">
        <v>288</v>
      </c>
      <c r="B741" t="s">
        <v>33</v>
      </c>
      <c r="C741">
        <v>2276.33</v>
      </c>
      <c r="D741">
        <v>2316.9499999999998</v>
      </c>
      <c r="E741">
        <v>2235.6999999999998</v>
      </c>
      <c r="F741">
        <v>2278.75</v>
      </c>
      <c r="G741">
        <v>23473</v>
      </c>
      <c r="H741" t="str">
        <f>VLOOKUP(B741,dim_company!A:C,3,FALSE)</f>
        <v>HDFC Bank</v>
      </c>
      <c r="I741" t="str">
        <f>VLOOKUP(B741,dim_company!A:D,4,FALSE)</f>
        <v>SEC02</v>
      </c>
      <c r="J741" t="str">
        <f>VLOOKUP(I741,dim_sector!A:B,2,FALSE)</f>
        <v>Financials</v>
      </c>
      <c r="K741">
        <f xml:space="preserve"> tbl_market[[#This Row],[close]] - tbl_market[[#This Row],[open]]</f>
        <v>2.4200000000000728</v>
      </c>
      <c r="L741">
        <f xml:space="preserve"> (tbl_market[ [#This Row],[close] ] - tbl_market[[#This Row],[open]]) / tbl_market[[#This Row],[open]]</f>
        <v>1.0631147504975434E-3</v>
      </c>
      <c r="M741">
        <f xml:space="preserve"> tbl_market[[#This Row],[high]] - tbl_market[[#This Row],[low]]</f>
        <v>81.25</v>
      </c>
      <c r="N741" s="11" t="str">
        <f t="shared" si="11"/>
        <v>May</v>
      </c>
    </row>
    <row r="742" spans="1:14">
      <c r="A742" t="s">
        <v>289</v>
      </c>
      <c r="B742" t="s">
        <v>33</v>
      </c>
      <c r="C742">
        <v>2263.3200000000002</v>
      </c>
      <c r="D742">
        <v>2269.25</v>
      </c>
      <c r="E742">
        <v>2257.38</v>
      </c>
      <c r="F742">
        <v>2268.46</v>
      </c>
      <c r="G742">
        <v>25089</v>
      </c>
      <c r="H742" t="str">
        <f>VLOOKUP(B742,dim_company!A:C,3,FALSE)</f>
        <v>HDFC Bank</v>
      </c>
      <c r="I742" t="str">
        <f>VLOOKUP(B742,dim_company!A:D,4,FALSE)</f>
        <v>SEC02</v>
      </c>
      <c r="J742" t="str">
        <f>VLOOKUP(I742,dim_sector!A:B,2,FALSE)</f>
        <v>Financials</v>
      </c>
      <c r="K742">
        <f xml:space="preserve"> tbl_market[[#This Row],[close]] - tbl_market[[#This Row],[open]]</f>
        <v>5.1399999999998727</v>
      </c>
      <c r="L742">
        <f xml:space="preserve"> (tbl_market[ [#This Row],[close] ] - tbl_market[[#This Row],[open]]) / tbl_market[[#This Row],[open]]</f>
        <v>2.2710001237120124E-3</v>
      </c>
      <c r="M742">
        <f xml:space="preserve"> tbl_market[[#This Row],[high]] - tbl_market[[#This Row],[low]]</f>
        <v>11.869999999999891</v>
      </c>
      <c r="N742" s="11" t="str">
        <f t="shared" si="11"/>
        <v>May</v>
      </c>
    </row>
    <row r="743" spans="1:14">
      <c r="A743" t="s">
        <v>290</v>
      </c>
      <c r="B743" t="s">
        <v>33</v>
      </c>
      <c r="C743">
        <v>2291.5</v>
      </c>
      <c r="D743">
        <v>2324.39</v>
      </c>
      <c r="E743">
        <v>2258.61</v>
      </c>
      <c r="F743">
        <v>2284.6799999999998</v>
      </c>
      <c r="G743">
        <v>30259</v>
      </c>
      <c r="H743" t="str">
        <f>VLOOKUP(B743,dim_company!A:C,3,FALSE)</f>
        <v>HDFC Bank</v>
      </c>
      <c r="I743" t="str">
        <f>VLOOKUP(B743,dim_company!A:D,4,FALSE)</f>
        <v>SEC02</v>
      </c>
      <c r="J743" t="str">
        <f>VLOOKUP(I743,dim_sector!A:B,2,FALSE)</f>
        <v>Financials</v>
      </c>
      <c r="K743">
        <f xml:space="preserve"> tbl_market[[#This Row],[close]] - tbl_market[[#This Row],[open]]</f>
        <v>-6.8200000000001637</v>
      </c>
      <c r="L743">
        <f xml:space="preserve"> (tbl_market[ [#This Row],[close] ] - tbl_market[[#This Row],[open]]) / tbl_market[[#This Row],[open]]</f>
        <v>-2.9762164521056791E-3</v>
      </c>
      <c r="M743">
        <f xml:space="preserve"> tbl_market[[#This Row],[high]] - tbl_market[[#This Row],[low]]</f>
        <v>65.779999999999745</v>
      </c>
      <c r="N743" s="11" t="str">
        <f t="shared" si="11"/>
        <v>May</v>
      </c>
    </row>
    <row r="744" spans="1:14">
      <c r="A744" t="s">
        <v>291</v>
      </c>
      <c r="B744" t="s">
        <v>33</v>
      </c>
      <c r="C744">
        <v>2262.0300000000002</v>
      </c>
      <c r="D744">
        <v>2282.73</v>
      </c>
      <c r="E744">
        <v>2241.34</v>
      </c>
      <c r="F744">
        <v>2277.5700000000002</v>
      </c>
      <c r="G744">
        <v>31659</v>
      </c>
      <c r="H744" t="str">
        <f>VLOOKUP(B744,dim_company!A:C,3,FALSE)</f>
        <v>HDFC Bank</v>
      </c>
      <c r="I744" t="str">
        <f>VLOOKUP(B744,dim_company!A:D,4,FALSE)</f>
        <v>SEC02</v>
      </c>
      <c r="J744" t="str">
        <f>VLOOKUP(I744,dim_sector!A:B,2,FALSE)</f>
        <v>Financials</v>
      </c>
      <c r="K744">
        <f xml:space="preserve"> tbl_market[[#This Row],[close]] - tbl_market[[#This Row],[open]]</f>
        <v>15.539999999999964</v>
      </c>
      <c r="L744">
        <f xml:space="preserve"> (tbl_market[ [#This Row],[close] ] - tbl_market[[#This Row],[open]]) / tbl_market[[#This Row],[open]]</f>
        <v>6.8699354119971714E-3</v>
      </c>
      <c r="M744">
        <f xml:space="preserve"> tbl_market[[#This Row],[high]] - tbl_market[[#This Row],[low]]</f>
        <v>41.389999999999873</v>
      </c>
      <c r="N744" s="11" t="str">
        <f t="shared" si="11"/>
        <v>May</v>
      </c>
    </row>
    <row r="745" spans="1:14">
      <c r="A745" t="s">
        <v>292</v>
      </c>
      <c r="B745" t="s">
        <v>33</v>
      </c>
      <c r="C745">
        <v>2280.88</v>
      </c>
      <c r="D745">
        <v>2301.14</v>
      </c>
      <c r="E745">
        <v>2260.63</v>
      </c>
      <c r="F745">
        <v>2270.42</v>
      </c>
      <c r="G745">
        <v>48055</v>
      </c>
      <c r="H745" t="str">
        <f>VLOOKUP(B745,dim_company!A:C,3,FALSE)</f>
        <v>HDFC Bank</v>
      </c>
      <c r="I745" t="str">
        <f>VLOOKUP(B745,dim_company!A:D,4,FALSE)</f>
        <v>SEC02</v>
      </c>
      <c r="J745" t="str">
        <f>VLOOKUP(I745,dim_sector!A:B,2,FALSE)</f>
        <v>Financials</v>
      </c>
      <c r="K745">
        <f xml:space="preserve"> tbl_market[[#This Row],[close]] - tbl_market[[#This Row],[open]]</f>
        <v>-10.460000000000036</v>
      </c>
      <c r="L745">
        <f xml:space="preserve"> (tbl_market[ [#This Row],[close] ] - tbl_market[[#This Row],[open]]) / tbl_market[[#This Row],[open]]</f>
        <v>-4.5859492827329956E-3</v>
      </c>
      <c r="M745">
        <f xml:space="preserve"> tbl_market[[#This Row],[high]] - tbl_market[[#This Row],[low]]</f>
        <v>40.509999999999764</v>
      </c>
      <c r="N745" s="11" t="str">
        <f t="shared" si="11"/>
        <v>May</v>
      </c>
    </row>
    <row r="746" spans="1:14">
      <c r="A746" t="s">
        <v>295</v>
      </c>
      <c r="B746" t="s">
        <v>33</v>
      </c>
      <c r="C746">
        <v>2241.34</v>
      </c>
      <c r="D746">
        <v>2274.77</v>
      </c>
      <c r="E746">
        <v>2207.91</v>
      </c>
      <c r="F746">
        <v>2237.7600000000002</v>
      </c>
      <c r="G746">
        <v>27984</v>
      </c>
      <c r="H746" t="str">
        <f>VLOOKUP(B746,dim_company!A:C,3,FALSE)</f>
        <v>HDFC Bank</v>
      </c>
      <c r="I746" t="str">
        <f>VLOOKUP(B746,dim_company!A:D,4,FALSE)</f>
        <v>SEC02</v>
      </c>
      <c r="J746" t="str">
        <f>VLOOKUP(I746,dim_sector!A:B,2,FALSE)</f>
        <v>Financials</v>
      </c>
      <c r="K746">
        <f xml:space="preserve"> tbl_market[[#This Row],[close]] - tbl_market[[#This Row],[open]]</f>
        <v>-3.5799999999999272</v>
      </c>
      <c r="L746">
        <f xml:space="preserve"> (tbl_market[ [#This Row],[close] ] - tbl_market[[#This Row],[open]]) / tbl_market[[#This Row],[open]]</f>
        <v>-1.5972587826924638E-3</v>
      </c>
      <c r="M746">
        <f xml:space="preserve"> tbl_market[[#This Row],[high]] - tbl_market[[#This Row],[low]]</f>
        <v>66.860000000000127</v>
      </c>
      <c r="N746" s="11" t="str">
        <f t="shared" si="11"/>
        <v>May</v>
      </c>
    </row>
    <row r="747" spans="1:14">
      <c r="A747" t="s">
        <v>296</v>
      </c>
      <c r="B747" t="s">
        <v>33</v>
      </c>
      <c r="C747">
        <v>2205.23</v>
      </c>
      <c r="D747">
        <v>2222.1799999999998</v>
      </c>
      <c r="E747">
        <v>2188.2800000000002</v>
      </c>
      <c r="F747">
        <v>2217.4499999999998</v>
      </c>
      <c r="G747">
        <v>38873</v>
      </c>
      <c r="H747" t="str">
        <f>VLOOKUP(B747,dim_company!A:C,3,FALSE)</f>
        <v>HDFC Bank</v>
      </c>
      <c r="I747" t="str">
        <f>VLOOKUP(B747,dim_company!A:D,4,FALSE)</f>
        <v>SEC02</v>
      </c>
      <c r="J747" t="str">
        <f>VLOOKUP(I747,dim_sector!A:B,2,FALSE)</f>
        <v>Financials</v>
      </c>
      <c r="K747">
        <f xml:space="preserve"> tbl_market[[#This Row],[close]] - tbl_market[[#This Row],[open]]</f>
        <v>12.2199999999998</v>
      </c>
      <c r="L747">
        <f xml:space="preserve"> (tbl_market[ [#This Row],[close] ] - tbl_market[[#This Row],[open]]) / tbl_market[[#This Row],[open]]</f>
        <v>5.5413721017761415E-3</v>
      </c>
      <c r="M747">
        <f xml:space="preserve"> tbl_market[[#This Row],[high]] - tbl_market[[#This Row],[low]]</f>
        <v>33.899999999999636</v>
      </c>
      <c r="N747" s="11" t="str">
        <f t="shared" si="11"/>
        <v>May</v>
      </c>
    </row>
    <row r="748" spans="1:14">
      <c r="A748" t="s">
        <v>297</v>
      </c>
      <c r="B748" t="s">
        <v>33</v>
      </c>
      <c r="C748">
        <v>2198.48</v>
      </c>
      <c r="D748">
        <v>2218.7199999999998</v>
      </c>
      <c r="E748">
        <v>2178.25</v>
      </c>
      <c r="F748">
        <v>2192.19</v>
      </c>
      <c r="G748">
        <v>8848</v>
      </c>
      <c r="H748" t="str">
        <f>VLOOKUP(B748,dim_company!A:C,3,FALSE)</f>
        <v>HDFC Bank</v>
      </c>
      <c r="I748" t="str">
        <f>VLOOKUP(B748,dim_company!A:D,4,FALSE)</f>
        <v>SEC02</v>
      </c>
      <c r="J748" t="str">
        <f>VLOOKUP(I748,dim_sector!A:B,2,FALSE)</f>
        <v>Financials</v>
      </c>
      <c r="K748">
        <f xml:space="preserve"> tbl_market[[#This Row],[close]] - tbl_market[[#This Row],[open]]</f>
        <v>-6.2899999999999636</v>
      </c>
      <c r="L748">
        <f xml:space="preserve"> (tbl_market[ [#This Row],[close] ] - tbl_market[[#This Row],[open]]) / tbl_market[[#This Row],[open]]</f>
        <v>-2.8610676467377295E-3</v>
      </c>
      <c r="M748">
        <f xml:space="preserve"> tbl_market[[#This Row],[high]] - tbl_market[[#This Row],[low]]</f>
        <v>40.4699999999998</v>
      </c>
      <c r="N748" s="11" t="str">
        <f t="shared" si="11"/>
        <v>May</v>
      </c>
    </row>
    <row r="749" spans="1:14">
      <c r="A749" t="s">
        <v>298</v>
      </c>
      <c r="B749" t="s">
        <v>33</v>
      </c>
      <c r="C749">
        <v>2214.52</v>
      </c>
      <c r="D749">
        <v>2253.09</v>
      </c>
      <c r="E749">
        <v>2175.9499999999998</v>
      </c>
      <c r="F749">
        <v>2209.1999999999998</v>
      </c>
      <c r="G749">
        <v>20614</v>
      </c>
      <c r="H749" t="str">
        <f>VLOOKUP(B749,dim_company!A:C,3,FALSE)</f>
        <v>HDFC Bank</v>
      </c>
      <c r="I749" t="str">
        <f>VLOOKUP(B749,dim_company!A:D,4,FALSE)</f>
        <v>SEC02</v>
      </c>
      <c r="J749" t="str">
        <f>VLOOKUP(I749,dim_sector!A:B,2,FALSE)</f>
        <v>Financials</v>
      </c>
      <c r="K749">
        <f xml:space="preserve"> tbl_market[[#This Row],[close]] - tbl_market[[#This Row],[open]]</f>
        <v>-5.3200000000001637</v>
      </c>
      <c r="L749">
        <f xml:space="preserve"> (tbl_market[ [#This Row],[close] ] - tbl_market[[#This Row],[open]]) / tbl_market[[#This Row],[open]]</f>
        <v>-2.4023264635226432E-3</v>
      </c>
      <c r="M749">
        <f xml:space="preserve"> tbl_market[[#This Row],[high]] - tbl_market[[#This Row],[low]]</f>
        <v>77.140000000000327</v>
      </c>
      <c r="N749" s="11" t="str">
        <f t="shared" si="11"/>
        <v>May</v>
      </c>
    </row>
    <row r="750" spans="1:14">
      <c r="A750" t="s">
        <v>299</v>
      </c>
      <c r="B750" t="s">
        <v>33</v>
      </c>
      <c r="C750">
        <v>2235.7399999999998</v>
      </c>
      <c r="D750">
        <v>2271.94</v>
      </c>
      <c r="E750">
        <v>2199.5300000000002</v>
      </c>
      <c r="F750">
        <v>2238.87</v>
      </c>
      <c r="G750">
        <v>49508</v>
      </c>
      <c r="H750" t="str">
        <f>VLOOKUP(B750,dim_company!A:C,3,FALSE)</f>
        <v>HDFC Bank</v>
      </c>
      <c r="I750" t="str">
        <f>VLOOKUP(B750,dim_company!A:D,4,FALSE)</f>
        <v>SEC02</v>
      </c>
      <c r="J750" t="str">
        <f>VLOOKUP(I750,dim_sector!A:B,2,FALSE)</f>
        <v>Financials</v>
      </c>
      <c r="K750">
        <f xml:space="preserve"> tbl_market[[#This Row],[close]] - tbl_market[[#This Row],[open]]</f>
        <v>3.1300000000001091</v>
      </c>
      <c r="L750">
        <f xml:space="preserve"> (tbl_market[ [#This Row],[close] ] - tbl_market[[#This Row],[open]]) / tbl_market[[#This Row],[open]]</f>
        <v>1.3999838979488264E-3</v>
      </c>
      <c r="M750">
        <f xml:space="preserve"> tbl_market[[#This Row],[high]] - tbl_market[[#This Row],[low]]</f>
        <v>72.409999999999854</v>
      </c>
      <c r="N750" s="11" t="str">
        <f t="shared" si="11"/>
        <v>May</v>
      </c>
    </row>
    <row r="751" spans="1:14">
      <c r="A751" t="s">
        <v>302</v>
      </c>
      <c r="B751" t="s">
        <v>33</v>
      </c>
      <c r="C751">
        <v>2233.14</v>
      </c>
      <c r="D751">
        <v>2270.96</v>
      </c>
      <c r="E751">
        <v>2195.3200000000002</v>
      </c>
      <c r="F751">
        <v>2236.73</v>
      </c>
      <c r="G751">
        <v>5114</v>
      </c>
      <c r="H751" t="str">
        <f>VLOOKUP(B751,dim_company!A:C,3,FALSE)</f>
        <v>HDFC Bank</v>
      </c>
      <c r="I751" t="str">
        <f>VLOOKUP(B751,dim_company!A:D,4,FALSE)</f>
        <v>SEC02</v>
      </c>
      <c r="J751" t="str">
        <f>VLOOKUP(I751,dim_sector!A:B,2,FALSE)</f>
        <v>Financials</v>
      </c>
      <c r="K751">
        <f xml:space="preserve"> tbl_market[[#This Row],[close]] - tbl_market[[#This Row],[open]]</f>
        <v>3.5900000000001455</v>
      </c>
      <c r="L751">
        <f xml:space="preserve"> (tbl_market[ [#This Row],[close] ] - tbl_market[[#This Row],[open]]) / tbl_market[[#This Row],[open]]</f>
        <v>1.6076018521006949E-3</v>
      </c>
      <c r="M751">
        <f xml:space="preserve"> tbl_market[[#This Row],[high]] - tbl_market[[#This Row],[low]]</f>
        <v>75.639999999999873</v>
      </c>
      <c r="N751" s="11" t="str">
        <f t="shared" si="11"/>
        <v>May</v>
      </c>
    </row>
    <row r="752" spans="1:14">
      <c r="A752" t="s">
        <v>303</v>
      </c>
      <c r="B752" t="s">
        <v>33</v>
      </c>
      <c r="C752">
        <v>2244.77</v>
      </c>
      <c r="D752">
        <v>2280</v>
      </c>
      <c r="E752">
        <v>2209.54</v>
      </c>
      <c r="F752">
        <v>2243.75</v>
      </c>
      <c r="G752">
        <v>34768</v>
      </c>
      <c r="H752" t="str">
        <f>VLOOKUP(B752,dim_company!A:C,3,FALSE)</f>
        <v>HDFC Bank</v>
      </c>
      <c r="I752" t="str">
        <f>VLOOKUP(B752,dim_company!A:D,4,FALSE)</f>
        <v>SEC02</v>
      </c>
      <c r="J752" t="str">
        <f>VLOOKUP(I752,dim_sector!A:B,2,FALSE)</f>
        <v>Financials</v>
      </c>
      <c r="K752">
        <f xml:space="preserve"> tbl_market[[#This Row],[close]] - tbl_market[[#This Row],[open]]</f>
        <v>-1.0199999999999818</v>
      </c>
      <c r="L752">
        <f xml:space="preserve"> (tbl_market[ [#This Row],[close] ] - tbl_market[[#This Row],[open]]) / tbl_market[[#This Row],[open]]</f>
        <v>-4.5438953656721262E-4</v>
      </c>
      <c r="M752">
        <f xml:space="preserve"> tbl_market[[#This Row],[high]] - tbl_market[[#This Row],[low]]</f>
        <v>70.460000000000036</v>
      </c>
      <c r="N752" s="11" t="str">
        <f t="shared" si="11"/>
        <v>May</v>
      </c>
    </row>
    <row r="753" spans="1:14">
      <c r="A753" t="s">
        <v>304</v>
      </c>
      <c r="B753" t="s">
        <v>33</v>
      </c>
      <c r="C753">
        <v>2227.62</v>
      </c>
      <c r="D753">
        <v>2254.19</v>
      </c>
      <c r="E753">
        <v>2201.0500000000002</v>
      </c>
      <c r="F753">
        <v>2239.98</v>
      </c>
      <c r="G753">
        <v>4712</v>
      </c>
      <c r="H753" t="str">
        <f>VLOOKUP(B753,dim_company!A:C,3,FALSE)</f>
        <v>HDFC Bank</v>
      </c>
      <c r="I753" t="str">
        <f>VLOOKUP(B753,dim_company!A:D,4,FALSE)</f>
        <v>SEC02</v>
      </c>
      <c r="J753" t="str">
        <f>VLOOKUP(I753,dim_sector!A:B,2,FALSE)</f>
        <v>Financials</v>
      </c>
      <c r="K753">
        <f xml:space="preserve"> tbl_market[[#This Row],[close]] - tbl_market[[#This Row],[open]]</f>
        <v>12.360000000000127</v>
      </c>
      <c r="L753">
        <f xml:space="preserve"> (tbl_market[ [#This Row],[close] ] - tbl_market[[#This Row],[open]]) / tbl_market[[#This Row],[open]]</f>
        <v>5.5485226385111139E-3</v>
      </c>
      <c r="M753">
        <f xml:space="preserve"> tbl_market[[#This Row],[high]] - tbl_market[[#This Row],[low]]</f>
        <v>53.139999999999873</v>
      </c>
      <c r="N753" s="11" t="str">
        <f t="shared" si="11"/>
        <v>May</v>
      </c>
    </row>
    <row r="754" spans="1:14">
      <c r="A754" t="s">
        <v>305</v>
      </c>
      <c r="B754" t="s">
        <v>33</v>
      </c>
      <c r="C754">
        <v>2208.33</v>
      </c>
      <c r="D754">
        <v>2223.0700000000002</v>
      </c>
      <c r="E754">
        <v>2193.59</v>
      </c>
      <c r="F754">
        <v>2217.7399999999998</v>
      </c>
      <c r="G754">
        <v>27200</v>
      </c>
      <c r="H754" t="str">
        <f>VLOOKUP(B754,dim_company!A:C,3,FALSE)</f>
        <v>HDFC Bank</v>
      </c>
      <c r="I754" t="str">
        <f>VLOOKUP(B754,dim_company!A:D,4,FALSE)</f>
        <v>SEC02</v>
      </c>
      <c r="J754" t="str">
        <f>VLOOKUP(I754,dim_sector!A:B,2,FALSE)</f>
        <v>Financials</v>
      </c>
      <c r="K754">
        <f xml:space="preserve"> tbl_market[[#This Row],[close]] - tbl_market[[#This Row],[open]]</f>
        <v>9.4099999999998545</v>
      </c>
      <c r="L754">
        <f xml:space="preserve"> (tbl_market[ [#This Row],[close] ] - tbl_market[[#This Row],[open]]) / tbl_market[[#This Row],[open]]</f>
        <v>4.2611385073788137E-3</v>
      </c>
      <c r="M754">
        <f xml:space="preserve"> tbl_market[[#This Row],[high]] - tbl_market[[#This Row],[low]]</f>
        <v>29.480000000000018</v>
      </c>
      <c r="N754" s="11" t="str">
        <f t="shared" si="11"/>
        <v>May</v>
      </c>
    </row>
    <row r="755" spans="1:14">
      <c r="A755" t="s">
        <v>306</v>
      </c>
      <c r="B755" t="s">
        <v>33</v>
      </c>
      <c r="C755">
        <v>2235.73</v>
      </c>
      <c r="D755">
        <v>2257.2199999999998</v>
      </c>
      <c r="E755">
        <v>2214.23</v>
      </c>
      <c r="F755">
        <v>2242.5</v>
      </c>
      <c r="G755">
        <v>38574</v>
      </c>
      <c r="H755" t="str">
        <f>VLOOKUP(B755,dim_company!A:C,3,FALSE)</f>
        <v>HDFC Bank</v>
      </c>
      <c r="I755" t="str">
        <f>VLOOKUP(B755,dim_company!A:D,4,FALSE)</f>
        <v>SEC02</v>
      </c>
      <c r="J755" t="str">
        <f>VLOOKUP(I755,dim_sector!A:B,2,FALSE)</f>
        <v>Financials</v>
      </c>
      <c r="K755">
        <f xml:space="preserve"> tbl_market[[#This Row],[close]] - tbl_market[[#This Row],[open]]</f>
        <v>6.7699999999999818</v>
      </c>
      <c r="L755">
        <f xml:space="preserve"> (tbl_market[ [#This Row],[close] ] - tbl_market[[#This Row],[open]]) / tbl_market[[#This Row],[open]]</f>
        <v>3.0280937322485191E-3</v>
      </c>
      <c r="M755">
        <f xml:space="preserve"> tbl_market[[#This Row],[high]] - tbl_market[[#This Row],[low]]</f>
        <v>42.989999999999782</v>
      </c>
      <c r="N755" s="11" t="str">
        <f t="shared" si="11"/>
        <v>May</v>
      </c>
    </row>
    <row r="756" spans="1:14">
      <c r="A756" t="s">
        <v>277</v>
      </c>
      <c r="B756" t="s">
        <v>36</v>
      </c>
      <c r="C756">
        <v>667.56</v>
      </c>
      <c r="D756">
        <v>675.33</v>
      </c>
      <c r="E756">
        <v>659.78</v>
      </c>
      <c r="F756">
        <v>667.85</v>
      </c>
      <c r="G756">
        <v>1161</v>
      </c>
      <c r="H756" t="str">
        <f>VLOOKUP(B756,dim_company!A:C,3,FALSE)</f>
        <v>Reliance Industries</v>
      </c>
      <c r="I756" t="str">
        <f>VLOOKUP(B756,dim_company!A:D,4,FALSE)</f>
        <v>SEC04</v>
      </c>
      <c r="J756" t="str">
        <f>VLOOKUP(I756,dim_sector!A:B,2,FALSE)</f>
        <v>Energy</v>
      </c>
      <c r="K756">
        <f xml:space="preserve"> tbl_market[[#This Row],[close]] - tbl_market[[#This Row],[open]]</f>
        <v>0.29000000000007731</v>
      </c>
      <c r="L756">
        <f xml:space="preserve"> (tbl_market[ [#This Row],[close] ] - tbl_market[[#This Row],[open]]) / tbl_market[[#This Row],[open]]</f>
        <v>4.3441788004086124E-4</v>
      </c>
      <c r="M756">
        <f xml:space="preserve"> tbl_market[[#This Row],[high]] - tbl_market[[#This Row],[low]]</f>
        <v>15.550000000000068</v>
      </c>
      <c r="N756" s="11" t="str">
        <f t="shared" si="11"/>
        <v>May</v>
      </c>
    </row>
    <row r="757" spans="1:14">
      <c r="A757" t="s">
        <v>278</v>
      </c>
      <c r="B757" t="s">
        <v>36</v>
      </c>
      <c r="C757">
        <v>673.97</v>
      </c>
      <c r="D757">
        <v>682.07</v>
      </c>
      <c r="E757">
        <v>665.87</v>
      </c>
      <c r="F757">
        <v>673.99</v>
      </c>
      <c r="G757">
        <v>29731</v>
      </c>
      <c r="H757" t="str">
        <f>VLOOKUP(B757,dim_company!A:C,3,FALSE)</f>
        <v>Reliance Industries</v>
      </c>
      <c r="I757" t="str">
        <f>VLOOKUP(B757,dim_company!A:D,4,FALSE)</f>
        <v>SEC04</v>
      </c>
      <c r="J757" t="str">
        <f>VLOOKUP(I757,dim_sector!A:B,2,FALSE)</f>
        <v>Energy</v>
      </c>
      <c r="K757">
        <f xml:space="preserve"> tbl_market[[#This Row],[close]] - tbl_market[[#This Row],[open]]</f>
        <v>1.999999999998181E-2</v>
      </c>
      <c r="L757">
        <f xml:space="preserve"> (tbl_market[ [#This Row],[close] ] - tbl_market[[#This Row],[open]]) / tbl_market[[#This Row],[open]]</f>
        <v>2.9674911346175362E-5</v>
      </c>
      <c r="M757">
        <f xml:space="preserve"> tbl_market[[#This Row],[high]] - tbl_market[[#This Row],[low]]</f>
        <v>16.200000000000045</v>
      </c>
      <c r="N757" s="11" t="str">
        <f t="shared" si="11"/>
        <v>May</v>
      </c>
    </row>
    <row r="758" spans="1:14">
      <c r="A758" t="s">
        <v>281</v>
      </c>
      <c r="B758" t="s">
        <v>36</v>
      </c>
      <c r="C758">
        <v>680.18</v>
      </c>
      <c r="D758">
        <v>686.72</v>
      </c>
      <c r="E758">
        <v>673.64</v>
      </c>
      <c r="F758">
        <v>682.33</v>
      </c>
      <c r="G758">
        <v>13693</v>
      </c>
      <c r="H758" t="str">
        <f>VLOOKUP(B758,dim_company!A:C,3,FALSE)</f>
        <v>Reliance Industries</v>
      </c>
      <c r="I758" t="str">
        <f>VLOOKUP(B758,dim_company!A:D,4,FALSE)</f>
        <v>SEC04</v>
      </c>
      <c r="J758" t="str">
        <f>VLOOKUP(I758,dim_sector!A:B,2,FALSE)</f>
        <v>Energy</v>
      </c>
      <c r="K758">
        <f xml:space="preserve"> tbl_market[[#This Row],[close]] - tbl_market[[#This Row],[open]]</f>
        <v>2.1500000000000909</v>
      </c>
      <c r="L758">
        <f xml:space="preserve"> (tbl_market[ [#This Row],[close] ] - tbl_market[[#This Row],[open]]) / tbl_market[[#This Row],[open]]</f>
        <v>3.1609279896499323E-3</v>
      </c>
      <c r="M758">
        <f xml:space="preserve"> tbl_market[[#This Row],[high]] - tbl_market[[#This Row],[low]]</f>
        <v>13.080000000000041</v>
      </c>
      <c r="N758" s="11" t="str">
        <f t="shared" si="11"/>
        <v>May</v>
      </c>
    </row>
    <row r="759" spans="1:14">
      <c r="A759" t="s">
        <v>282</v>
      </c>
      <c r="B759" t="s">
        <v>36</v>
      </c>
      <c r="C759">
        <v>675.42</v>
      </c>
      <c r="D759">
        <v>685.16</v>
      </c>
      <c r="E759">
        <v>665.68</v>
      </c>
      <c r="F759">
        <v>675.76</v>
      </c>
      <c r="G759">
        <v>22817</v>
      </c>
      <c r="H759" t="str">
        <f>VLOOKUP(B759,dim_company!A:C,3,FALSE)</f>
        <v>Reliance Industries</v>
      </c>
      <c r="I759" t="str">
        <f>VLOOKUP(B759,dim_company!A:D,4,FALSE)</f>
        <v>SEC04</v>
      </c>
      <c r="J759" t="str">
        <f>VLOOKUP(I759,dim_sector!A:B,2,FALSE)</f>
        <v>Energy</v>
      </c>
      <c r="K759">
        <f xml:space="preserve"> tbl_market[[#This Row],[close]] - tbl_market[[#This Row],[open]]</f>
        <v>0.34000000000003183</v>
      </c>
      <c r="L759">
        <f xml:space="preserve"> (tbl_market[ [#This Row],[close] ] - tbl_market[[#This Row],[open]]) / tbl_market[[#This Row],[open]]</f>
        <v>5.0339048295879876E-4</v>
      </c>
      <c r="M759">
        <f xml:space="preserve"> tbl_market[[#This Row],[high]] - tbl_market[[#This Row],[low]]</f>
        <v>19.480000000000018</v>
      </c>
      <c r="N759" s="11" t="str">
        <f t="shared" si="11"/>
        <v>May</v>
      </c>
    </row>
    <row r="760" spans="1:14">
      <c r="A760" t="s">
        <v>283</v>
      </c>
      <c r="B760" t="s">
        <v>36</v>
      </c>
      <c r="C760">
        <v>664.14</v>
      </c>
      <c r="D760">
        <v>674.09</v>
      </c>
      <c r="E760">
        <v>654.20000000000005</v>
      </c>
      <c r="F760">
        <v>664.68</v>
      </c>
      <c r="G760">
        <v>49831</v>
      </c>
      <c r="H760" t="str">
        <f>VLOOKUP(B760,dim_company!A:C,3,FALSE)</f>
        <v>Reliance Industries</v>
      </c>
      <c r="I760" t="str">
        <f>VLOOKUP(B760,dim_company!A:D,4,FALSE)</f>
        <v>SEC04</v>
      </c>
      <c r="J760" t="str">
        <f>VLOOKUP(I760,dim_sector!A:B,2,FALSE)</f>
        <v>Energy</v>
      </c>
      <c r="K760">
        <f xml:space="preserve"> tbl_market[[#This Row],[close]] - tbl_market[[#This Row],[open]]</f>
        <v>0.53999999999996362</v>
      </c>
      <c r="L760">
        <f xml:space="preserve"> (tbl_market[ [#This Row],[close] ] - tbl_market[[#This Row],[open]]) / tbl_market[[#This Row],[open]]</f>
        <v>8.130815791850568E-4</v>
      </c>
      <c r="M760">
        <f xml:space="preserve"> tbl_market[[#This Row],[high]] - tbl_market[[#This Row],[low]]</f>
        <v>19.889999999999986</v>
      </c>
      <c r="N760" s="11" t="str">
        <f t="shared" si="11"/>
        <v>May</v>
      </c>
    </row>
    <row r="761" spans="1:14">
      <c r="A761" t="s">
        <v>284</v>
      </c>
      <c r="B761" t="s">
        <v>36</v>
      </c>
      <c r="C761">
        <v>650.59</v>
      </c>
      <c r="D761">
        <v>656.4</v>
      </c>
      <c r="E761">
        <v>644.78</v>
      </c>
      <c r="F761">
        <v>649.64</v>
      </c>
      <c r="G761">
        <v>6469</v>
      </c>
      <c r="H761" t="str">
        <f>VLOOKUP(B761,dim_company!A:C,3,FALSE)</f>
        <v>Reliance Industries</v>
      </c>
      <c r="I761" t="str">
        <f>VLOOKUP(B761,dim_company!A:D,4,FALSE)</f>
        <v>SEC04</v>
      </c>
      <c r="J761" t="str">
        <f>VLOOKUP(I761,dim_sector!A:B,2,FALSE)</f>
        <v>Energy</v>
      </c>
      <c r="K761">
        <f xml:space="preserve"> tbl_market[[#This Row],[close]] - tbl_market[[#This Row],[open]]</f>
        <v>-0.95000000000004547</v>
      </c>
      <c r="L761">
        <f xml:space="preserve"> (tbl_market[ [#This Row],[close] ] - tbl_market[[#This Row],[open]]) / tbl_market[[#This Row],[open]]</f>
        <v>-1.4602130373968943E-3</v>
      </c>
      <c r="M761">
        <f xml:space="preserve"> tbl_market[[#This Row],[high]] - tbl_market[[#This Row],[low]]</f>
        <v>11.620000000000005</v>
      </c>
      <c r="N761" s="11" t="str">
        <f t="shared" si="11"/>
        <v>May</v>
      </c>
    </row>
    <row r="762" spans="1:14">
      <c r="A762" t="s">
        <v>285</v>
      </c>
      <c r="B762" t="s">
        <v>36</v>
      </c>
      <c r="C762">
        <v>653.27</v>
      </c>
      <c r="D762">
        <v>658.26</v>
      </c>
      <c r="E762">
        <v>648.29</v>
      </c>
      <c r="F762">
        <v>653.96</v>
      </c>
      <c r="G762">
        <v>34937</v>
      </c>
      <c r="H762" t="str">
        <f>VLOOKUP(B762,dim_company!A:C,3,FALSE)</f>
        <v>Reliance Industries</v>
      </c>
      <c r="I762" t="str">
        <f>VLOOKUP(B762,dim_company!A:D,4,FALSE)</f>
        <v>SEC04</v>
      </c>
      <c r="J762" t="str">
        <f>VLOOKUP(I762,dim_sector!A:B,2,FALSE)</f>
        <v>Energy</v>
      </c>
      <c r="K762">
        <f xml:space="preserve"> tbl_market[[#This Row],[close]] - tbl_market[[#This Row],[open]]</f>
        <v>0.69000000000005457</v>
      </c>
      <c r="L762">
        <f xml:space="preserve"> (tbl_market[ [#This Row],[close] ] - tbl_market[[#This Row],[open]]) / tbl_market[[#This Row],[open]]</f>
        <v>1.0562248381221465E-3</v>
      </c>
      <c r="M762">
        <f xml:space="preserve"> tbl_market[[#This Row],[high]] - tbl_market[[#This Row],[low]]</f>
        <v>9.9700000000000273</v>
      </c>
      <c r="N762" s="11" t="str">
        <f t="shared" si="11"/>
        <v>May</v>
      </c>
    </row>
    <row r="763" spans="1:14">
      <c r="A763" t="s">
        <v>288</v>
      </c>
      <c r="B763" t="s">
        <v>36</v>
      </c>
      <c r="C763">
        <v>647.08000000000004</v>
      </c>
      <c r="D763">
        <v>649.88</v>
      </c>
      <c r="E763">
        <v>644.28</v>
      </c>
      <c r="F763">
        <v>645.09</v>
      </c>
      <c r="G763">
        <v>26051</v>
      </c>
      <c r="H763" t="str">
        <f>VLOOKUP(B763,dim_company!A:C,3,FALSE)</f>
        <v>Reliance Industries</v>
      </c>
      <c r="I763" t="str">
        <f>VLOOKUP(B763,dim_company!A:D,4,FALSE)</f>
        <v>SEC04</v>
      </c>
      <c r="J763" t="str">
        <f>VLOOKUP(I763,dim_sector!A:B,2,FALSE)</f>
        <v>Energy</v>
      </c>
      <c r="K763">
        <f xml:space="preserve"> tbl_market[[#This Row],[close]] - tbl_market[[#This Row],[open]]</f>
        <v>-1.9900000000000091</v>
      </c>
      <c r="L763">
        <f xml:space="preserve"> (tbl_market[ [#This Row],[close] ] - tbl_market[[#This Row],[open]]) / tbl_market[[#This Row],[open]]</f>
        <v>-3.0753538975088228E-3</v>
      </c>
      <c r="M763">
        <f xml:space="preserve"> tbl_market[[#This Row],[high]] - tbl_market[[#This Row],[low]]</f>
        <v>5.6000000000000227</v>
      </c>
      <c r="N763" s="11" t="str">
        <f t="shared" si="11"/>
        <v>May</v>
      </c>
    </row>
    <row r="764" spans="1:14">
      <c r="A764" t="s">
        <v>289</v>
      </c>
      <c r="B764" t="s">
        <v>36</v>
      </c>
      <c r="C764">
        <v>626.33000000000004</v>
      </c>
      <c r="D764">
        <v>637.22</v>
      </c>
      <c r="E764">
        <v>615.44000000000005</v>
      </c>
      <c r="F764">
        <v>627.98</v>
      </c>
      <c r="G764">
        <v>34787</v>
      </c>
      <c r="H764" t="str">
        <f>VLOOKUP(B764,dim_company!A:C,3,FALSE)</f>
        <v>Reliance Industries</v>
      </c>
      <c r="I764" t="str">
        <f>VLOOKUP(B764,dim_company!A:D,4,FALSE)</f>
        <v>SEC04</v>
      </c>
      <c r="J764" t="str">
        <f>VLOOKUP(I764,dim_sector!A:B,2,FALSE)</f>
        <v>Energy</v>
      </c>
      <c r="K764">
        <f xml:space="preserve"> tbl_market[[#This Row],[close]] - tbl_market[[#This Row],[open]]</f>
        <v>1.6499999999999773</v>
      </c>
      <c r="L764">
        <f xml:space="preserve"> (tbl_market[ [#This Row],[close] ] - tbl_market[[#This Row],[open]]) / tbl_market[[#This Row],[open]]</f>
        <v>2.6343940095476461E-3</v>
      </c>
      <c r="M764">
        <f xml:space="preserve"> tbl_market[[#This Row],[high]] - tbl_market[[#This Row],[low]]</f>
        <v>21.779999999999973</v>
      </c>
      <c r="N764" s="11" t="str">
        <f t="shared" si="11"/>
        <v>May</v>
      </c>
    </row>
    <row r="765" spans="1:14">
      <c r="A765" t="s">
        <v>290</v>
      </c>
      <c r="B765" t="s">
        <v>36</v>
      </c>
      <c r="C765">
        <v>632</v>
      </c>
      <c r="D765">
        <v>634.99</v>
      </c>
      <c r="E765">
        <v>629.02</v>
      </c>
      <c r="F765">
        <v>631.21</v>
      </c>
      <c r="G765">
        <v>46253</v>
      </c>
      <c r="H765" t="str">
        <f>VLOOKUP(B765,dim_company!A:C,3,FALSE)</f>
        <v>Reliance Industries</v>
      </c>
      <c r="I765" t="str">
        <f>VLOOKUP(B765,dim_company!A:D,4,FALSE)</f>
        <v>SEC04</v>
      </c>
      <c r="J765" t="str">
        <f>VLOOKUP(I765,dim_sector!A:B,2,FALSE)</f>
        <v>Energy</v>
      </c>
      <c r="K765">
        <f xml:space="preserve"> tbl_market[[#This Row],[close]] - tbl_market[[#This Row],[open]]</f>
        <v>-0.78999999999996362</v>
      </c>
      <c r="L765">
        <f xml:space="preserve"> (tbl_market[ [#This Row],[close] ] - tbl_market[[#This Row],[open]]) / tbl_market[[#This Row],[open]]</f>
        <v>-1.2499999999999423E-3</v>
      </c>
      <c r="M765">
        <f xml:space="preserve"> tbl_market[[#This Row],[high]] - tbl_market[[#This Row],[low]]</f>
        <v>5.9700000000000273</v>
      </c>
      <c r="N765" s="11" t="str">
        <f t="shared" si="11"/>
        <v>May</v>
      </c>
    </row>
    <row r="766" spans="1:14">
      <c r="A766" t="s">
        <v>291</v>
      </c>
      <c r="B766" t="s">
        <v>36</v>
      </c>
      <c r="C766">
        <v>650.53</v>
      </c>
      <c r="D766">
        <v>659.79</v>
      </c>
      <c r="E766">
        <v>641.27</v>
      </c>
      <c r="F766">
        <v>651.5</v>
      </c>
      <c r="G766">
        <v>19394</v>
      </c>
      <c r="H766" t="str">
        <f>VLOOKUP(B766,dim_company!A:C,3,FALSE)</f>
        <v>Reliance Industries</v>
      </c>
      <c r="I766" t="str">
        <f>VLOOKUP(B766,dim_company!A:D,4,FALSE)</f>
        <v>SEC04</v>
      </c>
      <c r="J766" t="str">
        <f>VLOOKUP(I766,dim_sector!A:B,2,FALSE)</f>
        <v>Energy</v>
      </c>
      <c r="K766">
        <f xml:space="preserve"> tbl_market[[#This Row],[close]] - tbl_market[[#This Row],[open]]</f>
        <v>0.97000000000002728</v>
      </c>
      <c r="L766">
        <f xml:space="preserve"> (tbl_market[ [#This Row],[close] ] - tbl_market[[#This Row],[open]]) / tbl_market[[#This Row],[open]]</f>
        <v>1.4910918789295302E-3</v>
      </c>
      <c r="M766">
        <f xml:space="preserve"> tbl_market[[#This Row],[high]] - tbl_market[[#This Row],[low]]</f>
        <v>18.519999999999982</v>
      </c>
      <c r="N766" s="11" t="str">
        <f t="shared" si="11"/>
        <v>May</v>
      </c>
    </row>
    <row r="767" spans="1:14">
      <c r="A767" t="s">
        <v>292</v>
      </c>
      <c r="B767" t="s">
        <v>36</v>
      </c>
      <c r="C767">
        <v>649.62</v>
      </c>
      <c r="D767">
        <v>660.55</v>
      </c>
      <c r="E767">
        <v>638.69000000000005</v>
      </c>
      <c r="F767">
        <v>651.61</v>
      </c>
      <c r="G767">
        <v>49998</v>
      </c>
      <c r="H767" t="str">
        <f>VLOOKUP(B767,dim_company!A:C,3,FALSE)</f>
        <v>Reliance Industries</v>
      </c>
      <c r="I767" t="str">
        <f>VLOOKUP(B767,dim_company!A:D,4,FALSE)</f>
        <v>SEC04</v>
      </c>
      <c r="J767" t="str">
        <f>VLOOKUP(I767,dim_sector!A:B,2,FALSE)</f>
        <v>Energy</v>
      </c>
      <c r="K767">
        <f xml:space="preserve"> tbl_market[[#This Row],[close]] - tbl_market[[#This Row],[open]]</f>
        <v>1.9900000000000091</v>
      </c>
      <c r="L767">
        <f xml:space="preserve"> (tbl_market[ [#This Row],[close] ] - tbl_market[[#This Row],[open]]) / tbl_market[[#This Row],[open]]</f>
        <v>3.0633293309935178E-3</v>
      </c>
      <c r="M767">
        <f xml:space="preserve"> tbl_market[[#This Row],[high]] - tbl_market[[#This Row],[low]]</f>
        <v>21.8599999999999</v>
      </c>
      <c r="N767" s="11" t="str">
        <f t="shared" si="11"/>
        <v>May</v>
      </c>
    </row>
    <row r="768" spans="1:14">
      <c r="A768" t="s">
        <v>295</v>
      </c>
      <c r="B768" t="s">
        <v>36</v>
      </c>
      <c r="C768">
        <v>658.58</v>
      </c>
      <c r="D768">
        <v>666.22</v>
      </c>
      <c r="E768">
        <v>650.94000000000005</v>
      </c>
      <c r="F768">
        <v>658.69</v>
      </c>
      <c r="G768">
        <v>31268</v>
      </c>
      <c r="H768" t="str">
        <f>VLOOKUP(B768,dim_company!A:C,3,FALSE)</f>
        <v>Reliance Industries</v>
      </c>
      <c r="I768" t="str">
        <f>VLOOKUP(B768,dim_company!A:D,4,FALSE)</f>
        <v>SEC04</v>
      </c>
      <c r="J768" t="str">
        <f>VLOOKUP(I768,dim_sector!A:B,2,FALSE)</f>
        <v>Energy</v>
      </c>
      <c r="K768">
        <f xml:space="preserve"> tbl_market[[#This Row],[close]] - tbl_market[[#This Row],[open]]</f>
        <v>0.11000000000001364</v>
      </c>
      <c r="L768">
        <f xml:space="preserve"> (tbl_market[ [#This Row],[close] ] - tbl_market[[#This Row],[open]]) / tbl_market[[#This Row],[open]]</f>
        <v>1.670260256916603E-4</v>
      </c>
      <c r="M768">
        <f xml:space="preserve"> tbl_market[[#This Row],[high]] - tbl_market[[#This Row],[low]]</f>
        <v>15.279999999999973</v>
      </c>
      <c r="N768" s="11" t="str">
        <f t="shared" si="11"/>
        <v>May</v>
      </c>
    </row>
    <row r="769" spans="1:14">
      <c r="A769" t="s">
        <v>296</v>
      </c>
      <c r="B769" t="s">
        <v>36</v>
      </c>
      <c r="C769">
        <v>664.89</v>
      </c>
      <c r="D769">
        <v>672.44</v>
      </c>
      <c r="E769">
        <v>657.34</v>
      </c>
      <c r="F769">
        <v>659.52</v>
      </c>
      <c r="G769">
        <v>47698</v>
      </c>
      <c r="H769" t="str">
        <f>VLOOKUP(B769,dim_company!A:C,3,FALSE)</f>
        <v>Reliance Industries</v>
      </c>
      <c r="I769" t="str">
        <f>VLOOKUP(B769,dim_company!A:D,4,FALSE)</f>
        <v>SEC04</v>
      </c>
      <c r="J769" t="str">
        <f>VLOOKUP(I769,dim_sector!A:B,2,FALSE)</f>
        <v>Energy</v>
      </c>
      <c r="K769">
        <f xml:space="preserve"> tbl_market[[#This Row],[close]] - tbl_market[[#This Row],[open]]</f>
        <v>-5.3700000000000045</v>
      </c>
      <c r="L769">
        <f xml:space="preserve"> (tbl_market[ [#This Row],[close] ] - tbl_market[[#This Row],[open]]) / tbl_market[[#This Row],[open]]</f>
        <v>-8.0765239362902211E-3</v>
      </c>
      <c r="M769">
        <f xml:space="preserve"> tbl_market[[#This Row],[high]] - tbl_market[[#This Row],[low]]</f>
        <v>15.100000000000023</v>
      </c>
      <c r="N769" s="11" t="str">
        <f t="shared" si="11"/>
        <v>May</v>
      </c>
    </row>
    <row r="770" spans="1:14">
      <c r="A770" t="s">
        <v>297</v>
      </c>
      <c r="B770" t="s">
        <v>36</v>
      </c>
      <c r="C770">
        <v>653.54</v>
      </c>
      <c r="D770">
        <v>659.18</v>
      </c>
      <c r="E770">
        <v>647.9</v>
      </c>
      <c r="F770">
        <v>658.86</v>
      </c>
      <c r="G770">
        <v>36525</v>
      </c>
      <c r="H770" t="str">
        <f>VLOOKUP(B770,dim_company!A:C,3,FALSE)</f>
        <v>Reliance Industries</v>
      </c>
      <c r="I770" t="str">
        <f>VLOOKUP(B770,dim_company!A:D,4,FALSE)</f>
        <v>SEC04</v>
      </c>
      <c r="J770" t="str">
        <f>VLOOKUP(I770,dim_sector!A:B,2,FALSE)</f>
        <v>Energy</v>
      </c>
      <c r="K770">
        <f xml:space="preserve"> tbl_market[[#This Row],[close]] - tbl_market[[#This Row],[open]]</f>
        <v>5.32000000000005</v>
      </c>
      <c r="L770">
        <f xml:space="preserve"> (tbl_market[ [#This Row],[close] ] - tbl_market[[#This Row],[open]]) / tbl_market[[#This Row],[open]]</f>
        <v>8.1402821556447198E-3</v>
      </c>
      <c r="M770">
        <f xml:space="preserve"> tbl_market[[#This Row],[high]] - tbl_market[[#This Row],[low]]</f>
        <v>11.279999999999973</v>
      </c>
      <c r="N770" s="11" t="str">
        <f t="shared" ref="N770:N833" si="12">TEXT(A770,"mmm")</f>
        <v>May</v>
      </c>
    </row>
    <row r="771" spans="1:14">
      <c r="A771" t="s">
        <v>298</v>
      </c>
      <c r="B771" t="s">
        <v>36</v>
      </c>
      <c r="C771">
        <v>668.15</v>
      </c>
      <c r="D771">
        <v>673.6</v>
      </c>
      <c r="E771">
        <v>662.71</v>
      </c>
      <c r="F771">
        <v>666.69</v>
      </c>
      <c r="G771">
        <v>24284</v>
      </c>
      <c r="H771" t="str">
        <f>VLOOKUP(B771,dim_company!A:C,3,FALSE)</f>
        <v>Reliance Industries</v>
      </c>
      <c r="I771" t="str">
        <f>VLOOKUP(B771,dim_company!A:D,4,FALSE)</f>
        <v>SEC04</v>
      </c>
      <c r="J771" t="str">
        <f>VLOOKUP(I771,dim_sector!A:B,2,FALSE)</f>
        <v>Energy</v>
      </c>
      <c r="K771">
        <f xml:space="preserve"> tbl_market[[#This Row],[close]] - tbl_market[[#This Row],[open]]</f>
        <v>-1.4599999999999227</v>
      </c>
      <c r="L771">
        <f xml:space="preserve"> (tbl_market[ [#This Row],[close] ] - tbl_market[[#This Row],[open]]) / tbl_market[[#This Row],[open]]</f>
        <v>-2.1851380677990312E-3</v>
      </c>
      <c r="M771">
        <f xml:space="preserve"> tbl_market[[#This Row],[high]] - tbl_market[[#This Row],[low]]</f>
        <v>10.889999999999986</v>
      </c>
      <c r="N771" s="11" t="str">
        <f t="shared" si="12"/>
        <v>May</v>
      </c>
    </row>
    <row r="772" spans="1:14">
      <c r="A772" t="s">
        <v>299</v>
      </c>
      <c r="B772" t="s">
        <v>36</v>
      </c>
      <c r="C772">
        <v>659.12</v>
      </c>
      <c r="D772">
        <v>665.16</v>
      </c>
      <c r="E772">
        <v>653.08000000000004</v>
      </c>
      <c r="F772">
        <v>664.41</v>
      </c>
      <c r="G772">
        <v>6017</v>
      </c>
      <c r="H772" t="str">
        <f>VLOOKUP(B772,dim_company!A:C,3,FALSE)</f>
        <v>Reliance Industries</v>
      </c>
      <c r="I772" t="str">
        <f>VLOOKUP(B772,dim_company!A:D,4,FALSE)</f>
        <v>SEC04</v>
      </c>
      <c r="J772" t="str">
        <f>VLOOKUP(I772,dim_sector!A:B,2,FALSE)</f>
        <v>Energy</v>
      </c>
      <c r="K772">
        <f xml:space="preserve"> tbl_market[[#This Row],[close]] - tbl_market[[#This Row],[open]]</f>
        <v>5.2899999999999636</v>
      </c>
      <c r="L772">
        <f xml:space="preserve"> (tbl_market[ [#This Row],[close] ] - tbl_market[[#This Row],[open]]) / tbl_market[[#This Row],[open]]</f>
        <v>8.025852652020821E-3</v>
      </c>
      <c r="M772">
        <f xml:space="preserve"> tbl_market[[#This Row],[high]] - tbl_market[[#This Row],[low]]</f>
        <v>12.079999999999927</v>
      </c>
      <c r="N772" s="11" t="str">
        <f t="shared" si="12"/>
        <v>May</v>
      </c>
    </row>
    <row r="773" spans="1:14">
      <c r="A773" t="s">
        <v>302</v>
      </c>
      <c r="B773" t="s">
        <v>36</v>
      </c>
      <c r="C773">
        <v>667.02</v>
      </c>
      <c r="D773">
        <v>678.45</v>
      </c>
      <c r="E773">
        <v>655.59</v>
      </c>
      <c r="F773">
        <v>666.82</v>
      </c>
      <c r="G773">
        <v>23436</v>
      </c>
      <c r="H773" t="str">
        <f>VLOOKUP(B773,dim_company!A:C,3,FALSE)</f>
        <v>Reliance Industries</v>
      </c>
      <c r="I773" t="str">
        <f>VLOOKUP(B773,dim_company!A:D,4,FALSE)</f>
        <v>SEC04</v>
      </c>
      <c r="J773" t="str">
        <f>VLOOKUP(I773,dim_sector!A:B,2,FALSE)</f>
        <v>Energy</v>
      </c>
      <c r="K773">
        <f xml:space="preserve"> tbl_market[[#This Row],[close]] - tbl_market[[#This Row],[open]]</f>
        <v>-0.19999999999993179</v>
      </c>
      <c r="L773">
        <f xml:space="preserve"> (tbl_market[ [#This Row],[close] ] - tbl_market[[#This Row],[open]]) / tbl_market[[#This Row],[open]]</f>
        <v>-2.998410842252583E-4</v>
      </c>
      <c r="M773">
        <f xml:space="preserve"> tbl_market[[#This Row],[high]] - tbl_market[[#This Row],[low]]</f>
        <v>22.860000000000014</v>
      </c>
      <c r="N773" s="11" t="str">
        <f t="shared" si="12"/>
        <v>May</v>
      </c>
    </row>
    <row r="774" spans="1:14">
      <c r="A774" t="s">
        <v>303</v>
      </c>
      <c r="B774" t="s">
        <v>36</v>
      </c>
      <c r="C774">
        <v>669.99</v>
      </c>
      <c r="D774">
        <v>676.12</v>
      </c>
      <c r="E774">
        <v>663.85</v>
      </c>
      <c r="F774">
        <v>669.68</v>
      </c>
      <c r="G774">
        <v>26279</v>
      </c>
      <c r="H774" t="str">
        <f>VLOOKUP(B774,dim_company!A:C,3,FALSE)</f>
        <v>Reliance Industries</v>
      </c>
      <c r="I774" t="str">
        <f>VLOOKUP(B774,dim_company!A:D,4,FALSE)</f>
        <v>SEC04</v>
      </c>
      <c r="J774" t="str">
        <f>VLOOKUP(I774,dim_sector!A:B,2,FALSE)</f>
        <v>Energy</v>
      </c>
      <c r="K774">
        <f xml:space="preserve"> tbl_market[[#This Row],[close]] - tbl_market[[#This Row],[open]]</f>
        <v>-0.31000000000005912</v>
      </c>
      <c r="L774">
        <f xml:space="preserve"> (tbl_market[ [#This Row],[close] ] - tbl_market[[#This Row],[open]]) / tbl_market[[#This Row],[open]]</f>
        <v>-4.6269347303699924E-4</v>
      </c>
      <c r="M774">
        <f xml:space="preserve"> tbl_market[[#This Row],[high]] - tbl_market[[#This Row],[low]]</f>
        <v>12.269999999999982</v>
      </c>
      <c r="N774" s="11" t="str">
        <f t="shared" si="12"/>
        <v>May</v>
      </c>
    </row>
    <row r="775" spans="1:14">
      <c r="A775" t="s">
        <v>304</v>
      </c>
      <c r="B775" t="s">
        <v>36</v>
      </c>
      <c r="C775">
        <v>666.55</v>
      </c>
      <c r="D775">
        <v>670.64</v>
      </c>
      <c r="E775">
        <v>662.45</v>
      </c>
      <c r="F775">
        <v>664.23</v>
      </c>
      <c r="G775">
        <v>20715</v>
      </c>
      <c r="H775" t="str">
        <f>VLOOKUP(B775,dim_company!A:C,3,FALSE)</f>
        <v>Reliance Industries</v>
      </c>
      <c r="I775" t="str">
        <f>VLOOKUP(B775,dim_company!A:D,4,FALSE)</f>
        <v>SEC04</v>
      </c>
      <c r="J775" t="str">
        <f>VLOOKUP(I775,dim_sector!A:B,2,FALSE)</f>
        <v>Energy</v>
      </c>
      <c r="K775">
        <f xml:space="preserve"> tbl_market[[#This Row],[close]] - tbl_market[[#This Row],[open]]</f>
        <v>-2.3199999999999363</v>
      </c>
      <c r="L775">
        <f xml:space="preserve"> (tbl_market[ [#This Row],[close] ] - tbl_market[[#This Row],[open]]) / tbl_market[[#This Row],[open]]</f>
        <v>-3.4806091065935586E-3</v>
      </c>
      <c r="M775">
        <f xml:space="preserve"> tbl_market[[#This Row],[high]] - tbl_market[[#This Row],[low]]</f>
        <v>8.1899999999999409</v>
      </c>
      <c r="N775" s="11" t="str">
        <f t="shared" si="12"/>
        <v>May</v>
      </c>
    </row>
    <row r="776" spans="1:14">
      <c r="A776" t="s">
        <v>305</v>
      </c>
      <c r="B776" t="s">
        <v>36</v>
      </c>
      <c r="C776">
        <v>667</v>
      </c>
      <c r="D776">
        <v>673.41</v>
      </c>
      <c r="E776">
        <v>660.58</v>
      </c>
      <c r="F776">
        <v>672.74</v>
      </c>
      <c r="G776">
        <v>30312</v>
      </c>
      <c r="H776" t="str">
        <f>VLOOKUP(B776,dim_company!A:C,3,FALSE)</f>
        <v>Reliance Industries</v>
      </c>
      <c r="I776" t="str">
        <f>VLOOKUP(B776,dim_company!A:D,4,FALSE)</f>
        <v>SEC04</v>
      </c>
      <c r="J776" t="str">
        <f>VLOOKUP(I776,dim_sector!A:B,2,FALSE)</f>
        <v>Energy</v>
      </c>
      <c r="K776">
        <f xml:space="preserve"> tbl_market[[#This Row],[close]] - tbl_market[[#This Row],[open]]</f>
        <v>5.7400000000000091</v>
      </c>
      <c r="L776">
        <f xml:space="preserve"> (tbl_market[ [#This Row],[close] ] - tbl_market[[#This Row],[open]]) / tbl_market[[#This Row],[open]]</f>
        <v>8.6056971514243009E-3</v>
      </c>
      <c r="M776">
        <f xml:space="preserve"> tbl_market[[#This Row],[high]] - tbl_market[[#This Row],[low]]</f>
        <v>12.829999999999927</v>
      </c>
      <c r="N776" s="11" t="str">
        <f t="shared" si="12"/>
        <v>May</v>
      </c>
    </row>
    <row r="777" spans="1:14">
      <c r="A777" t="s">
        <v>306</v>
      </c>
      <c r="B777" t="s">
        <v>36</v>
      </c>
      <c r="C777">
        <v>676.61</v>
      </c>
      <c r="D777">
        <v>681.9</v>
      </c>
      <c r="E777">
        <v>671.33</v>
      </c>
      <c r="F777">
        <v>671.42</v>
      </c>
      <c r="G777">
        <v>14493</v>
      </c>
      <c r="H777" t="str">
        <f>VLOOKUP(B777,dim_company!A:C,3,FALSE)</f>
        <v>Reliance Industries</v>
      </c>
      <c r="I777" t="str">
        <f>VLOOKUP(B777,dim_company!A:D,4,FALSE)</f>
        <v>SEC04</v>
      </c>
      <c r="J777" t="str">
        <f>VLOOKUP(I777,dim_sector!A:B,2,FALSE)</f>
        <v>Energy</v>
      </c>
      <c r="K777">
        <f xml:space="preserve"> tbl_market[[#This Row],[close]] - tbl_market[[#This Row],[open]]</f>
        <v>-5.1900000000000546</v>
      </c>
      <c r="L777">
        <f xml:space="preserve"> (tbl_market[ [#This Row],[close] ] - tbl_market[[#This Row],[open]]) / tbl_market[[#This Row],[open]]</f>
        <v>-7.6705931038560686E-3</v>
      </c>
      <c r="M777">
        <f xml:space="preserve"> tbl_market[[#This Row],[high]] - tbl_market[[#This Row],[low]]</f>
        <v>10.569999999999936</v>
      </c>
      <c r="N777" s="11" t="str">
        <f t="shared" si="12"/>
        <v>May</v>
      </c>
    </row>
    <row r="778" spans="1:14">
      <c r="A778" t="s">
        <v>277</v>
      </c>
      <c r="B778" t="s">
        <v>39</v>
      </c>
      <c r="C778">
        <v>261.45</v>
      </c>
      <c r="D778">
        <v>266.19</v>
      </c>
      <c r="E778">
        <v>256.70999999999998</v>
      </c>
      <c r="F778">
        <v>261.86</v>
      </c>
      <c r="G778">
        <v>21538</v>
      </c>
      <c r="H778" t="str">
        <f>VLOOKUP(B778,dim_company!A:C,3,FALSE)</f>
        <v>Apple Inc.</v>
      </c>
      <c r="I778" t="str">
        <f>VLOOKUP(B778,dim_company!A:D,4,FALSE)</f>
        <v>SEC01</v>
      </c>
      <c r="J778" t="str">
        <f>VLOOKUP(I778,dim_sector!A:B,2,FALSE)</f>
        <v>Information Technology</v>
      </c>
      <c r="K778">
        <f xml:space="preserve"> tbl_market[[#This Row],[close]] - tbl_market[[#This Row],[open]]</f>
        <v>0.41000000000002501</v>
      </c>
      <c r="L778">
        <f xml:space="preserve"> (tbl_market[ [#This Row],[close] ] - tbl_market[[#This Row],[open]]) / tbl_market[[#This Row],[open]]</f>
        <v>1.5681774717920254E-3</v>
      </c>
      <c r="M778">
        <f xml:space="preserve"> tbl_market[[#This Row],[high]] - tbl_market[[#This Row],[low]]</f>
        <v>9.4800000000000182</v>
      </c>
      <c r="N778" s="11" t="str">
        <f t="shared" si="12"/>
        <v>May</v>
      </c>
    </row>
    <row r="779" spans="1:14">
      <c r="A779" t="s">
        <v>278</v>
      </c>
      <c r="B779" t="s">
        <v>39</v>
      </c>
      <c r="C779">
        <v>256.08999999999997</v>
      </c>
      <c r="D779">
        <v>259.52999999999997</v>
      </c>
      <c r="E779">
        <v>252.65</v>
      </c>
      <c r="F779">
        <v>254.63</v>
      </c>
      <c r="G779">
        <v>37575</v>
      </c>
      <c r="H779" t="str">
        <f>VLOOKUP(B779,dim_company!A:C,3,FALSE)</f>
        <v>Apple Inc.</v>
      </c>
      <c r="I779" t="str">
        <f>VLOOKUP(B779,dim_company!A:D,4,FALSE)</f>
        <v>SEC01</v>
      </c>
      <c r="J779" t="str">
        <f>VLOOKUP(I779,dim_sector!A:B,2,FALSE)</f>
        <v>Information Technology</v>
      </c>
      <c r="K779">
        <f xml:space="preserve"> tbl_market[[#This Row],[close]] - tbl_market[[#This Row],[open]]</f>
        <v>-1.4599999999999795</v>
      </c>
      <c r="L779">
        <f xml:space="preserve"> (tbl_market[ [#This Row],[close] ] - tbl_market[[#This Row],[open]]) / tbl_market[[#This Row],[open]]</f>
        <v>-5.7011206997539133E-3</v>
      </c>
      <c r="M779">
        <f xml:space="preserve"> tbl_market[[#This Row],[high]] - tbl_market[[#This Row],[low]]</f>
        <v>6.879999999999967</v>
      </c>
      <c r="N779" s="11" t="str">
        <f t="shared" si="12"/>
        <v>May</v>
      </c>
    </row>
    <row r="780" spans="1:14">
      <c r="A780" t="s">
        <v>281</v>
      </c>
      <c r="B780" t="s">
        <v>39</v>
      </c>
      <c r="C780">
        <v>252.59</v>
      </c>
      <c r="D780">
        <v>254.82</v>
      </c>
      <c r="E780">
        <v>250.36</v>
      </c>
      <c r="F780">
        <v>253.1</v>
      </c>
      <c r="G780">
        <v>4236</v>
      </c>
      <c r="H780" t="str">
        <f>VLOOKUP(B780,dim_company!A:C,3,FALSE)</f>
        <v>Apple Inc.</v>
      </c>
      <c r="I780" t="str">
        <f>VLOOKUP(B780,dim_company!A:D,4,FALSE)</f>
        <v>SEC01</v>
      </c>
      <c r="J780" t="str">
        <f>VLOOKUP(I780,dim_sector!A:B,2,FALSE)</f>
        <v>Information Technology</v>
      </c>
      <c r="K780">
        <f xml:space="preserve"> tbl_market[[#This Row],[close]] - tbl_market[[#This Row],[open]]</f>
        <v>0.50999999999999091</v>
      </c>
      <c r="L780">
        <f xml:space="preserve"> (tbl_market[ [#This Row],[close] ] - tbl_market[[#This Row],[open]]) / tbl_market[[#This Row],[open]]</f>
        <v>2.019082307296373E-3</v>
      </c>
      <c r="M780">
        <f xml:space="preserve"> tbl_market[[#This Row],[high]] - tbl_market[[#This Row],[low]]</f>
        <v>4.4599999999999795</v>
      </c>
      <c r="N780" s="11" t="str">
        <f t="shared" si="12"/>
        <v>May</v>
      </c>
    </row>
    <row r="781" spans="1:14">
      <c r="A781" t="s">
        <v>282</v>
      </c>
      <c r="B781" t="s">
        <v>39</v>
      </c>
      <c r="C781">
        <v>256.20999999999998</v>
      </c>
      <c r="D781">
        <v>258.8</v>
      </c>
      <c r="E781">
        <v>253.62</v>
      </c>
      <c r="F781">
        <v>256.35000000000002</v>
      </c>
      <c r="G781">
        <v>9556</v>
      </c>
      <c r="H781" t="str">
        <f>VLOOKUP(B781,dim_company!A:C,3,FALSE)</f>
        <v>Apple Inc.</v>
      </c>
      <c r="I781" t="str">
        <f>VLOOKUP(B781,dim_company!A:D,4,FALSE)</f>
        <v>SEC01</v>
      </c>
      <c r="J781" t="str">
        <f>VLOOKUP(I781,dim_sector!A:B,2,FALSE)</f>
        <v>Information Technology</v>
      </c>
      <c r="K781">
        <f xml:space="preserve"> tbl_market[[#This Row],[close]] - tbl_market[[#This Row],[open]]</f>
        <v>0.1400000000000432</v>
      </c>
      <c r="L781">
        <f xml:space="preserve"> (tbl_market[ [#This Row],[close] ] - tbl_market[[#This Row],[open]]) / tbl_market[[#This Row],[open]]</f>
        <v>5.4642675929918118E-4</v>
      </c>
      <c r="M781">
        <f xml:space="preserve"> tbl_market[[#This Row],[high]] - tbl_market[[#This Row],[low]]</f>
        <v>5.1800000000000068</v>
      </c>
      <c r="N781" s="11" t="str">
        <f t="shared" si="12"/>
        <v>May</v>
      </c>
    </row>
    <row r="782" spans="1:14">
      <c r="A782" t="s">
        <v>283</v>
      </c>
      <c r="B782" t="s">
        <v>39</v>
      </c>
      <c r="C782">
        <v>257.99</v>
      </c>
      <c r="D782">
        <v>262.11</v>
      </c>
      <c r="E782">
        <v>253.87</v>
      </c>
      <c r="F782">
        <v>258.18</v>
      </c>
      <c r="G782">
        <v>47633</v>
      </c>
      <c r="H782" t="str">
        <f>VLOOKUP(B782,dim_company!A:C,3,FALSE)</f>
        <v>Apple Inc.</v>
      </c>
      <c r="I782" t="str">
        <f>VLOOKUP(B782,dim_company!A:D,4,FALSE)</f>
        <v>SEC01</v>
      </c>
      <c r="J782" t="str">
        <f>VLOOKUP(I782,dim_sector!A:B,2,FALSE)</f>
        <v>Information Technology</v>
      </c>
      <c r="K782">
        <f xml:space="preserve"> tbl_market[[#This Row],[close]] - tbl_market[[#This Row],[open]]</f>
        <v>0.18999999999999773</v>
      </c>
      <c r="L782">
        <f xml:space="preserve"> (tbl_market[ [#This Row],[close] ] - tbl_market[[#This Row],[open]]) / tbl_market[[#This Row],[open]]</f>
        <v>7.3646265359121567E-4</v>
      </c>
      <c r="M782">
        <f xml:space="preserve"> tbl_market[[#This Row],[high]] - tbl_market[[#This Row],[low]]</f>
        <v>8.2400000000000091</v>
      </c>
      <c r="N782" s="11" t="str">
        <f t="shared" si="12"/>
        <v>May</v>
      </c>
    </row>
    <row r="783" spans="1:14">
      <c r="A783" t="s">
        <v>284</v>
      </c>
      <c r="B783" t="s">
        <v>39</v>
      </c>
      <c r="C783">
        <v>255.82</v>
      </c>
      <c r="D783">
        <v>259.75</v>
      </c>
      <c r="E783">
        <v>251.9</v>
      </c>
      <c r="F783">
        <v>255.52</v>
      </c>
      <c r="G783">
        <v>5857</v>
      </c>
      <c r="H783" t="str">
        <f>VLOOKUP(B783,dim_company!A:C,3,FALSE)</f>
        <v>Apple Inc.</v>
      </c>
      <c r="I783" t="str">
        <f>VLOOKUP(B783,dim_company!A:D,4,FALSE)</f>
        <v>SEC01</v>
      </c>
      <c r="J783" t="str">
        <f>VLOOKUP(I783,dim_sector!A:B,2,FALSE)</f>
        <v>Information Technology</v>
      </c>
      <c r="K783">
        <f xml:space="preserve"> tbl_market[[#This Row],[close]] - tbl_market[[#This Row],[open]]</f>
        <v>-0.29999999999998295</v>
      </c>
      <c r="L783">
        <f xml:space="preserve"> (tbl_market[ [#This Row],[close] ] - tbl_market[[#This Row],[open]]) / tbl_market[[#This Row],[open]]</f>
        <v>-1.1726995543741028E-3</v>
      </c>
      <c r="M783">
        <f xml:space="preserve"> tbl_market[[#This Row],[high]] - tbl_market[[#This Row],[low]]</f>
        <v>7.8499999999999943</v>
      </c>
      <c r="N783" s="11" t="str">
        <f t="shared" si="12"/>
        <v>May</v>
      </c>
    </row>
    <row r="784" spans="1:14">
      <c r="A784" t="s">
        <v>285</v>
      </c>
      <c r="B784" t="s">
        <v>39</v>
      </c>
      <c r="C784">
        <v>253.04</v>
      </c>
      <c r="D784">
        <v>254.06</v>
      </c>
      <c r="E784">
        <v>252.03</v>
      </c>
      <c r="F784">
        <v>253.77</v>
      </c>
      <c r="G784">
        <v>27132</v>
      </c>
      <c r="H784" t="str">
        <f>VLOOKUP(B784,dim_company!A:C,3,FALSE)</f>
        <v>Apple Inc.</v>
      </c>
      <c r="I784" t="str">
        <f>VLOOKUP(B784,dim_company!A:D,4,FALSE)</f>
        <v>SEC01</v>
      </c>
      <c r="J784" t="str">
        <f>VLOOKUP(I784,dim_sector!A:B,2,FALSE)</f>
        <v>Information Technology</v>
      </c>
      <c r="K784">
        <f xml:space="preserve"> tbl_market[[#This Row],[close]] - tbl_market[[#This Row],[open]]</f>
        <v>0.73000000000001819</v>
      </c>
      <c r="L784">
        <f xml:space="preserve"> (tbl_market[ [#This Row],[close] ] - tbl_market[[#This Row],[open]]) / tbl_market[[#This Row],[open]]</f>
        <v>2.884919380335197E-3</v>
      </c>
      <c r="M784">
        <f xml:space="preserve"> tbl_market[[#This Row],[high]] - tbl_market[[#This Row],[low]]</f>
        <v>2.0300000000000011</v>
      </c>
      <c r="N784" s="11" t="str">
        <f t="shared" si="12"/>
        <v>May</v>
      </c>
    </row>
    <row r="785" spans="1:14">
      <c r="A785" t="s">
        <v>288</v>
      </c>
      <c r="B785" t="s">
        <v>39</v>
      </c>
      <c r="C785">
        <v>253.55</v>
      </c>
      <c r="D785">
        <v>257.39999999999998</v>
      </c>
      <c r="E785">
        <v>249.7</v>
      </c>
      <c r="F785">
        <v>252.52</v>
      </c>
      <c r="G785">
        <v>10714</v>
      </c>
      <c r="H785" t="str">
        <f>VLOOKUP(B785,dim_company!A:C,3,FALSE)</f>
        <v>Apple Inc.</v>
      </c>
      <c r="I785" t="str">
        <f>VLOOKUP(B785,dim_company!A:D,4,FALSE)</f>
        <v>SEC01</v>
      </c>
      <c r="J785" t="str">
        <f>VLOOKUP(I785,dim_sector!A:B,2,FALSE)</f>
        <v>Information Technology</v>
      </c>
      <c r="K785">
        <f xml:space="preserve"> tbl_market[[#This Row],[close]] - tbl_market[[#This Row],[open]]</f>
        <v>-1.0300000000000011</v>
      </c>
      <c r="L785">
        <f xml:space="preserve"> (tbl_market[ [#This Row],[close] ] - tbl_market[[#This Row],[open]]) / tbl_market[[#This Row],[open]]</f>
        <v>-4.0623151252218541E-3</v>
      </c>
      <c r="M785">
        <f xml:space="preserve"> tbl_market[[#This Row],[high]] - tbl_market[[#This Row],[low]]</f>
        <v>7.6999999999999886</v>
      </c>
      <c r="N785" s="11" t="str">
        <f t="shared" si="12"/>
        <v>May</v>
      </c>
    </row>
    <row r="786" spans="1:14">
      <c r="A786" t="s">
        <v>289</v>
      </c>
      <c r="B786" t="s">
        <v>39</v>
      </c>
      <c r="C786">
        <v>249.43</v>
      </c>
      <c r="D786">
        <v>251.31</v>
      </c>
      <c r="E786">
        <v>247.56</v>
      </c>
      <c r="F786">
        <v>250.48</v>
      </c>
      <c r="G786">
        <v>16996</v>
      </c>
      <c r="H786" t="str">
        <f>VLOOKUP(B786,dim_company!A:C,3,FALSE)</f>
        <v>Apple Inc.</v>
      </c>
      <c r="I786" t="str">
        <f>VLOOKUP(B786,dim_company!A:D,4,FALSE)</f>
        <v>SEC01</v>
      </c>
      <c r="J786" t="str">
        <f>VLOOKUP(I786,dim_sector!A:B,2,FALSE)</f>
        <v>Information Technology</v>
      </c>
      <c r="K786">
        <f xml:space="preserve"> tbl_market[[#This Row],[close]] - tbl_market[[#This Row],[open]]</f>
        <v>1.0499999999999829</v>
      </c>
      <c r="L786">
        <f xml:space="preserve"> (tbl_market[ [#This Row],[close] ] - tbl_market[[#This Row],[open]]) / tbl_market[[#This Row],[open]]</f>
        <v>4.2095978831735671E-3</v>
      </c>
      <c r="M786">
        <f xml:space="preserve"> tbl_market[[#This Row],[high]] - tbl_market[[#This Row],[low]]</f>
        <v>3.75</v>
      </c>
      <c r="N786" s="11" t="str">
        <f t="shared" si="12"/>
        <v>May</v>
      </c>
    </row>
    <row r="787" spans="1:14">
      <c r="A787" t="s">
        <v>290</v>
      </c>
      <c r="B787" t="s">
        <v>39</v>
      </c>
      <c r="C787">
        <v>243.77</v>
      </c>
      <c r="D787">
        <v>246.38</v>
      </c>
      <c r="E787">
        <v>241.15</v>
      </c>
      <c r="F787">
        <v>244.21</v>
      </c>
      <c r="G787">
        <v>27762</v>
      </c>
      <c r="H787" t="str">
        <f>VLOOKUP(B787,dim_company!A:C,3,FALSE)</f>
        <v>Apple Inc.</v>
      </c>
      <c r="I787" t="str">
        <f>VLOOKUP(B787,dim_company!A:D,4,FALSE)</f>
        <v>SEC01</v>
      </c>
      <c r="J787" t="str">
        <f>VLOOKUP(I787,dim_sector!A:B,2,FALSE)</f>
        <v>Information Technology</v>
      </c>
      <c r="K787">
        <f xml:space="preserve"> tbl_market[[#This Row],[close]] - tbl_market[[#This Row],[open]]</f>
        <v>0.43999999999999773</v>
      </c>
      <c r="L787">
        <f xml:space="preserve"> (tbl_market[ [#This Row],[close] ] - tbl_market[[#This Row],[open]]) / tbl_market[[#This Row],[open]]</f>
        <v>1.8049801041965694E-3</v>
      </c>
      <c r="M787">
        <f xml:space="preserve"> tbl_market[[#This Row],[high]] - tbl_market[[#This Row],[low]]</f>
        <v>5.2299999999999898</v>
      </c>
      <c r="N787" s="11" t="str">
        <f t="shared" si="12"/>
        <v>May</v>
      </c>
    </row>
    <row r="788" spans="1:14">
      <c r="A788" t="s">
        <v>291</v>
      </c>
      <c r="B788" t="s">
        <v>39</v>
      </c>
      <c r="C788">
        <v>245.21</v>
      </c>
      <c r="D788">
        <v>247.65</v>
      </c>
      <c r="E788">
        <v>242.77</v>
      </c>
      <c r="F788">
        <v>246.63</v>
      </c>
      <c r="G788">
        <v>20554</v>
      </c>
      <c r="H788" t="str">
        <f>VLOOKUP(B788,dim_company!A:C,3,FALSE)</f>
        <v>Apple Inc.</v>
      </c>
      <c r="I788" t="str">
        <f>VLOOKUP(B788,dim_company!A:D,4,FALSE)</f>
        <v>SEC01</v>
      </c>
      <c r="J788" t="str">
        <f>VLOOKUP(I788,dim_sector!A:B,2,FALSE)</f>
        <v>Information Technology</v>
      </c>
      <c r="K788">
        <f xml:space="preserve"> tbl_market[[#This Row],[close]] - tbl_market[[#This Row],[open]]</f>
        <v>1.4199999999999875</v>
      </c>
      <c r="L788">
        <f xml:space="preserve"> (tbl_market[ [#This Row],[close] ] - tbl_market[[#This Row],[open]]) / tbl_market[[#This Row],[open]]</f>
        <v>5.7909546918966902E-3</v>
      </c>
      <c r="M788">
        <f xml:space="preserve"> tbl_market[[#This Row],[high]] - tbl_market[[#This Row],[low]]</f>
        <v>4.8799999999999955</v>
      </c>
      <c r="N788" s="11" t="str">
        <f t="shared" si="12"/>
        <v>May</v>
      </c>
    </row>
    <row r="789" spans="1:14">
      <c r="A789" t="s">
        <v>292</v>
      </c>
      <c r="B789" t="s">
        <v>39</v>
      </c>
      <c r="C789">
        <v>251.27</v>
      </c>
      <c r="D789">
        <v>255.04</v>
      </c>
      <c r="E789">
        <v>247.5</v>
      </c>
      <c r="F789">
        <v>250.63</v>
      </c>
      <c r="G789">
        <v>47840</v>
      </c>
      <c r="H789" t="str">
        <f>VLOOKUP(B789,dim_company!A:C,3,FALSE)</f>
        <v>Apple Inc.</v>
      </c>
      <c r="I789" t="str">
        <f>VLOOKUP(B789,dim_company!A:D,4,FALSE)</f>
        <v>SEC01</v>
      </c>
      <c r="J789" t="str">
        <f>VLOOKUP(I789,dim_sector!A:B,2,FALSE)</f>
        <v>Information Technology</v>
      </c>
      <c r="K789">
        <f xml:space="preserve"> tbl_market[[#This Row],[close]] - tbl_market[[#This Row],[open]]</f>
        <v>-0.64000000000001478</v>
      </c>
      <c r="L789">
        <f xml:space="preserve"> (tbl_market[ [#This Row],[close] ] - tbl_market[[#This Row],[open]]) / tbl_market[[#This Row],[open]]</f>
        <v>-2.5470609304732547E-3</v>
      </c>
      <c r="M789">
        <f xml:space="preserve"> tbl_market[[#This Row],[high]] - tbl_market[[#This Row],[low]]</f>
        <v>7.539999999999992</v>
      </c>
      <c r="N789" s="11" t="str">
        <f t="shared" si="12"/>
        <v>May</v>
      </c>
    </row>
    <row r="790" spans="1:14">
      <c r="A790" t="s">
        <v>295</v>
      </c>
      <c r="B790" t="s">
        <v>39</v>
      </c>
      <c r="C790">
        <v>246.75</v>
      </c>
      <c r="D790">
        <v>249.84</v>
      </c>
      <c r="E790">
        <v>243.67</v>
      </c>
      <c r="F790">
        <v>245.94</v>
      </c>
      <c r="G790">
        <v>49980</v>
      </c>
      <c r="H790" t="str">
        <f>VLOOKUP(B790,dim_company!A:C,3,FALSE)</f>
        <v>Apple Inc.</v>
      </c>
      <c r="I790" t="str">
        <f>VLOOKUP(B790,dim_company!A:D,4,FALSE)</f>
        <v>SEC01</v>
      </c>
      <c r="J790" t="str">
        <f>VLOOKUP(I790,dim_sector!A:B,2,FALSE)</f>
        <v>Information Technology</v>
      </c>
      <c r="K790">
        <f xml:space="preserve"> tbl_market[[#This Row],[close]] - tbl_market[[#This Row],[open]]</f>
        <v>-0.81000000000000227</v>
      </c>
      <c r="L790">
        <f xml:space="preserve"> (tbl_market[ [#This Row],[close] ] - tbl_market[[#This Row],[open]]) / tbl_market[[#This Row],[open]]</f>
        <v>-3.2826747720364835E-3</v>
      </c>
      <c r="M790">
        <f xml:space="preserve"> tbl_market[[#This Row],[high]] - tbl_market[[#This Row],[low]]</f>
        <v>6.1700000000000159</v>
      </c>
      <c r="N790" s="11" t="str">
        <f t="shared" si="12"/>
        <v>May</v>
      </c>
    </row>
    <row r="791" spans="1:14">
      <c r="A791" t="s">
        <v>296</v>
      </c>
      <c r="B791" t="s">
        <v>39</v>
      </c>
      <c r="C791">
        <v>248.12</v>
      </c>
      <c r="D791">
        <v>250.62</v>
      </c>
      <c r="E791">
        <v>245.62</v>
      </c>
      <c r="F791">
        <v>249.88</v>
      </c>
      <c r="G791">
        <v>36428</v>
      </c>
      <c r="H791" t="str">
        <f>VLOOKUP(B791,dim_company!A:C,3,FALSE)</f>
        <v>Apple Inc.</v>
      </c>
      <c r="I791" t="str">
        <f>VLOOKUP(B791,dim_company!A:D,4,FALSE)</f>
        <v>SEC01</v>
      </c>
      <c r="J791" t="str">
        <f>VLOOKUP(I791,dim_sector!A:B,2,FALSE)</f>
        <v>Information Technology</v>
      </c>
      <c r="K791">
        <f xml:space="preserve"> tbl_market[[#This Row],[close]] - tbl_market[[#This Row],[open]]</f>
        <v>1.7599999999999909</v>
      </c>
      <c r="L791">
        <f xml:space="preserve"> (tbl_market[ [#This Row],[close] ] - tbl_market[[#This Row],[open]]) / tbl_market[[#This Row],[open]]</f>
        <v>7.0933419313235161E-3</v>
      </c>
      <c r="M791">
        <f xml:space="preserve"> tbl_market[[#This Row],[high]] - tbl_market[[#This Row],[low]]</f>
        <v>5</v>
      </c>
      <c r="N791" s="11" t="str">
        <f t="shared" si="12"/>
        <v>May</v>
      </c>
    </row>
    <row r="792" spans="1:14">
      <c r="A792" t="s">
        <v>297</v>
      </c>
      <c r="B792" t="s">
        <v>39</v>
      </c>
      <c r="C792">
        <v>250.4</v>
      </c>
      <c r="D792">
        <v>252.33</v>
      </c>
      <c r="E792">
        <v>248.48</v>
      </c>
      <c r="F792">
        <v>249.62</v>
      </c>
      <c r="G792">
        <v>39975</v>
      </c>
      <c r="H792" t="str">
        <f>VLOOKUP(B792,dim_company!A:C,3,FALSE)</f>
        <v>Apple Inc.</v>
      </c>
      <c r="I792" t="str">
        <f>VLOOKUP(B792,dim_company!A:D,4,FALSE)</f>
        <v>SEC01</v>
      </c>
      <c r="J792" t="str">
        <f>VLOOKUP(I792,dim_sector!A:B,2,FALSE)</f>
        <v>Information Technology</v>
      </c>
      <c r="K792">
        <f xml:space="preserve"> tbl_market[[#This Row],[close]] - tbl_market[[#This Row],[open]]</f>
        <v>-0.78000000000000114</v>
      </c>
      <c r="L792">
        <f xml:space="preserve"> (tbl_market[ [#This Row],[close] ] - tbl_market[[#This Row],[open]]) / tbl_market[[#This Row],[open]]</f>
        <v>-3.1150159744408991E-3</v>
      </c>
      <c r="M792">
        <f xml:space="preserve"> tbl_market[[#This Row],[high]] - tbl_market[[#This Row],[low]]</f>
        <v>3.8500000000000227</v>
      </c>
      <c r="N792" s="11" t="str">
        <f t="shared" si="12"/>
        <v>May</v>
      </c>
    </row>
    <row r="793" spans="1:14">
      <c r="A793" t="s">
        <v>298</v>
      </c>
      <c r="B793" t="s">
        <v>39</v>
      </c>
      <c r="C793">
        <v>253.54</v>
      </c>
      <c r="D793">
        <v>256.57</v>
      </c>
      <c r="E793">
        <v>250.52</v>
      </c>
      <c r="F793">
        <v>253.56</v>
      </c>
      <c r="G793">
        <v>27421</v>
      </c>
      <c r="H793" t="str">
        <f>VLOOKUP(B793,dim_company!A:C,3,FALSE)</f>
        <v>Apple Inc.</v>
      </c>
      <c r="I793" t="str">
        <f>VLOOKUP(B793,dim_company!A:D,4,FALSE)</f>
        <v>SEC01</v>
      </c>
      <c r="J793" t="str">
        <f>VLOOKUP(I793,dim_sector!A:B,2,FALSE)</f>
        <v>Information Technology</v>
      </c>
      <c r="K793">
        <f xml:space="preserve"> tbl_market[[#This Row],[close]] - tbl_market[[#This Row],[open]]</f>
        <v>2.0000000000010232E-2</v>
      </c>
      <c r="L793">
        <f xml:space="preserve"> (tbl_market[ [#This Row],[close] ] - tbl_market[[#This Row],[open]]) / tbl_market[[#This Row],[open]]</f>
        <v>7.8883016486590803E-5</v>
      </c>
      <c r="M793">
        <f xml:space="preserve"> tbl_market[[#This Row],[high]] - tbl_market[[#This Row],[low]]</f>
        <v>6.0499999999999829</v>
      </c>
      <c r="N793" s="11" t="str">
        <f t="shared" si="12"/>
        <v>May</v>
      </c>
    </row>
    <row r="794" spans="1:14">
      <c r="A794" t="s">
        <v>299</v>
      </c>
      <c r="B794" t="s">
        <v>39</v>
      </c>
      <c r="C794">
        <v>252.89</v>
      </c>
      <c r="D794">
        <v>256.45</v>
      </c>
      <c r="E794">
        <v>249.33</v>
      </c>
      <c r="F794">
        <v>253.74</v>
      </c>
      <c r="G794">
        <v>29308</v>
      </c>
      <c r="H794" t="str">
        <f>VLOOKUP(B794,dim_company!A:C,3,FALSE)</f>
        <v>Apple Inc.</v>
      </c>
      <c r="I794" t="str">
        <f>VLOOKUP(B794,dim_company!A:D,4,FALSE)</f>
        <v>SEC01</v>
      </c>
      <c r="J794" t="str">
        <f>VLOOKUP(I794,dim_sector!A:B,2,FALSE)</f>
        <v>Information Technology</v>
      </c>
      <c r="K794">
        <f xml:space="preserve"> tbl_market[[#This Row],[close]] - tbl_market[[#This Row],[open]]</f>
        <v>0.85000000000002274</v>
      </c>
      <c r="L794">
        <f xml:space="preserve"> (tbl_market[ [#This Row],[close] ] - tbl_market[[#This Row],[open]]) / tbl_market[[#This Row],[open]]</f>
        <v>3.3611451619282012E-3</v>
      </c>
      <c r="M794">
        <f xml:space="preserve"> tbl_market[[#This Row],[high]] - tbl_market[[#This Row],[low]]</f>
        <v>7.1199999999999761</v>
      </c>
      <c r="N794" s="11" t="str">
        <f t="shared" si="12"/>
        <v>May</v>
      </c>
    </row>
    <row r="795" spans="1:14">
      <c r="A795" t="s">
        <v>302</v>
      </c>
      <c r="B795" t="s">
        <v>39</v>
      </c>
      <c r="C795">
        <v>254.74</v>
      </c>
      <c r="D795">
        <v>258.02999999999997</v>
      </c>
      <c r="E795">
        <v>251.44</v>
      </c>
      <c r="F795">
        <v>254.24</v>
      </c>
      <c r="G795">
        <v>8684</v>
      </c>
      <c r="H795" t="str">
        <f>VLOOKUP(B795,dim_company!A:C,3,FALSE)</f>
        <v>Apple Inc.</v>
      </c>
      <c r="I795" t="str">
        <f>VLOOKUP(B795,dim_company!A:D,4,FALSE)</f>
        <v>SEC01</v>
      </c>
      <c r="J795" t="str">
        <f>VLOOKUP(I795,dim_sector!A:B,2,FALSE)</f>
        <v>Information Technology</v>
      </c>
      <c r="K795">
        <f xml:space="preserve"> tbl_market[[#This Row],[close]] - tbl_market[[#This Row],[open]]</f>
        <v>-0.5</v>
      </c>
      <c r="L795">
        <f xml:space="preserve"> (tbl_market[ [#This Row],[close] ] - tbl_market[[#This Row],[open]]) / tbl_market[[#This Row],[open]]</f>
        <v>-1.9627855853026617E-3</v>
      </c>
      <c r="M795">
        <f xml:space="preserve"> tbl_market[[#This Row],[high]] - tbl_market[[#This Row],[low]]</f>
        <v>6.589999999999975</v>
      </c>
      <c r="N795" s="11" t="str">
        <f t="shared" si="12"/>
        <v>May</v>
      </c>
    </row>
    <row r="796" spans="1:14">
      <c r="A796" t="s">
        <v>303</v>
      </c>
      <c r="B796" t="s">
        <v>39</v>
      </c>
      <c r="C796">
        <v>256.82</v>
      </c>
      <c r="D796">
        <v>259.55</v>
      </c>
      <c r="E796">
        <v>254.08</v>
      </c>
      <c r="F796">
        <v>255.49</v>
      </c>
      <c r="G796">
        <v>1557</v>
      </c>
      <c r="H796" t="str">
        <f>VLOOKUP(B796,dim_company!A:C,3,FALSE)</f>
        <v>Apple Inc.</v>
      </c>
      <c r="I796" t="str">
        <f>VLOOKUP(B796,dim_company!A:D,4,FALSE)</f>
        <v>SEC01</v>
      </c>
      <c r="J796" t="str">
        <f>VLOOKUP(I796,dim_sector!A:B,2,FALSE)</f>
        <v>Information Technology</v>
      </c>
      <c r="K796">
        <f xml:space="preserve"> tbl_market[[#This Row],[close]] - tbl_market[[#This Row],[open]]</f>
        <v>-1.3299999999999841</v>
      </c>
      <c r="L796">
        <f xml:space="preserve"> (tbl_market[ [#This Row],[close] ] - tbl_market[[#This Row],[open]]) / tbl_market[[#This Row],[open]]</f>
        <v>-5.1787243984112771E-3</v>
      </c>
      <c r="M796">
        <f xml:space="preserve"> tbl_market[[#This Row],[high]] - tbl_market[[#This Row],[low]]</f>
        <v>5.4699999999999989</v>
      </c>
      <c r="N796" s="11" t="str">
        <f t="shared" si="12"/>
        <v>May</v>
      </c>
    </row>
    <row r="797" spans="1:14">
      <c r="A797" t="s">
        <v>304</v>
      </c>
      <c r="B797" t="s">
        <v>39</v>
      </c>
      <c r="C797">
        <v>250.66</v>
      </c>
      <c r="D797">
        <v>253.2</v>
      </c>
      <c r="E797">
        <v>248.12</v>
      </c>
      <c r="F797">
        <v>253.02</v>
      </c>
      <c r="G797">
        <v>1882</v>
      </c>
      <c r="H797" t="str">
        <f>VLOOKUP(B797,dim_company!A:C,3,FALSE)</f>
        <v>Apple Inc.</v>
      </c>
      <c r="I797" t="str">
        <f>VLOOKUP(B797,dim_company!A:D,4,FALSE)</f>
        <v>SEC01</v>
      </c>
      <c r="J797" t="str">
        <f>VLOOKUP(I797,dim_sector!A:B,2,FALSE)</f>
        <v>Information Technology</v>
      </c>
      <c r="K797">
        <f xml:space="preserve"> tbl_market[[#This Row],[close]] - tbl_market[[#This Row],[open]]</f>
        <v>2.3600000000000136</v>
      </c>
      <c r="L797">
        <f xml:space="preserve"> (tbl_market[ [#This Row],[close] ] - tbl_market[[#This Row],[open]]) / tbl_market[[#This Row],[open]]</f>
        <v>9.415144019787814E-3</v>
      </c>
      <c r="M797">
        <f xml:space="preserve"> tbl_market[[#This Row],[high]] - tbl_market[[#This Row],[low]]</f>
        <v>5.0799999999999841</v>
      </c>
      <c r="N797" s="11" t="str">
        <f t="shared" si="12"/>
        <v>May</v>
      </c>
    </row>
    <row r="798" spans="1:14">
      <c r="A798" t="s">
        <v>305</v>
      </c>
      <c r="B798" t="s">
        <v>39</v>
      </c>
      <c r="C798">
        <v>255.59</v>
      </c>
      <c r="D798">
        <v>259.3</v>
      </c>
      <c r="E798">
        <v>251.88</v>
      </c>
      <c r="F798">
        <v>256.92</v>
      </c>
      <c r="G798">
        <v>39635</v>
      </c>
      <c r="H798" t="str">
        <f>VLOOKUP(B798,dim_company!A:C,3,FALSE)</f>
        <v>Apple Inc.</v>
      </c>
      <c r="I798" t="str">
        <f>VLOOKUP(B798,dim_company!A:D,4,FALSE)</f>
        <v>SEC01</v>
      </c>
      <c r="J798" t="str">
        <f>VLOOKUP(I798,dim_sector!A:B,2,FALSE)</f>
        <v>Information Technology</v>
      </c>
      <c r="K798">
        <f xml:space="preserve"> tbl_market[[#This Row],[close]] - tbl_market[[#This Row],[open]]</f>
        <v>1.3300000000000125</v>
      </c>
      <c r="L798">
        <f xml:space="preserve"> (tbl_market[ [#This Row],[close] ] - tbl_market[[#This Row],[open]]) / tbl_market[[#This Row],[open]]</f>
        <v>5.2036464650417171E-3</v>
      </c>
      <c r="M798">
        <f xml:space="preserve"> tbl_market[[#This Row],[high]] - tbl_market[[#This Row],[low]]</f>
        <v>7.4200000000000159</v>
      </c>
      <c r="N798" s="11" t="str">
        <f t="shared" si="12"/>
        <v>May</v>
      </c>
    </row>
    <row r="799" spans="1:14">
      <c r="A799" t="s">
        <v>306</v>
      </c>
      <c r="B799" t="s">
        <v>39</v>
      </c>
      <c r="C799">
        <v>254.04</v>
      </c>
      <c r="D799">
        <v>257.2</v>
      </c>
      <c r="E799">
        <v>250.88</v>
      </c>
      <c r="F799">
        <v>253.38</v>
      </c>
      <c r="G799">
        <v>13982</v>
      </c>
      <c r="H799" t="str">
        <f>VLOOKUP(B799,dim_company!A:C,3,FALSE)</f>
        <v>Apple Inc.</v>
      </c>
      <c r="I799" t="str">
        <f>VLOOKUP(B799,dim_company!A:D,4,FALSE)</f>
        <v>SEC01</v>
      </c>
      <c r="J799" t="str">
        <f>VLOOKUP(I799,dim_sector!A:B,2,FALSE)</f>
        <v>Information Technology</v>
      </c>
      <c r="K799">
        <f xml:space="preserve"> tbl_market[[#This Row],[close]] - tbl_market[[#This Row],[open]]</f>
        <v>-0.65999999999999659</v>
      </c>
      <c r="L799">
        <f xml:space="preserve"> (tbl_market[ [#This Row],[close] ] - tbl_market[[#This Row],[open]]) / tbl_market[[#This Row],[open]]</f>
        <v>-2.5980160604629058E-3</v>
      </c>
      <c r="M799">
        <f xml:space="preserve"> tbl_market[[#This Row],[high]] - tbl_market[[#This Row],[low]]</f>
        <v>6.3199999999999932</v>
      </c>
      <c r="N799" s="11" t="str">
        <f t="shared" si="12"/>
        <v>May</v>
      </c>
    </row>
    <row r="800" spans="1:14">
      <c r="A800" t="s">
        <v>277</v>
      </c>
      <c r="B800" t="s">
        <v>42</v>
      </c>
      <c r="C800">
        <v>237.86</v>
      </c>
      <c r="D800">
        <v>239.61</v>
      </c>
      <c r="E800">
        <v>236.11</v>
      </c>
      <c r="F800">
        <v>236.48</v>
      </c>
      <c r="G800">
        <v>11014</v>
      </c>
      <c r="H800" t="str">
        <f>VLOOKUP(B800,dim_company!A:C,3,FALSE)</f>
        <v>Microsoft Corp.</v>
      </c>
      <c r="I800" t="str">
        <f>VLOOKUP(B800,dim_company!A:D,4,FALSE)</f>
        <v>SEC01</v>
      </c>
      <c r="J800" t="str">
        <f>VLOOKUP(I800,dim_sector!A:B,2,FALSE)</f>
        <v>Information Technology</v>
      </c>
      <c r="K800">
        <f xml:space="preserve"> tbl_market[[#This Row],[close]] - tbl_market[[#This Row],[open]]</f>
        <v>-1.3800000000000239</v>
      </c>
      <c r="L800">
        <f xml:space="preserve"> (tbl_market[ [#This Row],[close] ] - tbl_market[[#This Row],[open]]) / tbl_market[[#This Row],[open]]</f>
        <v>-5.8017321113260903E-3</v>
      </c>
      <c r="M800">
        <f xml:space="preserve"> tbl_market[[#This Row],[high]] - tbl_market[[#This Row],[low]]</f>
        <v>3.5</v>
      </c>
      <c r="N800" s="11" t="str">
        <f t="shared" si="12"/>
        <v>May</v>
      </c>
    </row>
    <row r="801" spans="1:14">
      <c r="A801" t="s">
        <v>278</v>
      </c>
      <c r="B801" t="s">
        <v>42</v>
      </c>
      <c r="C801">
        <v>233.99</v>
      </c>
      <c r="D801">
        <v>235.79</v>
      </c>
      <c r="E801">
        <v>232.19</v>
      </c>
      <c r="F801">
        <v>232.28</v>
      </c>
      <c r="G801">
        <v>31881</v>
      </c>
      <c r="H801" t="str">
        <f>VLOOKUP(B801,dim_company!A:C,3,FALSE)</f>
        <v>Microsoft Corp.</v>
      </c>
      <c r="I801" t="str">
        <f>VLOOKUP(B801,dim_company!A:D,4,FALSE)</f>
        <v>SEC01</v>
      </c>
      <c r="J801" t="str">
        <f>VLOOKUP(I801,dim_sector!A:B,2,FALSE)</f>
        <v>Information Technology</v>
      </c>
      <c r="K801">
        <f xml:space="preserve"> tbl_market[[#This Row],[close]] - tbl_market[[#This Row],[open]]</f>
        <v>-1.710000000000008</v>
      </c>
      <c r="L801">
        <f xml:space="preserve"> (tbl_market[ [#This Row],[close] ] - tbl_market[[#This Row],[open]]) / tbl_market[[#This Row],[open]]</f>
        <v>-7.3080046155818961E-3</v>
      </c>
      <c r="M801">
        <f xml:space="preserve"> tbl_market[[#This Row],[high]] - tbl_market[[#This Row],[low]]</f>
        <v>3.5999999999999943</v>
      </c>
      <c r="N801" s="11" t="str">
        <f t="shared" si="12"/>
        <v>May</v>
      </c>
    </row>
    <row r="802" spans="1:14">
      <c r="A802" t="s">
        <v>281</v>
      </c>
      <c r="B802" t="s">
        <v>42</v>
      </c>
      <c r="C802">
        <v>232.18</v>
      </c>
      <c r="D802">
        <v>235.34</v>
      </c>
      <c r="E802">
        <v>229.02</v>
      </c>
      <c r="F802">
        <v>231.73</v>
      </c>
      <c r="G802">
        <v>4551</v>
      </c>
      <c r="H802" t="str">
        <f>VLOOKUP(B802,dim_company!A:C,3,FALSE)</f>
        <v>Microsoft Corp.</v>
      </c>
      <c r="I802" t="str">
        <f>VLOOKUP(B802,dim_company!A:D,4,FALSE)</f>
        <v>SEC01</v>
      </c>
      <c r="J802" t="str">
        <f>VLOOKUP(I802,dim_sector!A:B,2,FALSE)</f>
        <v>Information Technology</v>
      </c>
      <c r="K802">
        <f xml:space="preserve"> tbl_market[[#This Row],[close]] - tbl_market[[#This Row],[open]]</f>
        <v>-0.45000000000001705</v>
      </c>
      <c r="L802">
        <f xml:space="preserve"> (tbl_market[ [#This Row],[close] ] - tbl_market[[#This Row],[open]]) / tbl_market[[#This Row],[open]]</f>
        <v>-1.9381514342321348E-3</v>
      </c>
      <c r="M802">
        <f xml:space="preserve"> tbl_market[[#This Row],[high]] - tbl_market[[#This Row],[low]]</f>
        <v>6.3199999999999932</v>
      </c>
      <c r="N802" s="11" t="str">
        <f t="shared" si="12"/>
        <v>May</v>
      </c>
    </row>
    <row r="803" spans="1:14">
      <c r="A803" t="s">
        <v>282</v>
      </c>
      <c r="B803" t="s">
        <v>42</v>
      </c>
      <c r="C803">
        <v>227.21</v>
      </c>
      <c r="D803">
        <v>227.91</v>
      </c>
      <c r="E803">
        <v>226.51</v>
      </c>
      <c r="F803">
        <v>227.72</v>
      </c>
      <c r="G803">
        <v>29483</v>
      </c>
      <c r="H803" t="str">
        <f>VLOOKUP(B803,dim_company!A:C,3,FALSE)</f>
        <v>Microsoft Corp.</v>
      </c>
      <c r="I803" t="str">
        <f>VLOOKUP(B803,dim_company!A:D,4,FALSE)</f>
        <v>SEC01</v>
      </c>
      <c r="J803" t="str">
        <f>VLOOKUP(I803,dim_sector!A:B,2,FALSE)</f>
        <v>Information Technology</v>
      </c>
      <c r="K803">
        <f xml:space="preserve"> tbl_market[[#This Row],[close]] - tbl_market[[#This Row],[open]]</f>
        <v>0.50999999999999091</v>
      </c>
      <c r="L803">
        <f xml:space="preserve"> (tbl_market[ [#This Row],[close] ] - tbl_market[[#This Row],[open]]) / tbl_market[[#This Row],[open]]</f>
        <v>2.2446195149860961E-3</v>
      </c>
      <c r="M803">
        <f xml:space="preserve"> tbl_market[[#This Row],[high]] - tbl_market[[#This Row],[low]]</f>
        <v>1.4000000000000057</v>
      </c>
      <c r="N803" s="11" t="str">
        <f t="shared" si="12"/>
        <v>May</v>
      </c>
    </row>
    <row r="804" spans="1:14">
      <c r="A804" t="s">
        <v>283</v>
      </c>
      <c r="B804" t="s">
        <v>42</v>
      </c>
      <c r="C804">
        <v>224.45</v>
      </c>
      <c r="D804">
        <v>227.99</v>
      </c>
      <c r="E804">
        <v>220.91</v>
      </c>
      <c r="F804">
        <v>223.74</v>
      </c>
      <c r="G804">
        <v>12156</v>
      </c>
      <c r="H804" t="str">
        <f>VLOOKUP(B804,dim_company!A:C,3,FALSE)</f>
        <v>Microsoft Corp.</v>
      </c>
      <c r="I804" t="str">
        <f>VLOOKUP(B804,dim_company!A:D,4,FALSE)</f>
        <v>SEC01</v>
      </c>
      <c r="J804" t="str">
        <f>VLOOKUP(I804,dim_sector!A:B,2,FALSE)</f>
        <v>Information Technology</v>
      </c>
      <c r="K804">
        <f xml:space="preserve"> tbl_market[[#This Row],[close]] - tbl_market[[#This Row],[open]]</f>
        <v>-0.70999999999997954</v>
      </c>
      <c r="L804">
        <f xml:space="preserve"> (tbl_market[ [#This Row],[close] ] - tbl_market[[#This Row],[open]]) / tbl_market[[#This Row],[open]]</f>
        <v>-3.1632880374247254E-3</v>
      </c>
      <c r="M804">
        <f xml:space="preserve"> tbl_market[[#This Row],[high]] - tbl_market[[#This Row],[low]]</f>
        <v>7.0800000000000125</v>
      </c>
      <c r="N804" s="11" t="str">
        <f t="shared" si="12"/>
        <v>May</v>
      </c>
    </row>
    <row r="805" spans="1:14">
      <c r="A805" t="s">
        <v>284</v>
      </c>
      <c r="B805" t="s">
        <v>42</v>
      </c>
      <c r="C805">
        <v>226.8</v>
      </c>
      <c r="D805">
        <v>229.85</v>
      </c>
      <c r="E805">
        <v>223.75</v>
      </c>
      <c r="F805">
        <v>227.3</v>
      </c>
      <c r="G805">
        <v>39078</v>
      </c>
      <c r="H805" t="str">
        <f>VLOOKUP(B805,dim_company!A:C,3,FALSE)</f>
        <v>Microsoft Corp.</v>
      </c>
      <c r="I805" t="str">
        <f>VLOOKUP(B805,dim_company!A:D,4,FALSE)</f>
        <v>SEC01</v>
      </c>
      <c r="J805" t="str">
        <f>VLOOKUP(I805,dim_sector!A:B,2,FALSE)</f>
        <v>Information Technology</v>
      </c>
      <c r="K805">
        <f xml:space="preserve"> tbl_market[[#This Row],[close]] - tbl_market[[#This Row],[open]]</f>
        <v>0.5</v>
      </c>
      <c r="L805">
        <f xml:space="preserve"> (tbl_market[ [#This Row],[close] ] - tbl_market[[#This Row],[open]]) / tbl_market[[#This Row],[open]]</f>
        <v>2.2045855379188711E-3</v>
      </c>
      <c r="M805">
        <f xml:space="preserve"> tbl_market[[#This Row],[high]] - tbl_market[[#This Row],[low]]</f>
        <v>6.0999999999999943</v>
      </c>
      <c r="N805" s="11" t="str">
        <f t="shared" si="12"/>
        <v>May</v>
      </c>
    </row>
    <row r="806" spans="1:14">
      <c r="A806" t="s">
        <v>285</v>
      </c>
      <c r="B806" t="s">
        <v>42</v>
      </c>
      <c r="C806">
        <v>226.76</v>
      </c>
      <c r="D806">
        <v>228.75</v>
      </c>
      <c r="E806">
        <v>224.77</v>
      </c>
      <c r="F806">
        <v>226.44</v>
      </c>
      <c r="G806">
        <v>11728</v>
      </c>
      <c r="H806" t="str">
        <f>VLOOKUP(B806,dim_company!A:C,3,FALSE)</f>
        <v>Microsoft Corp.</v>
      </c>
      <c r="I806" t="str">
        <f>VLOOKUP(B806,dim_company!A:D,4,FALSE)</f>
        <v>SEC01</v>
      </c>
      <c r="J806" t="str">
        <f>VLOOKUP(I806,dim_sector!A:B,2,FALSE)</f>
        <v>Information Technology</v>
      </c>
      <c r="K806">
        <f xml:space="preserve"> tbl_market[[#This Row],[close]] - tbl_market[[#This Row],[open]]</f>
        <v>-0.31999999999999318</v>
      </c>
      <c r="L806">
        <f xml:space="preserve"> (tbl_market[ [#This Row],[close] ] - tbl_market[[#This Row],[open]]) / tbl_market[[#This Row],[open]]</f>
        <v>-1.4111836302698588E-3</v>
      </c>
      <c r="M806">
        <f xml:space="preserve"> tbl_market[[#This Row],[high]] - tbl_market[[#This Row],[low]]</f>
        <v>3.9799999999999898</v>
      </c>
      <c r="N806" s="11" t="str">
        <f t="shared" si="12"/>
        <v>May</v>
      </c>
    </row>
    <row r="807" spans="1:14">
      <c r="A807" t="s">
        <v>288</v>
      </c>
      <c r="B807" t="s">
        <v>42</v>
      </c>
      <c r="C807">
        <v>226.02</v>
      </c>
      <c r="D807">
        <v>227.39</v>
      </c>
      <c r="E807">
        <v>224.65</v>
      </c>
      <c r="F807">
        <v>225.37</v>
      </c>
      <c r="G807">
        <v>21238</v>
      </c>
      <c r="H807" t="str">
        <f>VLOOKUP(B807,dim_company!A:C,3,FALSE)</f>
        <v>Microsoft Corp.</v>
      </c>
      <c r="I807" t="str">
        <f>VLOOKUP(B807,dim_company!A:D,4,FALSE)</f>
        <v>SEC01</v>
      </c>
      <c r="J807" t="str">
        <f>VLOOKUP(I807,dim_sector!A:B,2,FALSE)</f>
        <v>Information Technology</v>
      </c>
      <c r="K807">
        <f xml:space="preserve"> tbl_market[[#This Row],[close]] - tbl_market[[#This Row],[open]]</f>
        <v>-0.65000000000000568</v>
      </c>
      <c r="L807">
        <f xml:space="preserve"> (tbl_market[ [#This Row],[close] ] - tbl_market[[#This Row],[open]]) / tbl_market[[#This Row],[open]]</f>
        <v>-2.8758516945403311E-3</v>
      </c>
      <c r="M807">
        <f xml:space="preserve"> tbl_market[[#This Row],[high]] - tbl_market[[#This Row],[low]]</f>
        <v>2.7399999999999807</v>
      </c>
      <c r="N807" s="11" t="str">
        <f t="shared" si="12"/>
        <v>May</v>
      </c>
    </row>
    <row r="808" spans="1:14">
      <c r="A808" t="s">
        <v>289</v>
      </c>
      <c r="B808" t="s">
        <v>42</v>
      </c>
      <c r="C808">
        <v>227.37</v>
      </c>
      <c r="D808">
        <v>230.04</v>
      </c>
      <c r="E808">
        <v>224.7</v>
      </c>
      <c r="F808">
        <v>226.8</v>
      </c>
      <c r="G808">
        <v>20456</v>
      </c>
      <c r="H808" t="str">
        <f>VLOOKUP(B808,dim_company!A:C,3,FALSE)</f>
        <v>Microsoft Corp.</v>
      </c>
      <c r="I808" t="str">
        <f>VLOOKUP(B808,dim_company!A:D,4,FALSE)</f>
        <v>SEC01</v>
      </c>
      <c r="J808" t="str">
        <f>VLOOKUP(I808,dim_sector!A:B,2,FALSE)</f>
        <v>Information Technology</v>
      </c>
      <c r="K808">
        <f xml:space="preserve"> tbl_market[[#This Row],[close]] - tbl_market[[#This Row],[open]]</f>
        <v>-0.56999999999999318</v>
      </c>
      <c r="L808">
        <f xml:space="preserve"> (tbl_market[ [#This Row],[close] ] - tbl_market[[#This Row],[open]]) / tbl_market[[#This Row],[open]]</f>
        <v>-2.5069270352288918E-3</v>
      </c>
      <c r="M808">
        <f xml:space="preserve"> tbl_market[[#This Row],[high]] - tbl_market[[#This Row],[low]]</f>
        <v>5.3400000000000034</v>
      </c>
      <c r="N808" s="11" t="str">
        <f t="shared" si="12"/>
        <v>May</v>
      </c>
    </row>
    <row r="809" spans="1:14">
      <c r="A809" t="s">
        <v>290</v>
      </c>
      <c r="B809" t="s">
        <v>42</v>
      </c>
      <c r="C809">
        <v>225.79</v>
      </c>
      <c r="D809">
        <v>226.34</v>
      </c>
      <c r="E809">
        <v>225.23</v>
      </c>
      <c r="F809">
        <v>225.79</v>
      </c>
      <c r="G809">
        <v>34276</v>
      </c>
      <c r="H809" t="str">
        <f>VLOOKUP(B809,dim_company!A:C,3,FALSE)</f>
        <v>Microsoft Corp.</v>
      </c>
      <c r="I809" t="str">
        <f>VLOOKUP(B809,dim_company!A:D,4,FALSE)</f>
        <v>SEC01</v>
      </c>
      <c r="J809" t="str">
        <f>VLOOKUP(I809,dim_sector!A:B,2,FALSE)</f>
        <v>Information Technology</v>
      </c>
      <c r="K809">
        <f xml:space="preserve"> tbl_market[[#This Row],[close]] - tbl_market[[#This Row],[open]]</f>
        <v>0</v>
      </c>
      <c r="L809">
        <f xml:space="preserve"> (tbl_market[ [#This Row],[close] ] - tbl_market[[#This Row],[open]]) / tbl_market[[#This Row],[open]]</f>
        <v>0</v>
      </c>
      <c r="M809">
        <f xml:space="preserve"> tbl_market[[#This Row],[high]] - tbl_market[[#This Row],[low]]</f>
        <v>1.1100000000000136</v>
      </c>
      <c r="N809" s="11" t="str">
        <f t="shared" si="12"/>
        <v>May</v>
      </c>
    </row>
    <row r="810" spans="1:14">
      <c r="A810" t="s">
        <v>291</v>
      </c>
      <c r="B810" t="s">
        <v>42</v>
      </c>
      <c r="C810">
        <v>233.28</v>
      </c>
      <c r="D810">
        <v>235.91</v>
      </c>
      <c r="E810">
        <v>230.64</v>
      </c>
      <c r="F810">
        <v>231.91</v>
      </c>
      <c r="G810">
        <v>14050</v>
      </c>
      <c r="H810" t="str">
        <f>VLOOKUP(B810,dim_company!A:C,3,FALSE)</f>
        <v>Microsoft Corp.</v>
      </c>
      <c r="I810" t="str">
        <f>VLOOKUP(B810,dim_company!A:D,4,FALSE)</f>
        <v>SEC01</v>
      </c>
      <c r="J810" t="str">
        <f>VLOOKUP(I810,dim_sector!A:B,2,FALSE)</f>
        <v>Information Technology</v>
      </c>
      <c r="K810">
        <f xml:space="preserve"> tbl_market[[#This Row],[close]] - tbl_market[[#This Row],[open]]</f>
        <v>-1.3700000000000045</v>
      </c>
      <c r="L810">
        <f xml:space="preserve"> (tbl_market[ [#This Row],[close] ] - tbl_market[[#This Row],[open]]) / tbl_market[[#This Row],[open]]</f>
        <v>-5.8727709190672349E-3</v>
      </c>
      <c r="M810">
        <f xml:space="preserve"> tbl_market[[#This Row],[high]] - tbl_market[[#This Row],[low]]</f>
        <v>5.2700000000000102</v>
      </c>
      <c r="N810" s="11" t="str">
        <f t="shared" si="12"/>
        <v>May</v>
      </c>
    </row>
    <row r="811" spans="1:14">
      <c r="A811" t="s">
        <v>292</v>
      </c>
      <c r="B811" t="s">
        <v>42</v>
      </c>
      <c r="C811">
        <v>230.96</v>
      </c>
      <c r="D811">
        <v>231.41</v>
      </c>
      <c r="E811">
        <v>230.52</v>
      </c>
      <c r="F811">
        <v>231.17</v>
      </c>
      <c r="G811">
        <v>38125</v>
      </c>
      <c r="H811" t="str">
        <f>VLOOKUP(B811,dim_company!A:C,3,FALSE)</f>
        <v>Microsoft Corp.</v>
      </c>
      <c r="I811" t="str">
        <f>VLOOKUP(B811,dim_company!A:D,4,FALSE)</f>
        <v>SEC01</v>
      </c>
      <c r="J811" t="str">
        <f>VLOOKUP(I811,dim_sector!A:B,2,FALSE)</f>
        <v>Information Technology</v>
      </c>
      <c r="K811">
        <f xml:space="preserve"> tbl_market[[#This Row],[close]] - tbl_market[[#This Row],[open]]</f>
        <v>0.20999999999997954</v>
      </c>
      <c r="L811">
        <f xml:space="preserve"> (tbl_market[ [#This Row],[close] ] - tbl_market[[#This Row],[open]]) / tbl_market[[#This Row],[open]]</f>
        <v>9.0924835469336483E-4</v>
      </c>
      <c r="M811">
        <f xml:space="preserve"> tbl_market[[#This Row],[high]] - tbl_market[[#This Row],[low]]</f>
        <v>0.88999999999998636</v>
      </c>
      <c r="N811" s="11" t="str">
        <f t="shared" si="12"/>
        <v>May</v>
      </c>
    </row>
    <row r="812" spans="1:14">
      <c r="A812" t="s">
        <v>295</v>
      </c>
      <c r="B812" t="s">
        <v>42</v>
      </c>
      <c r="C812">
        <v>233.47</v>
      </c>
      <c r="D812">
        <v>235.38</v>
      </c>
      <c r="E812">
        <v>231.56</v>
      </c>
      <c r="F812">
        <v>232.29</v>
      </c>
      <c r="G812">
        <v>37176</v>
      </c>
      <c r="H812" t="str">
        <f>VLOOKUP(B812,dim_company!A:C,3,FALSE)</f>
        <v>Microsoft Corp.</v>
      </c>
      <c r="I812" t="str">
        <f>VLOOKUP(B812,dim_company!A:D,4,FALSE)</f>
        <v>SEC01</v>
      </c>
      <c r="J812" t="str">
        <f>VLOOKUP(I812,dim_sector!A:B,2,FALSE)</f>
        <v>Information Technology</v>
      </c>
      <c r="K812">
        <f xml:space="preserve"> tbl_market[[#This Row],[close]] - tbl_market[[#This Row],[open]]</f>
        <v>-1.1800000000000068</v>
      </c>
      <c r="L812">
        <f xml:space="preserve"> (tbl_market[ [#This Row],[close] ] - tbl_market[[#This Row],[open]]) / tbl_market[[#This Row],[open]]</f>
        <v>-5.0541825502206147E-3</v>
      </c>
      <c r="M812">
        <f xml:space="preserve"> tbl_market[[#This Row],[high]] - tbl_market[[#This Row],[low]]</f>
        <v>3.8199999999999932</v>
      </c>
      <c r="N812" s="11" t="str">
        <f t="shared" si="12"/>
        <v>May</v>
      </c>
    </row>
    <row r="813" spans="1:14">
      <c r="A813" t="s">
        <v>296</v>
      </c>
      <c r="B813" t="s">
        <v>42</v>
      </c>
      <c r="C813">
        <v>235.15</v>
      </c>
      <c r="D813">
        <v>238.51</v>
      </c>
      <c r="E813">
        <v>231.79</v>
      </c>
      <c r="F813">
        <v>235.21</v>
      </c>
      <c r="G813">
        <v>1174</v>
      </c>
      <c r="H813" t="str">
        <f>VLOOKUP(B813,dim_company!A:C,3,FALSE)</f>
        <v>Microsoft Corp.</v>
      </c>
      <c r="I813" t="str">
        <f>VLOOKUP(B813,dim_company!A:D,4,FALSE)</f>
        <v>SEC01</v>
      </c>
      <c r="J813" t="str">
        <f>VLOOKUP(I813,dim_sector!A:B,2,FALSE)</f>
        <v>Information Technology</v>
      </c>
      <c r="K813">
        <f xml:space="preserve"> tbl_market[[#This Row],[close]] - tbl_market[[#This Row],[open]]</f>
        <v>6.0000000000002274E-2</v>
      </c>
      <c r="L813">
        <f xml:space="preserve"> (tbl_market[ [#This Row],[close] ] - tbl_market[[#This Row],[open]]) / tbl_market[[#This Row],[open]]</f>
        <v>2.5515628322348403E-4</v>
      </c>
      <c r="M813">
        <f xml:space="preserve"> tbl_market[[#This Row],[high]] - tbl_market[[#This Row],[low]]</f>
        <v>6.7199999999999989</v>
      </c>
      <c r="N813" s="11" t="str">
        <f t="shared" si="12"/>
        <v>May</v>
      </c>
    </row>
    <row r="814" spans="1:14">
      <c r="A814" t="s">
        <v>297</v>
      </c>
      <c r="B814" t="s">
        <v>42</v>
      </c>
      <c r="C814">
        <v>239.79</v>
      </c>
      <c r="D814">
        <v>242.15</v>
      </c>
      <c r="E814">
        <v>237.42</v>
      </c>
      <c r="F814">
        <v>240.06</v>
      </c>
      <c r="G814">
        <v>13112</v>
      </c>
      <c r="H814" t="str">
        <f>VLOOKUP(B814,dim_company!A:C,3,FALSE)</f>
        <v>Microsoft Corp.</v>
      </c>
      <c r="I814" t="str">
        <f>VLOOKUP(B814,dim_company!A:D,4,FALSE)</f>
        <v>SEC01</v>
      </c>
      <c r="J814" t="str">
        <f>VLOOKUP(I814,dim_sector!A:B,2,FALSE)</f>
        <v>Information Technology</v>
      </c>
      <c r="K814">
        <f xml:space="preserve"> tbl_market[[#This Row],[close]] - tbl_market[[#This Row],[open]]</f>
        <v>0.27000000000001023</v>
      </c>
      <c r="L814">
        <f xml:space="preserve"> (tbl_market[ [#This Row],[close] ] - tbl_market[[#This Row],[open]]) / tbl_market[[#This Row],[open]]</f>
        <v>1.1259852370824898E-3</v>
      </c>
      <c r="M814">
        <f xml:space="preserve"> tbl_market[[#This Row],[high]] - tbl_market[[#This Row],[low]]</f>
        <v>4.7300000000000182</v>
      </c>
      <c r="N814" s="11" t="str">
        <f t="shared" si="12"/>
        <v>May</v>
      </c>
    </row>
    <row r="815" spans="1:14">
      <c r="A815" t="s">
        <v>298</v>
      </c>
      <c r="B815" t="s">
        <v>42</v>
      </c>
      <c r="C815">
        <v>238.4</v>
      </c>
      <c r="D815">
        <v>239.7</v>
      </c>
      <c r="E815">
        <v>237.11</v>
      </c>
      <c r="F815">
        <v>237.88</v>
      </c>
      <c r="G815">
        <v>34919</v>
      </c>
      <c r="H815" t="str">
        <f>VLOOKUP(B815,dim_company!A:C,3,FALSE)</f>
        <v>Microsoft Corp.</v>
      </c>
      <c r="I815" t="str">
        <f>VLOOKUP(B815,dim_company!A:D,4,FALSE)</f>
        <v>SEC01</v>
      </c>
      <c r="J815" t="str">
        <f>VLOOKUP(I815,dim_sector!A:B,2,FALSE)</f>
        <v>Information Technology</v>
      </c>
      <c r="K815">
        <f xml:space="preserve"> tbl_market[[#This Row],[close]] - tbl_market[[#This Row],[open]]</f>
        <v>-0.52000000000001023</v>
      </c>
      <c r="L815">
        <f xml:space="preserve"> (tbl_market[ [#This Row],[close] ] - tbl_market[[#This Row],[open]]) / tbl_market[[#This Row],[open]]</f>
        <v>-2.1812080536913179E-3</v>
      </c>
      <c r="M815">
        <f xml:space="preserve"> tbl_market[[#This Row],[high]] - tbl_market[[#This Row],[low]]</f>
        <v>2.589999999999975</v>
      </c>
      <c r="N815" s="11" t="str">
        <f t="shared" si="12"/>
        <v>May</v>
      </c>
    </row>
    <row r="816" spans="1:14">
      <c r="A816" t="s">
        <v>299</v>
      </c>
      <c r="B816" t="s">
        <v>42</v>
      </c>
      <c r="C816">
        <v>238.8</v>
      </c>
      <c r="D816">
        <v>240.98</v>
      </c>
      <c r="E816">
        <v>236.62</v>
      </c>
      <c r="F816">
        <v>236.69</v>
      </c>
      <c r="G816">
        <v>25618</v>
      </c>
      <c r="H816" t="str">
        <f>VLOOKUP(B816,dim_company!A:C,3,FALSE)</f>
        <v>Microsoft Corp.</v>
      </c>
      <c r="I816" t="str">
        <f>VLOOKUP(B816,dim_company!A:D,4,FALSE)</f>
        <v>SEC01</v>
      </c>
      <c r="J816" t="str">
        <f>VLOOKUP(I816,dim_sector!A:B,2,FALSE)</f>
        <v>Information Technology</v>
      </c>
      <c r="K816">
        <f xml:space="preserve"> tbl_market[[#This Row],[close]] - tbl_market[[#This Row],[open]]</f>
        <v>-2.1100000000000136</v>
      </c>
      <c r="L816">
        <f xml:space="preserve"> (tbl_market[ [#This Row],[close] ] - tbl_market[[#This Row],[open]]) / tbl_market[[#This Row],[open]]</f>
        <v>-8.8358458961474602E-3</v>
      </c>
      <c r="M816">
        <f xml:space="preserve"> tbl_market[[#This Row],[high]] - tbl_market[[#This Row],[low]]</f>
        <v>4.3599999999999852</v>
      </c>
      <c r="N816" s="11" t="str">
        <f t="shared" si="12"/>
        <v>May</v>
      </c>
    </row>
    <row r="817" spans="1:14">
      <c r="A817" t="s">
        <v>302</v>
      </c>
      <c r="B817" t="s">
        <v>42</v>
      </c>
      <c r="C817">
        <v>242.57</v>
      </c>
      <c r="D817">
        <v>244.62</v>
      </c>
      <c r="E817">
        <v>240.53</v>
      </c>
      <c r="F817">
        <v>240.58</v>
      </c>
      <c r="G817">
        <v>44833</v>
      </c>
      <c r="H817" t="str">
        <f>VLOOKUP(B817,dim_company!A:C,3,FALSE)</f>
        <v>Microsoft Corp.</v>
      </c>
      <c r="I817" t="str">
        <f>VLOOKUP(B817,dim_company!A:D,4,FALSE)</f>
        <v>SEC01</v>
      </c>
      <c r="J817" t="str">
        <f>VLOOKUP(I817,dim_sector!A:B,2,FALSE)</f>
        <v>Information Technology</v>
      </c>
      <c r="K817">
        <f xml:space="preserve"> tbl_market[[#This Row],[close]] - tbl_market[[#This Row],[open]]</f>
        <v>-1.9899999999999807</v>
      </c>
      <c r="L817">
        <f xml:space="preserve"> (tbl_market[ [#This Row],[close] ] - tbl_market[[#This Row],[open]]) / tbl_market[[#This Row],[open]]</f>
        <v>-8.2038174547552495E-3</v>
      </c>
      <c r="M817">
        <f xml:space="preserve"> tbl_market[[#This Row],[high]] - tbl_market[[#This Row],[low]]</f>
        <v>4.0900000000000034</v>
      </c>
      <c r="N817" s="11" t="str">
        <f t="shared" si="12"/>
        <v>May</v>
      </c>
    </row>
    <row r="818" spans="1:14">
      <c r="A818" t="s">
        <v>303</v>
      </c>
      <c r="B818" t="s">
        <v>42</v>
      </c>
      <c r="C818">
        <v>242.55</v>
      </c>
      <c r="D818">
        <v>246.1</v>
      </c>
      <c r="E818">
        <v>239.01</v>
      </c>
      <c r="F818">
        <v>243.11</v>
      </c>
      <c r="G818">
        <v>46814</v>
      </c>
      <c r="H818" t="str">
        <f>VLOOKUP(B818,dim_company!A:C,3,FALSE)</f>
        <v>Microsoft Corp.</v>
      </c>
      <c r="I818" t="str">
        <f>VLOOKUP(B818,dim_company!A:D,4,FALSE)</f>
        <v>SEC01</v>
      </c>
      <c r="J818" t="str">
        <f>VLOOKUP(I818,dim_sector!A:B,2,FALSE)</f>
        <v>Information Technology</v>
      </c>
      <c r="K818">
        <f xml:space="preserve"> tbl_market[[#This Row],[close]] - tbl_market[[#This Row],[open]]</f>
        <v>0.56000000000000227</v>
      </c>
      <c r="L818">
        <f xml:space="preserve"> (tbl_market[ [#This Row],[close] ] - tbl_market[[#This Row],[open]]) / tbl_market[[#This Row],[open]]</f>
        <v>2.3088023088023179E-3</v>
      </c>
      <c r="M818">
        <f xml:space="preserve"> tbl_market[[#This Row],[high]] - tbl_market[[#This Row],[low]]</f>
        <v>7.0900000000000034</v>
      </c>
      <c r="N818" s="11" t="str">
        <f t="shared" si="12"/>
        <v>May</v>
      </c>
    </row>
    <row r="819" spans="1:14">
      <c r="A819" t="s">
        <v>304</v>
      </c>
      <c r="B819" t="s">
        <v>42</v>
      </c>
      <c r="C819">
        <v>245.32</v>
      </c>
      <c r="D819">
        <v>247.64</v>
      </c>
      <c r="E819">
        <v>243.01</v>
      </c>
      <c r="F819">
        <v>246.48</v>
      </c>
      <c r="G819">
        <v>21306</v>
      </c>
      <c r="H819" t="str">
        <f>VLOOKUP(B819,dim_company!A:C,3,FALSE)</f>
        <v>Microsoft Corp.</v>
      </c>
      <c r="I819" t="str">
        <f>VLOOKUP(B819,dim_company!A:D,4,FALSE)</f>
        <v>SEC01</v>
      </c>
      <c r="J819" t="str">
        <f>VLOOKUP(I819,dim_sector!A:B,2,FALSE)</f>
        <v>Information Technology</v>
      </c>
      <c r="K819">
        <f xml:space="preserve"> tbl_market[[#This Row],[close]] - tbl_market[[#This Row],[open]]</f>
        <v>1.1599999999999966</v>
      </c>
      <c r="L819">
        <f xml:space="preserve"> (tbl_market[ [#This Row],[close] ] - tbl_market[[#This Row],[open]]) / tbl_market[[#This Row],[open]]</f>
        <v>4.7285178542311943E-3</v>
      </c>
      <c r="M819">
        <f xml:space="preserve"> tbl_market[[#This Row],[high]] - tbl_market[[#This Row],[low]]</f>
        <v>4.6299999999999955</v>
      </c>
      <c r="N819" s="11" t="str">
        <f t="shared" si="12"/>
        <v>May</v>
      </c>
    </row>
    <row r="820" spans="1:14">
      <c r="A820" t="s">
        <v>305</v>
      </c>
      <c r="B820" t="s">
        <v>42</v>
      </c>
      <c r="C820">
        <v>242.74</v>
      </c>
      <c r="D820">
        <v>245.75</v>
      </c>
      <c r="E820">
        <v>239.74</v>
      </c>
      <c r="F820">
        <v>242.32</v>
      </c>
      <c r="G820">
        <v>39055</v>
      </c>
      <c r="H820" t="str">
        <f>VLOOKUP(B820,dim_company!A:C,3,FALSE)</f>
        <v>Microsoft Corp.</v>
      </c>
      <c r="I820" t="str">
        <f>VLOOKUP(B820,dim_company!A:D,4,FALSE)</f>
        <v>SEC01</v>
      </c>
      <c r="J820" t="str">
        <f>VLOOKUP(I820,dim_sector!A:B,2,FALSE)</f>
        <v>Information Technology</v>
      </c>
      <c r="K820">
        <f xml:space="preserve"> tbl_market[[#This Row],[close]] - tbl_market[[#This Row],[open]]</f>
        <v>-0.42000000000001592</v>
      </c>
      <c r="L820">
        <f xml:space="preserve"> (tbl_market[ [#This Row],[close] ] - tbl_market[[#This Row],[open]]) / tbl_market[[#This Row],[open]]</f>
        <v>-1.7302463541238194E-3</v>
      </c>
      <c r="M820">
        <f xml:space="preserve"> tbl_market[[#This Row],[high]] - tbl_market[[#This Row],[low]]</f>
        <v>6.0099999999999909</v>
      </c>
      <c r="N820" s="11" t="str">
        <f t="shared" si="12"/>
        <v>May</v>
      </c>
    </row>
    <row r="821" spans="1:14">
      <c r="A821" t="s">
        <v>306</v>
      </c>
      <c r="B821" t="s">
        <v>42</v>
      </c>
      <c r="C821">
        <v>246.04</v>
      </c>
      <c r="D821">
        <v>247.41</v>
      </c>
      <c r="E821">
        <v>244.66</v>
      </c>
      <c r="F821">
        <v>247.16</v>
      </c>
      <c r="G821">
        <v>40194</v>
      </c>
      <c r="H821" t="str">
        <f>VLOOKUP(B821,dim_company!A:C,3,FALSE)</f>
        <v>Microsoft Corp.</v>
      </c>
      <c r="I821" t="str">
        <f>VLOOKUP(B821,dim_company!A:D,4,FALSE)</f>
        <v>SEC01</v>
      </c>
      <c r="J821" t="str">
        <f>VLOOKUP(I821,dim_sector!A:B,2,FALSE)</f>
        <v>Information Technology</v>
      </c>
      <c r="K821">
        <f xml:space="preserve"> tbl_market[[#This Row],[close]] - tbl_market[[#This Row],[open]]</f>
        <v>1.1200000000000045</v>
      </c>
      <c r="L821">
        <f xml:space="preserve"> (tbl_market[ [#This Row],[close] ] - tbl_market[[#This Row],[open]]) / tbl_market[[#This Row],[open]]</f>
        <v>4.5521053487238032E-3</v>
      </c>
      <c r="M821">
        <f xml:space="preserve"> tbl_market[[#This Row],[high]] - tbl_market[[#This Row],[low]]</f>
        <v>2.75</v>
      </c>
      <c r="N821" s="11" t="str">
        <f t="shared" si="12"/>
        <v>May</v>
      </c>
    </row>
    <row r="822" spans="1:14">
      <c r="A822" t="s">
        <v>277</v>
      </c>
      <c r="B822" t="s">
        <v>45</v>
      </c>
      <c r="C822">
        <v>626.39</v>
      </c>
      <c r="D822">
        <v>634.23</v>
      </c>
      <c r="E822">
        <v>618.54999999999995</v>
      </c>
      <c r="F822">
        <v>626.48</v>
      </c>
      <c r="G822">
        <v>5996</v>
      </c>
      <c r="H822" t="str">
        <f>VLOOKUP(B822,dim_company!A:C,3,FALSE)</f>
        <v>Amazon.com Inc.</v>
      </c>
      <c r="I822" t="str">
        <f>VLOOKUP(B822,dim_company!A:D,4,FALSE)</f>
        <v>SEC05</v>
      </c>
      <c r="J822" t="str">
        <f>VLOOKUP(I822,dim_sector!A:B,2,FALSE)</f>
        <v>Consumer Discretionary</v>
      </c>
      <c r="K822">
        <f xml:space="preserve"> tbl_market[[#This Row],[close]] - tbl_market[[#This Row],[open]]</f>
        <v>9.0000000000031832E-2</v>
      </c>
      <c r="L822">
        <f xml:space="preserve"> (tbl_market[ [#This Row],[close] ] - tbl_market[[#This Row],[open]]) / tbl_market[[#This Row],[open]]</f>
        <v>1.4368045466886737E-4</v>
      </c>
      <c r="M822">
        <f xml:space="preserve"> tbl_market[[#This Row],[high]] - tbl_market[[#This Row],[low]]</f>
        <v>15.680000000000064</v>
      </c>
      <c r="N822" s="11" t="str">
        <f t="shared" si="12"/>
        <v>May</v>
      </c>
    </row>
    <row r="823" spans="1:14">
      <c r="A823" t="s">
        <v>278</v>
      </c>
      <c r="B823" t="s">
        <v>45</v>
      </c>
      <c r="C823">
        <v>622.95000000000005</v>
      </c>
      <c r="D823">
        <v>635.26</v>
      </c>
      <c r="E823">
        <v>610.64</v>
      </c>
      <c r="F823">
        <v>622.86</v>
      </c>
      <c r="G823">
        <v>15211</v>
      </c>
      <c r="H823" t="str">
        <f>VLOOKUP(B823,dim_company!A:C,3,FALSE)</f>
        <v>Amazon.com Inc.</v>
      </c>
      <c r="I823" t="str">
        <f>VLOOKUP(B823,dim_company!A:D,4,FALSE)</f>
        <v>SEC05</v>
      </c>
      <c r="J823" t="str">
        <f>VLOOKUP(I823,dim_sector!A:B,2,FALSE)</f>
        <v>Consumer Discretionary</v>
      </c>
      <c r="K823">
        <f xml:space="preserve"> tbl_market[[#This Row],[close]] - tbl_market[[#This Row],[open]]</f>
        <v>-9.0000000000031832E-2</v>
      </c>
      <c r="L823">
        <f xml:space="preserve"> (tbl_market[ [#This Row],[close] ] - tbl_market[[#This Row],[open]]) / tbl_market[[#This Row],[open]]</f>
        <v>-1.4447387430778044E-4</v>
      </c>
      <c r="M823">
        <f xml:space="preserve"> tbl_market[[#This Row],[high]] - tbl_market[[#This Row],[low]]</f>
        <v>24.620000000000005</v>
      </c>
      <c r="N823" s="11" t="str">
        <f t="shared" si="12"/>
        <v>May</v>
      </c>
    </row>
    <row r="824" spans="1:14">
      <c r="A824" t="s">
        <v>281</v>
      </c>
      <c r="B824" t="s">
        <v>45</v>
      </c>
      <c r="C824">
        <v>625.52</v>
      </c>
      <c r="D824">
        <v>633.76</v>
      </c>
      <c r="E824">
        <v>617.28</v>
      </c>
      <c r="F824">
        <v>623.03</v>
      </c>
      <c r="G824">
        <v>25229</v>
      </c>
      <c r="H824" t="str">
        <f>VLOOKUP(B824,dim_company!A:C,3,FALSE)</f>
        <v>Amazon.com Inc.</v>
      </c>
      <c r="I824" t="str">
        <f>VLOOKUP(B824,dim_company!A:D,4,FALSE)</f>
        <v>SEC05</v>
      </c>
      <c r="J824" t="str">
        <f>VLOOKUP(I824,dim_sector!A:B,2,FALSE)</f>
        <v>Consumer Discretionary</v>
      </c>
      <c r="K824">
        <f xml:space="preserve"> tbl_market[[#This Row],[close]] - tbl_market[[#This Row],[open]]</f>
        <v>-2.4900000000000091</v>
      </c>
      <c r="L824">
        <f xml:space="preserve"> (tbl_market[ [#This Row],[close] ] - tbl_market[[#This Row],[open]]) / tbl_market[[#This Row],[open]]</f>
        <v>-3.9806880675278319E-3</v>
      </c>
      <c r="M824">
        <f xml:space="preserve"> tbl_market[[#This Row],[high]] - tbl_market[[#This Row],[low]]</f>
        <v>16.480000000000018</v>
      </c>
      <c r="N824" s="11" t="str">
        <f t="shared" si="12"/>
        <v>May</v>
      </c>
    </row>
    <row r="825" spans="1:14">
      <c r="A825" t="s">
        <v>282</v>
      </c>
      <c r="B825" t="s">
        <v>45</v>
      </c>
      <c r="C825">
        <v>605.57000000000005</v>
      </c>
      <c r="D825">
        <v>609.47</v>
      </c>
      <c r="E825">
        <v>601.67999999999995</v>
      </c>
      <c r="F825">
        <v>602.32000000000005</v>
      </c>
      <c r="G825">
        <v>29554</v>
      </c>
      <c r="H825" t="str">
        <f>VLOOKUP(B825,dim_company!A:C,3,FALSE)</f>
        <v>Amazon.com Inc.</v>
      </c>
      <c r="I825" t="str">
        <f>VLOOKUP(B825,dim_company!A:D,4,FALSE)</f>
        <v>SEC05</v>
      </c>
      <c r="J825" t="str">
        <f>VLOOKUP(I825,dim_sector!A:B,2,FALSE)</f>
        <v>Consumer Discretionary</v>
      </c>
      <c r="K825">
        <f xml:space="preserve"> tbl_market[[#This Row],[close]] - tbl_market[[#This Row],[open]]</f>
        <v>-3.25</v>
      </c>
      <c r="L825">
        <f xml:space="preserve"> (tbl_market[ [#This Row],[close] ] - tbl_market[[#This Row],[open]]) / tbl_market[[#This Row],[open]]</f>
        <v>-5.3668444605908475E-3</v>
      </c>
      <c r="M825">
        <f xml:space="preserve"> tbl_market[[#This Row],[high]] - tbl_market[[#This Row],[low]]</f>
        <v>7.7900000000000773</v>
      </c>
      <c r="N825" s="11" t="str">
        <f t="shared" si="12"/>
        <v>May</v>
      </c>
    </row>
    <row r="826" spans="1:14">
      <c r="A826" t="s">
        <v>283</v>
      </c>
      <c r="B826" t="s">
        <v>45</v>
      </c>
      <c r="C826">
        <v>608.86</v>
      </c>
      <c r="D826">
        <v>616.1</v>
      </c>
      <c r="E826">
        <v>601.62</v>
      </c>
      <c r="F826">
        <v>606.01</v>
      </c>
      <c r="G826">
        <v>40605</v>
      </c>
      <c r="H826" t="str">
        <f>VLOOKUP(B826,dim_company!A:C,3,FALSE)</f>
        <v>Amazon.com Inc.</v>
      </c>
      <c r="I826" t="str">
        <f>VLOOKUP(B826,dim_company!A:D,4,FALSE)</f>
        <v>SEC05</v>
      </c>
      <c r="J826" t="str">
        <f>VLOOKUP(I826,dim_sector!A:B,2,FALSE)</f>
        <v>Consumer Discretionary</v>
      </c>
      <c r="K826">
        <f xml:space="preserve"> tbl_market[[#This Row],[close]] - tbl_market[[#This Row],[open]]</f>
        <v>-2.8500000000000227</v>
      </c>
      <c r="L826">
        <f xml:space="preserve"> (tbl_market[ [#This Row],[close] ] - tbl_market[[#This Row],[open]]) / tbl_market[[#This Row],[open]]</f>
        <v>-4.680879019807546E-3</v>
      </c>
      <c r="M826">
        <f xml:space="preserve"> tbl_market[[#This Row],[high]] - tbl_market[[#This Row],[low]]</f>
        <v>14.480000000000018</v>
      </c>
      <c r="N826" s="11" t="str">
        <f t="shared" si="12"/>
        <v>May</v>
      </c>
    </row>
    <row r="827" spans="1:14">
      <c r="A827" t="s">
        <v>284</v>
      </c>
      <c r="B827" t="s">
        <v>45</v>
      </c>
      <c r="C827">
        <v>612.99</v>
      </c>
      <c r="D827">
        <v>621.1</v>
      </c>
      <c r="E827">
        <v>604.89</v>
      </c>
      <c r="F827">
        <v>616.5</v>
      </c>
      <c r="G827">
        <v>26515</v>
      </c>
      <c r="H827" t="str">
        <f>VLOOKUP(B827,dim_company!A:C,3,FALSE)</f>
        <v>Amazon.com Inc.</v>
      </c>
      <c r="I827" t="str">
        <f>VLOOKUP(B827,dim_company!A:D,4,FALSE)</f>
        <v>SEC05</v>
      </c>
      <c r="J827" t="str">
        <f>VLOOKUP(I827,dim_sector!A:B,2,FALSE)</f>
        <v>Consumer Discretionary</v>
      </c>
      <c r="K827">
        <f xml:space="preserve"> tbl_market[[#This Row],[close]] - tbl_market[[#This Row],[open]]</f>
        <v>3.5099999999999909</v>
      </c>
      <c r="L827">
        <f xml:space="preserve"> (tbl_market[ [#This Row],[close] ] - tbl_market[[#This Row],[open]]) / tbl_market[[#This Row],[open]]</f>
        <v>5.7260314197621343E-3</v>
      </c>
      <c r="M827">
        <f xml:space="preserve"> tbl_market[[#This Row],[high]] - tbl_market[[#This Row],[low]]</f>
        <v>16.210000000000036</v>
      </c>
      <c r="N827" s="11" t="str">
        <f t="shared" si="12"/>
        <v>May</v>
      </c>
    </row>
    <row r="828" spans="1:14">
      <c r="A828" t="s">
        <v>285</v>
      </c>
      <c r="B828" t="s">
        <v>45</v>
      </c>
      <c r="C828">
        <v>618.54999999999995</v>
      </c>
      <c r="D828">
        <v>625.92999999999995</v>
      </c>
      <c r="E828">
        <v>611.16999999999996</v>
      </c>
      <c r="F828">
        <v>619.73</v>
      </c>
      <c r="G828">
        <v>33254</v>
      </c>
      <c r="H828" t="str">
        <f>VLOOKUP(B828,dim_company!A:C,3,FALSE)</f>
        <v>Amazon.com Inc.</v>
      </c>
      <c r="I828" t="str">
        <f>VLOOKUP(B828,dim_company!A:D,4,FALSE)</f>
        <v>SEC05</v>
      </c>
      <c r="J828" t="str">
        <f>VLOOKUP(I828,dim_sector!A:B,2,FALSE)</f>
        <v>Consumer Discretionary</v>
      </c>
      <c r="K828">
        <f xml:space="preserve"> tbl_market[[#This Row],[close]] - tbl_market[[#This Row],[open]]</f>
        <v>1.1800000000000637</v>
      </c>
      <c r="L828">
        <f xml:space="preserve"> (tbl_market[ [#This Row],[close] ] - tbl_market[[#This Row],[open]]) / tbl_market[[#This Row],[open]]</f>
        <v>1.9076873332795469E-3</v>
      </c>
      <c r="M828">
        <f xml:space="preserve"> tbl_market[[#This Row],[high]] - tbl_market[[#This Row],[low]]</f>
        <v>14.759999999999991</v>
      </c>
      <c r="N828" s="11" t="str">
        <f t="shared" si="12"/>
        <v>May</v>
      </c>
    </row>
    <row r="829" spans="1:14">
      <c r="A829" t="s">
        <v>288</v>
      </c>
      <c r="B829" t="s">
        <v>45</v>
      </c>
      <c r="C829">
        <v>615.22</v>
      </c>
      <c r="D829">
        <v>621.58000000000004</v>
      </c>
      <c r="E829">
        <v>608.85</v>
      </c>
      <c r="F829">
        <v>609.70000000000005</v>
      </c>
      <c r="G829">
        <v>1917</v>
      </c>
      <c r="H829" t="str">
        <f>VLOOKUP(B829,dim_company!A:C,3,FALSE)</f>
        <v>Amazon.com Inc.</v>
      </c>
      <c r="I829" t="str">
        <f>VLOOKUP(B829,dim_company!A:D,4,FALSE)</f>
        <v>SEC05</v>
      </c>
      <c r="J829" t="str">
        <f>VLOOKUP(I829,dim_sector!A:B,2,FALSE)</f>
        <v>Consumer Discretionary</v>
      </c>
      <c r="K829">
        <f xml:space="preserve"> tbl_market[[#This Row],[close]] - tbl_market[[#This Row],[open]]</f>
        <v>-5.5199999999999818</v>
      </c>
      <c r="L829">
        <f xml:space="preserve"> (tbl_market[ [#This Row],[close] ] - tbl_market[[#This Row],[open]]) / tbl_market[[#This Row],[open]]</f>
        <v>-8.9724001170312755E-3</v>
      </c>
      <c r="M829">
        <f xml:space="preserve"> tbl_market[[#This Row],[high]] - tbl_market[[#This Row],[low]]</f>
        <v>12.730000000000018</v>
      </c>
      <c r="N829" s="11" t="str">
        <f t="shared" si="12"/>
        <v>May</v>
      </c>
    </row>
    <row r="830" spans="1:14">
      <c r="A830" t="s">
        <v>289</v>
      </c>
      <c r="B830" t="s">
        <v>45</v>
      </c>
      <c r="C830">
        <v>600.82000000000005</v>
      </c>
      <c r="D830">
        <v>605.61</v>
      </c>
      <c r="E830">
        <v>596.04</v>
      </c>
      <c r="F830">
        <v>603.72</v>
      </c>
      <c r="G830">
        <v>40104</v>
      </c>
      <c r="H830" t="str">
        <f>VLOOKUP(B830,dim_company!A:C,3,FALSE)</f>
        <v>Amazon.com Inc.</v>
      </c>
      <c r="I830" t="str">
        <f>VLOOKUP(B830,dim_company!A:D,4,FALSE)</f>
        <v>SEC05</v>
      </c>
      <c r="J830" t="str">
        <f>VLOOKUP(I830,dim_sector!A:B,2,FALSE)</f>
        <v>Consumer Discretionary</v>
      </c>
      <c r="K830">
        <f xml:space="preserve"> tbl_market[[#This Row],[close]] - tbl_market[[#This Row],[open]]</f>
        <v>2.8999999999999773</v>
      </c>
      <c r="L830">
        <f xml:space="preserve"> (tbl_market[ [#This Row],[close] ] - tbl_market[[#This Row],[open]]) / tbl_market[[#This Row],[open]]</f>
        <v>4.826736793049461E-3</v>
      </c>
      <c r="M830">
        <f xml:space="preserve"> tbl_market[[#This Row],[high]] - tbl_market[[#This Row],[low]]</f>
        <v>9.57000000000005</v>
      </c>
      <c r="N830" s="11" t="str">
        <f t="shared" si="12"/>
        <v>May</v>
      </c>
    </row>
    <row r="831" spans="1:14">
      <c r="A831" t="s">
        <v>290</v>
      </c>
      <c r="B831" t="s">
        <v>45</v>
      </c>
      <c r="C831">
        <v>582.57000000000005</v>
      </c>
      <c r="D831">
        <v>587.76</v>
      </c>
      <c r="E831">
        <v>577.39</v>
      </c>
      <c r="F831">
        <v>585.65</v>
      </c>
      <c r="G831">
        <v>10941</v>
      </c>
      <c r="H831" t="str">
        <f>VLOOKUP(B831,dim_company!A:C,3,FALSE)</f>
        <v>Amazon.com Inc.</v>
      </c>
      <c r="I831" t="str">
        <f>VLOOKUP(B831,dim_company!A:D,4,FALSE)</f>
        <v>SEC05</v>
      </c>
      <c r="J831" t="str">
        <f>VLOOKUP(I831,dim_sector!A:B,2,FALSE)</f>
        <v>Consumer Discretionary</v>
      </c>
      <c r="K831">
        <f xml:space="preserve"> tbl_market[[#This Row],[close]] - tbl_market[[#This Row],[open]]</f>
        <v>3.0799999999999272</v>
      </c>
      <c r="L831">
        <f xml:space="preserve"> (tbl_market[ [#This Row],[close] ] - tbl_market[[#This Row],[open]]) / tbl_market[[#This Row],[open]]</f>
        <v>5.286918310245854E-3</v>
      </c>
      <c r="M831">
        <f xml:space="preserve"> tbl_market[[#This Row],[high]] - tbl_market[[#This Row],[low]]</f>
        <v>10.370000000000005</v>
      </c>
      <c r="N831" s="11" t="str">
        <f t="shared" si="12"/>
        <v>May</v>
      </c>
    </row>
    <row r="832" spans="1:14">
      <c r="A832" t="s">
        <v>291</v>
      </c>
      <c r="B832" t="s">
        <v>45</v>
      </c>
      <c r="C832">
        <v>593.82000000000005</v>
      </c>
      <c r="D832">
        <v>599.94000000000005</v>
      </c>
      <c r="E832">
        <v>587.69000000000005</v>
      </c>
      <c r="F832">
        <v>593.05999999999995</v>
      </c>
      <c r="G832">
        <v>22133</v>
      </c>
      <c r="H832" t="str">
        <f>VLOOKUP(B832,dim_company!A:C,3,FALSE)</f>
        <v>Amazon.com Inc.</v>
      </c>
      <c r="I832" t="str">
        <f>VLOOKUP(B832,dim_company!A:D,4,FALSE)</f>
        <v>SEC05</v>
      </c>
      <c r="J832" t="str">
        <f>VLOOKUP(I832,dim_sector!A:B,2,FALSE)</f>
        <v>Consumer Discretionary</v>
      </c>
      <c r="K832">
        <f xml:space="preserve"> tbl_market[[#This Row],[close]] - tbl_market[[#This Row],[open]]</f>
        <v>-0.76000000000010459</v>
      </c>
      <c r="L832">
        <f xml:space="preserve"> (tbl_market[ [#This Row],[close] ] - tbl_market[[#This Row],[open]]) / tbl_market[[#This Row],[open]]</f>
        <v>-1.2798491125258571E-3</v>
      </c>
      <c r="M832">
        <f xml:space="preserve"> tbl_market[[#This Row],[high]] - tbl_market[[#This Row],[low]]</f>
        <v>12.25</v>
      </c>
      <c r="N832" s="11" t="str">
        <f t="shared" si="12"/>
        <v>May</v>
      </c>
    </row>
    <row r="833" spans="1:14">
      <c r="A833" t="s">
        <v>292</v>
      </c>
      <c r="B833" t="s">
        <v>45</v>
      </c>
      <c r="C833">
        <v>582.07000000000005</v>
      </c>
      <c r="D833">
        <v>586.44000000000005</v>
      </c>
      <c r="E833">
        <v>577.70000000000005</v>
      </c>
      <c r="F833">
        <v>585.73</v>
      </c>
      <c r="G833">
        <v>13192</v>
      </c>
      <c r="H833" t="str">
        <f>VLOOKUP(B833,dim_company!A:C,3,FALSE)</f>
        <v>Amazon.com Inc.</v>
      </c>
      <c r="I833" t="str">
        <f>VLOOKUP(B833,dim_company!A:D,4,FALSE)</f>
        <v>SEC05</v>
      </c>
      <c r="J833" t="str">
        <f>VLOOKUP(I833,dim_sector!A:B,2,FALSE)</f>
        <v>Consumer Discretionary</v>
      </c>
      <c r="K833">
        <f xml:space="preserve"> tbl_market[[#This Row],[close]] - tbl_market[[#This Row],[open]]</f>
        <v>3.6599999999999682</v>
      </c>
      <c r="L833">
        <f xml:space="preserve"> (tbl_market[ [#This Row],[close] ] - tbl_market[[#This Row],[open]]) / tbl_market[[#This Row],[open]]</f>
        <v>6.2879035167590974E-3</v>
      </c>
      <c r="M833">
        <f xml:space="preserve"> tbl_market[[#This Row],[high]] - tbl_market[[#This Row],[low]]</f>
        <v>8.7400000000000091</v>
      </c>
      <c r="N833" s="11" t="str">
        <f t="shared" si="12"/>
        <v>May</v>
      </c>
    </row>
    <row r="834" spans="1:14">
      <c r="A834" t="s">
        <v>295</v>
      </c>
      <c r="B834" t="s">
        <v>45</v>
      </c>
      <c r="C834">
        <v>585.13</v>
      </c>
      <c r="D834">
        <v>592.79999999999995</v>
      </c>
      <c r="E834">
        <v>577.46</v>
      </c>
      <c r="F834">
        <v>585.66</v>
      </c>
      <c r="G834">
        <v>22259</v>
      </c>
      <c r="H834" t="str">
        <f>VLOOKUP(B834,dim_company!A:C,3,FALSE)</f>
        <v>Amazon.com Inc.</v>
      </c>
      <c r="I834" t="str">
        <f>VLOOKUP(B834,dim_company!A:D,4,FALSE)</f>
        <v>SEC05</v>
      </c>
      <c r="J834" t="str">
        <f>VLOOKUP(I834,dim_sector!A:B,2,FALSE)</f>
        <v>Consumer Discretionary</v>
      </c>
      <c r="K834">
        <f xml:space="preserve"> tbl_market[[#This Row],[close]] - tbl_market[[#This Row],[open]]</f>
        <v>0.52999999999997272</v>
      </c>
      <c r="L834">
        <f xml:space="preserve"> (tbl_market[ [#This Row],[close] ] - tbl_market[[#This Row],[open]]) / tbl_market[[#This Row],[open]]</f>
        <v>9.0578162117815311E-4</v>
      </c>
      <c r="M834">
        <f xml:space="preserve"> tbl_market[[#This Row],[high]] - tbl_market[[#This Row],[low]]</f>
        <v>15.339999999999918</v>
      </c>
      <c r="N834" s="11" t="str">
        <f t="shared" ref="N834:N897" si="13">TEXT(A834,"mmm")</f>
        <v>May</v>
      </c>
    </row>
    <row r="835" spans="1:14">
      <c r="A835" t="s">
        <v>296</v>
      </c>
      <c r="B835" t="s">
        <v>45</v>
      </c>
      <c r="C835">
        <v>583.30999999999995</v>
      </c>
      <c r="D835">
        <v>589.98</v>
      </c>
      <c r="E835">
        <v>576.64</v>
      </c>
      <c r="F835">
        <v>584.66</v>
      </c>
      <c r="G835">
        <v>48269</v>
      </c>
      <c r="H835" t="str">
        <f>VLOOKUP(B835,dim_company!A:C,3,FALSE)</f>
        <v>Amazon.com Inc.</v>
      </c>
      <c r="I835" t="str">
        <f>VLOOKUP(B835,dim_company!A:D,4,FALSE)</f>
        <v>SEC05</v>
      </c>
      <c r="J835" t="str">
        <f>VLOOKUP(I835,dim_sector!A:B,2,FALSE)</f>
        <v>Consumer Discretionary</v>
      </c>
      <c r="K835">
        <f xml:space="preserve"> tbl_market[[#This Row],[close]] - tbl_market[[#This Row],[open]]</f>
        <v>1.3500000000000227</v>
      </c>
      <c r="L835">
        <f xml:space="preserve"> (tbl_market[ [#This Row],[close] ] - tbl_market[[#This Row],[open]]) / tbl_market[[#This Row],[open]]</f>
        <v>2.3143782894173301E-3</v>
      </c>
      <c r="M835">
        <f xml:space="preserve"> tbl_market[[#This Row],[high]] - tbl_market[[#This Row],[low]]</f>
        <v>13.340000000000032</v>
      </c>
      <c r="N835" s="11" t="str">
        <f t="shared" si="13"/>
        <v>May</v>
      </c>
    </row>
    <row r="836" spans="1:14">
      <c r="A836" t="s">
        <v>297</v>
      </c>
      <c r="B836" t="s">
        <v>45</v>
      </c>
      <c r="C836">
        <v>596.15</v>
      </c>
      <c r="D836">
        <v>602.25</v>
      </c>
      <c r="E836">
        <v>590.04999999999995</v>
      </c>
      <c r="F836">
        <v>595.87</v>
      </c>
      <c r="G836">
        <v>6213</v>
      </c>
      <c r="H836" t="str">
        <f>VLOOKUP(B836,dim_company!A:C,3,FALSE)</f>
        <v>Amazon.com Inc.</v>
      </c>
      <c r="I836" t="str">
        <f>VLOOKUP(B836,dim_company!A:D,4,FALSE)</f>
        <v>SEC05</v>
      </c>
      <c r="J836" t="str">
        <f>VLOOKUP(I836,dim_sector!A:B,2,FALSE)</f>
        <v>Consumer Discretionary</v>
      </c>
      <c r="K836">
        <f xml:space="preserve"> tbl_market[[#This Row],[close]] - tbl_market[[#This Row],[open]]</f>
        <v>-0.27999999999997272</v>
      </c>
      <c r="L836">
        <f xml:space="preserve"> (tbl_market[ [#This Row],[close] ] - tbl_market[[#This Row],[open]]) / tbl_market[[#This Row],[open]]</f>
        <v>-4.6968044955124165E-4</v>
      </c>
      <c r="M836">
        <f xml:space="preserve"> tbl_market[[#This Row],[high]] - tbl_market[[#This Row],[low]]</f>
        <v>12.200000000000045</v>
      </c>
      <c r="N836" s="11" t="str">
        <f t="shared" si="13"/>
        <v>May</v>
      </c>
    </row>
    <row r="837" spans="1:14">
      <c r="A837" t="s">
        <v>298</v>
      </c>
      <c r="B837" t="s">
        <v>45</v>
      </c>
      <c r="C837">
        <v>598.41999999999996</v>
      </c>
      <c r="D837">
        <v>607.16999999999996</v>
      </c>
      <c r="E837">
        <v>589.66999999999996</v>
      </c>
      <c r="F837">
        <v>596.65</v>
      </c>
      <c r="G837">
        <v>26520</v>
      </c>
      <c r="H837" t="str">
        <f>VLOOKUP(B837,dim_company!A:C,3,FALSE)</f>
        <v>Amazon.com Inc.</v>
      </c>
      <c r="I837" t="str">
        <f>VLOOKUP(B837,dim_company!A:D,4,FALSE)</f>
        <v>SEC05</v>
      </c>
      <c r="J837" t="str">
        <f>VLOOKUP(I837,dim_sector!A:B,2,FALSE)</f>
        <v>Consumer Discretionary</v>
      </c>
      <c r="K837">
        <f xml:space="preserve"> tbl_market[[#This Row],[close]] - tbl_market[[#This Row],[open]]</f>
        <v>-1.7699999999999818</v>
      </c>
      <c r="L837">
        <f xml:space="preserve"> (tbl_market[ [#This Row],[close] ] - tbl_market[[#This Row],[open]]) / tbl_market[[#This Row],[open]]</f>
        <v>-2.9577888439557198E-3</v>
      </c>
      <c r="M837">
        <f xml:space="preserve"> tbl_market[[#This Row],[high]] - tbl_market[[#This Row],[low]]</f>
        <v>17.5</v>
      </c>
      <c r="N837" s="11" t="str">
        <f t="shared" si="13"/>
        <v>May</v>
      </c>
    </row>
    <row r="838" spans="1:14">
      <c r="A838" t="s">
        <v>299</v>
      </c>
      <c r="B838" t="s">
        <v>45</v>
      </c>
      <c r="C838">
        <v>599.02</v>
      </c>
      <c r="D838">
        <v>606.24</v>
      </c>
      <c r="E838">
        <v>591.79999999999995</v>
      </c>
      <c r="F838">
        <v>602.9</v>
      </c>
      <c r="G838">
        <v>43570</v>
      </c>
      <c r="H838" t="str">
        <f>VLOOKUP(B838,dim_company!A:C,3,FALSE)</f>
        <v>Amazon.com Inc.</v>
      </c>
      <c r="I838" t="str">
        <f>VLOOKUP(B838,dim_company!A:D,4,FALSE)</f>
        <v>SEC05</v>
      </c>
      <c r="J838" t="str">
        <f>VLOOKUP(I838,dim_sector!A:B,2,FALSE)</f>
        <v>Consumer Discretionary</v>
      </c>
      <c r="K838">
        <f xml:space="preserve"> tbl_market[[#This Row],[close]] - tbl_market[[#This Row],[open]]</f>
        <v>3.8799999999999955</v>
      </c>
      <c r="L838">
        <f xml:space="preserve"> (tbl_market[ [#This Row],[close] ] - tbl_market[[#This Row],[open]]) / tbl_market[[#This Row],[open]]</f>
        <v>6.4772461687422718E-3</v>
      </c>
      <c r="M838">
        <f xml:space="preserve"> tbl_market[[#This Row],[high]] - tbl_market[[#This Row],[low]]</f>
        <v>14.440000000000055</v>
      </c>
      <c r="N838" s="11" t="str">
        <f t="shared" si="13"/>
        <v>May</v>
      </c>
    </row>
    <row r="839" spans="1:14">
      <c r="A839" t="s">
        <v>302</v>
      </c>
      <c r="B839" t="s">
        <v>45</v>
      </c>
      <c r="C839">
        <v>608.66</v>
      </c>
      <c r="D839">
        <v>614.41</v>
      </c>
      <c r="E839">
        <v>602.9</v>
      </c>
      <c r="F839">
        <v>607.21</v>
      </c>
      <c r="G839">
        <v>12413</v>
      </c>
      <c r="H839" t="str">
        <f>VLOOKUP(B839,dim_company!A:C,3,FALSE)</f>
        <v>Amazon.com Inc.</v>
      </c>
      <c r="I839" t="str">
        <f>VLOOKUP(B839,dim_company!A:D,4,FALSE)</f>
        <v>SEC05</v>
      </c>
      <c r="J839" t="str">
        <f>VLOOKUP(I839,dim_sector!A:B,2,FALSE)</f>
        <v>Consumer Discretionary</v>
      </c>
      <c r="K839">
        <f xml:space="preserve"> tbl_market[[#This Row],[close]] - tbl_market[[#This Row],[open]]</f>
        <v>-1.4499999999999318</v>
      </c>
      <c r="L839">
        <f xml:space="preserve"> (tbl_market[ [#This Row],[close] ] - tbl_market[[#This Row],[open]]) / tbl_market[[#This Row],[open]]</f>
        <v>-2.3822823908256365E-3</v>
      </c>
      <c r="M839">
        <f xml:space="preserve"> tbl_market[[#This Row],[high]] - tbl_market[[#This Row],[low]]</f>
        <v>11.509999999999991</v>
      </c>
      <c r="N839" s="11" t="str">
        <f t="shared" si="13"/>
        <v>May</v>
      </c>
    </row>
    <row r="840" spans="1:14">
      <c r="A840" t="s">
        <v>303</v>
      </c>
      <c r="B840" t="s">
        <v>45</v>
      </c>
      <c r="C840">
        <v>621.78</v>
      </c>
      <c r="D840">
        <v>626.53</v>
      </c>
      <c r="E840">
        <v>617.03</v>
      </c>
      <c r="F840">
        <v>617.85</v>
      </c>
      <c r="G840">
        <v>24513</v>
      </c>
      <c r="H840" t="str">
        <f>VLOOKUP(B840,dim_company!A:C,3,FALSE)</f>
        <v>Amazon.com Inc.</v>
      </c>
      <c r="I840" t="str">
        <f>VLOOKUP(B840,dim_company!A:D,4,FALSE)</f>
        <v>SEC05</v>
      </c>
      <c r="J840" t="str">
        <f>VLOOKUP(I840,dim_sector!A:B,2,FALSE)</f>
        <v>Consumer Discretionary</v>
      </c>
      <c r="K840">
        <f xml:space="preserve"> tbl_market[[#This Row],[close]] - tbl_market[[#This Row],[open]]</f>
        <v>-3.92999999999995</v>
      </c>
      <c r="L840">
        <f xml:space="preserve"> (tbl_market[ [#This Row],[close] ] - tbl_market[[#This Row],[open]]) / tbl_market[[#This Row],[open]]</f>
        <v>-6.3205635433753902E-3</v>
      </c>
      <c r="M840">
        <f xml:space="preserve"> tbl_market[[#This Row],[high]] - tbl_market[[#This Row],[low]]</f>
        <v>9.5</v>
      </c>
      <c r="N840" s="11" t="str">
        <f t="shared" si="13"/>
        <v>May</v>
      </c>
    </row>
    <row r="841" spans="1:14">
      <c r="A841" t="s">
        <v>304</v>
      </c>
      <c r="B841" t="s">
        <v>45</v>
      </c>
      <c r="C841">
        <v>612.91999999999996</v>
      </c>
      <c r="D841">
        <v>617.17999999999995</v>
      </c>
      <c r="E841">
        <v>608.66</v>
      </c>
      <c r="F841">
        <v>616.14</v>
      </c>
      <c r="G841">
        <v>30299</v>
      </c>
      <c r="H841" t="str">
        <f>VLOOKUP(B841,dim_company!A:C,3,FALSE)</f>
        <v>Amazon.com Inc.</v>
      </c>
      <c r="I841" t="str">
        <f>VLOOKUP(B841,dim_company!A:D,4,FALSE)</f>
        <v>SEC05</v>
      </c>
      <c r="J841" t="str">
        <f>VLOOKUP(I841,dim_sector!A:B,2,FALSE)</f>
        <v>Consumer Discretionary</v>
      </c>
      <c r="K841">
        <f xml:space="preserve"> tbl_market[[#This Row],[close]] - tbl_market[[#This Row],[open]]</f>
        <v>3.2200000000000273</v>
      </c>
      <c r="L841">
        <f xml:space="preserve"> (tbl_market[ [#This Row],[close] ] - tbl_market[[#This Row],[open]]) / tbl_market[[#This Row],[open]]</f>
        <v>5.2535404294198713E-3</v>
      </c>
      <c r="M841">
        <f xml:space="preserve"> tbl_market[[#This Row],[high]] - tbl_market[[#This Row],[low]]</f>
        <v>8.5199999999999818</v>
      </c>
      <c r="N841" s="11" t="str">
        <f t="shared" si="13"/>
        <v>May</v>
      </c>
    </row>
    <row r="842" spans="1:14">
      <c r="A842" t="s">
        <v>305</v>
      </c>
      <c r="B842" t="s">
        <v>45</v>
      </c>
      <c r="C842">
        <v>628.16999999999996</v>
      </c>
      <c r="D842">
        <v>634.08000000000004</v>
      </c>
      <c r="E842">
        <v>622.26</v>
      </c>
      <c r="F842">
        <v>630.97</v>
      </c>
      <c r="G842">
        <v>23250</v>
      </c>
      <c r="H842" t="str">
        <f>VLOOKUP(B842,dim_company!A:C,3,FALSE)</f>
        <v>Amazon.com Inc.</v>
      </c>
      <c r="I842" t="str">
        <f>VLOOKUP(B842,dim_company!A:D,4,FALSE)</f>
        <v>SEC05</v>
      </c>
      <c r="J842" t="str">
        <f>VLOOKUP(I842,dim_sector!A:B,2,FALSE)</f>
        <v>Consumer Discretionary</v>
      </c>
      <c r="K842">
        <f xml:space="preserve"> tbl_market[[#This Row],[close]] - tbl_market[[#This Row],[open]]</f>
        <v>2.8000000000000682</v>
      </c>
      <c r="L842">
        <f xml:space="preserve"> (tbl_market[ [#This Row],[close] ] - tbl_market[[#This Row],[open]]) / tbl_market[[#This Row],[open]]</f>
        <v>4.4573921072322276E-3</v>
      </c>
      <c r="M842">
        <f xml:space="preserve"> tbl_market[[#This Row],[high]] - tbl_market[[#This Row],[low]]</f>
        <v>11.82000000000005</v>
      </c>
      <c r="N842" s="11" t="str">
        <f t="shared" si="13"/>
        <v>May</v>
      </c>
    </row>
    <row r="843" spans="1:14">
      <c r="A843" t="s">
        <v>306</v>
      </c>
      <c r="B843" t="s">
        <v>45</v>
      </c>
      <c r="C843">
        <v>611.52</v>
      </c>
      <c r="D843">
        <v>618.13</v>
      </c>
      <c r="E843">
        <v>604.91</v>
      </c>
      <c r="F843">
        <v>615.53</v>
      </c>
      <c r="G843">
        <v>2262</v>
      </c>
      <c r="H843" t="str">
        <f>VLOOKUP(B843,dim_company!A:C,3,FALSE)</f>
        <v>Amazon.com Inc.</v>
      </c>
      <c r="I843" t="str">
        <f>VLOOKUP(B843,dim_company!A:D,4,FALSE)</f>
        <v>SEC05</v>
      </c>
      <c r="J843" t="str">
        <f>VLOOKUP(I843,dim_sector!A:B,2,FALSE)</f>
        <v>Consumer Discretionary</v>
      </c>
      <c r="K843">
        <f xml:space="preserve"> tbl_market[[#This Row],[close]] - tbl_market[[#This Row],[open]]</f>
        <v>4.0099999999999909</v>
      </c>
      <c r="L843">
        <f xml:space="preserve"> (tbl_market[ [#This Row],[close] ] - tbl_market[[#This Row],[open]]) / tbl_market[[#This Row],[open]]</f>
        <v>6.5574306645735068E-3</v>
      </c>
      <c r="M843">
        <f xml:space="preserve"> tbl_market[[#This Row],[high]] - tbl_market[[#This Row],[low]]</f>
        <v>13.220000000000027</v>
      </c>
      <c r="N843" s="11" t="str">
        <f t="shared" si="13"/>
        <v>May</v>
      </c>
    </row>
    <row r="844" spans="1:14">
      <c r="A844" t="s">
        <v>277</v>
      </c>
      <c r="B844" t="s">
        <v>48</v>
      </c>
      <c r="C844">
        <v>1388.49</v>
      </c>
      <c r="D844">
        <v>1394.2</v>
      </c>
      <c r="E844">
        <v>1382.78</v>
      </c>
      <c r="F844">
        <v>1384.9</v>
      </c>
      <c r="G844">
        <v>39346</v>
      </c>
      <c r="H844" t="str">
        <f>VLOOKUP(B844,dim_company!A:C,3,FALSE)</f>
        <v>Pfizer Inc.</v>
      </c>
      <c r="I844" t="str">
        <f>VLOOKUP(B844,dim_company!A:D,4,FALSE)</f>
        <v>SEC03</v>
      </c>
      <c r="J844" t="str">
        <f>VLOOKUP(I844,dim_sector!A:B,2,FALSE)</f>
        <v>Healthcare</v>
      </c>
      <c r="K844">
        <f xml:space="preserve"> tbl_market[[#This Row],[close]] - tbl_market[[#This Row],[open]]</f>
        <v>-3.5899999999999181</v>
      </c>
      <c r="L844">
        <f xml:space="preserve"> (tbl_market[ [#This Row],[close] ] - tbl_market[[#This Row],[open]]) / tbl_market[[#This Row],[open]]</f>
        <v>-2.5855425678254205E-3</v>
      </c>
      <c r="M844">
        <f xml:space="preserve"> tbl_market[[#This Row],[high]] - tbl_market[[#This Row],[low]]</f>
        <v>11.420000000000073</v>
      </c>
      <c r="N844" s="11" t="str">
        <f t="shared" si="13"/>
        <v>May</v>
      </c>
    </row>
    <row r="845" spans="1:14">
      <c r="A845" t="s">
        <v>278</v>
      </c>
      <c r="B845" t="s">
        <v>48</v>
      </c>
      <c r="C845">
        <v>1349.54</v>
      </c>
      <c r="D845">
        <v>1361.22</v>
      </c>
      <c r="E845">
        <v>1337.85</v>
      </c>
      <c r="F845">
        <v>1360.57</v>
      </c>
      <c r="G845">
        <v>22164</v>
      </c>
      <c r="H845" t="str">
        <f>VLOOKUP(B845,dim_company!A:C,3,FALSE)</f>
        <v>Pfizer Inc.</v>
      </c>
      <c r="I845" t="str">
        <f>VLOOKUP(B845,dim_company!A:D,4,FALSE)</f>
        <v>SEC03</v>
      </c>
      <c r="J845" t="str">
        <f>VLOOKUP(I845,dim_sector!A:B,2,FALSE)</f>
        <v>Healthcare</v>
      </c>
      <c r="K845">
        <f xml:space="preserve"> tbl_market[[#This Row],[close]] - tbl_market[[#This Row],[open]]</f>
        <v>11.029999999999973</v>
      </c>
      <c r="L845">
        <f xml:space="preserve"> (tbl_market[ [#This Row],[close] ] - tbl_market[[#This Row],[open]]) / tbl_market[[#This Row],[open]]</f>
        <v>8.1731552973605629E-3</v>
      </c>
      <c r="M845">
        <f xml:space="preserve"> tbl_market[[#This Row],[high]] - tbl_market[[#This Row],[low]]</f>
        <v>23.370000000000118</v>
      </c>
      <c r="N845" s="11" t="str">
        <f t="shared" si="13"/>
        <v>May</v>
      </c>
    </row>
    <row r="846" spans="1:14">
      <c r="A846" t="s">
        <v>281</v>
      </c>
      <c r="B846" t="s">
        <v>48</v>
      </c>
      <c r="C846">
        <v>1375.46</v>
      </c>
      <c r="D846">
        <v>1383.28</v>
      </c>
      <c r="E846">
        <v>1367.63</v>
      </c>
      <c r="F846">
        <v>1374.91</v>
      </c>
      <c r="G846">
        <v>3941</v>
      </c>
      <c r="H846" t="str">
        <f>VLOOKUP(B846,dim_company!A:C,3,FALSE)</f>
        <v>Pfizer Inc.</v>
      </c>
      <c r="I846" t="str">
        <f>VLOOKUP(B846,dim_company!A:D,4,FALSE)</f>
        <v>SEC03</v>
      </c>
      <c r="J846" t="str">
        <f>VLOOKUP(I846,dim_sector!A:B,2,FALSE)</f>
        <v>Healthcare</v>
      </c>
      <c r="K846">
        <f xml:space="preserve"> tbl_market[[#This Row],[close]] - tbl_market[[#This Row],[open]]</f>
        <v>-0.54999999999995453</v>
      </c>
      <c r="L846">
        <f xml:space="preserve"> (tbl_market[ [#This Row],[close] ] - tbl_market[[#This Row],[open]]) / tbl_market[[#This Row],[open]]</f>
        <v>-3.9986622657144121E-4</v>
      </c>
      <c r="M846">
        <f xml:space="preserve"> tbl_market[[#This Row],[high]] - tbl_market[[#This Row],[low]]</f>
        <v>15.649999999999864</v>
      </c>
      <c r="N846" s="11" t="str">
        <f t="shared" si="13"/>
        <v>May</v>
      </c>
    </row>
    <row r="847" spans="1:14">
      <c r="A847" t="s">
        <v>282</v>
      </c>
      <c r="B847" t="s">
        <v>48</v>
      </c>
      <c r="C847">
        <v>1361.04</v>
      </c>
      <c r="D847">
        <v>1385.48</v>
      </c>
      <c r="E847">
        <v>1336.6</v>
      </c>
      <c r="F847">
        <v>1361.83</v>
      </c>
      <c r="G847">
        <v>46865</v>
      </c>
      <c r="H847" t="str">
        <f>VLOOKUP(B847,dim_company!A:C,3,FALSE)</f>
        <v>Pfizer Inc.</v>
      </c>
      <c r="I847" t="str">
        <f>VLOOKUP(B847,dim_company!A:D,4,FALSE)</f>
        <v>SEC03</v>
      </c>
      <c r="J847" t="str">
        <f>VLOOKUP(I847,dim_sector!A:B,2,FALSE)</f>
        <v>Healthcare</v>
      </c>
      <c r="K847">
        <f xml:space="preserve"> tbl_market[[#This Row],[close]] - tbl_market[[#This Row],[open]]</f>
        <v>0.78999999999996362</v>
      </c>
      <c r="L847">
        <f xml:space="preserve"> (tbl_market[ [#This Row],[close] ] - tbl_market[[#This Row],[open]]) / tbl_market[[#This Row],[open]]</f>
        <v>5.804384882148678E-4</v>
      </c>
      <c r="M847">
        <f xml:space="preserve"> tbl_market[[#This Row],[high]] - tbl_market[[#This Row],[low]]</f>
        <v>48.880000000000109</v>
      </c>
      <c r="N847" s="11" t="str">
        <f t="shared" si="13"/>
        <v>May</v>
      </c>
    </row>
    <row r="848" spans="1:14">
      <c r="A848" t="s">
        <v>283</v>
      </c>
      <c r="B848" t="s">
        <v>48</v>
      </c>
      <c r="C848">
        <v>1383.91</v>
      </c>
      <c r="D848">
        <v>1399.58</v>
      </c>
      <c r="E848">
        <v>1368.23</v>
      </c>
      <c r="F848">
        <v>1374.11</v>
      </c>
      <c r="G848">
        <v>26359</v>
      </c>
      <c r="H848" t="str">
        <f>VLOOKUP(B848,dim_company!A:C,3,FALSE)</f>
        <v>Pfizer Inc.</v>
      </c>
      <c r="I848" t="str">
        <f>VLOOKUP(B848,dim_company!A:D,4,FALSE)</f>
        <v>SEC03</v>
      </c>
      <c r="J848" t="str">
        <f>VLOOKUP(I848,dim_sector!A:B,2,FALSE)</f>
        <v>Healthcare</v>
      </c>
      <c r="K848">
        <f xml:space="preserve"> tbl_market[[#This Row],[close]] - tbl_market[[#This Row],[open]]</f>
        <v>-9.8000000000001819</v>
      </c>
      <c r="L848">
        <f xml:space="preserve"> (tbl_market[ [#This Row],[close] ] - tbl_market[[#This Row],[open]]) / tbl_market[[#This Row],[open]]</f>
        <v>-7.0813853502035406E-3</v>
      </c>
      <c r="M848">
        <f xml:space="preserve"> tbl_market[[#This Row],[high]] - tbl_market[[#This Row],[low]]</f>
        <v>31.349999999999909</v>
      </c>
      <c r="N848" s="11" t="str">
        <f t="shared" si="13"/>
        <v>May</v>
      </c>
    </row>
    <row r="849" spans="1:14">
      <c r="A849" t="s">
        <v>284</v>
      </c>
      <c r="B849" t="s">
        <v>48</v>
      </c>
      <c r="C849">
        <v>1369.51</v>
      </c>
      <c r="D849">
        <v>1382.73</v>
      </c>
      <c r="E849">
        <v>1356.29</v>
      </c>
      <c r="F849">
        <v>1367.04</v>
      </c>
      <c r="G849">
        <v>9378</v>
      </c>
      <c r="H849" t="str">
        <f>VLOOKUP(B849,dim_company!A:C,3,FALSE)</f>
        <v>Pfizer Inc.</v>
      </c>
      <c r="I849" t="str">
        <f>VLOOKUP(B849,dim_company!A:D,4,FALSE)</f>
        <v>SEC03</v>
      </c>
      <c r="J849" t="str">
        <f>VLOOKUP(I849,dim_sector!A:B,2,FALSE)</f>
        <v>Healthcare</v>
      </c>
      <c r="K849">
        <f xml:space="preserve"> tbl_market[[#This Row],[close]] - tbl_market[[#This Row],[open]]</f>
        <v>-2.4700000000000273</v>
      </c>
      <c r="L849">
        <f xml:space="preserve"> (tbl_market[ [#This Row],[close] ] - tbl_market[[#This Row],[open]]) / tbl_market[[#This Row],[open]]</f>
        <v>-1.8035647786434764E-3</v>
      </c>
      <c r="M849">
        <f xml:space="preserve"> tbl_market[[#This Row],[high]] - tbl_market[[#This Row],[low]]</f>
        <v>26.440000000000055</v>
      </c>
      <c r="N849" s="11" t="str">
        <f t="shared" si="13"/>
        <v>May</v>
      </c>
    </row>
    <row r="850" spans="1:14">
      <c r="A850" t="s">
        <v>285</v>
      </c>
      <c r="B850" t="s">
        <v>48</v>
      </c>
      <c r="C850">
        <v>1340.17</v>
      </c>
      <c r="D850">
        <v>1348.09</v>
      </c>
      <c r="E850">
        <v>1332.25</v>
      </c>
      <c r="F850">
        <v>1332.55</v>
      </c>
      <c r="G850">
        <v>14675</v>
      </c>
      <c r="H850" t="str">
        <f>VLOOKUP(B850,dim_company!A:C,3,FALSE)</f>
        <v>Pfizer Inc.</v>
      </c>
      <c r="I850" t="str">
        <f>VLOOKUP(B850,dim_company!A:D,4,FALSE)</f>
        <v>SEC03</v>
      </c>
      <c r="J850" t="str">
        <f>VLOOKUP(I850,dim_sector!A:B,2,FALSE)</f>
        <v>Healthcare</v>
      </c>
      <c r="K850">
        <f xml:space="preserve"> tbl_market[[#This Row],[close]] - tbl_market[[#This Row],[open]]</f>
        <v>-7.6200000000001182</v>
      </c>
      <c r="L850">
        <f xml:space="preserve"> (tbl_market[ [#This Row],[close] ] - tbl_market[[#This Row],[open]]) / tbl_market[[#This Row],[open]]</f>
        <v>-5.6858458255296847E-3</v>
      </c>
      <c r="M850">
        <f xml:space="preserve"> tbl_market[[#This Row],[high]] - tbl_market[[#This Row],[low]]</f>
        <v>15.839999999999918</v>
      </c>
      <c r="N850" s="11" t="str">
        <f t="shared" si="13"/>
        <v>May</v>
      </c>
    </row>
    <row r="851" spans="1:14">
      <c r="A851" t="s">
        <v>288</v>
      </c>
      <c r="B851" t="s">
        <v>48</v>
      </c>
      <c r="C851">
        <v>1335.95</v>
      </c>
      <c r="D851">
        <v>1343.45</v>
      </c>
      <c r="E851">
        <v>1328.45</v>
      </c>
      <c r="F851">
        <v>1335.07</v>
      </c>
      <c r="G851">
        <v>36113</v>
      </c>
      <c r="H851" t="str">
        <f>VLOOKUP(B851,dim_company!A:C,3,FALSE)</f>
        <v>Pfizer Inc.</v>
      </c>
      <c r="I851" t="str">
        <f>VLOOKUP(B851,dim_company!A:D,4,FALSE)</f>
        <v>SEC03</v>
      </c>
      <c r="J851" t="str">
        <f>VLOOKUP(I851,dim_sector!A:B,2,FALSE)</f>
        <v>Healthcare</v>
      </c>
      <c r="K851">
        <f xml:space="preserve"> tbl_market[[#This Row],[close]] - tbl_market[[#This Row],[open]]</f>
        <v>-0.88000000000010914</v>
      </c>
      <c r="L851">
        <f xml:space="preserve"> (tbl_market[ [#This Row],[close] ] - tbl_market[[#This Row],[open]]) / tbl_market[[#This Row],[open]]</f>
        <v>-6.587072869494435E-4</v>
      </c>
      <c r="M851">
        <f xml:space="preserve"> tbl_market[[#This Row],[high]] - tbl_market[[#This Row],[low]]</f>
        <v>15</v>
      </c>
      <c r="N851" s="11" t="str">
        <f t="shared" si="13"/>
        <v>May</v>
      </c>
    </row>
    <row r="852" spans="1:14">
      <c r="A852" t="s">
        <v>289</v>
      </c>
      <c r="B852" t="s">
        <v>48</v>
      </c>
      <c r="C852">
        <v>1339.39</v>
      </c>
      <c r="D852">
        <v>1352.58</v>
      </c>
      <c r="E852">
        <v>1326.21</v>
      </c>
      <c r="F852">
        <v>1336.85</v>
      </c>
      <c r="G852">
        <v>6877</v>
      </c>
      <c r="H852" t="str">
        <f>VLOOKUP(B852,dim_company!A:C,3,FALSE)</f>
        <v>Pfizer Inc.</v>
      </c>
      <c r="I852" t="str">
        <f>VLOOKUP(B852,dim_company!A:D,4,FALSE)</f>
        <v>SEC03</v>
      </c>
      <c r="J852" t="str">
        <f>VLOOKUP(I852,dim_sector!A:B,2,FALSE)</f>
        <v>Healthcare</v>
      </c>
      <c r="K852">
        <f xml:space="preserve"> tbl_market[[#This Row],[close]] - tbl_market[[#This Row],[open]]</f>
        <v>-2.540000000000191</v>
      </c>
      <c r="L852">
        <f xml:space="preserve"> (tbl_market[ [#This Row],[close] ] - tbl_market[[#This Row],[open]]) / tbl_market[[#This Row],[open]]</f>
        <v>-1.8963856681027862E-3</v>
      </c>
      <c r="M852">
        <f xml:space="preserve"> tbl_market[[#This Row],[high]] - tbl_market[[#This Row],[low]]</f>
        <v>26.369999999999891</v>
      </c>
      <c r="N852" s="11" t="str">
        <f t="shared" si="13"/>
        <v>May</v>
      </c>
    </row>
    <row r="853" spans="1:14">
      <c r="A853" t="s">
        <v>290</v>
      </c>
      <c r="B853" t="s">
        <v>48</v>
      </c>
      <c r="C853">
        <v>1355.73</v>
      </c>
      <c r="D853">
        <v>1366.81</v>
      </c>
      <c r="E853">
        <v>1344.65</v>
      </c>
      <c r="F853">
        <v>1352.09</v>
      </c>
      <c r="G853">
        <v>5686</v>
      </c>
      <c r="H853" t="str">
        <f>VLOOKUP(B853,dim_company!A:C,3,FALSE)</f>
        <v>Pfizer Inc.</v>
      </c>
      <c r="I853" t="str">
        <f>VLOOKUP(B853,dim_company!A:D,4,FALSE)</f>
        <v>SEC03</v>
      </c>
      <c r="J853" t="str">
        <f>VLOOKUP(I853,dim_sector!A:B,2,FALSE)</f>
        <v>Healthcare</v>
      </c>
      <c r="K853">
        <f xml:space="preserve"> tbl_market[[#This Row],[close]] - tbl_market[[#This Row],[open]]</f>
        <v>-3.6400000000001</v>
      </c>
      <c r="L853">
        <f xml:space="preserve"> (tbl_market[ [#This Row],[close] ] - tbl_market[[#This Row],[open]]) / tbl_market[[#This Row],[open]]</f>
        <v>-2.6849003857701017E-3</v>
      </c>
      <c r="M853">
        <f xml:space="preserve"> tbl_market[[#This Row],[high]] - tbl_market[[#This Row],[low]]</f>
        <v>22.159999999999854</v>
      </c>
      <c r="N853" s="11" t="str">
        <f t="shared" si="13"/>
        <v>May</v>
      </c>
    </row>
    <row r="854" spans="1:14">
      <c r="A854" t="s">
        <v>291</v>
      </c>
      <c r="B854" t="s">
        <v>48</v>
      </c>
      <c r="C854">
        <v>1370.46</v>
      </c>
      <c r="D854">
        <v>1386.67</v>
      </c>
      <c r="E854">
        <v>1354.24</v>
      </c>
      <c r="F854">
        <v>1379.19</v>
      </c>
      <c r="G854">
        <v>13205</v>
      </c>
      <c r="H854" t="str">
        <f>VLOOKUP(B854,dim_company!A:C,3,FALSE)</f>
        <v>Pfizer Inc.</v>
      </c>
      <c r="I854" t="str">
        <f>VLOOKUP(B854,dim_company!A:D,4,FALSE)</f>
        <v>SEC03</v>
      </c>
      <c r="J854" t="str">
        <f>VLOOKUP(I854,dim_sector!A:B,2,FALSE)</f>
        <v>Healthcare</v>
      </c>
      <c r="K854">
        <f xml:space="preserve"> tbl_market[[#This Row],[close]] - tbl_market[[#This Row],[open]]</f>
        <v>8.7300000000000182</v>
      </c>
      <c r="L854">
        <f xml:space="preserve"> (tbl_market[ [#This Row],[close] ] - tbl_market[[#This Row],[open]]) / tbl_market[[#This Row],[open]]</f>
        <v>6.3701239000043914E-3</v>
      </c>
      <c r="M854">
        <f xml:space="preserve"> tbl_market[[#This Row],[high]] - tbl_market[[#This Row],[low]]</f>
        <v>32.430000000000064</v>
      </c>
      <c r="N854" s="11" t="str">
        <f t="shared" si="13"/>
        <v>May</v>
      </c>
    </row>
    <row r="855" spans="1:14">
      <c r="A855" t="s">
        <v>292</v>
      </c>
      <c r="B855" t="s">
        <v>48</v>
      </c>
      <c r="C855">
        <v>1414.59</v>
      </c>
      <c r="D855">
        <v>1418.65</v>
      </c>
      <c r="E855">
        <v>1410.52</v>
      </c>
      <c r="F855">
        <v>1413.16</v>
      </c>
      <c r="G855">
        <v>17524</v>
      </c>
      <c r="H855" t="str">
        <f>VLOOKUP(B855,dim_company!A:C,3,FALSE)</f>
        <v>Pfizer Inc.</v>
      </c>
      <c r="I855" t="str">
        <f>VLOOKUP(B855,dim_company!A:D,4,FALSE)</f>
        <v>SEC03</v>
      </c>
      <c r="J855" t="str">
        <f>VLOOKUP(I855,dim_sector!A:B,2,FALSE)</f>
        <v>Healthcare</v>
      </c>
      <c r="K855">
        <f xml:space="preserve"> tbl_market[[#This Row],[close]] - tbl_market[[#This Row],[open]]</f>
        <v>-1.4299999999998363</v>
      </c>
      <c r="L855">
        <f xml:space="preserve"> (tbl_market[ [#This Row],[close] ] - tbl_market[[#This Row],[open]]) / tbl_market[[#This Row],[open]]</f>
        <v>-1.0108936158178953E-3</v>
      </c>
      <c r="M855">
        <f xml:space="preserve"> tbl_market[[#This Row],[high]] - tbl_market[[#This Row],[low]]</f>
        <v>8.1300000000001091</v>
      </c>
      <c r="N855" s="11" t="str">
        <f t="shared" si="13"/>
        <v>May</v>
      </c>
    </row>
    <row r="856" spans="1:14">
      <c r="A856" t="s">
        <v>295</v>
      </c>
      <c r="B856" t="s">
        <v>48</v>
      </c>
      <c r="C856">
        <v>1429.35</v>
      </c>
      <c r="D856">
        <v>1452.75</v>
      </c>
      <c r="E856">
        <v>1405.94</v>
      </c>
      <c r="F856">
        <v>1428.97</v>
      </c>
      <c r="G856">
        <v>17848</v>
      </c>
      <c r="H856" t="str">
        <f>VLOOKUP(B856,dim_company!A:C,3,FALSE)</f>
        <v>Pfizer Inc.</v>
      </c>
      <c r="I856" t="str">
        <f>VLOOKUP(B856,dim_company!A:D,4,FALSE)</f>
        <v>SEC03</v>
      </c>
      <c r="J856" t="str">
        <f>VLOOKUP(I856,dim_sector!A:B,2,FALSE)</f>
        <v>Healthcare</v>
      </c>
      <c r="K856">
        <f xml:space="preserve"> tbl_market[[#This Row],[close]] - tbl_market[[#This Row],[open]]</f>
        <v>-0.37999999999988177</v>
      </c>
      <c r="L856">
        <f xml:space="preserve"> (tbl_market[ [#This Row],[close] ] - tbl_market[[#This Row],[open]]) / tbl_market[[#This Row],[open]]</f>
        <v>-2.6585510896553105E-4</v>
      </c>
      <c r="M856">
        <f xml:space="preserve"> tbl_market[[#This Row],[high]] - tbl_market[[#This Row],[low]]</f>
        <v>46.809999999999945</v>
      </c>
      <c r="N856" s="11" t="str">
        <f t="shared" si="13"/>
        <v>May</v>
      </c>
    </row>
    <row r="857" spans="1:14">
      <c r="A857" t="s">
        <v>296</v>
      </c>
      <c r="B857" t="s">
        <v>48</v>
      </c>
      <c r="C857">
        <v>1425.85</v>
      </c>
      <c r="D857">
        <v>1440.82</v>
      </c>
      <c r="E857">
        <v>1410.89</v>
      </c>
      <c r="F857">
        <v>1434.33</v>
      </c>
      <c r="G857">
        <v>39724</v>
      </c>
      <c r="H857" t="str">
        <f>VLOOKUP(B857,dim_company!A:C,3,FALSE)</f>
        <v>Pfizer Inc.</v>
      </c>
      <c r="I857" t="str">
        <f>VLOOKUP(B857,dim_company!A:D,4,FALSE)</f>
        <v>SEC03</v>
      </c>
      <c r="J857" t="str">
        <f>VLOOKUP(I857,dim_sector!A:B,2,FALSE)</f>
        <v>Healthcare</v>
      </c>
      <c r="K857">
        <f xml:space="preserve"> tbl_market[[#This Row],[close]] - tbl_market[[#This Row],[open]]</f>
        <v>8.4800000000000182</v>
      </c>
      <c r="L857">
        <f xml:space="preserve"> (tbl_market[ [#This Row],[close] ] - tbl_market[[#This Row],[open]]) / tbl_market[[#This Row],[open]]</f>
        <v>5.9473296630080438E-3</v>
      </c>
      <c r="M857">
        <f xml:space="preserve"> tbl_market[[#This Row],[high]] - tbl_market[[#This Row],[low]]</f>
        <v>29.929999999999836</v>
      </c>
      <c r="N857" s="11" t="str">
        <f t="shared" si="13"/>
        <v>May</v>
      </c>
    </row>
    <row r="858" spans="1:14">
      <c r="A858" t="s">
        <v>297</v>
      </c>
      <c r="B858" t="s">
        <v>48</v>
      </c>
      <c r="C858">
        <v>1407.65</v>
      </c>
      <c r="D858">
        <v>1411.64</v>
      </c>
      <c r="E858">
        <v>1403.66</v>
      </c>
      <c r="F858">
        <v>1409.1</v>
      </c>
      <c r="G858">
        <v>30301</v>
      </c>
      <c r="H858" t="str">
        <f>VLOOKUP(B858,dim_company!A:C,3,FALSE)</f>
        <v>Pfizer Inc.</v>
      </c>
      <c r="I858" t="str">
        <f>VLOOKUP(B858,dim_company!A:D,4,FALSE)</f>
        <v>SEC03</v>
      </c>
      <c r="J858" t="str">
        <f>VLOOKUP(I858,dim_sector!A:B,2,FALSE)</f>
        <v>Healthcare</v>
      </c>
      <c r="K858">
        <f xml:space="preserve"> tbl_market[[#This Row],[close]] - tbl_market[[#This Row],[open]]</f>
        <v>1.4499999999998181</v>
      </c>
      <c r="L858">
        <f xml:space="preserve"> (tbl_market[ [#This Row],[close] ] - tbl_market[[#This Row],[open]]) / tbl_market[[#This Row],[open]]</f>
        <v>1.0300856036655546E-3</v>
      </c>
      <c r="M858">
        <f xml:space="preserve"> tbl_market[[#This Row],[high]] - tbl_market[[#This Row],[low]]</f>
        <v>7.9800000000000182</v>
      </c>
      <c r="N858" s="11" t="str">
        <f t="shared" si="13"/>
        <v>May</v>
      </c>
    </row>
    <row r="859" spans="1:14">
      <c r="A859" t="s">
        <v>298</v>
      </c>
      <c r="B859" t="s">
        <v>48</v>
      </c>
      <c r="C859">
        <v>1405.5</v>
      </c>
      <c r="D859">
        <v>1422.57</v>
      </c>
      <c r="E859">
        <v>1388.43</v>
      </c>
      <c r="F859">
        <v>1413.03</v>
      </c>
      <c r="G859">
        <v>29310</v>
      </c>
      <c r="H859" t="str">
        <f>VLOOKUP(B859,dim_company!A:C,3,FALSE)</f>
        <v>Pfizer Inc.</v>
      </c>
      <c r="I859" t="str">
        <f>VLOOKUP(B859,dim_company!A:D,4,FALSE)</f>
        <v>SEC03</v>
      </c>
      <c r="J859" t="str">
        <f>VLOOKUP(I859,dim_sector!A:B,2,FALSE)</f>
        <v>Healthcare</v>
      </c>
      <c r="K859">
        <f xml:space="preserve"> tbl_market[[#This Row],[close]] - tbl_market[[#This Row],[open]]</f>
        <v>7.5299999999999727</v>
      </c>
      <c r="L859">
        <f xml:space="preserve"> (tbl_market[ [#This Row],[close] ] - tbl_market[[#This Row],[open]]) / tbl_market[[#This Row],[open]]</f>
        <v>5.357524012806811E-3</v>
      </c>
      <c r="M859">
        <f xml:space="preserve"> tbl_market[[#This Row],[high]] - tbl_market[[#This Row],[low]]</f>
        <v>34.139999999999873</v>
      </c>
      <c r="N859" s="11" t="str">
        <f t="shared" si="13"/>
        <v>May</v>
      </c>
    </row>
    <row r="860" spans="1:14">
      <c r="A860" t="s">
        <v>299</v>
      </c>
      <c r="B860" t="s">
        <v>48</v>
      </c>
      <c r="C860">
        <v>1409.53</v>
      </c>
      <c r="D860">
        <v>1423.19</v>
      </c>
      <c r="E860">
        <v>1395.87</v>
      </c>
      <c r="F860">
        <v>1417.2</v>
      </c>
      <c r="G860">
        <v>39892</v>
      </c>
      <c r="H860" t="str">
        <f>VLOOKUP(B860,dim_company!A:C,3,FALSE)</f>
        <v>Pfizer Inc.</v>
      </c>
      <c r="I860" t="str">
        <f>VLOOKUP(B860,dim_company!A:D,4,FALSE)</f>
        <v>SEC03</v>
      </c>
      <c r="J860" t="str">
        <f>VLOOKUP(I860,dim_sector!A:B,2,FALSE)</f>
        <v>Healthcare</v>
      </c>
      <c r="K860">
        <f xml:space="preserve"> tbl_market[[#This Row],[close]] - tbl_market[[#This Row],[open]]</f>
        <v>7.6700000000000728</v>
      </c>
      <c r="L860">
        <f xml:space="preserve"> (tbl_market[ [#This Row],[close] ] - tbl_market[[#This Row],[open]]) / tbl_market[[#This Row],[open]]</f>
        <v>5.4415301554419362E-3</v>
      </c>
      <c r="M860">
        <f xml:space="preserve"> tbl_market[[#This Row],[high]] - tbl_market[[#This Row],[low]]</f>
        <v>27.320000000000164</v>
      </c>
      <c r="N860" s="11" t="str">
        <f t="shared" si="13"/>
        <v>May</v>
      </c>
    </row>
    <row r="861" spans="1:14">
      <c r="A861" t="s">
        <v>302</v>
      </c>
      <c r="B861" t="s">
        <v>48</v>
      </c>
      <c r="C861">
        <v>1415.57</v>
      </c>
      <c r="D861">
        <v>1438.62</v>
      </c>
      <c r="E861">
        <v>1392.53</v>
      </c>
      <c r="F861">
        <v>1414</v>
      </c>
      <c r="G861">
        <v>24324</v>
      </c>
      <c r="H861" t="str">
        <f>VLOOKUP(B861,dim_company!A:C,3,FALSE)</f>
        <v>Pfizer Inc.</v>
      </c>
      <c r="I861" t="str">
        <f>VLOOKUP(B861,dim_company!A:D,4,FALSE)</f>
        <v>SEC03</v>
      </c>
      <c r="J861" t="str">
        <f>VLOOKUP(I861,dim_sector!A:B,2,FALSE)</f>
        <v>Healthcare</v>
      </c>
      <c r="K861">
        <f xml:space="preserve"> tbl_market[[#This Row],[close]] - tbl_market[[#This Row],[open]]</f>
        <v>-1.5699999999999363</v>
      </c>
      <c r="L861">
        <f xml:space="preserve"> (tbl_market[ [#This Row],[close] ] - tbl_market[[#This Row],[open]]) / tbl_market[[#This Row],[open]]</f>
        <v>-1.1090938632493882E-3</v>
      </c>
      <c r="M861">
        <f xml:space="preserve"> tbl_market[[#This Row],[high]] - tbl_market[[#This Row],[low]]</f>
        <v>46.089999999999918</v>
      </c>
      <c r="N861" s="11" t="str">
        <f t="shared" si="13"/>
        <v>May</v>
      </c>
    </row>
    <row r="862" spans="1:14">
      <c r="A862" t="s">
        <v>303</v>
      </c>
      <c r="B862" t="s">
        <v>48</v>
      </c>
      <c r="C862">
        <v>1424.8</v>
      </c>
      <c r="D862">
        <v>1435.19</v>
      </c>
      <c r="E862">
        <v>1414.41</v>
      </c>
      <c r="F862">
        <v>1425.66</v>
      </c>
      <c r="G862">
        <v>13205</v>
      </c>
      <c r="H862" t="str">
        <f>VLOOKUP(B862,dim_company!A:C,3,FALSE)</f>
        <v>Pfizer Inc.</v>
      </c>
      <c r="I862" t="str">
        <f>VLOOKUP(B862,dim_company!A:D,4,FALSE)</f>
        <v>SEC03</v>
      </c>
      <c r="J862" t="str">
        <f>VLOOKUP(I862,dim_sector!A:B,2,FALSE)</f>
        <v>Healthcare</v>
      </c>
      <c r="K862">
        <f xml:space="preserve"> tbl_market[[#This Row],[close]] - tbl_market[[#This Row],[open]]</f>
        <v>0.86000000000012733</v>
      </c>
      <c r="L862">
        <f xml:space="preserve"> (tbl_market[ [#This Row],[close] ] - tbl_market[[#This Row],[open]]) / tbl_market[[#This Row],[open]]</f>
        <v>6.0359348680525499E-4</v>
      </c>
      <c r="M862">
        <f xml:space="preserve"> tbl_market[[#This Row],[high]] - tbl_market[[#This Row],[low]]</f>
        <v>20.779999999999973</v>
      </c>
      <c r="N862" s="11" t="str">
        <f t="shared" si="13"/>
        <v>May</v>
      </c>
    </row>
    <row r="863" spans="1:14">
      <c r="A863" t="s">
        <v>304</v>
      </c>
      <c r="B863" t="s">
        <v>48</v>
      </c>
      <c r="C863">
        <v>1451.16</v>
      </c>
      <c r="D863">
        <v>1462.28</v>
      </c>
      <c r="E863">
        <v>1440.04</v>
      </c>
      <c r="F863">
        <v>1446.29</v>
      </c>
      <c r="G863">
        <v>4092</v>
      </c>
      <c r="H863" t="str">
        <f>VLOOKUP(B863,dim_company!A:C,3,FALSE)</f>
        <v>Pfizer Inc.</v>
      </c>
      <c r="I863" t="str">
        <f>VLOOKUP(B863,dim_company!A:D,4,FALSE)</f>
        <v>SEC03</v>
      </c>
      <c r="J863" t="str">
        <f>VLOOKUP(I863,dim_sector!A:B,2,FALSE)</f>
        <v>Healthcare</v>
      </c>
      <c r="K863">
        <f xml:space="preserve"> tbl_market[[#This Row],[close]] - tbl_market[[#This Row],[open]]</f>
        <v>-4.8700000000001182</v>
      </c>
      <c r="L863">
        <f xml:space="preserve"> (tbl_market[ [#This Row],[close] ] - tbl_market[[#This Row],[open]]) / tbl_market[[#This Row],[open]]</f>
        <v>-3.3559359409025317E-3</v>
      </c>
      <c r="M863">
        <f xml:space="preserve"> tbl_market[[#This Row],[high]] - tbl_market[[#This Row],[low]]</f>
        <v>22.240000000000009</v>
      </c>
      <c r="N863" s="11" t="str">
        <f t="shared" si="13"/>
        <v>May</v>
      </c>
    </row>
    <row r="864" spans="1:14">
      <c r="A864" t="s">
        <v>305</v>
      </c>
      <c r="B864" t="s">
        <v>48</v>
      </c>
      <c r="C864">
        <v>1432.45</v>
      </c>
      <c r="D864">
        <v>1454.86</v>
      </c>
      <c r="E864">
        <v>1410.03</v>
      </c>
      <c r="F864">
        <v>1431.8</v>
      </c>
      <c r="G864">
        <v>25860</v>
      </c>
      <c r="H864" t="str">
        <f>VLOOKUP(B864,dim_company!A:C,3,FALSE)</f>
        <v>Pfizer Inc.</v>
      </c>
      <c r="I864" t="str">
        <f>VLOOKUP(B864,dim_company!A:D,4,FALSE)</f>
        <v>SEC03</v>
      </c>
      <c r="J864" t="str">
        <f>VLOOKUP(I864,dim_sector!A:B,2,FALSE)</f>
        <v>Healthcare</v>
      </c>
      <c r="K864">
        <f xml:space="preserve"> tbl_market[[#This Row],[close]] - tbl_market[[#This Row],[open]]</f>
        <v>-0.65000000000009095</v>
      </c>
      <c r="L864">
        <f xml:space="preserve"> (tbl_market[ [#This Row],[close] ] - tbl_market[[#This Row],[open]]) / tbl_market[[#This Row],[open]]</f>
        <v>-4.5376801982623544E-4</v>
      </c>
      <c r="M864">
        <f xml:space="preserve"> tbl_market[[#This Row],[high]] - tbl_market[[#This Row],[low]]</f>
        <v>44.829999999999927</v>
      </c>
      <c r="N864" s="11" t="str">
        <f t="shared" si="13"/>
        <v>May</v>
      </c>
    </row>
    <row r="865" spans="1:14">
      <c r="A865" t="s">
        <v>306</v>
      </c>
      <c r="B865" t="s">
        <v>48</v>
      </c>
      <c r="C865">
        <v>1415.49</v>
      </c>
      <c r="D865">
        <v>1421.4</v>
      </c>
      <c r="E865">
        <v>1409.57</v>
      </c>
      <c r="F865">
        <v>1417.17</v>
      </c>
      <c r="G865">
        <v>26763</v>
      </c>
      <c r="H865" t="str">
        <f>VLOOKUP(B865,dim_company!A:C,3,FALSE)</f>
        <v>Pfizer Inc.</v>
      </c>
      <c r="I865" t="str">
        <f>VLOOKUP(B865,dim_company!A:D,4,FALSE)</f>
        <v>SEC03</v>
      </c>
      <c r="J865" t="str">
        <f>VLOOKUP(I865,dim_sector!A:B,2,FALSE)</f>
        <v>Healthcare</v>
      </c>
      <c r="K865">
        <f xml:space="preserve"> tbl_market[[#This Row],[close]] - tbl_market[[#This Row],[open]]</f>
        <v>1.6800000000000637</v>
      </c>
      <c r="L865">
        <f xml:space="preserve"> (tbl_market[ [#This Row],[close] ] - tbl_market[[#This Row],[open]]) / tbl_market[[#This Row],[open]]</f>
        <v>1.1868681516648395E-3</v>
      </c>
      <c r="M865">
        <f xml:space="preserve"> tbl_market[[#This Row],[high]] - tbl_market[[#This Row],[low]]</f>
        <v>11.830000000000155</v>
      </c>
      <c r="N865" s="11" t="str">
        <f t="shared" si="13"/>
        <v>May</v>
      </c>
    </row>
    <row r="866" spans="1:14">
      <c r="A866" t="s">
        <v>309</v>
      </c>
      <c r="B866" t="s">
        <v>27</v>
      </c>
      <c r="C866">
        <v>757.55</v>
      </c>
      <c r="D866">
        <v>758.88</v>
      </c>
      <c r="E866">
        <v>756.22</v>
      </c>
      <c r="F866">
        <v>758.03</v>
      </c>
      <c r="G866">
        <v>14116</v>
      </c>
      <c r="H866" t="str">
        <f>VLOOKUP(B866,dim_company!A:C,3,FALSE)</f>
        <v>Tata Consultancy Services</v>
      </c>
      <c r="I866" t="str">
        <f>VLOOKUP(B866,dim_company!A:D,4,FALSE)</f>
        <v>SEC01</v>
      </c>
      <c r="J866" t="str">
        <f>VLOOKUP(I866,dim_sector!A:B,2,FALSE)</f>
        <v>Information Technology</v>
      </c>
      <c r="K866">
        <f xml:space="preserve"> tbl_market[[#This Row],[close]] - tbl_market[[#This Row],[open]]</f>
        <v>0.48000000000001819</v>
      </c>
      <c r="L866">
        <f xml:space="preserve"> (tbl_market[ [#This Row],[close] ] - tbl_market[[#This Row],[open]]) / tbl_market[[#This Row],[open]]</f>
        <v>6.336215431324906E-4</v>
      </c>
      <c r="M866">
        <f xml:space="preserve"> tbl_market[[#This Row],[high]] - tbl_market[[#This Row],[low]]</f>
        <v>2.6599999999999682</v>
      </c>
      <c r="N866" s="11" t="str">
        <f t="shared" si="13"/>
        <v>Jun</v>
      </c>
    </row>
    <row r="867" spans="1:14">
      <c r="A867" t="s">
        <v>310</v>
      </c>
      <c r="B867" t="s">
        <v>27</v>
      </c>
      <c r="C867">
        <v>758.84</v>
      </c>
      <c r="D867">
        <v>770.72</v>
      </c>
      <c r="E867">
        <v>746.96</v>
      </c>
      <c r="F867">
        <v>758.24</v>
      </c>
      <c r="G867">
        <v>40298</v>
      </c>
      <c r="H867" t="str">
        <f>VLOOKUP(B867,dim_company!A:C,3,FALSE)</f>
        <v>Tata Consultancy Services</v>
      </c>
      <c r="I867" t="str">
        <f>VLOOKUP(B867,dim_company!A:D,4,FALSE)</f>
        <v>SEC01</v>
      </c>
      <c r="J867" t="str">
        <f>VLOOKUP(I867,dim_sector!A:B,2,FALSE)</f>
        <v>Information Technology</v>
      </c>
      <c r="K867">
        <f xml:space="preserve"> tbl_market[[#This Row],[close]] - tbl_market[[#This Row],[open]]</f>
        <v>-0.60000000000002274</v>
      </c>
      <c r="L867">
        <f xml:space="preserve"> (tbl_market[ [#This Row],[close] ] - tbl_market[[#This Row],[open]]) / tbl_market[[#This Row],[open]]</f>
        <v>-7.9068051236100192E-4</v>
      </c>
      <c r="M867">
        <f xml:space="preserve"> tbl_market[[#This Row],[high]] - tbl_market[[#This Row],[low]]</f>
        <v>23.759999999999991</v>
      </c>
      <c r="N867" s="11" t="str">
        <f t="shared" si="13"/>
        <v>Jun</v>
      </c>
    </row>
    <row r="868" spans="1:14">
      <c r="A868" t="s">
        <v>311</v>
      </c>
      <c r="B868" t="s">
        <v>27</v>
      </c>
      <c r="C868">
        <v>760.11</v>
      </c>
      <c r="D868">
        <v>771.91</v>
      </c>
      <c r="E868">
        <v>748.32</v>
      </c>
      <c r="F868">
        <v>763</v>
      </c>
      <c r="G868">
        <v>34982</v>
      </c>
      <c r="H868" t="str">
        <f>VLOOKUP(B868,dim_company!A:C,3,FALSE)</f>
        <v>Tata Consultancy Services</v>
      </c>
      <c r="I868" t="str">
        <f>VLOOKUP(B868,dim_company!A:D,4,FALSE)</f>
        <v>SEC01</v>
      </c>
      <c r="J868" t="str">
        <f>VLOOKUP(I868,dim_sector!A:B,2,FALSE)</f>
        <v>Information Technology</v>
      </c>
      <c r="K868">
        <f xml:space="preserve"> tbl_market[[#This Row],[close]] - tbl_market[[#This Row],[open]]</f>
        <v>2.8899999999999864</v>
      </c>
      <c r="L868">
        <f xml:space="preserve"> (tbl_market[ [#This Row],[close] ] - tbl_market[[#This Row],[open]]) / tbl_market[[#This Row],[open]]</f>
        <v>3.8020812777097871E-3</v>
      </c>
      <c r="M868">
        <f xml:space="preserve"> tbl_market[[#This Row],[high]] - tbl_market[[#This Row],[low]]</f>
        <v>23.589999999999918</v>
      </c>
      <c r="N868" s="11" t="str">
        <f t="shared" si="13"/>
        <v>Jun</v>
      </c>
    </row>
    <row r="869" spans="1:14">
      <c r="A869" t="s">
        <v>312</v>
      </c>
      <c r="B869" t="s">
        <v>27</v>
      </c>
      <c r="C869">
        <v>763.7</v>
      </c>
      <c r="D869">
        <v>767.97</v>
      </c>
      <c r="E869">
        <v>759.44</v>
      </c>
      <c r="F869">
        <v>760.7</v>
      </c>
      <c r="G869">
        <v>18312</v>
      </c>
      <c r="H869" t="str">
        <f>VLOOKUP(B869,dim_company!A:C,3,FALSE)</f>
        <v>Tata Consultancy Services</v>
      </c>
      <c r="I869" t="str">
        <f>VLOOKUP(B869,dim_company!A:D,4,FALSE)</f>
        <v>SEC01</v>
      </c>
      <c r="J869" t="str">
        <f>VLOOKUP(I869,dim_sector!A:B,2,FALSE)</f>
        <v>Information Technology</v>
      </c>
      <c r="K869">
        <f xml:space="preserve"> tbl_market[[#This Row],[close]] - tbl_market[[#This Row],[open]]</f>
        <v>-3</v>
      </c>
      <c r="L869">
        <f xml:space="preserve"> (tbl_market[ [#This Row],[close] ] - tbl_market[[#This Row],[open]]) / tbl_market[[#This Row],[open]]</f>
        <v>-3.9282440748985206E-3</v>
      </c>
      <c r="M869">
        <f xml:space="preserve"> tbl_market[[#This Row],[high]] - tbl_market[[#This Row],[low]]</f>
        <v>8.5299999999999727</v>
      </c>
      <c r="N869" s="11" t="str">
        <f t="shared" si="13"/>
        <v>Jun</v>
      </c>
    </row>
    <row r="870" spans="1:14">
      <c r="A870" t="s">
        <v>313</v>
      </c>
      <c r="B870" t="s">
        <v>27</v>
      </c>
      <c r="C870">
        <v>749.8</v>
      </c>
      <c r="D870">
        <v>758.77</v>
      </c>
      <c r="E870">
        <v>740.84</v>
      </c>
      <c r="F870">
        <v>755.39</v>
      </c>
      <c r="G870">
        <v>37395</v>
      </c>
      <c r="H870" t="str">
        <f>VLOOKUP(B870,dim_company!A:C,3,FALSE)</f>
        <v>Tata Consultancy Services</v>
      </c>
      <c r="I870" t="str">
        <f>VLOOKUP(B870,dim_company!A:D,4,FALSE)</f>
        <v>SEC01</v>
      </c>
      <c r="J870" t="str">
        <f>VLOOKUP(I870,dim_sector!A:B,2,FALSE)</f>
        <v>Information Technology</v>
      </c>
      <c r="K870">
        <f xml:space="preserve"> tbl_market[[#This Row],[close]] - tbl_market[[#This Row],[open]]</f>
        <v>5.5900000000000318</v>
      </c>
      <c r="L870">
        <f xml:space="preserve"> (tbl_market[ [#This Row],[close] ] - tbl_market[[#This Row],[open]]) / tbl_market[[#This Row],[open]]</f>
        <v>7.4553214190451215E-3</v>
      </c>
      <c r="M870">
        <f xml:space="preserve"> tbl_market[[#This Row],[high]] - tbl_market[[#This Row],[low]]</f>
        <v>17.92999999999995</v>
      </c>
      <c r="N870" s="11" t="str">
        <f t="shared" si="13"/>
        <v>Jun</v>
      </c>
    </row>
    <row r="871" spans="1:14">
      <c r="A871" t="s">
        <v>316</v>
      </c>
      <c r="B871" t="s">
        <v>27</v>
      </c>
      <c r="C871">
        <v>754.74</v>
      </c>
      <c r="D871">
        <v>766.27</v>
      </c>
      <c r="E871">
        <v>743.21</v>
      </c>
      <c r="F871">
        <v>751.57</v>
      </c>
      <c r="G871">
        <v>38678</v>
      </c>
      <c r="H871" t="str">
        <f>VLOOKUP(B871,dim_company!A:C,3,FALSE)</f>
        <v>Tata Consultancy Services</v>
      </c>
      <c r="I871" t="str">
        <f>VLOOKUP(B871,dim_company!A:D,4,FALSE)</f>
        <v>SEC01</v>
      </c>
      <c r="J871" t="str">
        <f>VLOOKUP(I871,dim_sector!A:B,2,FALSE)</f>
        <v>Information Technology</v>
      </c>
      <c r="K871">
        <f xml:space="preserve"> tbl_market[[#This Row],[close]] - tbl_market[[#This Row],[open]]</f>
        <v>-3.1699999999999591</v>
      </c>
      <c r="L871">
        <f xml:space="preserve"> (tbl_market[ [#This Row],[close] ] - tbl_market[[#This Row],[open]]) / tbl_market[[#This Row],[open]]</f>
        <v>-4.2001218962821095E-3</v>
      </c>
      <c r="M871">
        <f xml:space="preserve"> tbl_market[[#This Row],[high]] - tbl_market[[#This Row],[low]]</f>
        <v>23.059999999999945</v>
      </c>
      <c r="N871" s="11" t="str">
        <f t="shared" si="13"/>
        <v>Jun</v>
      </c>
    </row>
    <row r="872" spans="1:14">
      <c r="A872" t="s">
        <v>317</v>
      </c>
      <c r="B872" t="s">
        <v>27</v>
      </c>
      <c r="C872">
        <v>757.72</v>
      </c>
      <c r="D872">
        <v>768.43</v>
      </c>
      <c r="E872">
        <v>747</v>
      </c>
      <c r="F872">
        <v>754.97</v>
      </c>
      <c r="G872">
        <v>12003</v>
      </c>
      <c r="H872" t="str">
        <f>VLOOKUP(B872,dim_company!A:C,3,FALSE)</f>
        <v>Tata Consultancy Services</v>
      </c>
      <c r="I872" t="str">
        <f>VLOOKUP(B872,dim_company!A:D,4,FALSE)</f>
        <v>SEC01</v>
      </c>
      <c r="J872" t="str">
        <f>VLOOKUP(I872,dim_sector!A:B,2,FALSE)</f>
        <v>Information Technology</v>
      </c>
      <c r="K872">
        <f xml:space="preserve"> tbl_market[[#This Row],[close]] - tbl_market[[#This Row],[open]]</f>
        <v>-2.75</v>
      </c>
      <c r="L872">
        <f xml:space="preserve"> (tbl_market[ [#This Row],[close] ] - tbl_market[[#This Row],[open]]) / tbl_market[[#This Row],[open]]</f>
        <v>-3.6293089795702898E-3</v>
      </c>
      <c r="M872">
        <f xml:space="preserve"> tbl_market[[#This Row],[high]] - tbl_market[[#This Row],[low]]</f>
        <v>21.42999999999995</v>
      </c>
      <c r="N872" s="11" t="str">
        <f t="shared" si="13"/>
        <v>Jun</v>
      </c>
    </row>
    <row r="873" spans="1:14">
      <c r="A873" t="s">
        <v>318</v>
      </c>
      <c r="B873" t="s">
        <v>27</v>
      </c>
      <c r="C873">
        <v>751.46</v>
      </c>
      <c r="D873">
        <v>756.2</v>
      </c>
      <c r="E873">
        <v>746.72</v>
      </c>
      <c r="F873">
        <v>755.08</v>
      </c>
      <c r="G873">
        <v>14843</v>
      </c>
      <c r="H873" t="str">
        <f>VLOOKUP(B873,dim_company!A:C,3,FALSE)</f>
        <v>Tata Consultancy Services</v>
      </c>
      <c r="I873" t="str">
        <f>VLOOKUP(B873,dim_company!A:D,4,FALSE)</f>
        <v>SEC01</v>
      </c>
      <c r="J873" t="str">
        <f>VLOOKUP(I873,dim_sector!A:B,2,FALSE)</f>
        <v>Information Technology</v>
      </c>
      <c r="K873">
        <f xml:space="preserve"> tbl_market[[#This Row],[close]] - tbl_market[[#This Row],[open]]</f>
        <v>3.6200000000000045</v>
      </c>
      <c r="L873">
        <f xml:space="preserve"> (tbl_market[ [#This Row],[close] ] - tbl_market[[#This Row],[open]]) / tbl_market[[#This Row],[open]]</f>
        <v>4.8172890107257933E-3</v>
      </c>
      <c r="M873">
        <f xml:space="preserve"> tbl_market[[#This Row],[high]] - tbl_market[[#This Row],[low]]</f>
        <v>9.4800000000000182</v>
      </c>
      <c r="N873" s="11" t="str">
        <f t="shared" si="13"/>
        <v>Jun</v>
      </c>
    </row>
    <row r="874" spans="1:14">
      <c r="A874" t="s">
        <v>319</v>
      </c>
      <c r="B874" t="s">
        <v>27</v>
      </c>
      <c r="C874">
        <v>761.91</v>
      </c>
      <c r="D874">
        <v>763.75</v>
      </c>
      <c r="E874">
        <v>760.06</v>
      </c>
      <c r="F874">
        <v>762.6</v>
      </c>
      <c r="G874">
        <v>39413</v>
      </c>
      <c r="H874" t="str">
        <f>VLOOKUP(B874,dim_company!A:C,3,FALSE)</f>
        <v>Tata Consultancy Services</v>
      </c>
      <c r="I874" t="str">
        <f>VLOOKUP(B874,dim_company!A:D,4,FALSE)</f>
        <v>SEC01</v>
      </c>
      <c r="J874" t="str">
        <f>VLOOKUP(I874,dim_sector!A:B,2,FALSE)</f>
        <v>Information Technology</v>
      </c>
      <c r="K874">
        <f xml:space="preserve"> tbl_market[[#This Row],[close]] - tbl_market[[#This Row],[open]]</f>
        <v>0.69000000000005457</v>
      </c>
      <c r="L874">
        <f xml:space="preserve"> (tbl_market[ [#This Row],[close] ] - tbl_market[[#This Row],[open]]) / tbl_market[[#This Row],[open]]</f>
        <v>9.0561877387100131E-4</v>
      </c>
      <c r="M874">
        <f xml:space="preserve"> tbl_market[[#This Row],[high]] - tbl_market[[#This Row],[low]]</f>
        <v>3.6900000000000546</v>
      </c>
      <c r="N874" s="11" t="str">
        <f t="shared" si="13"/>
        <v>Jun</v>
      </c>
    </row>
    <row r="875" spans="1:14">
      <c r="A875" t="s">
        <v>320</v>
      </c>
      <c r="B875" t="s">
        <v>27</v>
      </c>
      <c r="C875">
        <v>746.54</v>
      </c>
      <c r="D875">
        <v>756.24</v>
      </c>
      <c r="E875">
        <v>736.84</v>
      </c>
      <c r="F875">
        <v>751.81</v>
      </c>
      <c r="G875">
        <v>45597</v>
      </c>
      <c r="H875" t="str">
        <f>VLOOKUP(B875,dim_company!A:C,3,FALSE)</f>
        <v>Tata Consultancy Services</v>
      </c>
      <c r="I875" t="str">
        <f>VLOOKUP(B875,dim_company!A:D,4,FALSE)</f>
        <v>SEC01</v>
      </c>
      <c r="J875" t="str">
        <f>VLOOKUP(I875,dim_sector!A:B,2,FALSE)</f>
        <v>Information Technology</v>
      </c>
      <c r="K875">
        <f xml:space="preserve"> tbl_market[[#This Row],[close]] - tbl_market[[#This Row],[open]]</f>
        <v>5.2699999999999818</v>
      </c>
      <c r="L875">
        <f xml:space="preserve"> (tbl_market[ [#This Row],[close] ] - tbl_market[[#This Row],[open]]) / tbl_market[[#This Row],[open]]</f>
        <v>7.0592332627856273E-3</v>
      </c>
      <c r="M875">
        <f xml:space="preserve"> tbl_market[[#This Row],[high]] - tbl_market[[#This Row],[low]]</f>
        <v>19.399999999999977</v>
      </c>
      <c r="N875" s="11" t="str">
        <f t="shared" si="13"/>
        <v>Jun</v>
      </c>
    </row>
    <row r="876" spans="1:14">
      <c r="A876" t="s">
        <v>323</v>
      </c>
      <c r="B876" t="s">
        <v>27</v>
      </c>
      <c r="C876">
        <v>742.32</v>
      </c>
      <c r="D876">
        <v>753.38</v>
      </c>
      <c r="E876">
        <v>731.26</v>
      </c>
      <c r="F876">
        <v>744.68</v>
      </c>
      <c r="G876">
        <v>25504</v>
      </c>
      <c r="H876" t="str">
        <f>VLOOKUP(B876,dim_company!A:C,3,FALSE)</f>
        <v>Tata Consultancy Services</v>
      </c>
      <c r="I876" t="str">
        <f>VLOOKUP(B876,dim_company!A:D,4,FALSE)</f>
        <v>SEC01</v>
      </c>
      <c r="J876" t="str">
        <f>VLOOKUP(I876,dim_sector!A:B,2,FALSE)</f>
        <v>Information Technology</v>
      </c>
      <c r="K876">
        <f xml:space="preserve"> tbl_market[[#This Row],[close]] - tbl_market[[#This Row],[open]]</f>
        <v>2.3599999999999</v>
      </c>
      <c r="L876">
        <f xml:space="preserve"> (tbl_market[ [#This Row],[close] ] - tbl_market[[#This Row],[open]]) / tbl_market[[#This Row],[open]]</f>
        <v>3.1792218989113857E-3</v>
      </c>
      <c r="M876">
        <f xml:space="preserve"> tbl_market[[#This Row],[high]] - tbl_market[[#This Row],[low]]</f>
        <v>22.120000000000005</v>
      </c>
      <c r="N876" s="11" t="str">
        <f t="shared" si="13"/>
        <v>Jun</v>
      </c>
    </row>
    <row r="877" spans="1:14">
      <c r="A877" t="s">
        <v>324</v>
      </c>
      <c r="B877" t="s">
        <v>27</v>
      </c>
      <c r="C877">
        <v>751.82</v>
      </c>
      <c r="D877">
        <v>765.92</v>
      </c>
      <c r="E877">
        <v>737.73</v>
      </c>
      <c r="F877">
        <v>752.15</v>
      </c>
      <c r="G877">
        <v>12023</v>
      </c>
      <c r="H877" t="str">
        <f>VLOOKUP(B877,dim_company!A:C,3,FALSE)</f>
        <v>Tata Consultancy Services</v>
      </c>
      <c r="I877" t="str">
        <f>VLOOKUP(B877,dim_company!A:D,4,FALSE)</f>
        <v>SEC01</v>
      </c>
      <c r="J877" t="str">
        <f>VLOOKUP(I877,dim_sector!A:B,2,FALSE)</f>
        <v>Information Technology</v>
      </c>
      <c r="K877">
        <f xml:space="preserve"> tbl_market[[#This Row],[close]] - tbl_market[[#This Row],[open]]</f>
        <v>0.32999999999992724</v>
      </c>
      <c r="L877">
        <f xml:space="preserve"> (tbl_market[ [#This Row],[close] ] - tbl_market[[#This Row],[open]]) / tbl_market[[#This Row],[open]]</f>
        <v>4.3893485142710654E-4</v>
      </c>
      <c r="M877">
        <f xml:space="preserve"> tbl_market[[#This Row],[high]] - tbl_market[[#This Row],[low]]</f>
        <v>28.189999999999941</v>
      </c>
      <c r="N877" s="11" t="str">
        <f t="shared" si="13"/>
        <v>Jun</v>
      </c>
    </row>
    <row r="878" spans="1:14">
      <c r="A878" t="s">
        <v>325</v>
      </c>
      <c r="B878" t="s">
        <v>27</v>
      </c>
      <c r="C878">
        <v>748</v>
      </c>
      <c r="D878">
        <v>758.03</v>
      </c>
      <c r="E878">
        <v>737.98</v>
      </c>
      <c r="F878">
        <v>744.76</v>
      </c>
      <c r="G878">
        <v>1667</v>
      </c>
      <c r="H878" t="str">
        <f>VLOOKUP(B878,dim_company!A:C,3,FALSE)</f>
        <v>Tata Consultancy Services</v>
      </c>
      <c r="I878" t="str">
        <f>VLOOKUP(B878,dim_company!A:D,4,FALSE)</f>
        <v>SEC01</v>
      </c>
      <c r="J878" t="str">
        <f>VLOOKUP(I878,dim_sector!A:B,2,FALSE)</f>
        <v>Information Technology</v>
      </c>
      <c r="K878">
        <f xml:space="preserve"> tbl_market[[#This Row],[close]] - tbl_market[[#This Row],[open]]</f>
        <v>-3.2400000000000091</v>
      </c>
      <c r="L878">
        <f xml:space="preserve"> (tbl_market[ [#This Row],[close] ] - tbl_market[[#This Row],[open]]) / tbl_market[[#This Row],[open]]</f>
        <v>-4.3315508021390496E-3</v>
      </c>
      <c r="M878">
        <f xml:space="preserve"> tbl_market[[#This Row],[high]] - tbl_market[[#This Row],[low]]</f>
        <v>20.049999999999955</v>
      </c>
      <c r="N878" s="11" t="str">
        <f t="shared" si="13"/>
        <v>Jun</v>
      </c>
    </row>
    <row r="879" spans="1:14">
      <c r="A879" t="s">
        <v>326</v>
      </c>
      <c r="B879" t="s">
        <v>27</v>
      </c>
      <c r="C879">
        <v>759.3</v>
      </c>
      <c r="D879">
        <v>763.13</v>
      </c>
      <c r="E879">
        <v>755.47</v>
      </c>
      <c r="F879">
        <v>758.05</v>
      </c>
      <c r="G879">
        <v>37487</v>
      </c>
      <c r="H879" t="str">
        <f>VLOOKUP(B879,dim_company!A:C,3,FALSE)</f>
        <v>Tata Consultancy Services</v>
      </c>
      <c r="I879" t="str">
        <f>VLOOKUP(B879,dim_company!A:D,4,FALSE)</f>
        <v>SEC01</v>
      </c>
      <c r="J879" t="str">
        <f>VLOOKUP(I879,dim_sector!A:B,2,FALSE)</f>
        <v>Information Technology</v>
      </c>
      <c r="K879">
        <f xml:space="preserve"> tbl_market[[#This Row],[close]] - tbl_market[[#This Row],[open]]</f>
        <v>-1.25</v>
      </c>
      <c r="L879">
        <f xml:space="preserve"> (tbl_market[ [#This Row],[close] ] - tbl_market[[#This Row],[open]]) / tbl_market[[#This Row],[open]]</f>
        <v>-1.6462531278809431E-3</v>
      </c>
      <c r="M879">
        <f xml:space="preserve"> tbl_market[[#This Row],[high]] - tbl_market[[#This Row],[low]]</f>
        <v>7.6599999999999682</v>
      </c>
      <c r="N879" s="11" t="str">
        <f t="shared" si="13"/>
        <v>Jun</v>
      </c>
    </row>
    <row r="880" spans="1:14">
      <c r="A880" t="s">
        <v>327</v>
      </c>
      <c r="B880" t="s">
        <v>27</v>
      </c>
      <c r="C880">
        <v>769.99</v>
      </c>
      <c r="D880">
        <v>777.22</v>
      </c>
      <c r="E880">
        <v>762.76</v>
      </c>
      <c r="F880">
        <v>771.77</v>
      </c>
      <c r="G880">
        <v>28355</v>
      </c>
      <c r="H880" t="str">
        <f>VLOOKUP(B880,dim_company!A:C,3,FALSE)</f>
        <v>Tata Consultancy Services</v>
      </c>
      <c r="I880" t="str">
        <f>VLOOKUP(B880,dim_company!A:D,4,FALSE)</f>
        <v>SEC01</v>
      </c>
      <c r="J880" t="str">
        <f>VLOOKUP(I880,dim_sector!A:B,2,FALSE)</f>
        <v>Information Technology</v>
      </c>
      <c r="K880">
        <f xml:space="preserve"> tbl_market[[#This Row],[close]] - tbl_market[[#This Row],[open]]</f>
        <v>1.7799999999999727</v>
      </c>
      <c r="L880">
        <f xml:space="preserve"> (tbl_market[ [#This Row],[close] ] - tbl_market[[#This Row],[open]]) / tbl_market[[#This Row],[open]]</f>
        <v>2.3117183340043024E-3</v>
      </c>
      <c r="M880">
        <f xml:space="preserve"> tbl_market[[#This Row],[high]] - tbl_market[[#This Row],[low]]</f>
        <v>14.460000000000036</v>
      </c>
      <c r="N880" s="11" t="str">
        <f t="shared" si="13"/>
        <v>Jun</v>
      </c>
    </row>
    <row r="881" spans="1:14">
      <c r="A881" t="s">
        <v>330</v>
      </c>
      <c r="B881" t="s">
        <v>27</v>
      </c>
      <c r="C881">
        <v>786.4</v>
      </c>
      <c r="D881">
        <v>791.28</v>
      </c>
      <c r="E881">
        <v>781.53</v>
      </c>
      <c r="F881">
        <v>785.61</v>
      </c>
      <c r="G881">
        <v>39810</v>
      </c>
      <c r="H881" t="str">
        <f>VLOOKUP(B881,dim_company!A:C,3,FALSE)</f>
        <v>Tata Consultancy Services</v>
      </c>
      <c r="I881" t="str">
        <f>VLOOKUP(B881,dim_company!A:D,4,FALSE)</f>
        <v>SEC01</v>
      </c>
      <c r="J881" t="str">
        <f>VLOOKUP(I881,dim_sector!A:B,2,FALSE)</f>
        <v>Information Technology</v>
      </c>
      <c r="K881">
        <f xml:space="preserve"> tbl_market[[#This Row],[close]] - tbl_market[[#This Row],[open]]</f>
        <v>-0.78999999999996362</v>
      </c>
      <c r="L881">
        <f xml:space="preserve"> (tbl_market[ [#This Row],[close] ] - tbl_market[[#This Row],[open]]) / tbl_market[[#This Row],[open]]</f>
        <v>-1.0045778229907981E-3</v>
      </c>
      <c r="M881">
        <f xml:space="preserve"> tbl_market[[#This Row],[high]] - tbl_market[[#This Row],[low]]</f>
        <v>9.75</v>
      </c>
      <c r="N881" s="11" t="str">
        <f t="shared" si="13"/>
        <v>Jun</v>
      </c>
    </row>
    <row r="882" spans="1:14">
      <c r="A882" t="s">
        <v>331</v>
      </c>
      <c r="B882" t="s">
        <v>27</v>
      </c>
      <c r="C882">
        <v>778.39</v>
      </c>
      <c r="D882">
        <v>787.98</v>
      </c>
      <c r="E882">
        <v>768.8</v>
      </c>
      <c r="F882">
        <v>777.13</v>
      </c>
      <c r="G882">
        <v>14216</v>
      </c>
      <c r="H882" t="str">
        <f>VLOOKUP(B882,dim_company!A:C,3,FALSE)</f>
        <v>Tata Consultancy Services</v>
      </c>
      <c r="I882" t="str">
        <f>VLOOKUP(B882,dim_company!A:D,4,FALSE)</f>
        <v>SEC01</v>
      </c>
      <c r="J882" t="str">
        <f>VLOOKUP(I882,dim_sector!A:B,2,FALSE)</f>
        <v>Information Technology</v>
      </c>
      <c r="K882">
        <f xml:space="preserve"> tbl_market[[#This Row],[close]] - tbl_market[[#This Row],[open]]</f>
        <v>-1.2599999999999909</v>
      </c>
      <c r="L882">
        <f xml:space="preserve"> (tbl_market[ [#This Row],[close] ] - tbl_market[[#This Row],[open]]) / tbl_market[[#This Row],[open]]</f>
        <v>-1.6187258315240316E-3</v>
      </c>
      <c r="M882">
        <f xml:space="preserve"> tbl_market[[#This Row],[high]] - tbl_market[[#This Row],[low]]</f>
        <v>19.180000000000064</v>
      </c>
      <c r="N882" s="11" t="str">
        <f t="shared" si="13"/>
        <v>Jun</v>
      </c>
    </row>
    <row r="883" spans="1:14">
      <c r="A883" t="s">
        <v>332</v>
      </c>
      <c r="B883" t="s">
        <v>27</v>
      </c>
      <c r="C883">
        <v>776.58</v>
      </c>
      <c r="D883">
        <v>784.47</v>
      </c>
      <c r="E883">
        <v>768.69</v>
      </c>
      <c r="F883">
        <v>778.07</v>
      </c>
      <c r="G883">
        <v>32471</v>
      </c>
      <c r="H883" t="str">
        <f>VLOOKUP(B883,dim_company!A:C,3,FALSE)</f>
        <v>Tata Consultancy Services</v>
      </c>
      <c r="I883" t="str">
        <f>VLOOKUP(B883,dim_company!A:D,4,FALSE)</f>
        <v>SEC01</v>
      </c>
      <c r="J883" t="str">
        <f>VLOOKUP(I883,dim_sector!A:B,2,FALSE)</f>
        <v>Information Technology</v>
      </c>
      <c r="K883">
        <f xml:space="preserve"> tbl_market[[#This Row],[close]] - tbl_market[[#This Row],[open]]</f>
        <v>1.4900000000000091</v>
      </c>
      <c r="L883">
        <f xml:space="preserve"> (tbl_market[ [#This Row],[close] ] - tbl_market[[#This Row],[open]]) / tbl_market[[#This Row],[open]]</f>
        <v>1.9186690360297831E-3</v>
      </c>
      <c r="M883">
        <f xml:space="preserve"> tbl_market[[#This Row],[high]] - tbl_market[[#This Row],[low]]</f>
        <v>15.779999999999973</v>
      </c>
      <c r="N883" s="11" t="str">
        <f t="shared" si="13"/>
        <v>Jun</v>
      </c>
    </row>
    <row r="884" spans="1:14">
      <c r="A884" t="s">
        <v>333</v>
      </c>
      <c r="B884" t="s">
        <v>27</v>
      </c>
      <c r="C884">
        <v>767.64</v>
      </c>
      <c r="D884">
        <v>775.95</v>
      </c>
      <c r="E884">
        <v>759.34</v>
      </c>
      <c r="F884">
        <v>773.43</v>
      </c>
      <c r="G884">
        <v>46445</v>
      </c>
      <c r="H884" t="str">
        <f>VLOOKUP(B884,dim_company!A:C,3,FALSE)</f>
        <v>Tata Consultancy Services</v>
      </c>
      <c r="I884" t="str">
        <f>VLOOKUP(B884,dim_company!A:D,4,FALSE)</f>
        <v>SEC01</v>
      </c>
      <c r="J884" t="str">
        <f>VLOOKUP(I884,dim_sector!A:B,2,FALSE)</f>
        <v>Information Technology</v>
      </c>
      <c r="K884">
        <f xml:space="preserve"> tbl_market[[#This Row],[close]] - tbl_market[[#This Row],[open]]</f>
        <v>5.7899999999999636</v>
      </c>
      <c r="L884">
        <f xml:space="preserve"> (tbl_market[ [#This Row],[close] ] - tbl_market[[#This Row],[open]]) / tbl_market[[#This Row],[open]]</f>
        <v>7.5425980928559792E-3</v>
      </c>
      <c r="M884">
        <f xml:space="preserve"> tbl_market[[#This Row],[high]] - tbl_market[[#This Row],[low]]</f>
        <v>16.610000000000014</v>
      </c>
      <c r="N884" s="11" t="str">
        <f t="shared" si="13"/>
        <v>Jun</v>
      </c>
    </row>
    <row r="885" spans="1:14">
      <c r="A885" t="s">
        <v>334</v>
      </c>
      <c r="B885" t="s">
        <v>27</v>
      </c>
      <c r="C885">
        <v>784.42</v>
      </c>
      <c r="D885">
        <v>797.53</v>
      </c>
      <c r="E885">
        <v>771.31</v>
      </c>
      <c r="F885">
        <v>782.67</v>
      </c>
      <c r="G885">
        <v>11136</v>
      </c>
      <c r="H885" t="str">
        <f>VLOOKUP(B885,dim_company!A:C,3,FALSE)</f>
        <v>Tata Consultancy Services</v>
      </c>
      <c r="I885" t="str">
        <f>VLOOKUP(B885,dim_company!A:D,4,FALSE)</f>
        <v>SEC01</v>
      </c>
      <c r="J885" t="str">
        <f>VLOOKUP(I885,dim_sector!A:B,2,FALSE)</f>
        <v>Information Technology</v>
      </c>
      <c r="K885">
        <f xml:space="preserve"> tbl_market[[#This Row],[close]] - tbl_market[[#This Row],[open]]</f>
        <v>-1.75</v>
      </c>
      <c r="L885">
        <f xml:space="preserve"> (tbl_market[ [#This Row],[close] ] - tbl_market[[#This Row],[open]]) / tbl_market[[#This Row],[open]]</f>
        <v>-2.2309477065857578E-3</v>
      </c>
      <c r="M885">
        <f xml:space="preserve"> tbl_market[[#This Row],[high]] - tbl_market[[#This Row],[low]]</f>
        <v>26.220000000000027</v>
      </c>
      <c r="N885" s="11" t="str">
        <f t="shared" si="13"/>
        <v>Jun</v>
      </c>
    </row>
    <row r="886" spans="1:14">
      <c r="A886" t="s">
        <v>337</v>
      </c>
      <c r="B886" t="s">
        <v>27</v>
      </c>
      <c r="C886">
        <v>795.75</v>
      </c>
      <c r="D886">
        <v>806.56</v>
      </c>
      <c r="E886">
        <v>784.95</v>
      </c>
      <c r="F886">
        <v>799.87</v>
      </c>
      <c r="G886">
        <v>24793</v>
      </c>
      <c r="H886" t="str">
        <f>VLOOKUP(B886,dim_company!A:C,3,FALSE)</f>
        <v>Tata Consultancy Services</v>
      </c>
      <c r="I886" t="str">
        <f>VLOOKUP(B886,dim_company!A:D,4,FALSE)</f>
        <v>SEC01</v>
      </c>
      <c r="J886" t="str">
        <f>VLOOKUP(I886,dim_sector!A:B,2,FALSE)</f>
        <v>Information Technology</v>
      </c>
      <c r="K886">
        <f xml:space="preserve"> tbl_market[[#This Row],[close]] - tbl_market[[#This Row],[open]]</f>
        <v>4.1200000000000045</v>
      </c>
      <c r="L886">
        <f xml:space="preserve"> (tbl_market[ [#This Row],[close] ] - tbl_market[[#This Row],[open]]) / tbl_market[[#This Row],[open]]</f>
        <v>5.1775054979579073E-3</v>
      </c>
      <c r="M886">
        <f xml:space="preserve"> tbl_market[[#This Row],[high]] - tbl_market[[#This Row],[low]]</f>
        <v>21.6099999999999</v>
      </c>
      <c r="N886" s="11" t="str">
        <f t="shared" si="13"/>
        <v>Jun</v>
      </c>
    </row>
    <row r="887" spans="1:14">
      <c r="A887" t="s">
        <v>309</v>
      </c>
      <c r="B887" t="s">
        <v>30</v>
      </c>
      <c r="C887">
        <v>1248.81</v>
      </c>
      <c r="D887">
        <v>1260.17</v>
      </c>
      <c r="E887">
        <v>1237.45</v>
      </c>
      <c r="F887">
        <v>1255.99</v>
      </c>
      <c r="G887">
        <v>20250</v>
      </c>
      <c r="H887" t="str">
        <f>VLOOKUP(B887,dim_company!A:C,3,FALSE)</f>
        <v>Infosys</v>
      </c>
      <c r="I887" t="str">
        <f>VLOOKUP(B887,dim_company!A:D,4,FALSE)</f>
        <v>SEC01</v>
      </c>
      <c r="J887" t="str">
        <f>VLOOKUP(I887,dim_sector!A:B,2,FALSE)</f>
        <v>Information Technology</v>
      </c>
      <c r="K887">
        <f xml:space="preserve"> tbl_market[[#This Row],[close]] - tbl_market[[#This Row],[open]]</f>
        <v>7.1800000000000637</v>
      </c>
      <c r="L887">
        <f xml:space="preserve"> (tbl_market[ [#This Row],[close] ] - tbl_market[[#This Row],[open]]) / tbl_market[[#This Row],[open]]</f>
        <v>5.7494734987708811E-3</v>
      </c>
      <c r="M887">
        <f xml:space="preserve"> tbl_market[[#This Row],[high]] - tbl_market[[#This Row],[low]]</f>
        <v>22.720000000000027</v>
      </c>
      <c r="N887" s="11" t="str">
        <f t="shared" si="13"/>
        <v>Jun</v>
      </c>
    </row>
    <row r="888" spans="1:14">
      <c r="A888" t="s">
        <v>310</v>
      </c>
      <c r="B888" t="s">
        <v>30</v>
      </c>
      <c r="C888">
        <v>1236.74</v>
      </c>
      <c r="D888">
        <v>1247.47</v>
      </c>
      <c r="E888">
        <v>1226.02</v>
      </c>
      <c r="F888">
        <v>1245.22</v>
      </c>
      <c r="G888">
        <v>25063</v>
      </c>
      <c r="H888" t="str">
        <f>VLOOKUP(B888,dim_company!A:C,3,FALSE)</f>
        <v>Infosys</v>
      </c>
      <c r="I888" t="str">
        <f>VLOOKUP(B888,dim_company!A:D,4,FALSE)</f>
        <v>SEC01</v>
      </c>
      <c r="J888" t="str">
        <f>VLOOKUP(I888,dim_sector!A:B,2,FALSE)</f>
        <v>Information Technology</v>
      </c>
      <c r="K888">
        <f xml:space="preserve"> tbl_market[[#This Row],[close]] - tbl_market[[#This Row],[open]]</f>
        <v>8.4800000000000182</v>
      </c>
      <c r="L888">
        <f xml:space="preserve"> (tbl_market[ [#This Row],[close] ] - tbl_market[[#This Row],[open]]) / tbl_market[[#This Row],[open]]</f>
        <v>6.8567362582272898E-3</v>
      </c>
      <c r="M888">
        <f xml:space="preserve"> tbl_market[[#This Row],[high]] - tbl_market[[#This Row],[low]]</f>
        <v>21.450000000000045</v>
      </c>
      <c r="N888" s="11" t="str">
        <f t="shared" si="13"/>
        <v>Jun</v>
      </c>
    </row>
    <row r="889" spans="1:14">
      <c r="A889" t="s">
        <v>311</v>
      </c>
      <c r="B889" t="s">
        <v>30</v>
      </c>
      <c r="C889">
        <v>1229.31</v>
      </c>
      <c r="D889">
        <v>1249.4000000000001</v>
      </c>
      <c r="E889">
        <v>1209.23</v>
      </c>
      <c r="F889">
        <v>1226.93</v>
      </c>
      <c r="G889">
        <v>32463</v>
      </c>
      <c r="H889" t="str">
        <f>VLOOKUP(B889,dim_company!A:C,3,FALSE)</f>
        <v>Infosys</v>
      </c>
      <c r="I889" t="str">
        <f>VLOOKUP(B889,dim_company!A:D,4,FALSE)</f>
        <v>SEC01</v>
      </c>
      <c r="J889" t="str">
        <f>VLOOKUP(I889,dim_sector!A:B,2,FALSE)</f>
        <v>Information Technology</v>
      </c>
      <c r="K889">
        <f xml:space="preserve"> tbl_market[[#This Row],[close]] - tbl_market[[#This Row],[open]]</f>
        <v>-2.3799999999998818</v>
      </c>
      <c r="L889">
        <f xml:space="preserve"> (tbl_market[ [#This Row],[close] ] - tbl_market[[#This Row],[open]]) / tbl_market[[#This Row],[open]]</f>
        <v>-1.9360454238555628E-3</v>
      </c>
      <c r="M889">
        <f xml:space="preserve"> tbl_market[[#This Row],[high]] - tbl_market[[#This Row],[low]]</f>
        <v>40.170000000000073</v>
      </c>
      <c r="N889" s="11" t="str">
        <f t="shared" si="13"/>
        <v>Jun</v>
      </c>
    </row>
    <row r="890" spans="1:14">
      <c r="A890" t="s">
        <v>312</v>
      </c>
      <c r="B890" t="s">
        <v>30</v>
      </c>
      <c r="C890">
        <v>1195.0999999999999</v>
      </c>
      <c r="D890">
        <v>1207.55</v>
      </c>
      <c r="E890">
        <v>1182.6600000000001</v>
      </c>
      <c r="F890">
        <v>1194.03</v>
      </c>
      <c r="G890">
        <v>24150</v>
      </c>
      <c r="H890" t="str">
        <f>VLOOKUP(B890,dim_company!A:C,3,FALSE)</f>
        <v>Infosys</v>
      </c>
      <c r="I890" t="str">
        <f>VLOOKUP(B890,dim_company!A:D,4,FALSE)</f>
        <v>SEC01</v>
      </c>
      <c r="J890" t="str">
        <f>VLOOKUP(I890,dim_sector!A:B,2,FALSE)</f>
        <v>Information Technology</v>
      </c>
      <c r="K890">
        <f xml:space="preserve"> tbl_market[[#This Row],[close]] - tbl_market[[#This Row],[open]]</f>
        <v>-1.0699999999999363</v>
      </c>
      <c r="L890">
        <f xml:space="preserve"> (tbl_market[ [#This Row],[close] ] - tbl_market[[#This Row],[open]]) / tbl_market[[#This Row],[open]]</f>
        <v>-8.9532256714913933E-4</v>
      </c>
      <c r="M890">
        <f xml:space="preserve"> tbl_market[[#This Row],[high]] - tbl_market[[#This Row],[low]]</f>
        <v>24.889999999999873</v>
      </c>
      <c r="N890" s="11" t="str">
        <f t="shared" si="13"/>
        <v>Jun</v>
      </c>
    </row>
    <row r="891" spans="1:14">
      <c r="A891" t="s">
        <v>313</v>
      </c>
      <c r="B891" t="s">
        <v>30</v>
      </c>
      <c r="C891">
        <v>1198.17</v>
      </c>
      <c r="D891">
        <v>1211.1199999999999</v>
      </c>
      <c r="E891">
        <v>1185.23</v>
      </c>
      <c r="F891">
        <v>1188.44</v>
      </c>
      <c r="G891">
        <v>24863</v>
      </c>
      <c r="H891" t="str">
        <f>VLOOKUP(B891,dim_company!A:C,3,FALSE)</f>
        <v>Infosys</v>
      </c>
      <c r="I891" t="str">
        <f>VLOOKUP(B891,dim_company!A:D,4,FALSE)</f>
        <v>SEC01</v>
      </c>
      <c r="J891" t="str">
        <f>VLOOKUP(I891,dim_sector!A:B,2,FALSE)</f>
        <v>Information Technology</v>
      </c>
      <c r="K891">
        <f xml:space="preserve"> tbl_market[[#This Row],[close]] - tbl_market[[#This Row],[open]]</f>
        <v>-9.7300000000000182</v>
      </c>
      <c r="L891">
        <f xml:space="preserve"> (tbl_market[ [#This Row],[close] ] - tbl_market[[#This Row],[open]]) / tbl_market[[#This Row],[open]]</f>
        <v>-8.1207174274101485E-3</v>
      </c>
      <c r="M891">
        <f xml:space="preserve"> tbl_market[[#This Row],[high]] - tbl_market[[#This Row],[low]]</f>
        <v>25.889999999999873</v>
      </c>
      <c r="N891" s="11" t="str">
        <f t="shared" si="13"/>
        <v>Jun</v>
      </c>
    </row>
    <row r="892" spans="1:14">
      <c r="A892" t="s">
        <v>316</v>
      </c>
      <c r="B892" t="s">
        <v>30</v>
      </c>
      <c r="C892">
        <v>1186.44</v>
      </c>
      <c r="D892">
        <v>1189.3599999999999</v>
      </c>
      <c r="E892">
        <v>1183.53</v>
      </c>
      <c r="F892">
        <v>1184.27</v>
      </c>
      <c r="G892">
        <v>49275</v>
      </c>
      <c r="H892" t="str">
        <f>VLOOKUP(B892,dim_company!A:C,3,FALSE)</f>
        <v>Infosys</v>
      </c>
      <c r="I892" t="str">
        <f>VLOOKUP(B892,dim_company!A:D,4,FALSE)</f>
        <v>SEC01</v>
      </c>
      <c r="J892" t="str">
        <f>VLOOKUP(I892,dim_sector!A:B,2,FALSE)</f>
        <v>Information Technology</v>
      </c>
      <c r="K892">
        <f xml:space="preserve"> tbl_market[[#This Row],[close]] - tbl_market[[#This Row],[open]]</f>
        <v>-2.1700000000000728</v>
      </c>
      <c r="L892">
        <f xml:space="preserve"> (tbl_market[ [#This Row],[close] ] - tbl_market[[#This Row],[open]]) / tbl_market[[#This Row],[open]]</f>
        <v>-1.8290010451435157E-3</v>
      </c>
      <c r="M892">
        <f xml:space="preserve"> tbl_market[[#This Row],[high]] - tbl_market[[#This Row],[low]]</f>
        <v>5.8299999999999272</v>
      </c>
      <c r="N892" s="11" t="str">
        <f t="shared" si="13"/>
        <v>Jun</v>
      </c>
    </row>
    <row r="893" spans="1:14">
      <c r="A893" t="s">
        <v>317</v>
      </c>
      <c r="B893" t="s">
        <v>30</v>
      </c>
      <c r="C893">
        <v>1209.1500000000001</v>
      </c>
      <c r="D893">
        <v>1221.3699999999999</v>
      </c>
      <c r="E893">
        <v>1196.93</v>
      </c>
      <c r="F893">
        <v>1217.42</v>
      </c>
      <c r="G893">
        <v>13112</v>
      </c>
      <c r="H893" t="str">
        <f>VLOOKUP(B893,dim_company!A:C,3,FALSE)</f>
        <v>Infosys</v>
      </c>
      <c r="I893" t="str">
        <f>VLOOKUP(B893,dim_company!A:D,4,FALSE)</f>
        <v>SEC01</v>
      </c>
      <c r="J893" t="str">
        <f>VLOOKUP(I893,dim_sector!A:B,2,FALSE)</f>
        <v>Information Technology</v>
      </c>
      <c r="K893">
        <f xml:space="preserve"> tbl_market[[#This Row],[close]] - tbl_market[[#This Row],[open]]</f>
        <v>8.2699999999999818</v>
      </c>
      <c r="L893">
        <f xml:space="preserve"> (tbl_market[ [#This Row],[close] ] - tbl_market[[#This Row],[open]]) / tbl_market[[#This Row],[open]]</f>
        <v>6.8395153620311637E-3</v>
      </c>
      <c r="M893">
        <f xml:space="preserve"> tbl_market[[#This Row],[high]] - tbl_market[[#This Row],[low]]</f>
        <v>24.439999999999827</v>
      </c>
      <c r="N893" s="11" t="str">
        <f t="shared" si="13"/>
        <v>Jun</v>
      </c>
    </row>
    <row r="894" spans="1:14">
      <c r="A894" t="s">
        <v>318</v>
      </c>
      <c r="B894" t="s">
        <v>30</v>
      </c>
      <c r="C894">
        <v>1240.68</v>
      </c>
      <c r="D894">
        <v>1254.26</v>
      </c>
      <c r="E894">
        <v>1227.0999999999999</v>
      </c>
      <c r="F894">
        <v>1241.93</v>
      </c>
      <c r="G894">
        <v>1481</v>
      </c>
      <c r="H894" t="str">
        <f>VLOOKUP(B894,dim_company!A:C,3,FALSE)</f>
        <v>Infosys</v>
      </c>
      <c r="I894" t="str">
        <f>VLOOKUP(B894,dim_company!A:D,4,FALSE)</f>
        <v>SEC01</v>
      </c>
      <c r="J894" t="str">
        <f>VLOOKUP(I894,dim_sector!A:B,2,FALSE)</f>
        <v>Information Technology</v>
      </c>
      <c r="K894">
        <f xml:space="preserve"> tbl_market[[#This Row],[close]] - tbl_market[[#This Row],[open]]</f>
        <v>1.25</v>
      </c>
      <c r="L894">
        <f xml:space="preserve"> (tbl_market[ [#This Row],[close] ] - tbl_market[[#This Row],[open]]) / tbl_market[[#This Row],[open]]</f>
        <v>1.0075120095431537E-3</v>
      </c>
      <c r="M894">
        <f xml:space="preserve"> tbl_market[[#This Row],[high]] - tbl_market[[#This Row],[low]]</f>
        <v>27.160000000000082</v>
      </c>
      <c r="N894" s="11" t="str">
        <f t="shared" si="13"/>
        <v>Jun</v>
      </c>
    </row>
    <row r="895" spans="1:14">
      <c r="A895" t="s">
        <v>319</v>
      </c>
      <c r="B895" t="s">
        <v>30</v>
      </c>
      <c r="C895">
        <v>1252.82</v>
      </c>
      <c r="D895">
        <v>1266.55</v>
      </c>
      <c r="E895">
        <v>1239.0899999999999</v>
      </c>
      <c r="F895">
        <v>1250.95</v>
      </c>
      <c r="G895">
        <v>35888</v>
      </c>
      <c r="H895" t="str">
        <f>VLOOKUP(B895,dim_company!A:C,3,FALSE)</f>
        <v>Infosys</v>
      </c>
      <c r="I895" t="str">
        <f>VLOOKUP(B895,dim_company!A:D,4,FALSE)</f>
        <v>SEC01</v>
      </c>
      <c r="J895" t="str">
        <f>VLOOKUP(I895,dim_sector!A:B,2,FALSE)</f>
        <v>Information Technology</v>
      </c>
      <c r="K895">
        <f xml:space="preserve"> tbl_market[[#This Row],[close]] - tbl_market[[#This Row],[open]]</f>
        <v>-1.8699999999998909</v>
      </c>
      <c r="L895">
        <f xml:space="preserve"> (tbl_market[ [#This Row],[close] ] - tbl_market[[#This Row],[open]]) / tbl_market[[#This Row],[open]]</f>
        <v>-1.4926326208073713E-3</v>
      </c>
      <c r="M895">
        <f xml:space="preserve"> tbl_market[[#This Row],[high]] - tbl_market[[#This Row],[low]]</f>
        <v>27.460000000000036</v>
      </c>
      <c r="N895" s="11" t="str">
        <f t="shared" si="13"/>
        <v>Jun</v>
      </c>
    </row>
    <row r="896" spans="1:14">
      <c r="A896" t="s">
        <v>320</v>
      </c>
      <c r="B896" t="s">
        <v>30</v>
      </c>
      <c r="C896">
        <v>1276.1500000000001</v>
      </c>
      <c r="D896">
        <v>1286.47</v>
      </c>
      <c r="E896">
        <v>1265.8399999999999</v>
      </c>
      <c r="F896">
        <v>1284.54</v>
      </c>
      <c r="G896">
        <v>35008</v>
      </c>
      <c r="H896" t="str">
        <f>VLOOKUP(B896,dim_company!A:C,3,FALSE)</f>
        <v>Infosys</v>
      </c>
      <c r="I896" t="str">
        <f>VLOOKUP(B896,dim_company!A:D,4,FALSE)</f>
        <v>SEC01</v>
      </c>
      <c r="J896" t="str">
        <f>VLOOKUP(I896,dim_sector!A:B,2,FALSE)</f>
        <v>Information Technology</v>
      </c>
      <c r="K896">
        <f xml:space="preserve"> tbl_market[[#This Row],[close]] - tbl_market[[#This Row],[open]]</f>
        <v>8.3899999999998727</v>
      </c>
      <c r="L896">
        <f xml:space="preserve"> (tbl_market[ [#This Row],[close] ] - tbl_market[[#This Row],[open]]) / tbl_market[[#This Row],[open]]</f>
        <v>6.5744622497354325E-3</v>
      </c>
      <c r="M896">
        <f xml:space="preserve"> tbl_market[[#This Row],[high]] - tbl_market[[#This Row],[low]]</f>
        <v>20.630000000000109</v>
      </c>
      <c r="N896" s="11" t="str">
        <f t="shared" si="13"/>
        <v>Jun</v>
      </c>
    </row>
    <row r="897" spans="1:14">
      <c r="A897" t="s">
        <v>323</v>
      </c>
      <c r="B897" t="s">
        <v>30</v>
      </c>
      <c r="C897">
        <v>1308.96</v>
      </c>
      <c r="D897">
        <v>1326</v>
      </c>
      <c r="E897">
        <v>1291.92</v>
      </c>
      <c r="F897">
        <v>1307.56</v>
      </c>
      <c r="G897">
        <v>46080</v>
      </c>
      <c r="H897" t="str">
        <f>VLOOKUP(B897,dim_company!A:C,3,FALSE)</f>
        <v>Infosys</v>
      </c>
      <c r="I897" t="str">
        <f>VLOOKUP(B897,dim_company!A:D,4,FALSE)</f>
        <v>SEC01</v>
      </c>
      <c r="J897" t="str">
        <f>VLOOKUP(I897,dim_sector!A:B,2,FALSE)</f>
        <v>Information Technology</v>
      </c>
      <c r="K897">
        <f xml:space="preserve"> tbl_market[[#This Row],[close]] - tbl_market[[#This Row],[open]]</f>
        <v>-1.4000000000000909</v>
      </c>
      <c r="L897">
        <f xml:space="preserve"> (tbl_market[ [#This Row],[close] ] - tbl_market[[#This Row],[open]]) / tbl_market[[#This Row],[open]]</f>
        <v>-1.0695513995844722E-3</v>
      </c>
      <c r="M897">
        <f xml:space="preserve"> tbl_market[[#This Row],[high]] - tbl_market[[#This Row],[low]]</f>
        <v>34.079999999999927</v>
      </c>
      <c r="N897" s="11" t="str">
        <f t="shared" si="13"/>
        <v>Jun</v>
      </c>
    </row>
    <row r="898" spans="1:14">
      <c r="A898" t="s">
        <v>324</v>
      </c>
      <c r="B898" t="s">
        <v>30</v>
      </c>
      <c r="C898">
        <v>1267.9100000000001</v>
      </c>
      <c r="D898">
        <v>1281.49</v>
      </c>
      <c r="E898">
        <v>1254.32</v>
      </c>
      <c r="F898">
        <v>1275.21</v>
      </c>
      <c r="G898">
        <v>35020</v>
      </c>
      <c r="H898" t="str">
        <f>VLOOKUP(B898,dim_company!A:C,3,FALSE)</f>
        <v>Infosys</v>
      </c>
      <c r="I898" t="str">
        <f>VLOOKUP(B898,dim_company!A:D,4,FALSE)</f>
        <v>SEC01</v>
      </c>
      <c r="J898" t="str">
        <f>VLOOKUP(I898,dim_sector!A:B,2,FALSE)</f>
        <v>Information Technology</v>
      </c>
      <c r="K898">
        <f xml:space="preserve"> tbl_market[[#This Row],[close]] - tbl_market[[#This Row],[open]]</f>
        <v>7.2999999999999545</v>
      </c>
      <c r="L898">
        <f xml:space="preserve"> (tbl_market[ [#This Row],[close] ] - tbl_market[[#This Row],[open]]) / tbl_market[[#This Row],[open]]</f>
        <v>5.7575064476184856E-3</v>
      </c>
      <c r="M898">
        <f xml:space="preserve"> tbl_market[[#This Row],[high]] - tbl_market[[#This Row],[low]]</f>
        <v>27.170000000000073</v>
      </c>
      <c r="N898" s="11" t="str">
        <f t="shared" ref="N898:N961" si="14">TEXT(A898,"mmm")</f>
        <v>Jun</v>
      </c>
    </row>
    <row r="899" spans="1:14">
      <c r="A899" t="s">
        <v>325</v>
      </c>
      <c r="B899" t="s">
        <v>30</v>
      </c>
      <c r="C899">
        <v>1280.3</v>
      </c>
      <c r="D899">
        <v>1292.8399999999999</v>
      </c>
      <c r="E899">
        <v>1267.76</v>
      </c>
      <c r="F899">
        <v>1292.78</v>
      </c>
      <c r="G899">
        <v>21581</v>
      </c>
      <c r="H899" t="str">
        <f>VLOOKUP(B899,dim_company!A:C,3,FALSE)</f>
        <v>Infosys</v>
      </c>
      <c r="I899" t="str">
        <f>VLOOKUP(B899,dim_company!A:D,4,FALSE)</f>
        <v>SEC01</v>
      </c>
      <c r="J899" t="str">
        <f>VLOOKUP(I899,dim_sector!A:B,2,FALSE)</f>
        <v>Information Technology</v>
      </c>
      <c r="K899">
        <f xml:space="preserve"> tbl_market[[#This Row],[close]] - tbl_market[[#This Row],[open]]</f>
        <v>12.480000000000018</v>
      </c>
      <c r="L899">
        <f xml:space="preserve"> (tbl_market[ [#This Row],[close] ] - tbl_market[[#This Row],[open]]) / tbl_market[[#This Row],[open]]</f>
        <v>9.7477153792080128E-3</v>
      </c>
      <c r="M899">
        <f xml:space="preserve"> tbl_market[[#This Row],[high]] - tbl_market[[#This Row],[low]]</f>
        <v>25.079999999999927</v>
      </c>
      <c r="N899" s="11" t="str">
        <f t="shared" si="14"/>
        <v>Jun</v>
      </c>
    </row>
    <row r="900" spans="1:14">
      <c r="A900" t="s">
        <v>326</v>
      </c>
      <c r="B900" t="s">
        <v>30</v>
      </c>
      <c r="C900">
        <v>1307.72</v>
      </c>
      <c r="D900">
        <v>1320.14</v>
      </c>
      <c r="E900">
        <v>1295.31</v>
      </c>
      <c r="F900">
        <v>1304.73</v>
      </c>
      <c r="G900">
        <v>5090</v>
      </c>
      <c r="H900" t="str">
        <f>VLOOKUP(B900,dim_company!A:C,3,FALSE)</f>
        <v>Infosys</v>
      </c>
      <c r="I900" t="str">
        <f>VLOOKUP(B900,dim_company!A:D,4,FALSE)</f>
        <v>SEC01</v>
      </c>
      <c r="J900" t="str">
        <f>VLOOKUP(I900,dim_sector!A:B,2,FALSE)</f>
        <v>Information Technology</v>
      </c>
      <c r="K900">
        <f xml:space="preserve"> tbl_market[[#This Row],[close]] - tbl_market[[#This Row],[open]]</f>
        <v>-2.9900000000000091</v>
      </c>
      <c r="L900">
        <f xml:space="preserve"> (tbl_market[ [#This Row],[close] ] - tbl_market[[#This Row],[open]]) / tbl_market[[#This Row],[open]]</f>
        <v>-2.2864221698834682E-3</v>
      </c>
      <c r="M900">
        <f xml:space="preserve"> tbl_market[[#This Row],[high]] - tbl_market[[#This Row],[low]]</f>
        <v>24.830000000000155</v>
      </c>
      <c r="N900" s="11" t="str">
        <f t="shared" si="14"/>
        <v>Jun</v>
      </c>
    </row>
    <row r="901" spans="1:14">
      <c r="A901" t="s">
        <v>327</v>
      </c>
      <c r="B901" t="s">
        <v>30</v>
      </c>
      <c r="C901">
        <v>1302.53</v>
      </c>
      <c r="D901">
        <v>1325.32</v>
      </c>
      <c r="E901">
        <v>1279.75</v>
      </c>
      <c r="F901">
        <v>1300.29</v>
      </c>
      <c r="G901">
        <v>37408</v>
      </c>
      <c r="H901" t="str">
        <f>VLOOKUP(B901,dim_company!A:C,3,FALSE)</f>
        <v>Infosys</v>
      </c>
      <c r="I901" t="str">
        <f>VLOOKUP(B901,dim_company!A:D,4,FALSE)</f>
        <v>SEC01</v>
      </c>
      <c r="J901" t="str">
        <f>VLOOKUP(I901,dim_sector!A:B,2,FALSE)</f>
        <v>Information Technology</v>
      </c>
      <c r="K901">
        <f xml:space="preserve"> tbl_market[[#This Row],[close]] - tbl_market[[#This Row],[open]]</f>
        <v>-2.2400000000000091</v>
      </c>
      <c r="L901">
        <f xml:space="preserve"> (tbl_market[ [#This Row],[close] ] - tbl_market[[#This Row],[open]]) / tbl_market[[#This Row],[open]]</f>
        <v>-1.7197300637989215E-3</v>
      </c>
      <c r="M901">
        <f xml:space="preserve"> tbl_market[[#This Row],[high]] - tbl_market[[#This Row],[low]]</f>
        <v>45.569999999999936</v>
      </c>
      <c r="N901" s="11" t="str">
        <f t="shared" si="14"/>
        <v>Jun</v>
      </c>
    </row>
    <row r="902" spans="1:14">
      <c r="A902" t="s">
        <v>330</v>
      </c>
      <c r="B902" t="s">
        <v>30</v>
      </c>
      <c r="C902">
        <v>1280.95</v>
      </c>
      <c r="D902">
        <v>1289.02</v>
      </c>
      <c r="E902">
        <v>1272.8900000000001</v>
      </c>
      <c r="F902">
        <v>1277.6199999999999</v>
      </c>
      <c r="G902">
        <v>2341</v>
      </c>
      <c r="H902" t="str">
        <f>VLOOKUP(B902,dim_company!A:C,3,FALSE)</f>
        <v>Infosys</v>
      </c>
      <c r="I902" t="str">
        <f>VLOOKUP(B902,dim_company!A:D,4,FALSE)</f>
        <v>SEC01</v>
      </c>
      <c r="J902" t="str">
        <f>VLOOKUP(I902,dim_sector!A:B,2,FALSE)</f>
        <v>Information Technology</v>
      </c>
      <c r="K902">
        <f xml:space="preserve"> tbl_market[[#This Row],[close]] - tbl_market[[#This Row],[open]]</f>
        <v>-3.3300000000001546</v>
      </c>
      <c r="L902">
        <f xml:space="preserve"> (tbl_market[ [#This Row],[close] ] - tbl_market[[#This Row],[open]]) / tbl_market[[#This Row],[open]]</f>
        <v>-2.599633084819981E-3</v>
      </c>
      <c r="M902">
        <f xml:space="preserve"> tbl_market[[#This Row],[high]] - tbl_market[[#This Row],[low]]</f>
        <v>16.129999999999882</v>
      </c>
      <c r="N902" s="11" t="str">
        <f t="shared" si="14"/>
        <v>Jun</v>
      </c>
    </row>
    <row r="903" spans="1:14">
      <c r="A903" t="s">
        <v>331</v>
      </c>
      <c r="B903" t="s">
        <v>30</v>
      </c>
      <c r="C903">
        <v>1290.1199999999999</v>
      </c>
      <c r="D903">
        <v>1312.22</v>
      </c>
      <c r="E903">
        <v>1268.02</v>
      </c>
      <c r="F903">
        <v>1287.55</v>
      </c>
      <c r="G903">
        <v>13254</v>
      </c>
      <c r="H903" t="str">
        <f>VLOOKUP(B903,dim_company!A:C,3,FALSE)</f>
        <v>Infosys</v>
      </c>
      <c r="I903" t="str">
        <f>VLOOKUP(B903,dim_company!A:D,4,FALSE)</f>
        <v>SEC01</v>
      </c>
      <c r="J903" t="str">
        <f>VLOOKUP(I903,dim_sector!A:B,2,FALSE)</f>
        <v>Information Technology</v>
      </c>
      <c r="K903">
        <f xml:space="preserve"> tbl_market[[#This Row],[close]] - tbl_market[[#This Row],[open]]</f>
        <v>-2.5699999999999363</v>
      </c>
      <c r="L903">
        <f xml:space="preserve"> (tbl_market[ [#This Row],[close] ] - tbl_market[[#This Row],[open]]) / tbl_market[[#This Row],[open]]</f>
        <v>-1.9920627538523058E-3</v>
      </c>
      <c r="M903">
        <f xml:space="preserve"> tbl_market[[#This Row],[high]] - tbl_market[[#This Row],[low]]</f>
        <v>44.200000000000045</v>
      </c>
      <c r="N903" s="11" t="str">
        <f t="shared" si="14"/>
        <v>Jun</v>
      </c>
    </row>
    <row r="904" spans="1:14">
      <c r="A904" t="s">
        <v>332</v>
      </c>
      <c r="B904" t="s">
        <v>30</v>
      </c>
      <c r="C904">
        <v>1256.4100000000001</v>
      </c>
      <c r="D904">
        <v>1274.79</v>
      </c>
      <c r="E904">
        <v>1238.03</v>
      </c>
      <c r="F904">
        <v>1254.56</v>
      </c>
      <c r="G904">
        <v>3421</v>
      </c>
      <c r="H904" t="str">
        <f>VLOOKUP(B904,dim_company!A:C,3,FALSE)</f>
        <v>Infosys</v>
      </c>
      <c r="I904" t="str">
        <f>VLOOKUP(B904,dim_company!A:D,4,FALSE)</f>
        <v>SEC01</v>
      </c>
      <c r="J904" t="str">
        <f>VLOOKUP(I904,dim_sector!A:B,2,FALSE)</f>
        <v>Information Technology</v>
      </c>
      <c r="K904">
        <f xml:space="preserve"> tbl_market[[#This Row],[close]] - tbl_market[[#This Row],[open]]</f>
        <v>-1.8500000000001364</v>
      </c>
      <c r="L904">
        <f xml:space="preserve"> (tbl_market[ [#This Row],[close] ] - tbl_market[[#This Row],[open]]) / tbl_market[[#This Row],[open]]</f>
        <v>-1.4724492800917983E-3</v>
      </c>
      <c r="M904">
        <f xml:space="preserve"> tbl_market[[#This Row],[high]] - tbl_market[[#This Row],[low]]</f>
        <v>36.759999999999991</v>
      </c>
      <c r="N904" s="11" t="str">
        <f t="shared" si="14"/>
        <v>Jun</v>
      </c>
    </row>
    <row r="905" spans="1:14">
      <c r="A905" t="s">
        <v>333</v>
      </c>
      <c r="B905" t="s">
        <v>30</v>
      </c>
      <c r="C905">
        <v>1250.21</v>
      </c>
      <c r="D905">
        <v>1270.5</v>
      </c>
      <c r="E905">
        <v>1229.9100000000001</v>
      </c>
      <c r="F905">
        <v>1254.52</v>
      </c>
      <c r="G905">
        <v>12918</v>
      </c>
      <c r="H905" t="str">
        <f>VLOOKUP(B905,dim_company!A:C,3,FALSE)</f>
        <v>Infosys</v>
      </c>
      <c r="I905" t="str">
        <f>VLOOKUP(B905,dim_company!A:D,4,FALSE)</f>
        <v>SEC01</v>
      </c>
      <c r="J905" t="str">
        <f>VLOOKUP(I905,dim_sector!A:B,2,FALSE)</f>
        <v>Information Technology</v>
      </c>
      <c r="K905">
        <f xml:space="preserve"> tbl_market[[#This Row],[close]] - tbl_market[[#This Row],[open]]</f>
        <v>4.3099999999999454</v>
      </c>
      <c r="L905">
        <f xml:space="preserve"> (tbl_market[ [#This Row],[close] ] - tbl_market[[#This Row],[open]]) / tbl_market[[#This Row],[open]]</f>
        <v>3.4474208332999617E-3</v>
      </c>
      <c r="M905">
        <f xml:space="preserve"> tbl_market[[#This Row],[high]] - tbl_market[[#This Row],[low]]</f>
        <v>40.589999999999918</v>
      </c>
      <c r="N905" s="11" t="str">
        <f t="shared" si="14"/>
        <v>Jun</v>
      </c>
    </row>
    <row r="906" spans="1:14">
      <c r="A906" t="s">
        <v>334</v>
      </c>
      <c r="B906" t="s">
        <v>30</v>
      </c>
      <c r="C906">
        <v>1253.0899999999999</v>
      </c>
      <c r="D906">
        <v>1262.3599999999999</v>
      </c>
      <c r="E906">
        <v>1243.81</v>
      </c>
      <c r="F906">
        <v>1245.0999999999999</v>
      </c>
      <c r="G906">
        <v>47617</v>
      </c>
      <c r="H906" t="str">
        <f>VLOOKUP(B906,dim_company!A:C,3,FALSE)</f>
        <v>Infosys</v>
      </c>
      <c r="I906" t="str">
        <f>VLOOKUP(B906,dim_company!A:D,4,FALSE)</f>
        <v>SEC01</v>
      </c>
      <c r="J906" t="str">
        <f>VLOOKUP(I906,dim_sector!A:B,2,FALSE)</f>
        <v>Information Technology</v>
      </c>
      <c r="K906">
        <f xml:space="preserve"> tbl_market[[#This Row],[close]] - tbl_market[[#This Row],[open]]</f>
        <v>-7.9900000000000091</v>
      </c>
      <c r="L906">
        <f xml:space="preserve"> (tbl_market[ [#This Row],[close] ] - tbl_market[[#This Row],[open]]) / tbl_market[[#This Row],[open]]</f>
        <v>-6.3762379398127908E-3</v>
      </c>
      <c r="M906">
        <f xml:space="preserve"> tbl_market[[#This Row],[high]] - tbl_market[[#This Row],[low]]</f>
        <v>18.549999999999955</v>
      </c>
      <c r="N906" s="11" t="str">
        <f t="shared" si="14"/>
        <v>Jun</v>
      </c>
    </row>
    <row r="907" spans="1:14">
      <c r="A907" t="s">
        <v>337</v>
      </c>
      <c r="B907" t="s">
        <v>30</v>
      </c>
      <c r="C907">
        <v>1217.6300000000001</v>
      </c>
      <c r="D907">
        <v>1226.76</v>
      </c>
      <c r="E907">
        <v>1208.5</v>
      </c>
      <c r="F907">
        <v>1225.8</v>
      </c>
      <c r="G907">
        <v>5806</v>
      </c>
      <c r="H907" t="str">
        <f>VLOOKUP(B907,dim_company!A:C,3,FALSE)</f>
        <v>Infosys</v>
      </c>
      <c r="I907" t="str">
        <f>VLOOKUP(B907,dim_company!A:D,4,FALSE)</f>
        <v>SEC01</v>
      </c>
      <c r="J907" t="str">
        <f>VLOOKUP(I907,dim_sector!A:B,2,FALSE)</f>
        <v>Information Technology</v>
      </c>
      <c r="K907">
        <f xml:space="preserve"> tbl_market[[#This Row],[close]] - tbl_market[[#This Row],[open]]</f>
        <v>8.1699999999998454</v>
      </c>
      <c r="L907">
        <f xml:space="preserve"> (tbl_market[ [#This Row],[close] ] - tbl_market[[#This Row],[open]]) / tbl_market[[#This Row],[open]]</f>
        <v>6.7097558371589441E-3</v>
      </c>
      <c r="M907">
        <f xml:space="preserve"> tbl_market[[#This Row],[high]] - tbl_market[[#This Row],[low]]</f>
        <v>18.259999999999991</v>
      </c>
      <c r="N907" s="11" t="str">
        <f t="shared" si="14"/>
        <v>Jun</v>
      </c>
    </row>
    <row r="908" spans="1:14">
      <c r="A908" t="s">
        <v>309</v>
      </c>
      <c r="B908" t="s">
        <v>33</v>
      </c>
      <c r="C908">
        <v>2265.69</v>
      </c>
      <c r="D908">
        <v>2287.0300000000002</v>
      </c>
      <c r="E908">
        <v>2244.34</v>
      </c>
      <c r="F908">
        <v>2261.5500000000002</v>
      </c>
      <c r="G908">
        <v>32324</v>
      </c>
      <c r="H908" t="str">
        <f>VLOOKUP(B908,dim_company!A:C,3,FALSE)</f>
        <v>HDFC Bank</v>
      </c>
      <c r="I908" t="str">
        <f>VLOOKUP(B908,dim_company!A:D,4,FALSE)</f>
        <v>SEC02</v>
      </c>
      <c r="J908" t="str">
        <f>VLOOKUP(I908,dim_sector!A:B,2,FALSE)</f>
        <v>Financials</v>
      </c>
      <c r="K908">
        <f xml:space="preserve"> tbl_market[[#This Row],[close]] - tbl_market[[#This Row],[open]]</f>
        <v>-4.1399999999998727</v>
      </c>
      <c r="L908">
        <f xml:space="preserve"> (tbl_market[ [#This Row],[close] ] - tbl_market[[#This Row],[open]]) / tbl_market[[#This Row],[open]]</f>
        <v>-1.8272579214278532E-3</v>
      </c>
      <c r="M908">
        <f xml:space="preserve"> tbl_market[[#This Row],[high]] - tbl_market[[#This Row],[low]]</f>
        <v>42.690000000000055</v>
      </c>
      <c r="N908" s="11" t="str">
        <f t="shared" si="14"/>
        <v>Jun</v>
      </c>
    </row>
    <row r="909" spans="1:14">
      <c r="A909" t="s">
        <v>310</v>
      </c>
      <c r="B909" t="s">
        <v>33</v>
      </c>
      <c r="C909">
        <v>2213.4499999999998</v>
      </c>
      <c r="D909">
        <v>2228.61</v>
      </c>
      <c r="E909">
        <v>2198.29</v>
      </c>
      <c r="F909">
        <v>2208.79</v>
      </c>
      <c r="G909">
        <v>29144</v>
      </c>
      <c r="H909" t="str">
        <f>VLOOKUP(B909,dim_company!A:C,3,FALSE)</f>
        <v>HDFC Bank</v>
      </c>
      <c r="I909" t="str">
        <f>VLOOKUP(B909,dim_company!A:D,4,FALSE)</f>
        <v>SEC02</v>
      </c>
      <c r="J909" t="str">
        <f>VLOOKUP(I909,dim_sector!A:B,2,FALSE)</f>
        <v>Financials</v>
      </c>
      <c r="K909">
        <f xml:space="preserve"> tbl_market[[#This Row],[close]] - tbl_market[[#This Row],[open]]</f>
        <v>-4.6599999999998545</v>
      </c>
      <c r="L909">
        <f xml:space="preserve"> (tbl_market[ [#This Row],[close] ] - tbl_market[[#This Row],[open]]) / tbl_market[[#This Row],[open]]</f>
        <v>-2.105310714043622E-3</v>
      </c>
      <c r="M909">
        <f xml:space="preserve"> tbl_market[[#This Row],[high]] - tbl_market[[#This Row],[low]]</f>
        <v>30.320000000000164</v>
      </c>
      <c r="N909" s="11" t="str">
        <f t="shared" si="14"/>
        <v>Jun</v>
      </c>
    </row>
    <row r="910" spans="1:14">
      <c r="A910" t="s">
        <v>311</v>
      </c>
      <c r="B910" t="s">
        <v>33</v>
      </c>
      <c r="C910">
        <v>2210.91</v>
      </c>
      <c r="D910">
        <v>2221.0100000000002</v>
      </c>
      <c r="E910">
        <v>2200.8000000000002</v>
      </c>
      <c r="F910">
        <v>2201.4499999999998</v>
      </c>
      <c r="G910">
        <v>45298</v>
      </c>
      <c r="H910" t="str">
        <f>VLOOKUP(B910,dim_company!A:C,3,FALSE)</f>
        <v>HDFC Bank</v>
      </c>
      <c r="I910" t="str">
        <f>VLOOKUP(B910,dim_company!A:D,4,FALSE)</f>
        <v>SEC02</v>
      </c>
      <c r="J910" t="str">
        <f>VLOOKUP(I910,dim_sector!A:B,2,FALSE)</f>
        <v>Financials</v>
      </c>
      <c r="K910">
        <f xml:space="preserve"> tbl_market[[#This Row],[close]] - tbl_market[[#This Row],[open]]</f>
        <v>-9.4600000000000364</v>
      </c>
      <c r="L910">
        <f xml:space="preserve"> (tbl_market[ [#This Row],[close] ] - tbl_market[[#This Row],[open]]) / tbl_market[[#This Row],[open]]</f>
        <v>-4.2787811353696154E-3</v>
      </c>
      <c r="M910">
        <f xml:space="preserve"> tbl_market[[#This Row],[high]] - tbl_market[[#This Row],[low]]</f>
        <v>20.210000000000036</v>
      </c>
      <c r="N910" s="11" t="str">
        <f t="shared" si="14"/>
        <v>Jun</v>
      </c>
    </row>
    <row r="911" spans="1:14">
      <c r="A911" t="s">
        <v>312</v>
      </c>
      <c r="B911" t="s">
        <v>33</v>
      </c>
      <c r="C911">
        <v>2176.23</v>
      </c>
      <c r="D911">
        <v>2203.92</v>
      </c>
      <c r="E911">
        <v>2148.5300000000002</v>
      </c>
      <c r="F911">
        <v>2177.64</v>
      </c>
      <c r="G911">
        <v>26537</v>
      </c>
      <c r="H911" t="str">
        <f>VLOOKUP(B911,dim_company!A:C,3,FALSE)</f>
        <v>HDFC Bank</v>
      </c>
      <c r="I911" t="str">
        <f>VLOOKUP(B911,dim_company!A:D,4,FALSE)</f>
        <v>SEC02</v>
      </c>
      <c r="J911" t="str">
        <f>VLOOKUP(I911,dim_sector!A:B,2,FALSE)</f>
        <v>Financials</v>
      </c>
      <c r="K911">
        <f xml:space="preserve"> tbl_market[[#This Row],[close]] - tbl_market[[#This Row],[open]]</f>
        <v>1.4099999999998545</v>
      </c>
      <c r="L911">
        <f xml:space="preserve"> (tbl_market[ [#This Row],[close] ] - tbl_market[[#This Row],[open]]) / tbl_market[[#This Row],[open]]</f>
        <v>6.4790945809949064E-4</v>
      </c>
      <c r="M911">
        <f xml:space="preserve"> tbl_market[[#This Row],[high]] - tbl_market[[#This Row],[low]]</f>
        <v>55.389999999999873</v>
      </c>
      <c r="N911" s="11" t="str">
        <f t="shared" si="14"/>
        <v>Jun</v>
      </c>
    </row>
    <row r="912" spans="1:14">
      <c r="A912" t="s">
        <v>313</v>
      </c>
      <c r="B912" t="s">
        <v>33</v>
      </c>
      <c r="C912">
        <v>2169.27</v>
      </c>
      <c r="D912">
        <v>2187.5500000000002</v>
      </c>
      <c r="E912">
        <v>2150.9899999999998</v>
      </c>
      <c r="F912">
        <v>2167.4499999999998</v>
      </c>
      <c r="G912">
        <v>29441</v>
      </c>
      <c r="H912" t="str">
        <f>VLOOKUP(B912,dim_company!A:C,3,FALSE)</f>
        <v>HDFC Bank</v>
      </c>
      <c r="I912" t="str">
        <f>VLOOKUP(B912,dim_company!A:D,4,FALSE)</f>
        <v>SEC02</v>
      </c>
      <c r="J912" t="str">
        <f>VLOOKUP(I912,dim_sector!A:B,2,FALSE)</f>
        <v>Financials</v>
      </c>
      <c r="K912">
        <f xml:space="preserve"> tbl_market[[#This Row],[close]] - tbl_market[[#This Row],[open]]</f>
        <v>-1.8200000000001637</v>
      </c>
      <c r="L912">
        <f xml:space="preserve"> (tbl_market[ [#This Row],[close] ] - tbl_market[[#This Row],[open]]) / tbl_market[[#This Row],[open]]</f>
        <v>-8.3899191894054852E-4</v>
      </c>
      <c r="M912">
        <f xml:space="preserve"> tbl_market[[#This Row],[high]] - tbl_market[[#This Row],[low]]</f>
        <v>36.5600000000004</v>
      </c>
      <c r="N912" s="11" t="str">
        <f t="shared" si="14"/>
        <v>Jun</v>
      </c>
    </row>
    <row r="913" spans="1:14">
      <c r="A913" t="s">
        <v>316</v>
      </c>
      <c r="B913" t="s">
        <v>33</v>
      </c>
      <c r="C913">
        <v>2151.98</v>
      </c>
      <c r="D913">
        <v>2190.64</v>
      </c>
      <c r="E913">
        <v>2113.31</v>
      </c>
      <c r="F913">
        <v>2149.73</v>
      </c>
      <c r="G913">
        <v>27523</v>
      </c>
      <c r="H913" t="str">
        <f>VLOOKUP(B913,dim_company!A:C,3,FALSE)</f>
        <v>HDFC Bank</v>
      </c>
      <c r="I913" t="str">
        <f>VLOOKUP(B913,dim_company!A:D,4,FALSE)</f>
        <v>SEC02</v>
      </c>
      <c r="J913" t="str">
        <f>VLOOKUP(I913,dim_sector!A:B,2,FALSE)</f>
        <v>Financials</v>
      </c>
      <c r="K913">
        <f xml:space="preserve"> tbl_market[[#This Row],[close]] - tbl_market[[#This Row],[open]]</f>
        <v>-2.25</v>
      </c>
      <c r="L913">
        <f xml:space="preserve"> (tbl_market[ [#This Row],[close] ] - tbl_market[[#This Row],[open]]) / tbl_market[[#This Row],[open]]</f>
        <v>-1.0455487504530711E-3</v>
      </c>
      <c r="M913">
        <f xml:space="preserve"> tbl_market[[#This Row],[high]] - tbl_market[[#This Row],[low]]</f>
        <v>77.329999999999927</v>
      </c>
      <c r="N913" s="11" t="str">
        <f t="shared" si="14"/>
        <v>Jun</v>
      </c>
    </row>
    <row r="914" spans="1:14">
      <c r="A914" t="s">
        <v>317</v>
      </c>
      <c r="B914" t="s">
        <v>33</v>
      </c>
      <c r="C914">
        <v>2142.21</v>
      </c>
      <c r="D914">
        <v>2150.09</v>
      </c>
      <c r="E914">
        <v>2134.3200000000002</v>
      </c>
      <c r="F914">
        <v>2148.9899999999998</v>
      </c>
      <c r="G914">
        <v>33779</v>
      </c>
      <c r="H914" t="str">
        <f>VLOOKUP(B914,dim_company!A:C,3,FALSE)</f>
        <v>HDFC Bank</v>
      </c>
      <c r="I914" t="str">
        <f>VLOOKUP(B914,dim_company!A:D,4,FALSE)</f>
        <v>SEC02</v>
      </c>
      <c r="J914" t="str">
        <f>VLOOKUP(I914,dim_sector!A:B,2,FALSE)</f>
        <v>Financials</v>
      </c>
      <c r="K914">
        <f xml:space="preserve"> tbl_market[[#This Row],[close]] - tbl_market[[#This Row],[open]]</f>
        <v>6.7799999999997453</v>
      </c>
      <c r="L914">
        <f xml:space="preserve"> (tbl_market[ [#This Row],[close] ] - tbl_market[[#This Row],[open]]) / tbl_market[[#This Row],[open]]</f>
        <v>3.1649558166565112E-3</v>
      </c>
      <c r="M914">
        <f xml:space="preserve"> tbl_market[[#This Row],[high]] - tbl_market[[#This Row],[low]]</f>
        <v>15.769999999999982</v>
      </c>
      <c r="N914" s="11" t="str">
        <f t="shared" si="14"/>
        <v>Jun</v>
      </c>
    </row>
    <row r="915" spans="1:14">
      <c r="A915" t="s">
        <v>318</v>
      </c>
      <c r="B915" t="s">
        <v>33</v>
      </c>
      <c r="C915">
        <v>2132.5</v>
      </c>
      <c r="D915">
        <v>2146.96</v>
      </c>
      <c r="E915">
        <v>2118.04</v>
      </c>
      <c r="F915">
        <v>2140.58</v>
      </c>
      <c r="G915">
        <v>28598</v>
      </c>
      <c r="H915" t="str">
        <f>VLOOKUP(B915,dim_company!A:C,3,FALSE)</f>
        <v>HDFC Bank</v>
      </c>
      <c r="I915" t="str">
        <f>VLOOKUP(B915,dim_company!A:D,4,FALSE)</f>
        <v>SEC02</v>
      </c>
      <c r="J915" t="str">
        <f>VLOOKUP(I915,dim_sector!A:B,2,FALSE)</f>
        <v>Financials</v>
      </c>
      <c r="K915">
        <f xml:space="preserve"> tbl_market[[#This Row],[close]] - tbl_market[[#This Row],[open]]</f>
        <v>8.0799999999999272</v>
      </c>
      <c r="L915">
        <f xml:space="preserve"> (tbl_market[ [#This Row],[close] ] - tbl_market[[#This Row],[open]]) / tbl_market[[#This Row],[open]]</f>
        <v>3.7889800703399426E-3</v>
      </c>
      <c r="M915">
        <f xml:space="preserve"> tbl_market[[#This Row],[high]] - tbl_market[[#This Row],[low]]</f>
        <v>28.920000000000073</v>
      </c>
      <c r="N915" s="11" t="str">
        <f t="shared" si="14"/>
        <v>Jun</v>
      </c>
    </row>
    <row r="916" spans="1:14">
      <c r="A916" t="s">
        <v>319</v>
      </c>
      <c r="B916" t="s">
        <v>33</v>
      </c>
      <c r="C916">
        <v>2130.06</v>
      </c>
      <c r="D916">
        <v>2154.39</v>
      </c>
      <c r="E916">
        <v>2105.73</v>
      </c>
      <c r="F916">
        <v>2131.64</v>
      </c>
      <c r="G916">
        <v>26519</v>
      </c>
      <c r="H916" t="str">
        <f>VLOOKUP(B916,dim_company!A:C,3,FALSE)</f>
        <v>HDFC Bank</v>
      </c>
      <c r="I916" t="str">
        <f>VLOOKUP(B916,dim_company!A:D,4,FALSE)</f>
        <v>SEC02</v>
      </c>
      <c r="J916" t="str">
        <f>VLOOKUP(I916,dim_sector!A:B,2,FALSE)</f>
        <v>Financials</v>
      </c>
      <c r="K916">
        <f xml:space="preserve"> tbl_market[[#This Row],[close]] - tbl_market[[#This Row],[open]]</f>
        <v>1.5799999999999272</v>
      </c>
      <c r="L916">
        <f xml:space="preserve"> (tbl_market[ [#This Row],[close] ] - tbl_market[[#This Row],[open]]) / tbl_market[[#This Row],[open]]</f>
        <v>7.4176314282223374E-4</v>
      </c>
      <c r="M916">
        <f xml:space="preserve"> tbl_market[[#This Row],[high]] - tbl_market[[#This Row],[low]]</f>
        <v>48.659999999999854</v>
      </c>
      <c r="N916" s="11" t="str">
        <f t="shared" si="14"/>
        <v>Jun</v>
      </c>
    </row>
    <row r="917" spans="1:14">
      <c r="A917" t="s">
        <v>320</v>
      </c>
      <c r="B917" t="s">
        <v>33</v>
      </c>
      <c r="C917">
        <v>2157.84</v>
      </c>
      <c r="D917">
        <v>2185.86</v>
      </c>
      <c r="E917">
        <v>2129.81</v>
      </c>
      <c r="F917">
        <v>2162.11</v>
      </c>
      <c r="G917">
        <v>27987</v>
      </c>
      <c r="H917" t="str">
        <f>VLOOKUP(B917,dim_company!A:C,3,FALSE)</f>
        <v>HDFC Bank</v>
      </c>
      <c r="I917" t="str">
        <f>VLOOKUP(B917,dim_company!A:D,4,FALSE)</f>
        <v>SEC02</v>
      </c>
      <c r="J917" t="str">
        <f>VLOOKUP(I917,dim_sector!A:B,2,FALSE)</f>
        <v>Financials</v>
      </c>
      <c r="K917">
        <f xml:space="preserve"> tbl_market[[#This Row],[close]] - tbl_market[[#This Row],[open]]</f>
        <v>4.2699999999999818</v>
      </c>
      <c r="L917">
        <f xml:space="preserve"> (tbl_market[ [#This Row],[close] ] - tbl_market[[#This Row],[open]]) / tbl_market[[#This Row],[open]]</f>
        <v>1.9788306825343775E-3</v>
      </c>
      <c r="M917">
        <f xml:space="preserve"> tbl_market[[#This Row],[high]] - tbl_market[[#This Row],[low]]</f>
        <v>56.050000000000182</v>
      </c>
      <c r="N917" s="11" t="str">
        <f t="shared" si="14"/>
        <v>Jun</v>
      </c>
    </row>
    <row r="918" spans="1:14">
      <c r="A918" t="s">
        <v>323</v>
      </c>
      <c r="B918" t="s">
        <v>33</v>
      </c>
      <c r="C918">
        <v>2198.27</v>
      </c>
      <c r="D918">
        <v>2219.48</v>
      </c>
      <c r="E918">
        <v>2177.06</v>
      </c>
      <c r="F918">
        <v>2177.86</v>
      </c>
      <c r="G918">
        <v>34174</v>
      </c>
      <c r="H918" t="str">
        <f>VLOOKUP(B918,dim_company!A:C,3,FALSE)</f>
        <v>HDFC Bank</v>
      </c>
      <c r="I918" t="str">
        <f>VLOOKUP(B918,dim_company!A:D,4,FALSE)</f>
        <v>SEC02</v>
      </c>
      <c r="J918" t="str">
        <f>VLOOKUP(I918,dim_sector!A:B,2,FALSE)</f>
        <v>Financials</v>
      </c>
      <c r="K918">
        <f xml:space="preserve"> tbl_market[[#This Row],[close]] - tbl_market[[#This Row],[open]]</f>
        <v>-20.409999999999854</v>
      </c>
      <c r="L918">
        <f xml:space="preserve"> (tbl_market[ [#This Row],[close] ] - tbl_market[[#This Row],[open]]) / tbl_market[[#This Row],[open]]</f>
        <v>-9.2845737784711859E-3</v>
      </c>
      <c r="M918">
        <f xml:space="preserve"> tbl_market[[#This Row],[high]] - tbl_market[[#This Row],[low]]</f>
        <v>42.420000000000073</v>
      </c>
      <c r="N918" s="11" t="str">
        <f t="shared" si="14"/>
        <v>Jun</v>
      </c>
    </row>
    <row r="919" spans="1:14">
      <c r="A919" t="s">
        <v>324</v>
      </c>
      <c r="B919" t="s">
        <v>33</v>
      </c>
      <c r="C919">
        <v>2149.08</v>
      </c>
      <c r="D919">
        <v>2177.75</v>
      </c>
      <c r="E919">
        <v>2120.42</v>
      </c>
      <c r="F919">
        <v>2159.14</v>
      </c>
      <c r="G919">
        <v>28764</v>
      </c>
      <c r="H919" t="str">
        <f>VLOOKUP(B919,dim_company!A:C,3,FALSE)</f>
        <v>HDFC Bank</v>
      </c>
      <c r="I919" t="str">
        <f>VLOOKUP(B919,dim_company!A:D,4,FALSE)</f>
        <v>SEC02</v>
      </c>
      <c r="J919" t="str">
        <f>VLOOKUP(I919,dim_sector!A:B,2,FALSE)</f>
        <v>Financials</v>
      </c>
      <c r="K919">
        <f xml:space="preserve"> tbl_market[[#This Row],[close]] - tbl_market[[#This Row],[open]]</f>
        <v>10.059999999999945</v>
      </c>
      <c r="L919">
        <f xml:space="preserve"> (tbl_market[ [#This Row],[close] ] - tbl_market[[#This Row],[open]]) / tbl_market[[#This Row],[open]]</f>
        <v>4.6810728311649386E-3</v>
      </c>
      <c r="M919">
        <f xml:space="preserve"> tbl_market[[#This Row],[high]] - tbl_market[[#This Row],[low]]</f>
        <v>57.329999999999927</v>
      </c>
      <c r="N919" s="11" t="str">
        <f t="shared" si="14"/>
        <v>Jun</v>
      </c>
    </row>
    <row r="920" spans="1:14">
      <c r="A920" t="s">
        <v>325</v>
      </c>
      <c r="B920" t="s">
        <v>33</v>
      </c>
      <c r="C920">
        <v>2158.63</v>
      </c>
      <c r="D920">
        <v>2183.11</v>
      </c>
      <c r="E920">
        <v>2134.15</v>
      </c>
      <c r="F920">
        <v>2144.59</v>
      </c>
      <c r="G920">
        <v>9906</v>
      </c>
      <c r="H920" t="str">
        <f>VLOOKUP(B920,dim_company!A:C,3,FALSE)</f>
        <v>HDFC Bank</v>
      </c>
      <c r="I920" t="str">
        <f>VLOOKUP(B920,dim_company!A:D,4,FALSE)</f>
        <v>SEC02</v>
      </c>
      <c r="J920" t="str">
        <f>VLOOKUP(I920,dim_sector!A:B,2,FALSE)</f>
        <v>Financials</v>
      </c>
      <c r="K920">
        <f xml:space="preserve"> tbl_market[[#This Row],[close]] - tbl_market[[#This Row],[open]]</f>
        <v>-14.039999999999964</v>
      </c>
      <c r="L920">
        <f xml:space="preserve"> (tbl_market[ [#This Row],[close] ] - tbl_market[[#This Row],[open]]) / tbl_market[[#This Row],[open]]</f>
        <v>-6.5041253016959663E-3</v>
      </c>
      <c r="M920">
        <f xml:space="preserve"> tbl_market[[#This Row],[high]] - tbl_market[[#This Row],[low]]</f>
        <v>48.960000000000036</v>
      </c>
      <c r="N920" s="11" t="str">
        <f t="shared" si="14"/>
        <v>Jun</v>
      </c>
    </row>
    <row r="921" spans="1:14">
      <c r="A921" t="s">
        <v>326</v>
      </c>
      <c r="B921" t="s">
        <v>33</v>
      </c>
      <c r="C921">
        <v>2162.38</v>
      </c>
      <c r="D921">
        <v>2174.84</v>
      </c>
      <c r="E921">
        <v>2149.92</v>
      </c>
      <c r="F921">
        <v>2158.44</v>
      </c>
      <c r="G921">
        <v>38650</v>
      </c>
      <c r="H921" t="str">
        <f>VLOOKUP(B921,dim_company!A:C,3,FALSE)</f>
        <v>HDFC Bank</v>
      </c>
      <c r="I921" t="str">
        <f>VLOOKUP(B921,dim_company!A:D,4,FALSE)</f>
        <v>SEC02</v>
      </c>
      <c r="J921" t="str">
        <f>VLOOKUP(I921,dim_sector!A:B,2,FALSE)</f>
        <v>Financials</v>
      </c>
      <c r="K921">
        <f xml:space="preserve"> tbl_market[[#This Row],[close]] - tbl_market[[#This Row],[open]]</f>
        <v>-3.9400000000000546</v>
      </c>
      <c r="L921">
        <f xml:space="preserve"> (tbl_market[ [#This Row],[close] ] - tbl_market[[#This Row],[open]]) / tbl_market[[#This Row],[open]]</f>
        <v>-1.8220664268075242E-3</v>
      </c>
      <c r="M921">
        <f xml:space="preserve"> tbl_market[[#This Row],[high]] - tbl_market[[#This Row],[low]]</f>
        <v>24.920000000000073</v>
      </c>
      <c r="N921" s="11" t="str">
        <f t="shared" si="14"/>
        <v>Jun</v>
      </c>
    </row>
    <row r="922" spans="1:14">
      <c r="A922" t="s">
        <v>327</v>
      </c>
      <c r="B922" t="s">
        <v>33</v>
      </c>
      <c r="C922">
        <v>2163.98</v>
      </c>
      <c r="D922">
        <v>2176.7399999999998</v>
      </c>
      <c r="E922">
        <v>2151.2199999999998</v>
      </c>
      <c r="F922">
        <v>2172.33</v>
      </c>
      <c r="G922">
        <v>8151</v>
      </c>
      <c r="H922" t="str">
        <f>VLOOKUP(B922,dim_company!A:C,3,FALSE)</f>
        <v>HDFC Bank</v>
      </c>
      <c r="I922" t="str">
        <f>VLOOKUP(B922,dim_company!A:D,4,FALSE)</f>
        <v>SEC02</v>
      </c>
      <c r="J922" t="str">
        <f>VLOOKUP(I922,dim_sector!A:B,2,FALSE)</f>
        <v>Financials</v>
      </c>
      <c r="K922">
        <f xml:space="preserve"> tbl_market[[#This Row],[close]] - tbl_market[[#This Row],[open]]</f>
        <v>8.3499999999999091</v>
      </c>
      <c r="L922">
        <f xml:space="preserve"> (tbl_market[ [#This Row],[close] ] - tbl_market[[#This Row],[open]]) / tbl_market[[#This Row],[open]]</f>
        <v>3.8586308561076852E-3</v>
      </c>
      <c r="M922">
        <f xml:space="preserve"> tbl_market[[#This Row],[high]] - tbl_market[[#This Row],[low]]</f>
        <v>25.519999999999982</v>
      </c>
      <c r="N922" s="11" t="str">
        <f t="shared" si="14"/>
        <v>Jun</v>
      </c>
    </row>
    <row r="923" spans="1:14">
      <c r="A923" t="s">
        <v>330</v>
      </c>
      <c r="B923" t="s">
        <v>33</v>
      </c>
      <c r="C923">
        <v>2153.21</v>
      </c>
      <c r="D923">
        <v>2178.94</v>
      </c>
      <c r="E923">
        <v>2127.48</v>
      </c>
      <c r="F923">
        <v>2156.38</v>
      </c>
      <c r="G923">
        <v>43652</v>
      </c>
      <c r="H923" t="str">
        <f>VLOOKUP(B923,dim_company!A:C,3,FALSE)</f>
        <v>HDFC Bank</v>
      </c>
      <c r="I923" t="str">
        <f>VLOOKUP(B923,dim_company!A:D,4,FALSE)</f>
        <v>SEC02</v>
      </c>
      <c r="J923" t="str">
        <f>VLOOKUP(I923,dim_sector!A:B,2,FALSE)</f>
        <v>Financials</v>
      </c>
      <c r="K923">
        <f xml:space="preserve"> tbl_market[[#This Row],[close]] - tbl_market[[#This Row],[open]]</f>
        <v>3.1700000000000728</v>
      </c>
      <c r="L923">
        <f xml:space="preserve"> (tbl_market[ [#This Row],[close] ] - tbl_market[[#This Row],[open]]) / tbl_market[[#This Row],[open]]</f>
        <v>1.4722205451396162E-3</v>
      </c>
      <c r="M923">
        <f xml:space="preserve"> tbl_market[[#This Row],[high]] - tbl_market[[#This Row],[low]]</f>
        <v>51.460000000000036</v>
      </c>
      <c r="N923" s="11" t="str">
        <f t="shared" si="14"/>
        <v>Jun</v>
      </c>
    </row>
    <row r="924" spans="1:14">
      <c r="A924" t="s">
        <v>331</v>
      </c>
      <c r="B924" t="s">
        <v>33</v>
      </c>
      <c r="C924">
        <v>2156.2199999999998</v>
      </c>
      <c r="D924">
        <v>2185.09</v>
      </c>
      <c r="E924">
        <v>2127.36</v>
      </c>
      <c r="F924">
        <v>2150.5500000000002</v>
      </c>
      <c r="G924">
        <v>43641</v>
      </c>
      <c r="H924" t="str">
        <f>VLOOKUP(B924,dim_company!A:C,3,FALSE)</f>
        <v>HDFC Bank</v>
      </c>
      <c r="I924" t="str">
        <f>VLOOKUP(B924,dim_company!A:D,4,FALSE)</f>
        <v>SEC02</v>
      </c>
      <c r="J924" t="str">
        <f>VLOOKUP(I924,dim_sector!A:B,2,FALSE)</f>
        <v>Financials</v>
      </c>
      <c r="K924">
        <f xml:space="preserve"> tbl_market[[#This Row],[close]] - tbl_market[[#This Row],[open]]</f>
        <v>-5.669999999999618</v>
      </c>
      <c r="L924">
        <f xml:space="preserve"> (tbl_market[ [#This Row],[close] ] - tbl_market[[#This Row],[open]]) / tbl_market[[#This Row],[open]]</f>
        <v>-2.6296018031553453E-3</v>
      </c>
      <c r="M924">
        <f xml:space="preserve"> tbl_market[[#This Row],[high]] - tbl_market[[#This Row],[low]]</f>
        <v>57.730000000000018</v>
      </c>
      <c r="N924" s="11" t="str">
        <f t="shared" si="14"/>
        <v>Jun</v>
      </c>
    </row>
    <row r="925" spans="1:14">
      <c r="A925" t="s">
        <v>332</v>
      </c>
      <c r="B925" t="s">
        <v>33</v>
      </c>
      <c r="C925">
        <v>2189</v>
      </c>
      <c r="D925">
        <v>2219.3000000000002</v>
      </c>
      <c r="E925">
        <v>2158.69</v>
      </c>
      <c r="F925">
        <v>2201.6999999999998</v>
      </c>
      <c r="G925">
        <v>35905</v>
      </c>
      <c r="H925" t="str">
        <f>VLOOKUP(B925,dim_company!A:C,3,FALSE)</f>
        <v>HDFC Bank</v>
      </c>
      <c r="I925" t="str">
        <f>VLOOKUP(B925,dim_company!A:D,4,FALSE)</f>
        <v>SEC02</v>
      </c>
      <c r="J925" t="str">
        <f>VLOOKUP(I925,dim_sector!A:B,2,FALSE)</f>
        <v>Financials</v>
      </c>
      <c r="K925">
        <f xml:space="preserve"> tbl_market[[#This Row],[close]] - tbl_market[[#This Row],[open]]</f>
        <v>12.699999999999818</v>
      </c>
      <c r="L925">
        <f xml:space="preserve"> (tbl_market[ [#This Row],[close] ] - tbl_market[[#This Row],[open]]) / tbl_market[[#This Row],[open]]</f>
        <v>5.8017359524896381E-3</v>
      </c>
      <c r="M925">
        <f xml:space="preserve"> tbl_market[[#This Row],[high]] - tbl_market[[#This Row],[low]]</f>
        <v>60.610000000000127</v>
      </c>
      <c r="N925" s="11" t="str">
        <f t="shared" si="14"/>
        <v>Jun</v>
      </c>
    </row>
    <row r="926" spans="1:14">
      <c r="A926" t="s">
        <v>333</v>
      </c>
      <c r="B926" t="s">
        <v>33</v>
      </c>
      <c r="C926">
        <v>2184.71</v>
      </c>
      <c r="D926">
        <v>2191.33</v>
      </c>
      <c r="E926">
        <v>2178.09</v>
      </c>
      <c r="F926">
        <v>2186.0100000000002</v>
      </c>
      <c r="G926">
        <v>49478</v>
      </c>
      <c r="H926" t="str">
        <f>VLOOKUP(B926,dim_company!A:C,3,FALSE)</f>
        <v>HDFC Bank</v>
      </c>
      <c r="I926" t="str">
        <f>VLOOKUP(B926,dim_company!A:D,4,FALSE)</f>
        <v>SEC02</v>
      </c>
      <c r="J926" t="str">
        <f>VLOOKUP(I926,dim_sector!A:B,2,FALSE)</f>
        <v>Financials</v>
      </c>
      <c r="K926">
        <f xml:space="preserve"> tbl_market[[#This Row],[close]] - tbl_market[[#This Row],[open]]</f>
        <v>1.3000000000001819</v>
      </c>
      <c r="L926">
        <f xml:space="preserve"> (tbl_market[ [#This Row],[close] ] - tbl_market[[#This Row],[open]]) / tbl_market[[#This Row],[open]]</f>
        <v>5.9504465123525862E-4</v>
      </c>
      <c r="M926">
        <f xml:space="preserve"> tbl_market[[#This Row],[high]] - tbl_market[[#This Row],[low]]</f>
        <v>13.239999999999782</v>
      </c>
      <c r="N926" s="11" t="str">
        <f t="shared" si="14"/>
        <v>Jun</v>
      </c>
    </row>
    <row r="927" spans="1:14">
      <c r="A927" t="s">
        <v>334</v>
      </c>
      <c r="B927" t="s">
        <v>33</v>
      </c>
      <c r="C927">
        <v>2241.14</v>
      </c>
      <c r="D927">
        <v>2278.3000000000002</v>
      </c>
      <c r="E927">
        <v>2203.98</v>
      </c>
      <c r="F927">
        <v>2239.8000000000002</v>
      </c>
      <c r="G927">
        <v>4654</v>
      </c>
      <c r="H927" t="str">
        <f>VLOOKUP(B927,dim_company!A:C,3,FALSE)</f>
        <v>HDFC Bank</v>
      </c>
      <c r="I927" t="str">
        <f>VLOOKUP(B927,dim_company!A:D,4,FALSE)</f>
        <v>SEC02</v>
      </c>
      <c r="J927" t="str">
        <f>VLOOKUP(I927,dim_sector!A:B,2,FALSE)</f>
        <v>Financials</v>
      </c>
      <c r="K927">
        <f xml:space="preserve"> tbl_market[[#This Row],[close]] - tbl_market[[#This Row],[open]]</f>
        <v>-1.3399999999996908</v>
      </c>
      <c r="L927">
        <f xml:space="preserve"> (tbl_market[ [#This Row],[close] ] - tbl_market[[#This Row],[open]]) / tbl_market[[#This Row],[open]]</f>
        <v>-5.9790999223595614E-4</v>
      </c>
      <c r="M927">
        <f xml:space="preserve"> tbl_market[[#This Row],[high]] - tbl_market[[#This Row],[low]]</f>
        <v>74.320000000000164</v>
      </c>
      <c r="N927" s="11" t="str">
        <f t="shared" si="14"/>
        <v>Jun</v>
      </c>
    </row>
    <row r="928" spans="1:14">
      <c r="A928" t="s">
        <v>337</v>
      </c>
      <c r="B928" t="s">
        <v>33</v>
      </c>
      <c r="C928">
        <v>2260.39</v>
      </c>
      <c r="D928">
        <v>2285.12</v>
      </c>
      <c r="E928">
        <v>2235.66</v>
      </c>
      <c r="F928">
        <v>2271.71</v>
      </c>
      <c r="G928">
        <v>9636</v>
      </c>
      <c r="H928" t="str">
        <f>VLOOKUP(B928,dim_company!A:C,3,FALSE)</f>
        <v>HDFC Bank</v>
      </c>
      <c r="I928" t="str">
        <f>VLOOKUP(B928,dim_company!A:D,4,FALSE)</f>
        <v>SEC02</v>
      </c>
      <c r="J928" t="str">
        <f>VLOOKUP(I928,dim_sector!A:B,2,FALSE)</f>
        <v>Financials</v>
      </c>
      <c r="K928">
        <f xml:space="preserve"> tbl_market[[#This Row],[close]] - tbl_market[[#This Row],[open]]</f>
        <v>11.320000000000164</v>
      </c>
      <c r="L928">
        <f xml:space="preserve"> (tbl_market[ [#This Row],[close] ] - tbl_market[[#This Row],[open]]) / tbl_market[[#This Row],[open]]</f>
        <v>5.0079853476613168E-3</v>
      </c>
      <c r="M928">
        <f xml:space="preserve"> tbl_market[[#This Row],[high]] - tbl_market[[#This Row],[low]]</f>
        <v>49.460000000000036</v>
      </c>
      <c r="N928" s="11" t="str">
        <f t="shared" si="14"/>
        <v>Jun</v>
      </c>
    </row>
    <row r="929" spans="1:14">
      <c r="A929" t="s">
        <v>309</v>
      </c>
      <c r="B929" t="s">
        <v>36</v>
      </c>
      <c r="C929">
        <v>665.84</v>
      </c>
      <c r="D929">
        <v>668.21</v>
      </c>
      <c r="E929">
        <v>663.47</v>
      </c>
      <c r="F929">
        <v>665.22</v>
      </c>
      <c r="G929">
        <v>8736</v>
      </c>
      <c r="H929" t="str">
        <f>VLOOKUP(B929,dim_company!A:C,3,FALSE)</f>
        <v>Reliance Industries</v>
      </c>
      <c r="I929" t="str">
        <f>VLOOKUP(B929,dim_company!A:D,4,FALSE)</f>
        <v>SEC04</v>
      </c>
      <c r="J929" t="str">
        <f>VLOOKUP(I929,dim_sector!A:B,2,FALSE)</f>
        <v>Energy</v>
      </c>
      <c r="K929">
        <f xml:space="preserve"> tbl_market[[#This Row],[close]] - tbl_market[[#This Row],[open]]</f>
        <v>-0.62000000000000455</v>
      </c>
      <c r="L929">
        <f xml:space="preserve"> (tbl_market[ [#This Row],[close] ] - tbl_market[[#This Row],[open]]) / tbl_market[[#This Row],[open]]</f>
        <v>-9.3115463174336856E-4</v>
      </c>
      <c r="M929">
        <f xml:space="preserve"> tbl_market[[#This Row],[high]] - tbl_market[[#This Row],[low]]</f>
        <v>4.7400000000000091</v>
      </c>
      <c r="N929" s="11" t="str">
        <f t="shared" si="14"/>
        <v>Jun</v>
      </c>
    </row>
    <row r="930" spans="1:14">
      <c r="A930" t="s">
        <v>310</v>
      </c>
      <c r="B930" t="s">
        <v>36</v>
      </c>
      <c r="C930">
        <v>670.52</v>
      </c>
      <c r="D930">
        <v>679.95</v>
      </c>
      <c r="E930">
        <v>661.09</v>
      </c>
      <c r="F930">
        <v>669.89</v>
      </c>
      <c r="G930">
        <v>46603</v>
      </c>
      <c r="H930" t="str">
        <f>VLOOKUP(B930,dim_company!A:C,3,FALSE)</f>
        <v>Reliance Industries</v>
      </c>
      <c r="I930" t="str">
        <f>VLOOKUP(B930,dim_company!A:D,4,FALSE)</f>
        <v>SEC04</v>
      </c>
      <c r="J930" t="str">
        <f>VLOOKUP(I930,dim_sector!A:B,2,FALSE)</f>
        <v>Energy</v>
      </c>
      <c r="K930">
        <f xml:space="preserve"> tbl_market[[#This Row],[close]] - tbl_market[[#This Row],[open]]</f>
        <v>-0.62999999999999545</v>
      </c>
      <c r="L930">
        <f xml:space="preserve"> (tbl_market[ [#This Row],[close] ] - tbl_market[[#This Row],[open]]) / tbl_market[[#This Row],[open]]</f>
        <v>-9.395692895066448E-4</v>
      </c>
      <c r="M930">
        <f xml:space="preserve"> tbl_market[[#This Row],[high]] - tbl_market[[#This Row],[low]]</f>
        <v>18.860000000000014</v>
      </c>
      <c r="N930" s="11" t="str">
        <f t="shared" si="14"/>
        <v>Jun</v>
      </c>
    </row>
    <row r="931" spans="1:14">
      <c r="A931" t="s">
        <v>311</v>
      </c>
      <c r="B931" t="s">
        <v>36</v>
      </c>
      <c r="C931">
        <v>660.72</v>
      </c>
      <c r="D931">
        <v>662.68</v>
      </c>
      <c r="E931">
        <v>658.76</v>
      </c>
      <c r="F931">
        <v>662.51</v>
      </c>
      <c r="G931">
        <v>38481</v>
      </c>
      <c r="H931" t="str">
        <f>VLOOKUP(B931,dim_company!A:C,3,FALSE)</f>
        <v>Reliance Industries</v>
      </c>
      <c r="I931" t="str">
        <f>VLOOKUP(B931,dim_company!A:D,4,FALSE)</f>
        <v>SEC04</v>
      </c>
      <c r="J931" t="str">
        <f>VLOOKUP(I931,dim_sector!A:B,2,FALSE)</f>
        <v>Energy</v>
      </c>
      <c r="K931">
        <f xml:space="preserve"> tbl_market[[#This Row],[close]] - tbl_market[[#This Row],[open]]</f>
        <v>1.7899999999999636</v>
      </c>
      <c r="L931">
        <f xml:space="preserve"> (tbl_market[ [#This Row],[close] ] - tbl_market[[#This Row],[open]]) / tbl_market[[#This Row],[open]]</f>
        <v>2.7091657585663572E-3</v>
      </c>
      <c r="M931">
        <f xml:space="preserve"> tbl_market[[#This Row],[high]] - tbl_market[[#This Row],[low]]</f>
        <v>3.9199999999999591</v>
      </c>
      <c r="N931" s="11" t="str">
        <f t="shared" si="14"/>
        <v>Jun</v>
      </c>
    </row>
    <row r="932" spans="1:14">
      <c r="A932" t="s">
        <v>312</v>
      </c>
      <c r="B932" t="s">
        <v>36</v>
      </c>
      <c r="C932">
        <v>663.03</v>
      </c>
      <c r="D932">
        <v>666.64</v>
      </c>
      <c r="E932">
        <v>659.43</v>
      </c>
      <c r="F932">
        <v>662.9</v>
      </c>
      <c r="G932">
        <v>1162</v>
      </c>
      <c r="H932" t="str">
        <f>VLOOKUP(B932,dim_company!A:C,3,FALSE)</f>
        <v>Reliance Industries</v>
      </c>
      <c r="I932" t="str">
        <f>VLOOKUP(B932,dim_company!A:D,4,FALSE)</f>
        <v>SEC04</v>
      </c>
      <c r="J932" t="str">
        <f>VLOOKUP(I932,dim_sector!A:B,2,FALSE)</f>
        <v>Energy</v>
      </c>
      <c r="K932">
        <f xml:space="preserve"> tbl_market[[#This Row],[close]] - tbl_market[[#This Row],[open]]</f>
        <v>-0.12999999999999545</v>
      </c>
      <c r="L932">
        <f xml:space="preserve"> (tbl_market[ [#This Row],[close] ] - tbl_market[[#This Row],[open]]) / tbl_market[[#This Row],[open]]</f>
        <v>-1.9606955944677536E-4</v>
      </c>
      <c r="M932">
        <f xml:space="preserve"> tbl_market[[#This Row],[high]] - tbl_market[[#This Row],[low]]</f>
        <v>7.2100000000000364</v>
      </c>
      <c r="N932" s="11" t="str">
        <f t="shared" si="14"/>
        <v>Jun</v>
      </c>
    </row>
    <row r="933" spans="1:14">
      <c r="A933" t="s">
        <v>313</v>
      </c>
      <c r="B933" t="s">
        <v>36</v>
      </c>
      <c r="C933">
        <v>659.59</v>
      </c>
      <c r="D933">
        <v>666.63</v>
      </c>
      <c r="E933">
        <v>652.54</v>
      </c>
      <c r="F933">
        <v>662.98</v>
      </c>
      <c r="G933">
        <v>33591</v>
      </c>
      <c r="H933" t="str">
        <f>VLOOKUP(B933,dim_company!A:C,3,FALSE)</f>
        <v>Reliance Industries</v>
      </c>
      <c r="I933" t="str">
        <f>VLOOKUP(B933,dim_company!A:D,4,FALSE)</f>
        <v>SEC04</v>
      </c>
      <c r="J933" t="str">
        <f>VLOOKUP(I933,dim_sector!A:B,2,FALSE)</f>
        <v>Energy</v>
      </c>
      <c r="K933">
        <f xml:space="preserve"> tbl_market[[#This Row],[close]] - tbl_market[[#This Row],[open]]</f>
        <v>3.3899999999999864</v>
      </c>
      <c r="L933">
        <f xml:space="preserve"> (tbl_market[ [#This Row],[close] ] - tbl_market[[#This Row],[open]]) / tbl_market[[#This Row],[open]]</f>
        <v>5.1395563910914144E-3</v>
      </c>
      <c r="M933">
        <f xml:space="preserve"> tbl_market[[#This Row],[high]] - tbl_market[[#This Row],[low]]</f>
        <v>14.090000000000032</v>
      </c>
      <c r="N933" s="11" t="str">
        <f t="shared" si="14"/>
        <v>Jun</v>
      </c>
    </row>
    <row r="934" spans="1:14">
      <c r="A934" t="s">
        <v>316</v>
      </c>
      <c r="B934" t="s">
        <v>36</v>
      </c>
      <c r="C934">
        <v>671.88</v>
      </c>
      <c r="D934">
        <v>677.26</v>
      </c>
      <c r="E934">
        <v>666.51</v>
      </c>
      <c r="F934">
        <v>672.27</v>
      </c>
      <c r="G934">
        <v>8896</v>
      </c>
      <c r="H934" t="str">
        <f>VLOOKUP(B934,dim_company!A:C,3,FALSE)</f>
        <v>Reliance Industries</v>
      </c>
      <c r="I934" t="str">
        <f>VLOOKUP(B934,dim_company!A:D,4,FALSE)</f>
        <v>SEC04</v>
      </c>
      <c r="J934" t="str">
        <f>VLOOKUP(I934,dim_sector!A:B,2,FALSE)</f>
        <v>Energy</v>
      </c>
      <c r="K934">
        <f xml:space="preserve"> tbl_market[[#This Row],[close]] - tbl_market[[#This Row],[open]]</f>
        <v>0.38999999999998636</v>
      </c>
      <c r="L934">
        <f xml:space="preserve"> (tbl_market[ [#This Row],[close] ] - tbl_market[[#This Row],[open]]) / tbl_market[[#This Row],[open]]</f>
        <v>5.8046079657079596E-4</v>
      </c>
      <c r="M934">
        <f xml:space="preserve"> tbl_market[[#This Row],[high]] - tbl_market[[#This Row],[low]]</f>
        <v>10.75</v>
      </c>
      <c r="N934" s="11" t="str">
        <f t="shared" si="14"/>
        <v>Jun</v>
      </c>
    </row>
    <row r="935" spans="1:14">
      <c r="A935" t="s">
        <v>317</v>
      </c>
      <c r="B935" t="s">
        <v>36</v>
      </c>
      <c r="C935">
        <v>681.28</v>
      </c>
      <c r="D935">
        <v>686.97</v>
      </c>
      <c r="E935">
        <v>675.58</v>
      </c>
      <c r="F935">
        <v>676.47</v>
      </c>
      <c r="G935">
        <v>31508</v>
      </c>
      <c r="H935" t="str">
        <f>VLOOKUP(B935,dim_company!A:C,3,FALSE)</f>
        <v>Reliance Industries</v>
      </c>
      <c r="I935" t="str">
        <f>VLOOKUP(B935,dim_company!A:D,4,FALSE)</f>
        <v>SEC04</v>
      </c>
      <c r="J935" t="str">
        <f>VLOOKUP(I935,dim_sector!A:B,2,FALSE)</f>
        <v>Energy</v>
      </c>
      <c r="K935">
        <f xml:space="preserve"> tbl_market[[#This Row],[close]] - tbl_market[[#This Row],[open]]</f>
        <v>-4.8099999999999454</v>
      </c>
      <c r="L935">
        <f xml:space="preserve"> (tbl_market[ [#This Row],[close] ] - tbl_market[[#This Row],[open]]) / tbl_market[[#This Row],[open]]</f>
        <v>-7.0602395490839973E-3</v>
      </c>
      <c r="M935">
        <f xml:space="preserve"> tbl_market[[#This Row],[high]] - tbl_market[[#This Row],[low]]</f>
        <v>11.389999999999986</v>
      </c>
      <c r="N935" s="11" t="str">
        <f t="shared" si="14"/>
        <v>Jun</v>
      </c>
    </row>
    <row r="936" spans="1:14">
      <c r="A936" t="s">
        <v>318</v>
      </c>
      <c r="B936" t="s">
        <v>36</v>
      </c>
      <c r="C936">
        <v>681.87</v>
      </c>
      <c r="D936">
        <v>687.95</v>
      </c>
      <c r="E936">
        <v>675.78</v>
      </c>
      <c r="F936">
        <v>676.41</v>
      </c>
      <c r="G936">
        <v>41785</v>
      </c>
      <c r="H936" t="str">
        <f>VLOOKUP(B936,dim_company!A:C,3,FALSE)</f>
        <v>Reliance Industries</v>
      </c>
      <c r="I936" t="str">
        <f>VLOOKUP(B936,dim_company!A:D,4,FALSE)</f>
        <v>SEC04</v>
      </c>
      <c r="J936" t="str">
        <f>VLOOKUP(I936,dim_sector!A:B,2,FALSE)</f>
        <v>Energy</v>
      </c>
      <c r="K936">
        <f xml:space="preserve"> tbl_market[[#This Row],[close]] - tbl_market[[#This Row],[open]]</f>
        <v>-5.4600000000000364</v>
      </c>
      <c r="L936">
        <f xml:space="preserve"> (tbl_market[ [#This Row],[close] ] - tbl_market[[#This Row],[open]]) / tbl_market[[#This Row],[open]]</f>
        <v>-8.0073914382507456E-3</v>
      </c>
      <c r="M936">
        <f xml:space="preserve"> tbl_market[[#This Row],[high]] - tbl_market[[#This Row],[low]]</f>
        <v>12.170000000000073</v>
      </c>
      <c r="N936" s="11" t="str">
        <f t="shared" si="14"/>
        <v>Jun</v>
      </c>
    </row>
    <row r="937" spans="1:14">
      <c r="A937" t="s">
        <v>319</v>
      </c>
      <c r="B937" t="s">
        <v>36</v>
      </c>
      <c r="C937">
        <v>688.83</v>
      </c>
      <c r="D937">
        <v>695.97</v>
      </c>
      <c r="E937">
        <v>681.68</v>
      </c>
      <c r="F937">
        <v>683.58</v>
      </c>
      <c r="G937">
        <v>48299</v>
      </c>
      <c r="H937" t="str">
        <f>VLOOKUP(B937,dim_company!A:C,3,FALSE)</f>
        <v>Reliance Industries</v>
      </c>
      <c r="I937" t="str">
        <f>VLOOKUP(B937,dim_company!A:D,4,FALSE)</f>
        <v>SEC04</v>
      </c>
      <c r="J937" t="str">
        <f>VLOOKUP(I937,dim_sector!A:B,2,FALSE)</f>
        <v>Energy</v>
      </c>
      <c r="K937">
        <f xml:space="preserve"> tbl_market[[#This Row],[close]] - tbl_market[[#This Row],[open]]</f>
        <v>-5.25</v>
      </c>
      <c r="L937">
        <f xml:space="preserve"> (tbl_market[ [#This Row],[close] ] - tbl_market[[#This Row],[open]]) / tbl_market[[#This Row],[open]]</f>
        <v>-7.6216192674535077E-3</v>
      </c>
      <c r="M937">
        <f xml:space="preserve"> tbl_market[[#This Row],[high]] - tbl_market[[#This Row],[low]]</f>
        <v>14.290000000000077</v>
      </c>
      <c r="N937" s="11" t="str">
        <f t="shared" si="14"/>
        <v>Jun</v>
      </c>
    </row>
    <row r="938" spans="1:14">
      <c r="A938" t="s">
        <v>320</v>
      </c>
      <c r="B938" t="s">
        <v>36</v>
      </c>
      <c r="C938">
        <v>692.65</v>
      </c>
      <c r="D938">
        <v>700.21</v>
      </c>
      <c r="E938">
        <v>685.08</v>
      </c>
      <c r="F938">
        <v>695.83</v>
      </c>
      <c r="G938">
        <v>32358</v>
      </c>
      <c r="H938" t="str">
        <f>VLOOKUP(B938,dim_company!A:C,3,FALSE)</f>
        <v>Reliance Industries</v>
      </c>
      <c r="I938" t="str">
        <f>VLOOKUP(B938,dim_company!A:D,4,FALSE)</f>
        <v>SEC04</v>
      </c>
      <c r="J938" t="str">
        <f>VLOOKUP(I938,dim_sector!A:B,2,FALSE)</f>
        <v>Energy</v>
      </c>
      <c r="K938">
        <f xml:space="preserve"> tbl_market[[#This Row],[close]] - tbl_market[[#This Row],[open]]</f>
        <v>3.1800000000000637</v>
      </c>
      <c r="L938">
        <f xml:space="preserve"> (tbl_market[ [#This Row],[close] ] - tbl_market[[#This Row],[open]]) / tbl_market[[#This Row],[open]]</f>
        <v>4.5910633075868963E-3</v>
      </c>
      <c r="M938">
        <f xml:space="preserve"> tbl_market[[#This Row],[high]] - tbl_market[[#This Row],[low]]</f>
        <v>15.129999999999995</v>
      </c>
      <c r="N938" s="11" t="str">
        <f t="shared" si="14"/>
        <v>Jun</v>
      </c>
    </row>
    <row r="939" spans="1:14">
      <c r="A939" t="s">
        <v>323</v>
      </c>
      <c r="B939" t="s">
        <v>36</v>
      </c>
      <c r="C939">
        <v>697.43</v>
      </c>
      <c r="D939">
        <v>704.22</v>
      </c>
      <c r="E939">
        <v>690.63</v>
      </c>
      <c r="F939">
        <v>700.9</v>
      </c>
      <c r="G939">
        <v>49330</v>
      </c>
      <c r="H939" t="str">
        <f>VLOOKUP(B939,dim_company!A:C,3,FALSE)</f>
        <v>Reliance Industries</v>
      </c>
      <c r="I939" t="str">
        <f>VLOOKUP(B939,dim_company!A:D,4,FALSE)</f>
        <v>SEC04</v>
      </c>
      <c r="J939" t="str">
        <f>VLOOKUP(I939,dim_sector!A:B,2,FALSE)</f>
        <v>Energy</v>
      </c>
      <c r="K939">
        <f xml:space="preserve"> tbl_market[[#This Row],[close]] - tbl_market[[#This Row],[open]]</f>
        <v>3.4700000000000273</v>
      </c>
      <c r="L939">
        <f xml:space="preserve"> (tbl_market[ [#This Row],[close] ] - tbl_market[[#This Row],[open]]) / tbl_market[[#This Row],[open]]</f>
        <v>4.9754097185381006E-3</v>
      </c>
      <c r="M939">
        <f xml:space="preserve"> tbl_market[[#This Row],[high]] - tbl_market[[#This Row],[low]]</f>
        <v>13.590000000000032</v>
      </c>
      <c r="N939" s="11" t="str">
        <f t="shared" si="14"/>
        <v>Jun</v>
      </c>
    </row>
    <row r="940" spans="1:14">
      <c r="A940" t="s">
        <v>324</v>
      </c>
      <c r="B940" t="s">
        <v>36</v>
      </c>
      <c r="C940">
        <v>703.99</v>
      </c>
      <c r="D940">
        <v>714.67</v>
      </c>
      <c r="E940">
        <v>693.3</v>
      </c>
      <c r="F940">
        <v>701.16</v>
      </c>
      <c r="G940">
        <v>40110</v>
      </c>
      <c r="H940" t="str">
        <f>VLOOKUP(B940,dim_company!A:C,3,FALSE)</f>
        <v>Reliance Industries</v>
      </c>
      <c r="I940" t="str">
        <f>VLOOKUP(B940,dim_company!A:D,4,FALSE)</f>
        <v>SEC04</v>
      </c>
      <c r="J940" t="str">
        <f>VLOOKUP(I940,dim_sector!A:B,2,FALSE)</f>
        <v>Energy</v>
      </c>
      <c r="K940">
        <f xml:space="preserve"> tbl_market[[#This Row],[close]] - tbl_market[[#This Row],[open]]</f>
        <v>-2.8300000000000409</v>
      </c>
      <c r="L940">
        <f xml:space="preserve"> (tbl_market[ [#This Row],[close] ] - tbl_market[[#This Row],[open]]) / tbl_market[[#This Row],[open]]</f>
        <v>-4.0199434651060966E-3</v>
      </c>
      <c r="M940">
        <f xml:space="preserve"> tbl_market[[#This Row],[high]] - tbl_market[[#This Row],[low]]</f>
        <v>21.370000000000005</v>
      </c>
      <c r="N940" s="11" t="str">
        <f t="shared" si="14"/>
        <v>Jun</v>
      </c>
    </row>
    <row r="941" spans="1:14">
      <c r="A941" t="s">
        <v>325</v>
      </c>
      <c r="B941" t="s">
        <v>36</v>
      </c>
      <c r="C941">
        <v>686.83</v>
      </c>
      <c r="D941">
        <v>695.26</v>
      </c>
      <c r="E941">
        <v>678.41</v>
      </c>
      <c r="F941">
        <v>689.83</v>
      </c>
      <c r="G941">
        <v>37727</v>
      </c>
      <c r="H941" t="str">
        <f>VLOOKUP(B941,dim_company!A:C,3,FALSE)</f>
        <v>Reliance Industries</v>
      </c>
      <c r="I941" t="str">
        <f>VLOOKUP(B941,dim_company!A:D,4,FALSE)</f>
        <v>SEC04</v>
      </c>
      <c r="J941" t="str">
        <f>VLOOKUP(I941,dim_sector!A:B,2,FALSE)</f>
        <v>Energy</v>
      </c>
      <c r="K941">
        <f xml:space="preserve"> tbl_market[[#This Row],[close]] - tbl_market[[#This Row],[open]]</f>
        <v>3</v>
      </c>
      <c r="L941">
        <f xml:space="preserve"> (tbl_market[ [#This Row],[close] ] - tbl_market[[#This Row],[open]]) / tbl_market[[#This Row],[open]]</f>
        <v>4.3678930739775483E-3</v>
      </c>
      <c r="M941">
        <f xml:space="preserve"> tbl_market[[#This Row],[high]] - tbl_market[[#This Row],[low]]</f>
        <v>16.850000000000023</v>
      </c>
      <c r="N941" s="11" t="str">
        <f t="shared" si="14"/>
        <v>Jun</v>
      </c>
    </row>
    <row r="942" spans="1:14">
      <c r="A942" t="s">
        <v>326</v>
      </c>
      <c r="B942" t="s">
        <v>36</v>
      </c>
      <c r="C942">
        <v>677.59</v>
      </c>
      <c r="D942">
        <v>684.34</v>
      </c>
      <c r="E942">
        <v>670.85</v>
      </c>
      <c r="F942">
        <v>680.8</v>
      </c>
      <c r="G942">
        <v>19745</v>
      </c>
      <c r="H942" t="str">
        <f>VLOOKUP(B942,dim_company!A:C,3,FALSE)</f>
        <v>Reliance Industries</v>
      </c>
      <c r="I942" t="str">
        <f>VLOOKUP(B942,dim_company!A:D,4,FALSE)</f>
        <v>SEC04</v>
      </c>
      <c r="J942" t="str">
        <f>VLOOKUP(I942,dim_sector!A:B,2,FALSE)</f>
        <v>Energy</v>
      </c>
      <c r="K942">
        <f xml:space="preserve"> tbl_market[[#This Row],[close]] - tbl_market[[#This Row],[open]]</f>
        <v>3.2099999999999227</v>
      </c>
      <c r="L942">
        <f xml:space="preserve"> (tbl_market[ [#This Row],[close] ] - tbl_market[[#This Row],[open]]) / tbl_market[[#This Row],[open]]</f>
        <v>4.7373780604789365E-3</v>
      </c>
      <c r="M942">
        <f xml:space="preserve"> tbl_market[[#This Row],[high]] - tbl_market[[#This Row],[low]]</f>
        <v>13.490000000000009</v>
      </c>
      <c r="N942" s="11" t="str">
        <f t="shared" si="14"/>
        <v>Jun</v>
      </c>
    </row>
    <row r="943" spans="1:14">
      <c r="A943" t="s">
        <v>327</v>
      </c>
      <c r="B943" t="s">
        <v>36</v>
      </c>
      <c r="C943">
        <v>684.01</v>
      </c>
      <c r="D943">
        <v>691.63</v>
      </c>
      <c r="E943">
        <v>676.38</v>
      </c>
      <c r="F943">
        <v>678.34</v>
      </c>
      <c r="G943">
        <v>35521</v>
      </c>
      <c r="H943" t="str">
        <f>VLOOKUP(B943,dim_company!A:C,3,FALSE)</f>
        <v>Reliance Industries</v>
      </c>
      <c r="I943" t="str">
        <f>VLOOKUP(B943,dim_company!A:D,4,FALSE)</f>
        <v>SEC04</v>
      </c>
      <c r="J943" t="str">
        <f>VLOOKUP(I943,dim_sector!A:B,2,FALSE)</f>
        <v>Energy</v>
      </c>
      <c r="K943">
        <f xml:space="preserve"> tbl_market[[#This Row],[close]] - tbl_market[[#This Row],[open]]</f>
        <v>-5.6699999999999591</v>
      </c>
      <c r="L943">
        <f xml:space="preserve"> (tbl_market[ [#This Row],[close] ] - tbl_market[[#This Row],[open]]) / tbl_market[[#This Row],[open]]</f>
        <v>-8.2893524948465074E-3</v>
      </c>
      <c r="M943">
        <f xml:space="preserve"> tbl_market[[#This Row],[high]] - tbl_market[[#This Row],[low]]</f>
        <v>15.25</v>
      </c>
      <c r="N943" s="11" t="str">
        <f t="shared" si="14"/>
        <v>Jun</v>
      </c>
    </row>
    <row r="944" spans="1:14">
      <c r="A944" t="s">
        <v>330</v>
      </c>
      <c r="B944" t="s">
        <v>36</v>
      </c>
      <c r="C944">
        <v>672.33</v>
      </c>
      <c r="D944">
        <v>675.89</v>
      </c>
      <c r="E944">
        <v>668.76</v>
      </c>
      <c r="F944">
        <v>673.32</v>
      </c>
      <c r="G944">
        <v>23360</v>
      </c>
      <c r="H944" t="str">
        <f>VLOOKUP(B944,dim_company!A:C,3,FALSE)</f>
        <v>Reliance Industries</v>
      </c>
      <c r="I944" t="str">
        <f>VLOOKUP(B944,dim_company!A:D,4,FALSE)</f>
        <v>SEC04</v>
      </c>
      <c r="J944" t="str">
        <f>VLOOKUP(I944,dim_sector!A:B,2,FALSE)</f>
        <v>Energy</v>
      </c>
      <c r="K944">
        <f xml:space="preserve"> tbl_market[[#This Row],[close]] - tbl_market[[#This Row],[open]]</f>
        <v>0.99000000000000909</v>
      </c>
      <c r="L944">
        <f xml:space="preserve"> (tbl_market[ [#This Row],[close] ] - tbl_market[[#This Row],[open]]) / tbl_market[[#This Row],[open]]</f>
        <v>1.4724911873633618E-3</v>
      </c>
      <c r="M944">
        <f xml:space="preserve"> tbl_market[[#This Row],[high]] - tbl_market[[#This Row],[low]]</f>
        <v>7.1299999999999955</v>
      </c>
      <c r="N944" s="11" t="str">
        <f t="shared" si="14"/>
        <v>Jun</v>
      </c>
    </row>
    <row r="945" spans="1:14">
      <c r="A945" t="s">
        <v>331</v>
      </c>
      <c r="B945" t="s">
        <v>36</v>
      </c>
      <c r="C945">
        <v>671.76</v>
      </c>
      <c r="D945">
        <v>684.62</v>
      </c>
      <c r="E945">
        <v>658.89</v>
      </c>
      <c r="F945">
        <v>671.89</v>
      </c>
      <c r="G945">
        <v>7588</v>
      </c>
      <c r="H945" t="str">
        <f>VLOOKUP(B945,dim_company!A:C,3,FALSE)</f>
        <v>Reliance Industries</v>
      </c>
      <c r="I945" t="str">
        <f>VLOOKUP(B945,dim_company!A:D,4,FALSE)</f>
        <v>SEC04</v>
      </c>
      <c r="J945" t="str">
        <f>VLOOKUP(I945,dim_sector!A:B,2,FALSE)</f>
        <v>Energy</v>
      </c>
      <c r="K945">
        <f xml:space="preserve"> tbl_market[[#This Row],[close]] - tbl_market[[#This Row],[open]]</f>
        <v>0.12999999999999545</v>
      </c>
      <c r="L945">
        <f xml:space="preserve"> (tbl_market[ [#This Row],[close] ] - tbl_market[[#This Row],[open]]) / tbl_market[[#This Row],[open]]</f>
        <v>1.9352149577229287E-4</v>
      </c>
      <c r="M945">
        <f xml:space="preserve"> tbl_market[[#This Row],[high]] - tbl_market[[#This Row],[low]]</f>
        <v>25.730000000000018</v>
      </c>
      <c r="N945" s="11" t="str">
        <f t="shared" si="14"/>
        <v>Jun</v>
      </c>
    </row>
    <row r="946" spans="1:14">
      <c r="A946" t="s">
        <v>332</v>
      </c>
      <c r="B946" t="s">
        <v>36</v>
      </c>
      <c r="C946">
        <v>672.28</v>
      </c>
      <c r="D946">
        <v>674.07</v>
      </c>
      <c r="E946">
        <v>670.5</v>
      </c>
      <c r="F946">
        <v>672.53</v>
      </c>
      <c r="G946">
        <v>25259</v>
      </c>
      <c r="H946" t="str">
        <f>VLOOKUP(B946,dim_company!A:C,3,FALSE)</f>
        <v>Reliance Industries</v>
      </c>
      <c r="I946" t="str">
        <f>VLOOKUP(B946,dim_company!A:D,4,FALSE)</f>
        <v>SEC04</v>
      </c>
      <c r="J946" t="str">
        <f>VLOOKUP(I946,dim_sector!A:B,2,FALSE)</f>
        <v>Energy</v>
      </c>
      <c r="K946">
        <f xml:space="preserve"> tbl_market[[#This Row],[close]] - tbl_market[[#This Row],[open]]</f>
        <v>0.25</v>
      </c>
      <c r="L946">
        <f xml:space="preserve"> (tbl_market[ [#This Row],[close] ] - tbl_market[[#This Row],[open]]) / tbl_market[[#This Row],[open]]</f>
        <v>3.718688641637413E-4</v>
      </c>
      <c r="M946">
        <f xml:space="preserve"> tbl_market[[#This Row],[high]] - tbl_market[[#This Row],[low]]</f>
        <v>3.57000000000005</v>
      </c>
      <c r="N946" s="11" t="str">
        <f t="shared" si="14"/>
        <v>Jun</v>
      </c>
    </row>
    <row r="947" spans="1:14">
      <c r="A947" t="s">
        <v>333</v>
      </c>
      <c r="B947" t="s">
        <v>36</v>
      </c>
      <c r="C947">
        <v>679.42</v>
      </c>
      <c r="D947">
        <v>682.86</v>
      </c>
      <c r="E947">
        <v>675.99</v>
      </c>
      <c r="F947">
        <v>677.2</v>
      </c>
      <c r="G947">
        <v>34365</v>
      </c>
      <c r="H947" t="str">
        <f>VLOOKUP(B947,dim_company!A:C,3,FALSE)</f>
        <v>Reliance Industries</v>
      </c>
      <c r="I947" t="str">
        <f>VLOOKUP(B947,dim_company!A:D,4,FALSE)</f>
        <v>SEC04</v>
      </c>
      <c r="J947" t="str">
        <f>VLOOKUP(I947,dim_sector!A:B,2,FALSE)</f>
        <v>Energy</v>
      </c>
      <c r="K947">
        <f xml:space="preserve"> tbl_market[[#This Row],[close]] - tbl_market[[#This Row],[open]]</f>
        <v>-2.2199999999999136</v>
      </c>
      <c r="L947">
        <f xml:space="preserve"> (tbl_market[ [#This Row],[close] ] - tbl_market[[#This Row],[open]]) / tbl_market[[#This Row],[open]]</f>
        <v>-3.2674928615582612E-3</v>
      </c>
      <c r="M947">
        <f xml:space="preserve"> tbl_market[[#This Row],[high]] - tbl_market[[#This Row],[low]]</f>
        <v>6.8700000000000045</v>
      </c>
      <c r="N947" s="11" t="str">
        <f t="shared" si="14"/>
        <v>Jun</v>
      </c>
    </row>
    <row r="948" spans="1:14">
      <c r="A948" t="s">
        <v>334</v>
      </c>
      <c r="B948" t="s">
        <v>36</v>
      </c>
      <c r="C948">
        <v>677.01</v>
      </c>
      <c r="D948">
        <v>684.35</v>
      </c>
      <c r="E948">
        <v>669.67</v>
      </c>
      <c r="F948">
        <v>676.76</v>
      </c>
      <c r="G948">
        <v>33316</v>
      </c>
      <c r="H948" t="str">
        <f>VLOOKUP(B948,dim_company!A:C,3,FALSE)</f>
        <v>Reliance Industries</v>
      </c>
      <c r="I948" t="str">
        <f>VLOOKUP(B948,dim_company!A:D,4,FALSE)</f>
        <v>SEC04</v>
      </c>
      <c r="J948" t="str">
        <f>VLOOKUP(I948,dim_sector!A:B,2,FALSE)</f>
        <v>Energy</v>
      </c>
      <c r="K948">
        <f xml:space="preserve"> tbl_market[[#This Row],[close]] - tbl_market[[#This Row],[open]]</f>
        <v>-0.25</v>
      </c>
      <c r="L948">
        <f xml:space="preserve"> (tbl_market[ [#This Row],[close] ] - tbl_market[[#This Row],[open]]) / tbl_market[[#This Row],[open]]</f>
        <v>-3.6927076409506505E-4</v>
      </c>
      <c r="M948">
        <f xml:space="preserve"> tbl_market[[#This Row],[high]] - tbl_market[[#This Row],[low]]</f>
        <v>14.680000000000064</v>
      </c>
      <c r="N948" s="11" t="str">
        <f t="shared" si="14"/>
        <v>Jun</v>
      </c>
    </row>
    <row r="949" spans="1:14">
      <c r="A949" t="s">
        <v>337</v>
      </c>
      <c r="B949" t="s">
        <v>36</v>
      </c>
      <c r="C949">
        <v>679.88</v>
      </c>
      <c r="D949">
        <v>684.18</v>
      </c>
      <c r="E949">
        <v>675.58</v>
      </c>
      <c r="F949">
        <v>681.08</v>
      </c>
      <c r="G949">
        <v>19474</v>
      </c>
      <c r="H949" t="str">
        <f>VLOOKUP(B949,dim_company!A:C,3,FALSE)</f>
        <v>Reliance Industries</v>
      </c>
      <c r="I949" t="str">
        <f>VLOOKUP(B949,dim_company!A:D,4,FALSE)</f>
        <v>SEC04</v>
      </c>
      <c r="J949" t="str">
        <f>VLOOKUP(I949,dim_sector!A:B,2,FALSE)</f>
        <v>Energy</v>
      </c>
      <c r="K949">
        <f xml:space="preserve"> tbl_market[[#This Row],[close]] - tbl_market[[#This Row],[open]]</f>
        <v>1.2000000000000455</v>
      </c>
      <c r="L949">
        <f xml:space="preserve"> (tbl_market[ [#This Row],[close] ] - tbl_market[[#This Row],[open]]) / tbl_market[[#This Row],[open]]</f>
        <v>1.7650173560040676E-3</v>
      </c>
      <c r="M949">
        <f xml:space="preserve"> tbl_market[[#This Row],[high]] - tbl_market[[#This Row],[low]]</f>
        <v>8.5999999999999091</v>
      </c>
      <c r="N949" s="11" t="str">
        <f t="shared" si="14"/>
        <v>Jun</v>
      </c>
    </row>
    <row r="950" spans="1:14">
      <c r="A950" t="s">
        <v>309</v>
      </c>
      <c r="B950" t="s">
        <v>39</v>
      </c>
      <c r="C950">
        <v>252.38</v>
      </c>
      <c r="D950">
        <v>254.05</v>
      </c>
      <c r="E950">
        <v>250.72</v>
      </c>
      <c r="F950">
        <v>252.16</v>
      </c>
      <c r="G950">
        <v>29064</v>
      </c>
      <c r="H950" t="str">
        <f>VLOOKUP(B950,dim_company!A:C,3,FALSE)</f>
        <v>Apple Inc.</v>
      </c>
      <c r="I950" t="str">
        <f>VLOOKUP(B950,dim_company!A:D,4,FALSE)</f>
        <v>SEC01</v>
      </c>
      <c r="J950" t="str">
        <f>VLOOKUP(I950,dim_sector!A:B,2,FALSE)</f>
        <v>Information Technology</v>
      </c>
      <c r="K950">
        <f xml:space="preserve"> tbl_market[[#This Row],[close]] - tbl_market[[#This Row],[open]]</f>
        <v>-0.21999999999999886</v>
      </c>
      <c r="L950">
        <f xml:space="preserve"> (tbl_market[ [#This Row],[close] ] - tbl_market[[#This Row],[open]]) / tbl_market[[#This Row],[open]]</f>
        <v>-8.7170140264679796E-4</v>
      </c>
      <c r="M950">
        <f xml:space="preserve"> tbl_market[[#This Row],[high]] - tbl_market[[#This Row],[low]]</f>
        <v>3.3300000000000125</v>
      </c>
      <c r="N950" s="11" t="str">
        <f t="shared" si="14"/>
        <v>Jun</v>
      </c>
    </row>
    <row r="951" spans="1:14">
      <c r="A951" t="s">
        <v>310</v>
      </c>
      <c r="B951" t="s">
        <v>39</v>
      </c>
      <c r="C951">
        <v>254.2</v>
      </c>
      <c r="D951">
        <v>256.75</v>
      </c>
      <c r="E951">
        <v>251.65</v>
      </c>
      <c r="F951">
        <v>253.89</v>
      </c>
      <c r="G951">
        <v>13991</v>
      </c>
      <c r="H951" t="str">
        <f>VLOOKUP(B951,dim_company!A:C,3,FALSE)</f>
        <v>Apple Inc.</v>
      </c>
      <c r="I951" t="str">
        <f>VLOOKUP(B951,dim_company!A:D,4,FALSE)</f>
        <v>SEC01</v>
      </c>
      <c r="J951" t="str">
        <f>VLOOKUP(I951,dim_sector!A:B,2,FALSE)</f>
        <v>Information Technology</v>
      </c>
      <c r="K951">
        <f xml:space="preserve"> tbl_market[[#This Row],[close]] - tbl_market[[#This Row],[open]]</f>
        <v>-0.31000000000000227</v>
      </c>
      <c r="L951">
        <f xml:space="preserve"> (tbl_market[ [#This Row],[close] ] - tbl_market[[#This Row],[open]]) / tbl_market[[#This Row],[open]]</f>
        <v>-1.2195121951219603E-3</v>
      </c>
      <c r="M951">
        <f xml:space="preserve"> tbl_market[[#This Row],[high]] - tbl_market[[#This Row],[low]]</f>
        <v>5.0999999999999943</v>
      </c>
      <c r="N951" s="11" t="str">
        <f t="shared" si="14"/>
        <v>Jun</v>
      </c>
    </row>
    <row r="952" spans="1:14">
      <c r="A952" t="s">
        <v>311</v>
      </c>
      <c r="B952" t="s">
        <v>39</v>
      </c>
      <c r="C952">
        <v>252.11</v>
      </c>
      <c r="D952">
        <v>254.81</v>
      </c>
      <c r="E952">
        <v>249.41</v>
      </c>
      <c r="F952">
        <v>252.32</v>
      </c>
      <c r="G952">
        <v>31386</v>
      </c>
      <c r="H952" t="str">
        <f>VLOOKUP(B952,dim_company!A:C,3,FALSE)</f>
        <v>Apple Inc.</v>
      </c>
      <c r="I952" t="str">
        <f>VLOOKUP(B952,dim_company!A:D,4,FALSE)</f>
        <v>SEC01</v>
      </c>
      <c r="J952" t="str">
        <f>VLOOKUP(I952,dim_sector!A:B,2,FALSE)</f>
        <v>Information Technology</v>
      </c>
      <c r="K952">
        <f xml:space="preserve"> tbl_market[[#This Row],[close]] - tbl_market[[#This Row],[open]]</f>
        <v>0.20999999999997954</v>
      </c>
      <c r="L952">
        <f xml:space="preserve"> (tbl_market[ [#This Row],[close] ] - tbl_market[[#This Row],[open]]) / tbl_market[[#This Row],[open]]</f>
        <v>8.329697354328647E-4</v>
      </c>
      <c r="M952">
        <f xml:space="preserve"> tbl_market[[#This Row],[high]] - tbl_market[[#This Row],[low]]</f>
        <v>5.4000000000000057</v>
      </c>
      <c r="N952" s="11" t="str">
        <f t="shared" si="14"/>
        <v>Jun</v>
      </c>
    </row>
    <row r="953" spans="1:14">
      <c r="A953" t="s">
        <v>312</v>
      </c>
      <c r="B953" t="s">
        <v>39</v>
      </c>
      <c r="C953">
        <v>255.99</v>
      </c>
      <c r="D953">
        <v>259.43</v>
      </c>
      <c r="E953">
        <v>252.55</v>
      </c>
      <c r="F953">
        <v>254.87</v>
      </c>
      <c r="G953">
        <v>22083</v>
      </c>
      <c r="H953" t="str">
        <f>VLOOKUP(B953,dim_company!A:C,3,FALSE)</f>
        <v>Apple Inc.</v>
      </c>
      <c r="I953" t="str">
        <f>VLOOKUP(B953,dim_company!A:D,4,FALSE)</f>
        <v>SEC01</v>
      </c>
      <c r="J953" t="str">
        <f>VLOOKUP(I953,dim_sector!A:B,2,FALSE)</f>
        <v>Information Technology</v>
      </c>
      <c r="K953">
        <f xml:space="preserve"> tbl_market[[#This Row],[close]] - tbl_market[[#This Row],[open]]</f>
        <v>-1.1200000000000045</v>
      </c>
      <c r="L953">
        <f xml:space="preserve"> (tbl_market[ [#This Row],[close] ] - tbl_market[[#This Row],[open]]) / tbl_market[[#This Row],[open]]</f>
        <v>-4.3751709051134983E-3</v>
      </c>
      <c r="M953">
        <f xml:space="preserve"> tbl_market[[#This Row],[high]] - tbl_market[[#This Row],[low]]</f>
        <v>6.8799999999999955</v>
      </c>
      <c r="N953" s="11" t="str">
        <f t="shared" si="14"/>
        <v>Jun</v>
      </c>
    </row>
    <row r="954" spans="1:14">
      <c r="A954" t="s">
        <v>313</v>
      </c>
      <c r="B954" t="s">
        <v>39</v>
      </c>
      <c r="C954">
        <v>259.55</v>
      </c>
      <c r="D954">
        <v>263.68</v>
      </c>
      <c r="E954">
        <v>255.42</v>
      </c>
      <c r="F954">
        <v>259.39</v>
      </c>
      <c r="G954">
        <v>42862</v>
      </c>
      <c r="H954" t="str">
        <f>VLOOKUP(B954,dim_company!A:C,3,FALSE)</f>
        <v>Apple Inc.</v>
      </c>
      <c r="I954" t="str">
        <f>VLOOKUP(B954,dim_company!A:D,4,FALSE)</f>
        <v>SEC01</v>
      </c>
      <c r="J954" t="str">
        <f>VLOOKUP(I954,dim_sector!A:B,2,FALSE)</f>
        <v>Information Technology</v>
      </c>
      <c r="K954">
        <f xml:space="preserve"> tbl_market[[#This Row],[close]] - tbl_market[[#This Row],[open]]</f>
        <v>-0.16000000000002501</v>
      </c>
      <c r="L954">
        <f xml:space="preserve"> (tbl_market[ [#This Row],[close] ] - tbl_market[[#This Row],[open]]) / tbl_market[[#This Row],[open]]</f>
        <v>-6.1645155076102875E-4</v>
      </c>
      <c r="M954">
        <f xml:space="preserve"> tbl_market[[#This Row],[high]] - tbl_market[[#This Row],[low]]</f>
        <v>8.2600000000000193</v>
      </c>
      <c r="N954" s="11" t="str">
        <f t="shared" si="14"/>
        <v>Jun</v>
      </c>
    </row>
    <row r="955" spans="1:14">
      <c r="A955" t="s">
        <v>316</v>
      </c>
      <c r="B955" t="s">
        <v>39</v>
      </c>
      <c r="C955">
        <v>264.77</v>
      </c>
      <c r="D955">
        <v>267.8</v>
      </c>
      <c r="E955">
        <v>261.73</v>
      </c>
      <c r="F955">
        <v>262.77999999999997</v>
      </c>
      <c r="G955">
        <v>49456</v>
      </c>
      <c r="H955" t="str">
        <f>VLOOKUP(B955,dim_company!A:C,3,FALSE)</f>
        <v>Apple Inc.</v>
      </c>
      <c r="I955" t="str">
        <f>VLOOKUP(B955,dim_company!A:D,4,FALSE)</f>
        <v>SEC01</v>
      </c>
      <c r="J955" t="str">
        <f>VLOOKUP(I955,dim_sector!A:B,2,FALSE)</f>
        <v>Information Technology</v>
      </c>
      <c r="K955">
        <f xml:space="preserve"> tbl_market[[#This Row],[close]] - tbl_market[[#This Row],[open]]</f>
        <v>-1.9900000000000091</v>
      </c>
      <c r="L955">
        <f xml:space="preserve"> (tbl_market[ [#This Row],[close] ] - tbl_market[[#This Row],[open]]) / tbl_market[[#This Row],[open]]</f>
        <v>-7.5159572459115804E-3</v>
      </c>
      <c r="M955">
        <f xml:space="preserve"> tbl_market[[#This Row],[high]] - tbl_market[[#This Row],[low]]</f>
        <v>6.0699999999999932</v>
      </c>
      <c r="N955" s="11" t="str">
        <f t="shared" si="14"/>
        <v>Jun</v>
      </c>
    </row>
    <row r="956" spans="1:14">
      <c r="A956" t="s">
        <v>317</v>
      </c>
      <c r="B956" t="s">
        <v>39</v>
      </c>
      <c r="C956">
        <v>256.64999999999998</v>
      </c>
      <c r="D956">
        <v>256.81</v>
      </c>
      <c r="E956">
        <v>256.49</v>
      </c>
      <c r="F956">
        <v>256.51</v>
      </c>
      <c r="G956">
        <v>3384</v>
      </c>
      <c r="H956" t="str">
        <f>VLOOKUP(B956,dim_company!A:C,3,FALSE)</f>
        <v>Apple Inc.</v>
      </c>
      <c r="I956" t="str">
        <f>VLOOKUP(B956,dim_company!A:D,4,FALSE)</f>
        <v>SEC01</v>
      </c>
      <c r="J956" t="str">
        <f>VLOOKUP(I956,dim_sector!A:B,2,FALSE)</f>
        <v>Information Technology</v>
      </c>
      <c r="K956">
        <f xml:space="preserve"> tbl_market[[#This Row],[close]] - tbl_market[[#This Row],[open]]</f>
        <v>-0.13999999999998636</v>
      </c>
      <c r="L956">
        <f xml:space="preserve"> (tbl_market[ [#This Row],[close] ] - tbl_market[[#This Row],[open]]) / tbl_market[[#This Row],[open]]</f>
        <v>-5.4548996688091314E-4</v>
      </c>
      <c r="M956">
        <f xml:space="preserve"> tbl_market[[#This Row],[high]] - tbl_market[[#This Row],[low]]</f>
        <v>0.31999999999999318</v>
      </c>
      <c r="N956" s="11" t="str">
        <f t="shared" si="14"/>
        <v>Jun</v>
      </c>
    </row>
    <row r="957" spans="1:14">
      <c r="A957" t="s">
        <v>318</v>
      </c>
      <c r="B957" t="s">
        <v>39</v>
      </c>
      <c r="C957">
        <v>256.86</v>
      </c>
      <c r="D957">
        <v>261.33</v>
      </c>
      <c r="E957">
        <v>252.39</v>
      </c>
      <c r="F957">
        <v>256.98</v>
      </c>
      <c r="G957">
        <v>15482</v>
      </c>
      <c r="H957" t="str">
        <f>VLOOKUP(B957,dim_company!A:C,3,FALSE)</f>
        <v>Apple Inc.</v>
      </c>
      <c r="I957" t="str">
        <f>VLOOKUP(B957,dim_company!A:D,4,FALSE)</f>
        <v>SEC01</v>
      </c>
      <c r="J957" t="str">
        <f>VLOOKUP(I957,dim_sector!A:B,2,FALSE)</f>
        <v>Information Technology</v>
      </c>
      <c r="K957">
        <f xml:space="preserve"> tbl_market[[#This Row],[close]] - tbl_market[[#This Row],[open]]</f>
        <v>0.12000000000000455</v>
      </c>
      <c r="L957">
        <f xml:space="preserve"> (tbl_market[ [#This Row],[close] ] - tbl_market[[#This Row],[open]]) / tbl_market[[#This Row],[open]]</f>
        <v>4.671805652885017E-4</v>
      </c>
      <c r="M957">
        <f xml:space="preserve"> tbl_market[[#This Row],[high]] - tbl_market[[#This Row],[low]]</f>
        <v>8.9399999999999977</v>
      </c>
      <c r="N957" s="11" t="str">
        <f t="shared" si="14"/>
        <v>Jun</v>
      </c>
    </row>
    <row r="958" spans="1:14">
      <c r="A958" t="s">
        <v>319</v>
      </c>
      <c r="B958" t="s">
        <v>39</v>
      </c>
      <c r="C958">
        <v>260.54000000000002</v>
      </c>
      <c r="D958">
        <v>262.02</v>
      </c>
      <c r="E958">
        <v>259.06</v>
      </c>
      <c r="F958">
        <v>260.39</v>
      </c>
      <c r="G958">
        <v>47092</v>
      </c>
      <c r="H958" t="str">
        <f>VLOOKUP(B958,dim_company!A:C,3,FALSE)</f>
        <v>Apple Inc.</v>
      </c>
      <c r="I958" t="str">
        <f>VLOOKUP(B958,dim_company!A:D,4,FALSE)</f>
        <v>SEC01</v>
      </c>
      <c r="J958" t="str">
        <f>VLOOKUP(I958,dim_sector!A:B,2,FALSE)</f>
        <v>Information Technology</v>
      </c>
      <c r="K958">
        <f xml:space="preserve"> tbl_market[[#This Row],[close]] - tbl_market[[#This Row],[open]]</f>
        <v>-0.15000000000003411</v>
      </c>
      <c r="L958">
        <f xml:space="preserve"> (tbl_market[ [#This Row],[close] ] - tbl_market[[#This Row],[open]]) / tbl_market[[#This Row],[open]]</f>
        <v>-5.7572733553402206E-4</v>
      </c>
      <c r="M958">
        <f xml:space="preserve"> tbl_market[[#This Row],[high]] - tbl_market[[#This Row],[low]]</f>
        <v>2.9599999999999795</v>
      </c>
      <c r="N958" s="11" t="str">
        <f t="shared" si="14"/>
        <v>Jun</v>
      </c>
    </row>
    <row r="959" spans="1:14">
      <c r="A959" t="s">
        <v>320</v>
      </c>
      <c r="B959" t="s">
        <v>39</v>
      </c>
      <c r="C959">
        <v>258.08999999999997</v>
      </c>
      <c r="D959">
        <v>261.14999999999998</v>
      </c>
      <c r="E959">
        <v>255.04</v>
      </c>
      <c r="F959">
        <v>256.17</v>
      </c>
      <c r="G959">
        <v>25566</v>
      </c>
      <c r="H959" t="str">
        <f>VLOOKUP(B959,dim_company!A:C,3,FALSE)</f>
        <v>Apple Inc.</v>
      </c>
      <c r="I959" t="str">
        <f>VLOOKUP(B959,dim_company!A:D,4,FALSE)</f>
        <v>SEC01</v>
      </c>
      <c r="J959" t="str">
        <f>VLOOKUP(I959,dim_sector!A:B,2,FALSE)</f>
        <v>Information Technology</v>
      </c>
      <c r="K959">
        <f xml:space="preserve"> tbl_market[[#This Row],[close]] - tbl_market[[#This Row],[open]]</f>
        <v>-1.9199999999999591</v>
      </c>
      <c r="L959">
        <f xml:space="preserve"> (tbl_market[ [#This Row],[close] ] - tbl_market[[#This Row],[open]]) / tbl_market[[#This Row],[open]]</f>
        <v>-7.4392653725443032E-3</v>
      </c>
      <c r="M959">
        <f xml:space="preserve"> tbl_market[[#This Row],[high]] - tbl_market[[#This Row],[low]]</f>
        <v>6.1099999999999852</v>
      </c>
      <c r="N959" s="11" t="str">
        <f t="shared" si="14"/>
        <v>Jun</v>
      </c>
    </row>
    <row r="960" spans="1:14">
      <c r="A960" t="s">
        <v>323</v>
      </c>
      <c r="B960" t="s">
        <v>39</v>
      </c>
      <c r="C960">
        <v>257.39</v>
      </c>
      <c r="D960">
        <v>258.67</v>
      </c>
      <c r="E960">
        <v>256.11</v>
      </c>
      <c r="F960">
        <v>258.58</v>
      </c>
      <c r="G960">
        <v>37188</v>
      </c>
      <c r="H960" t="str">
        <f>VLOOKUP(B960,dim_company!A:C,3,FALSE)</f>
        <v>Apple Inc.</v>
      </c>
      <c r="I960" t="str">
        <f>VLOOKUP(B960,dim_company!A:D,4,FALSE)</f>
        <v>SEC01</v>
      </c>
      <c r="J960" t="str">
        <f>VLOOKUP(I960,dim_sector!A:B,2,FALSE)</f>
        <v>Information Technology</v>
      </c>
      <c r="K960">
        <f xml:space="preserve"> tbl_market[[#This Row],[close]] - tbl_market[[#This Row],[open]]</f>
        <v>1.1899999999999977</v>
      </c>
      <c r="L960">
        <f xml:space="preserve"> (tbl_market[ [#This Row],[close] ] - tbl_market[[#This Row],[open]]) / tbl_market[[#This Row],[open]]</f>
        <v>4.6233342398694505E-3</v>
      </c>
      <c r="M960">
        <f xml:space="preserve"> tbl_market[[#This Row],[high]] - tbl_market[[#This Row],[low]]</f>
        <v>2.5600000000000023</v>
      </c>
      <c r="N960" s="11" t="str">
        <f t="shared" si="14"/>
        <v>Jun</v>
      </c>
    </row>
    <row r="961" spans="1:14">
      <c r="A961" t="s">
        <v>324</v>
      </c>
      <c r="B961" t="s">
        <v>39</v>
      </c>
      <c r="C961">
        <v>258.63</v>
      </c>
      <c r="D961">
        <v>260.98</v>
      </c>
      <c r="E961">
        <v>256.27</v>
      </c>
      <c r="F961">
        <v>260.82</v>
      </c>
      <c r="G961">
        <v>20337</v>
      </c>
      <c r="H961" t="str">
        <f>VLOOKUP(B961,dim_company!A:C,3,FALSE)</f>
        <v>Apple Inc.</v>
      </c>
      <c r="I961" t="str">
        <f>VLOOKUP(B961,dim_company!A:D,4,FALSE)</f>
        <v>SEC01</v>
      </c>
      <c r="J961" t="str">
        <f>VLOOKUP(I961,dim_sector!A:B,2,FALSE)</f>
        <v>Information Technology</v>
      </c>
      <c r="K961">
        <f xml:space="preserve"> tbl_market[[#This Row],[close]] - tbl_market[[#This Row],[open]]</f>
        <v>2.1899999999999977</v>
      </c>
      <c r="L961">
        <f xml:space="preserve"> (tbl_market[ [#This Row],[close] ] - tbl_market[[#This Row],[open]]) / tbl_market[[#This Row],[open]]</f>
        <v>8.4676951629741246E-3</v>
      </c>
      <c r="M961">
        <f xml:space="preserve"> tbl_market[[#This Row],[high]] - tbl_market[[#This Row],[low]]</f>
        <v>4.7100000000000364</v>
      </c>
      <c r="N961" s="11" t="str">
        <f t="shared" si="14"/>
        <v>Jun</v>
      </c>
    </row>
    <row r="962" spans="1:14">
      <c r="A962" t="s">
        <v>325</v>
      </c>
      <c r="B962" t="s">
        <v>39</v>
      </c>
      <c r="C962">
        <v>256.51</v>
      </c>
      <c r="D962">
        <v>257.62</v>
      </c>
      <c r="E962">
        <v>255.39</v>
      </c>
      <c r="F962">
        <v>256.93</v>
      </c>
      <c r="G962">
        <v>18611</v>
      </c>
      <c r="H962" t="str">
        <f>VLOOKUP(B962,dim_company!A:C,3,FALSE)</f>
        <v>Apple Inc.</v>
      </c>
      <c r="I962" t="str">
        <f>VLOOKUP(B962,dim_company!A:D,4,FALSE)</f>
        <v>SEC01</v>
      </c>
      <c r="J962" t="str">
        <f>VLOOKUP(I962,dim_sector!A:B,2,FALSE)</f>
        <v>Information Technology</v>
      </c>
      <c r="K962">
        <f xml:space="preserve"> tbl_market[[#This Row],[close]] - tbl_market[[#This Row],[open]]</f>
        <v>0.42000000000001592</v>
      </c>
      <c r="L962">
        <f xml:space="preserve"> (tbl_market[ [#This Row],[close] ] - tbl_market[[#This Row],[open]]) / tbl_market[[#This Row],[open]]</f>
        <v>1.6373630657674787E-3</v>
      </c>
      <c r="M962">
        <f xml:space="preserve"> tbl_market[[#This Row],[high]] - tbl_market[[#This Row],[low]]</f>
        <v>2.2300000000000182</v>
      </c>
      <c r="N962" s="11" t="str">
        <f t="shared" ref="N962:N1025" si="15">TEXT(A962,"mmm")</f>
        <v>Jun</v>
      </c>
    </row>
    <row r="963" spans="1:14">
      <c r="A963" t="s">
        <v>326</v>
      </c>
      <c r="B963" t="s">
        <v>39</v>
      </c>
      <c r="C963">
        <v>261.07</v>
      </c>
      <c r="D963">
        <v>263.88</v>
      </c>
      <c r="E963">
        <v>258.26</v>
      </c>
      <c r="F963">
        <v>259.70999999999998</v>
      </c>
      <c r="G963">
        <v>21536</v>
      </c>
      <c r="H963" t="str">
        <f>VLOOKUP(B963,dim_company!A:C,3,FALSE)</f>
        <v>Apple Inc.</v>
      </c>
      <c r="I963" t="str">
        <f>VLOOKUP(B963,dim_company!A:D,4,FALSE)</f>
        <v>SEC01</v>
      </c>
      <c r="J963" t="str">
        <f>VLOOKUP(I963,dim_sector!A:B,2,FALSE)</f>
        <v>Information Technology</v>
      </c>
      <c r="K963">
        <f xml:space="preserve"> tbl_market[[#This Row],[close]] - tbl_market[[#This Row],[open]]</f>
        <v>-1.3600000000000136</v>
      </c>
      <c r="L963">
        <f xml:space="preserve"> (tbl_market[ [#This Row],[close] ] - tbl_market[[#This Row],[open]]) / tbl_market[[#This Row],[open]]</f>
        <v>-5.2093308308117118E-3</v>
      </c>
      <c r="M963">
        <f xml:space="preserve"> tbl_market[[#This Row],[high]] - tbl_market[[#This Row],[low]]</f>
        <v>5.6200000000000045</v>
      </c>
      <c r="N963" s="11" t="str">
        <f t="shared" si="15"/>
        <v>Jun</v>
      </c>
    </row>
    <row r="964" spans="1:14">
      <c r="A964" t="s">
        <v>327</v>
      </c>
      <c r="B964" t="s">
        <v>39</v>
      </c>
      <c r="C964">
        <v>260.14999999999998</v>
      </c>
      <c r="D964">
        <v>264.8</v>
      </c>
      <c r="E964">
        <v>255.5</v>
      </c>
      <c r="F964">
        <v>260.66000000000003</v>
      </c>
      <c r="G964">
        <v>11503</v>
      </c>
      <c r="H964" t="str">
        <f>VLOOKUP(B964,dim_company!A:C,3,FALSE)</f>
        <v>Apple Inc.</v>
      </c>
      <c r="I964" t="str">
        <f>VLOOKUP(B964,dim_company!A:D,4,FALSE)</f>
        <v>SEC01</v>
      </c>
      <c r="J964" t="str">
        <f>VLOOKUP(I964,dim_sector!A:B,2,FALSE)</f>
        <v>Information Technology</v>
      </c>
      <c r="K964">
        <f xml:space="preserve"> tbl_market[[#This Row],[close]] - tbl_market[[#This Row],[open]]</f>
        <v>0.51000000000004775</v>
      </c>
      <c r="L964">
        <f xml:space="preserve"> (tbl_market[ [#This Row],[close] ] - tbl_market[[#This Row],[open]]) / tbl_market[[#This Row],[open]]</f>
        <v>1.9604074572363937E-3</v>
      </c>
      <c r="M964">
        <f xml:space="preserve"> tbl_market[[#This Row],[high]] - tbl_market[[#This Row],[low]]</f>
        <v>9.3000000000000114</v>
      </c>
      <c r="N964" s="11" t="str">
        <f t="shared" si="15"/>
        <v>Jun</v>
      </c>
    </row>
    <row r="965" spans="1:14">
      <c r="A965" t="s">
        <v>330</v>
      </c>
      <c r="B965" t="s">
        <v>39</v>
      </c>
      <c r="C965">
        <v>265.25</v>
      </c>
      <c r="D965">
        <v>268.10000000000002</v>
      </c>
      <c r="E965">
        <v>262.39999999999998</v>
      </c>
      <c r="F965">
        <v>262.87</v>
      </c>
      <c r="G965">
        <v>11886</v>
      </c>
      <c r="H965" t="str">
        <f>VLOOKUP(B965,dim_company!A:C,3,FALSE)</f>
        <v>Apple Inc.</v>
      </c>
      <c r="I965" t="str">
        <f>VLOOKUP(B965,dim_company!A:D,4,FALSE)</f>
        <v>SEC01</v>
      </c>
      <c r="J965" t="str">
        <f>VLOOKUP(I965,dim_sector!A:B,2,FALSE)</f>
        <v>Information Technology</v>
      </c>
      <c r="K965">
        <f xml:space="preserve"> tbl_market[[#This Row],[close]] - tbl_market[[#This Row],[open]]</f>
        <v>-2.3799999999999955</v>
      </c>
      <c r="L965">
        <f xml:space="preserve"> (tbl_market[ [#This Row],[close] ] - tbl_market[[#This Row],[open]]) / tbl_market[[#This Row],[open]]</f>
        <v>-8.9726672950046962E-3</v>
      </c>
      <c r="M965">
        <f xml:space="preserve"> tbl_market[[#This Row],[high]] - tbl_market[[#This Row],[low]]</f>
        <v>5.7000000000000455</v>
      </c>
      <c r="N965" s="11" t="str">
        <f t="shared" si="15"/>
        <v>Jun</v>
      </c>
    </row>
    <row r="966" spans="1:14">
      <c r="A966" t="s">
        <v>331</v>
      </c>
      <c r="B966" t="s">
        <v>39</v>
      </c>
      <c r="C966">
        <v>258.98</v>
      </c>
      <c r="D966">
        <v>259.98</v>
      </c>
      <c r="E966">
        <v>257.97000000000003</v>
      </c>
      <c r="F966">
        <v>259.75</v>
      </c>
      <c r="G966">
        <v>10764</v>
      </c>
      <c r="H966" t="str">
        <f>VLOOKUP(B966,dim_company!A:C,3,FALSE)</f>
        <v>Apple Inc.</v>
      </c>
      <c r="I966" t="str">
        <f>VLOOKUP(B966,dim_company!A:D,4,FALSE)</f>
        <v>SEC01</v>
      </c>
      <c r="J966" t="str">
        <f>VLOOKUP(I966,dim_sector!A:B,2,FALSE)</f>
        <v>Information Technology</v>
      </c>
      <c r="K966">
        <f xml:space="preserve"> tbl_market[[#This Row],[close]] - tbl_market[[#This Row],[open]]</f>
        <v>0.76999999999998181</v>
      </c>
      <c r="L966">
        <f xml:space="preserve"> (tbl_market[ [#This Row],[close] ] - tbl_market[[#This Row],[open]]) / tbl_market[[#This Row],[open]]</f>
        <v>2.9732025639044781E-3</v>
      </c>
      <c r="M966">
        <f xml:space="preserve"> tbl_market[[#This Row],[high]] - tbl_market[[#This Row],[low]]</f>
        <v>2.0099999999999909</v>
      </c>
      <c r="N966" s="11" t="str">
        <f t="shared" si="15"/>
        <v>Jun</v>
      </c>
    </row>
    <row r="967" spans="1:14">
      <c r="A967" t="s">
        <v>332</v>
      </c>
      <c r="B967" t="s">
        <v>39</v>
      </c>
      <c r="C967">
        <v>261.86</v>
      </c>
      <c r="D967">
        <v>264.16000000000003</v>
      </c>
      <c r="E967">
        <v>259.56</v>
      </c>
      <c r="F967">
        <v>260.3</v>
      </c>
      <c r="G967">
        <v>43727</v>
      </c>
      <c r="H967" t="str">
        <f>VLOOKUP(B967,dim_company!A:C,3,FALSE)</f>
        <v>Apple Inc.</v>
      </c>
      <c r="I967" t="str">
        <f>VLOOKUP(B967,dim_company!A:D,4,FALSE)</f>
        <v>SEC01</v>
      </c>
      <c r="J967" t="str">
        <f>VLOOKUP(I967,dim_sector!A:B,2,FALSE)</f>
        <v>Information Technology</v>
      </c>
      <c r="K967">
        <f xml:space="preserve"> tbl_market[[#This Row],[close]] - tbl_market[[#This Row],[open]]</f>
        <v>-1.5600000000000023</v>
      </c>
      <c r="L967">
        <f xml:space="preserve"> (tbl_market[ [#This Row],[close] ] - tbl_market[[#This Row],[open]]) / tbl_market[[#This Row],[open]]</f>
        <v>-5.9573818070724899E-3</v>
      </c>
      <c r="M967">
        <f xml:space="preserve"> tbl_market[[#This Row],[high]] - tbl_market[[#This Row],[low]]</f>
        <v>4.6000000000000227</v>
      </c>
      <c r="N967" s="11" t="str">
        <f t="shared" si="15"/>
        <v>Jun</v>
      </c>
    </row>
    <row r="968" spans="1:14">
      <c r="A968" t="s">
        <v>333</v>
      </c>
      <c r="B968" t="s">
        <v>39</v>
      </c>
      <c r="C968">
        <v>255.13</v>
      </c>
      <c r="D968">
        <v>259.61</v>
      </c>
      <c r="E968">
        <v>250.64</v>
      </c>
      <c r="F968">
        <v>254.83</v>
      </c>
      <c r="G968">
        <v>42160</v>
      </c>
      <c r="H968" t="str">
        <f>VLOOKUP(B968,dim_company!A:C,3,FALSE)</f>
        <v>Apple Inc.</v>
      </c>
      <c r="I968" t="str">
        <f>VLOOKUP(B968,dim_company!A:D,4,FALSE)</f>
        <v>SEC01</v>
      </c>
      <c r="J968" t="str">
        <f>VLOOKUP(I968,dim_sector!A:B,2,FALSE)</f>
        <v>Information Technology</v>
      </c>
      <c r="K968">
        <f xml:space="preserve"> tbl_market[[#This Row],[close]] - tbl_market[[#This Row],[open]]</f>
        <v>-0.29999999999998295</v>
      </c>
      <c r="L968">
        <f xml:space="preserve"> (tbl_market[ [#This Row],[close] ] - tbl_market[[#This Row],[open]]) / tbl_market[[#This Row],[open]]</f>
        <v>-1.1758711245246853E-3</v>
      </c>
      <c r="M968">
        <f xml:space="preserve"> tbl_market[[#This Row],[high]] - tbl_market[[#This Row],[low]]</f>
        <v>8.9700000000000273</v>
      </c>
      <c r="N968" s="11" t="str">
        <f t="shared" si="15"/>
        <v>Jun</v>
      </c>
    </row>
    <row r="969" spans="1:14">
      <c r="A969" t="s">
        <v>334</v>
      </c>
      <c r="B969" t="s">
        <v>39</v>
      </c>
      <c r="C969">
        <v>247.49</v>
      </c>
      <c r="D969">
        <v>251.48</v>
      </c>
      <c r="E969">
        <v>243.5</v>
      </c>
      <c r="F969">
        <v>247.69</v>
      </c>
      <c r="G969">
        <v>11433</v>
      </c>
      <c r="H969" t="str">
        <f>VLOOKUP(B969,dim_company!A:C,3,FALSE)</f>
        <v>Apple Inc.</v>
      </c>
      <c r="I969" t="str">
        <f>VLOOKUP(B969,dim_company!A:D,4,FALSE)</f>
        <v>SEC01</v>
      </c>
      <c r="J969" t="str">
        <f>VLOOKUP(I969,dim_sector!A:B,2,FALSE)</f>
        <v>Information Technology</v>
      </c>
      <c r="K969">
        <f xml:space="preserve"> tbl_market[[#This Row],[close]] - tbl_market[[#This Row],[open]]</f>
        <v>0.19999999999998863</v>
      </c>
      <c r="L969">
        <f xml:space="preserve"> (tbl_market[ [#This Row],[close] ] - tbl_market[[#This Row],[open]]) / tbl_market[[#This Row],[open]]</f>
        <v>8.0811345912961579E-4</v>
      </c>
      <c r="M969">
        <f xml:space="preserve"> tbl_market[[#This Row],[high]] - tbl_market[[#This Row],[low]]</f>
        <v>7.9799999999999898</v>
      </c>
      <c r="N969" s="11" t="str">
        <f t="shared" si="15"/>
        <v>Jun</v>
      </c>
    </row>
    <row r="970" spans="1:14">
      <c r="A970" t="s">
        <v>337</v>
      </c>
      <c r="B970" t="s">
        <v>39</v>
      </c>
      <c r="C970">
        <v>247.45</v>
      </c>
      <c r="D970">
        <v>248.7</v>
      </c>
      <c r="E970">
        <v>246.2</v>
      </c>
      <c r="F970">
        <v>248.18</v>
      </c>
      <c r="G970">
        <v>22281</v>
      </c>
      <c r="H970" t="str">
        <f>VLOOKUP(B970,dim_company!A:C,3,FALSE)</f>
        <v>Apple Inc.</v>
      </c>
      <c r="I970" t="str">
        <f>VLOOKUP(B970,dim_company!A:D,4,FALSE)</f>
        <v>SEC01</v>
      </c>
      <c r="J970" t="str">
        <f>VLOOKUP(I970,dim_sector!A:B,2,FALSE)</f>
        <v>Information Technology</v>
      </c>
      <c r="K970">
        <f xml:space="preserve"> tbl_market[[#This Row],[close]] - tbl_market[[#This Row],[open]]</f>
        <v>0.73000000000001819</v>
      </c>
      <c r="L970">
        <f xml:space="preserve"> (tbl_market[ [#This Row],[close] ] - tbl_market[[#This Row],[open]]) / tbl_market[[#This Row],[open]]</f>
        <v>2.9500909274601667E-3</v>
      </c>
      <c r="M970">
        <f xml:space="preserve"> tbl_market[[#This Row],[high]] - tbl_market[[#This Row],[low]]</f>
        <v>2.5</v>
      </c>
      <c r="N970" s="11" t="str">
        <f t="shared" si="15"/>
        <v>Jun</v>
      </c>
    </row>
    <row r="971" spans="1:14">
      <c r="A971" t="s">
        <v>309</v>
      </c>
      <c r="B971" t="s">
        <v>42</v>
      </c>
      <c r="C971">
        <v>245.75</v>
      </c>
      <c r="D971">
        <v>247.22</v>
      </c>
      <c r="E971">
        <v>244.27</v>
      </c>
      <c r="F971">
        <v>244.85</v>
      </c>
      <c r="G971">
        <v>49367</v>
      </c>
      <c r="H971" t="str">
        <f>VLOOKUP(B971,dim_company!A:C,3,FALSE)</f>
        <v>Microsoft Corp.</v>
      </c>
      <c r="I971" t="str">
        <f>VLOOKUP(B971,dim_company!A:D,4,FALSE)</f>
        <v>SEC01</v>
      </c>
      <c r="J971" t="str">
        <f>VLOOKUP(I971,dim_sector!A:B,2,FALSE)</f>
        <v>Information Technology</v>
      </c>
      <c r="K971">
        <f xml:space="preserve"> tbl_market[[#This Row],[close]] - tbl_market[[#This Row],[open]]</f>
        <v>-0.90000000000000568</v>
      </c>
      <c r="L971">
        <f xml:space="preserve"> (tbl_market[ [#This Row],[close] ] - tbl_market[[#This Row],[open]]) / tbl_market[[#This Row],[open]]</f>
        <v>-3.6622583926755065E-3</v>
      </c>
      <c r="M971">
        <f xml:space="preserve"> tbl_market[[#This Row],[high]] - tbl_market[[#This Row],[low]]</f>
        <v>2.9499999999999886</v>
      </c>
      <c r="N971" s="11" t="str">
        <f t="shared" si="15"/>
        <v>Jun</v>
      </c>
    </row>
    <row r="972" spans="1:14">
      <c r="A972" t="s">
        <v>310</v>
      </c>
      <c r="B972" t="s">
        <v>42</v>
      </c>
      <c r="C972">
        <v>246.11</v>
      </c>
      <c r="D972">
        <v>249.43</v>
      </c>
      <c r="E972">
        <v>242.79</v>
      </c>
      <c r="F972">
        <v>245.51</v>
      </c>
      <c r="G972">
        <v>36531</v>
      </c>
      <c r="H972" t="str">
        <f>VLOOKUP(B972,dim_company!A:C,3,FALSE)</f>
        <v>Microsoft Corp.</v>
      </c>
      <c r="I972" t="str">
        <f>VLOOKUP(B972,dim_company!A:D,4,FALSE)</f>
        <v>SEC01</v>
      </c>
      <c r="J972" t="str">
        <f>VLOOKUP(I972,dim_sector!A:B,2,FALSE)</f>
        <v>Information Technology</v>
      </c>
      <c r="K972">
        <f xml:space="preserve"> tbl_market[[#This Row],[close]] - tbl_market[[#This Row],[open]]</f>
        <v>-0.60000000000002274</v>
      </c>
      <c r="L972">
        <f xml:space="preserve"> (tbl_market[ [#This Row],[close] ] - tbl_market[[#This Row],[open]]) / tbl_market[[#This Row],[open]]</f>
        <v>-2.4379342570396275E-3</v>
      </c>
      <c r="M972">
        <f xml:space="preserve"> tbl_market[[#This Row],[high]] - tbl_market[[#This Row],[low]]</f>
        <v>6.6400000000000148</v>
      </c>
      <c r="N972" s="11" t="str">
        <f t="shared" si="15"/>
        <v>Jun</v>
      </c>
    </row>
    <row r="973" spans="1:14">
      <c r="A973" t="s">
        <v>311</v>
      </c>
      <c r="B973" t="s">
        <v>42</v>
      </c>
      <c r="C973">
        <v>243.51</v>
      </c>
      <c r="D973">
        <v>246.22</v>
      </c>
      <c r="E973">
        <v>240.8</v>
      </c>
      <c r="F973">
        <v>245.11</v>
      </c>
      <c r="G973">
        <v>4731</v>
      </c>
      <c r="H973" t="str">
        <f>VLOOKUP(B973,dim_company!A:C,3,FALSE)</f>
        <v>Microsoft Corp.</v>
      </c>
      <c r="I973" t="str">
        <f>VLOOKUP(B973,dim_company!A:D,4,FALSE)</f>
        <v>SEC01</v>
      </c>
      <c r="J973" t="str">
        <f>VLOOKUP(I973,dim_sector!A:B,2,FALSE)</f>
        <v>Information Technology</v>
      </c>
      <c r="K973">
        <f xml:space="preserve"> tbl_market[[#This Row],[close]] - tbl_market[[#This Row],[open]]</f>
        <v>1.6000000000000227</v>
      </c>
      <c r="L973">
        <f xml:space="preserve"> (tbl_market[ [#This Row],[close] ] - tbl_market[[#This Row],[open]]) / tbl_market[[#This Row],[open]]</f>
        <v>6.5705720504292339E-3</v>
      </c>
      <c r="M973">
        <f xml:space="preserve"> tbl_market[[#This Row],[high]] - tbl_market[[#This Row],[low]]</f>
        <v>5.4199999999999875</v>
      </c>
      <c r="N973" s="11" t="str">
        <f t="shared" si="15"/>
        <v>Jun</v>
      </c>
    </row>
    <row r="974" spans="1:14">
      <c r="A974" t="s">
        <v>312</v>
      </c>
      <c r="B974" t="s">
        <v>42</v>
      </c>
      <c r="C974">
        <v>242.59</v>
      </c>
      <c r="D974">
        <v>245.75</v>
      </c>
      <c r="E974">
        <v>239.44</v>
      </c>
      <c r="F974">
        <v>242.47</v>
      </c>
      <c r="G974">
        <v>27113</v>
      </c>
      <c r="H974" t="str">
        <f>VLOOKUP(B974,dim_company!A:C,3,FALSE)</f>
        <v>Microsoft Corp.</v>
      </c>
      <c r="I974" t="str">
        <f>VLOOKUP(B974,dim_company!A:D,4,FALSE)</f>
        <v>SEC01</v>
      </c>
      <c r="J974" t="str">
        <f>VLOOKUP(I974,dim_sector!A:B,2,FALSE)</f>
        <v>Information Technology</v>
      </c>
      <c r="K974">
        <f xml:space="preserve"> tbl_market[[#This Row],[close]] - tbl_market[[#This Row],[open]]</f>
        <v>-0.12000000000000455</v>
      </c>
      <c r="L974">
        <f xml:space="preserve"> (tbl_market[ [#This Row],[close] ] - tbl_market[[#This Row],[open]]) / tbl_market[[#This Row],[open]]</f>
        <v>-4.9466177501135476E-4</v>
      </c>
      <c r="M974">
        <f xml:space="preserve"> tbl_market[[#This Row],[high]] - tbl_market[[#This Row],[low]]</f>
        <v>6.3100000000000023</v>
      </c>
      <c r="N974" s="11" t="str">
        <f t="shared" si="15"/>
        <v>Jun</v>
      </c>
    </row>
    <row r="975" spans="1:14">
      <c r="A975" t="s">
        <v>313</v>
      </c>
      <c r="B975" t="s">
        <v>42</v>
      </c>
      <c r="C975">
        <v>238.72</v>
      </c>
      <c r="D975">
        <v>242.4</v>
      </c>
      <c r="E975">
        <v>235.04</v>
      </c>
      <c r="F975">
        <v>238.25</v>
      </c>
      <c r="G975">
        <v>21452</v>
      </c>
      <c r="H975" t="str">
        <f>VLOOKUP(B975,dim_company!A:C,3,FALSE)</f>
        <v>Microsoft Corp.</v>
      </c>
      <c r="I975" t="str">
        <f>VLOOKUP(B975,dim_company!A:D,4,FALSE)</f>
        <v>SEC01</v>
      </c>
      <c r="J975" t="str">
        <f>VLOOKUP(I975,dim_sector!A:B,2,FALSE)</f>
        <v>Information Technology</v>
      </c>
      <c r="K975">
        <f xml:space="preserve"> tbl_market[[#This Row],[close]] - tbl_market[[#This Row],[open]]</f>
        <v>-0.46999999999999886</v>
      </c>
      <c r="L975">
        <f xml:space="preserve"> (tbl_market[ [#This Row],[close] ] - tbl_market[[#This Row],[open]]) / tbl_market[[#This Row],[open]]</f>
        <v>-1.9688337801608531E-3</v>
      </c>
      <c r="M975">
        <f xml:space="preserve"> tbl_market[[#This Row],[high]] - tbl_market[[#This Row],[low]]</f>
        <v>7.3600000000000136</v>
      </c>
      <c r="N975" s="11" t="str">
        <f t="shared" si="15"/>
        <v>Jun</v>
      </c>
    </row>
    <row r="976" spans="1:14">
      <c r="A976" t="s">
        <v>316</v>
      </c>
      <c r="B976" t="s">
        <v>42</v>
      </c>
      <c r="C976">
        <v>232.56</v>
      </c>
      <c r="D976">
        <v>233.46</v>
      </c>
      <c r="E976">
        <v>231.67</v>
      </c>
      <c r="F976">
        <v>233.13</v>
      </c>
      <c r="G976">
        <v>42334</v>
      </c>
      <c r="H976" t="str">
        <f>VLOOKUP(B976,dim_company!A:C,3,FALSE)</f>
        <v>Microsoft Corp.</v>
      </c>
      <c r="I976" t="str">
        <f>VLOOKUP(B976,dim_company!A:D,4,FALSE)</f>
        <v>SEC01</v>
      </c>
      <c r="J976" t="str">
        <f>VLOOKUP(I976,dim_sector!A:B,2,FALSE)</f>
        <v>Information Technology</v>
      </c>
      <c r="K976">
        <f xml:space="preserve"> tbl_market[[#This Row],[close]] - tbl_market[[#This Row],[open]]</f>
        <v>0.56999999999999318</v>
      </c>
      <c r="L976">
        <f xml:space="preserve"> (tbl_market[ [#This Row],[close] ] - tbl_market[[#This Row],[open]]) / tbl_market[[#This Row],[open]]</f>
        <v>2.4509803921568332E-3</v>
      </c>
      <c r="M976">
        <f xml:space="preserve"> tbl_market[[#This Row],[high]] - tbl_market[[#This Row],[low]]</f>
        <v>1.7900000000000205</v>
      </c>
      <c r="N976" s="11" t="str">
        <f t="shared" si="15"/>
        <v>Jun</v>
      </c>
    </row>
    <row r="977" spans="1:14">
      <c r="A977" t="s">
        <v>317</v>
      </c>
      <c r="B977" t="s">
        <v>42</v>
      </c>
      <c r="C977">
        <v>232.92</v>
      </c>
      <c r="D977">
        <v>236.2</v>
      </c>
      <c r="E977">
        <v>229.64</v>
      </c>
      <c r="F977">
        <v>233.53</v>
      </c>
      <c r="G977">
        <v>22074</v>
      </c>
      <c r="H977" t="str">
        <f>VLOOKUP(B977,dim_company!A:C,3,FALSE)</f>
        <v>Microsoft Corp.</v>
      </c>
      <c r="I977" t="str">
        <f>VLOOKUP(B977,dim_company!A:D,4,FALSE)</f>
        <v>SEC01</v>
      </c>
      <c r="J977" t="str">
        <f>VLOOKUP(I977,dim_sector!A:B,2,FALSE)</f>
        <v>Information Technology</v>
      </c>
      <c r="K977">
        <f xml:space="preserve"> tbl_market[[#This Row],[close]] - tbl_market[[#This Row],[open]]</f>
        <v>0.61000000000001364</v>
      </c>
      <c r="L977">
        <f xml:space="preserve"> (tbl_market[ [#This Row],[close] ] - tbl_market[[#This Row],[open]]) / tbl_market[[#This Row],[open]]</f>
        <v>2.6189249527735431E-3</v>
      </c>
      <c r="M977">
        <f xml:space="preserve"> tbl_market[[#This Row],[high]] - tbl_market[[#This Row],[low]]</f>
        <v>6.5600000000000023</v>
      </c>
      <c r="N977" s="11" t="str">
        <f t="shared" si="15"/>
        <v>Jun</v>
      </c>
    </row>
    <row r="978" spans="1:14">
      <c r="A978" t="s">
        <v>318</v>
      </c>
      <c r="B978" t="s">
        <v>42</v>
      </c>
      <c r="C978">
        <v>230.01</v>
      </c>
      <c r="D978">
        <v>232.02</v>
      </c>
      <c r="E978">
        <v>228.01</v>
      </c>
      <c r="F978">
        <v>229.14</v>
      </c>
      <c r="G978">
        <v>17199</v>
      </c>
      <c r="H978" t="str">
        <f>VLOOKUP(B978,dim_company!A:C,3,FALSE)</f>
        <v>Microsoft Corp.</v>
      </c>
      <c r="I978" t="str">
        <f>VLOOKUP(B978,dim_company!A:D,4,FALSE)</f>
        <v>SEC01</v>
      </c>
      <c r="J978" t="str">
        <f>VLOOKUP(I978,dim_sector!A:B,2,FALSE)</f>
        <v>Information Technology</v>
      </c>
      <c r="K978">
        <f xml:space="preserve"> tbl_market[[#This Row],[close]] - tbl_market[[#This Row],[open]]</f>
        <v>-0.87000000000000455</v>
      </c>
      <c r="L978">
        <f xml:space="preserve"> (tbl_market[ [#This Row],[close] ] - tbl_market[[#This Row],[open]]) / tbl_market[[#This Row],[open]]</f>
        <v>-3.7824442415547348E-3</v>
      </c>
      <c r="M978">
        <f xml:space="preserve"> tbl_market[[#This Row],[high]] - tbl_market[[#This Row],[low]]</f>
        <v>4.0100000000000193</v>
      </c>
      <c r="N978" s="11" t="str">
        <f t="shared" si="15"/>
        <v>Jun</v>
      </c>
    </row>
    <row r="979" spans="1:14">
      <c r="A979" t="s">
        <v>319</v>
      </c>
      <c r="B979" t="s">
        <v>42</v>
      </c>
      <c r="C979">
        <v>224.82</v>
      </c>
      <c r="D979">
        <v>226.18</v>
      </c>
      <c r="E979">
        <v>223.46</v>
      </c>
      <c r="F979">
        <v>225.94</v>
      </c>
      <c r="G979">
        <v>20581</v>
      </c>
      <c r="H979" t="str">
        <f>VLOOKUP(B979,dim_company!A:C,3,FALSE)</f>
        <v>Microsoft Corp.</v>
      </c>
      <c r="I979" t="str">
        <f>VLOOKUP(B979,dim_company!A:D,4,FALSE)</f>
        <v>SEC01</v>
      </c>
      <c r="J979" t="str">
        <f>VLOOKUP(I979,dim_sector!A:B,2,FALSE)</f>
        <v>Information Technology</v>
      </c>
      <c r="K979">
        <f xml:space="preserve"> tbl_market[[#This Row],[close]] - tbl_market[[#This Row],[open]]</f>
        <v>1.1200000000000045</v>
      </c>
      <c r="L979">
        <f xml:space="preserve"> (tbl_market[ [#This Row],[close] ] - tbl_market[[#This Row],[open]]) / tbl_market[[#This Row],[open]]</f>
        <v>4.9817631883284606E-3</v>
      </c>
      <c r="M979">
        <f xml:space="preserve"> tbl_market[[#This Row],[high]] - tbl_market[[#This Row],[low]]</f>
        <v>2.7199999999999989</v>
      </c>
      <c r="N979" s="11" t="str">
        <f t="shared" si="15"/>
        <v>Jun</v>
      </c>
    </row>
    <row r="980" spans="1:14">
      <c r="A980" t="s">
        <v>320</v>
      </c>
      <c r="B980" t="s">
        <v>42</v>
      </c>
      <c r="C980">
        <v>225.83</v>
      </c>
      <c r="D980">
        <v>227.14</v>
      </c>
      <c r="E980">
        <v>224.51</v>
      </c>
      <c r="F980">
        <v>225.38</v>
      </c>
      <c r="G980">
        <v>17523</v>
      </c>
      <c r="H980" t="str">
        <f>VLOOKUP(B980,dim_company!A:C,3,FALSE)</f>
        <v>Microsoft Corp.</v>
      </c>
      <c r="I980" t="str">
        <f>VLOOKUP(B980,dim_company!A:D,4,FALSE)</f>
        <v>SEC01</v>
      </c>
      <c r="J980" t="str">
        <f>VLOOKUP(I980,dim_sector!A:B,2,FALSE)</f>
        <v>Information Technology</v>
      </c>
      <c r="K980">
        <f xml:space="preserve"> tbl_market[[#This Row],[close]] - tbl_market[[#This Row],[open]]</f>
        <v>-0.45000000000001705</v>
      </c>
      <c r="L980">
        <f xml:space="preserve"> (tbl_market[ [#This Row],[close] ] - tbl_market[[#This Row],[open]]) / tbl_market[[#This Row],[open]]</f>
        <v>-1.9926493379976841E-3</v>
      </c>
      <c r="M980">
        <f xml:space="preserve"> tbl_market[[#This Row],[high]] - tbl_market[[#This Row],[low]]</f>
        <v>2.6299999999999955</v>
      </c>
      <c r="N980" s="11" t="str">
        <f t="shared" si="15"/>
        <v>Jun</v>
      </c>
    </row>
    <row r="981" spans="1:14">
      <c r="A981" t="s">
        <v>323</v>
      </c>
      <c r="B981" t="s">
        <v>42</v>
      </c>
      <c r="C981">
        <v>218.69</v>
      </c>
      <c r="D981">
        <v>220.77</v>
      </c>
      <c r="E981">
        <v>216.6</v>
      </c>
      <c r="F981">
        <v>218.06</v>
      </c>
      <c r="G981">
        <v>11808</v>
      </c>
      <c r="H981" t="str">
        <f>VLOOKUP(B981,dim_company!A:C,3,FALSE)</f>
        <v>Microsoft Corp.</v>
      </c>
      <c r="I981" t="str">
        <f>VLOOKUP(B981,dim_company!A:D,4,FALSE)</f>
        <v>SEC01</v>
      </c>
      <c r="J981" t="str">
        <f>VLOOKUP(I981,dim_sector!A:B,2,FALSE)</f>
        <v>Information Technology</v>
      </c>
      <c r="K981">
        <f xml:space="preserve"> tbl_market[[#This Row],[close]] - tbl_market[[#This Row],[open]]</f>
        <v>-0.62999999999999545</v>
      </c>
      <c r="L981">
        <f xml:space="preserve"> (tbl_market[ [#This Row],[close] ] - tbl_market[[#This Row],[open]]) / tbl_market[[#This Row],[open]]</f>
        <v>-2.8807901595866085E-3</v>
      </c>
      <c r="M981">
        <f xml:space="preserve"> tbl_market[[#This Row],[high]] - tbl_market[[#This Row],[low]]</f>
        <v>4.1700000000000159</v>
      </c>
      <c r="N981" s="11" t="str">
        <f t="shared" si="15"/>
        <v>Jun</v>
      </c>
    </row>
    <row r="982" spans="1:14">
      <c r="A982" t="s">
        <v>324</v>
      </c>
      <c r="B982" t="s">
        <v>42</v>
      </c>
      <c r="C982">
        <v>220.86</v>
      </c>
      <c r="D982">
        <v>224.13</v>
      </c>
      <c r="E982">
        <v>217.6</v>
      </c>
      <c r="F982">
        <v>220.26</v>
      </c>
      <c r="G982">
        <v>1887</v>
      </c>
      <c r="H982" t="str">
        <f>VLOOKUP(B982,dim_company!A:C,3,FALSE)</f>
        <v>Microsoft Corp.</v>
      </c>
      <c r="I982" t="str">
        <f>VLOOKUP(B982,dim_company!A:D,4,FALSE)</f>
        <v>SEC01</v>
      </c>
      <c r="J982" t="str">
        <f>VLOOKUP(I982,dim_sector!A:B,2,FALSE)</f>
        <v>Information Technology</v>
      </c>
      <c r="K982">
        <f xml:space="preserve"> tbl_market[[#This Row],[close]] - tbl_market[[#This Row],[open]]</f>
        <v>-0.60000000000002274</v>
      </c>
      <c r="L982">
        <f xml:space="preserve"> (tbl_market[ [#This Row],[close] ] - tbl_market[[#This Row],[open]]) / tbl_market[[#This Row],[open]]</f>
        <v>-2.7166530834013525E-3</v>
      </c>
      <c r="M982">
        <f xml:space="preserve"> tbl_market[[#This Row],[high]] - tbl_market[[#This Row],[low]]</f>
        <v>6.5300000000000011</v>
      </c>
      <c r="N982" s="11" t="str">
        <f t="shared" si="15"/>
        <v>Jun</v>
      </c>
    </row>
    <row r="983" spans="1:14">
      <c r="A983" t="s">
        <v>325</v>
      </c>
      <c r="B983" t="s">
        <v>42</v>
      </c>
      <c r="C983">
        <v>214.79</v>
      </c>
      <c r="D983">
        <v>217.08</v>
      </c>
      <c r="E983">
        <v>212.51</v>
      </c>
      <c r="F983">
        <v>213.73</v>
      </c>
      <c r="G983">
        <v>17402</v>
      </c>
      <c r="H983" t="str">
        <f>VLOOKUP(B983,dim_company!A:C,3,FALSE)</f>
        <v>Microsoft Corp.</v>
      </c>
      <c r="I983" t="str">
        <f>VLOOKUP(B983,dim_company!A:D,4,FALSE)</f>
        <v>SEC01</v>
      </c>
      <c r="J983" t="str">
        <f>VLOOKUP(I983,dim_sector!A:B,2,FALSE)</f>
        <v>Information Technology</v>
      </c>
      <c r="K983">
        <f xml:space="preserve"> tbl_market[[#This Row],[close]] - tbl_market[[#This Row],[open]]</f>
        <v>-1.0600000000000023</v>
      </c>
      <c r="L983">
        <f xml:space="preserve"> (tbl_market[ [#This Row],[close] ] - tbl_market[[#This Row],[open]]) / tbl_market[[#This Row],[open]]</f>
        <v>-4.9350528423111051E-3</v>
      </c>
      <c r="M983">
        <f xml:space="preserve"> tbl_market[[#This Row],[high]] - tbl_market[[#This Row],[low]]</f>
        <v>4.5700000000000216</v>
      </c>
      <c r="N983" s="11" t="str">
        <f t="shared" si="15"/>
        <v>Jun</v>
      </c>
    </row>
    <row r="984" spans="1:14">
      <c r="A984" t="s">
        <v>326</v>
      </c>
      <c r="B984" t="s">
        <v>42</v>
      </c>
      <c r="C984">
        <v>214.86</v>
      </c>
      <c r="D984">
        <v>216.46</v>
      </c>
      <c r="E984">
        <v>213.26</v>
      </c>
      <c r="F984">
        <v>213.57</v>
      </c>
      <c r="G984">
        <v>13253</v>
      </c>
      <c r="H984" t="str">
        <f>VLOOKUP(B984,dim_company!A:C,3,FALSE)</f>
        <v>Microsoft Corp.</v>
      </c>
      <c r="I984" t="str">
        <f>VLOOKUP(B984,dim_company!A:D,4,FALSE)</f>
        <v>SEC01</v>
      </c>
      <c r="J984" t="str">
        <f>VLOOKUP(I984,dim_sector!A:B,2,FALSE)</f>
        <v>Information Technology</v>
      </c>
      <c r="K984">
        <f xml:space="preserve"> tbl_market[[#This Row],[close]] - tbl_market[[#This Row],[open]]</f>
        <v>-1.2900000000000205</v>
      </c>
      <c r="L984">
        <f xml:space="preserve"> (tbl_market[ [#This Row],[close] ] - tbl_market[[#This Row],[open]]) / tbl_market[[#This Row],[open]]</f>
        <v>-6.0039095224798493E-3</v>
      </c>
      <c r="M984">
        <f xml:space="preserve"> tbl_market[[#This Row],[high]] - tbl_market[[#This Row],[low]]</f>
        <v>3.2000000000000171</v>
      </c>
      <c r="N984" s="11" t="str">
        <f t="shared" si="15"/>
        <v>Jun</v>
      </c>
    </row>
    <row r="985" spans="1:14">
      <c r="A985" t="s">
        <v>327</v>
      </c>
      <c r="B985" t="s">
        <v>42</v>
      </c>
      <c r="C985">
        <v>212.44</v>
      </c>
      <c r="D985">
        <v>215.26</v>
      </c>
      <c r="E985">
        <v>209.62</v>
      </c>
      <c r="F985">
        <v>213.66</v>
      </c>
      <c r="G985">
        <v>47220</v>
      </c>
      <c r="H985" t="str">
        <f>VLOOKUP(B985,dim_company!A:C,3,FALSE)</f>
        <v>Microsoft Corp.</v>
      </c>
      <c r="I985" t="str">
        <f>VLOOKUP(B985,dim_company!A:D,4,FALSE)</f>
        <v>SEC01</v>
      </c>
      <c r="J985" t="str">
        <f>VLOOKUP(I985,dim_sector!A:B,2,FALSE)</f>
        <v>Information Technology</v>
      </c>
      <c r="K985">
        <f xml:space="preserve"> tbl_market[[#This Row],[close]] - tbl_market[[#This Row],[open]]</f>
        <v>1.2199999999999989</v>
      </c>
      <c r="L985">
        <f xml:space="preserve"> (tbl_market[ [#This Row],[close] ] - tbl_market[[#This Row],[open]]) / tbl_market[[#This Row],[open]]</f>
        <v>5.7427979664846493E-3</v>
      </c>
      <c r="M985">
        <f xml:space="preserve"> tbl_market[[#This Row],[high]] - tbl_market[[#This Row],[low]]</f>
        <v>5.6399999999999864</v>
      </c>
      <c r="N985" s="11" t="str">
        <f t="shared" si="15"/>
        <v>Jun</v>
      </c>
    </row>
    <row r="986" spans="1:14">
      <c r="A986" t="s">
        <v>330</v>
      </c>
      <c r="B986" t="s">
        <v>42</v>
      </c>
      <c r="C986">
        <v>215.28</v>
      </c>
      <c r="D986">
        <v>218.54</v>
      </c>
      <c r="E986">
        <v>212.01</v>
      </c>
      <c r="F986">
        <v>215.17</v>
      </c>
      <c r="G986">
        <v>46270</v>
      </c>
      <c r="H986" t="str">
        <f>VLOOKUP(B986,dim_company!A:C,3,FALSE)</f>
        <v>Microsoft Corp.</v>
      </c>
      <c r="I986" t="str">
        <f>VLOOKUP(B986,dim_company!A:D,4,FALSE)</f>
        <v>SEC01</v>
      </c>
      <c r="J986" t="str">
        <f>VLOOKUP(I986,dim_sector!A:B,2,FALSE)</f>
        <v>Information Technology</v>
      </c>
      <c r="K986">
        <f xml:space="preserve"> tbl_market[[#This Row],[close]] - tbl_market[[#This Row],[open]]</f>
        <v>-0.11000000000001364</v>
      </c>
      <c r="L986">
        <f xml:space="preserve"> (tbl_market[ [#This Row],[close] ] - tbl_market[[#This Row],[open]]) / tbl_market[[#This Row],[open]]</f>
        <v>-5.1096246748426994E-4</v>
      </c>
      <c r="M986">
        <f xml:space="preserve"> tbl_market[[#This Row],[high]] - tbl_market[[#This Row],[low]]</f>
        <v>6.5300000000000011</v>
      </c>
      <c r="N986" s="11" t="str">
        <f t="shared" si="15"/>
        <v>Jun</v>
      </c>
    </row>
    <row r="987" spans="1:14">
      <c r="A987" t="s">
        <v>331</v>
      </c>
      <c r="B987" t="s">
        <v>42</v>
      </c>
      <c r="C987">
        <v>214.63</v>
      </c>
      <c r="D987">
        <v>215.96</v>
      </c>
      <c r="E987">
        <v>213.3</v>
      </c>
      <c r="F987">
        <v>215.1</v>
      </c>
      <c r="G987">
        <v>39709</v>
      </c>
      <c r="H987" t="str">
        <f>VLOOKUP(B987,dim_company!A:C,3,FALSE)</f>
        <v>Microsoft Corp.</v>
      </c>
      <c r="I987" t="str">
        <f>VLOOKUP(B987,dim_company!A:D,4,FALSE)</f>
        <v>SEC01</v>
      </c>
      <c r="J987" t="str">
        <f>VLOOKUP(I987,dim_sector!A:B,2,FALSE)</f>
        <v>Information Technology</v>
      </c>
      <c r="K987">
        <f xml:space="preserve"> tbl_market[[#This Row],[close]] - tbl_market[[#This Row],[open]]</f>
        <v>0.46999999999999886</v>
      </c>
      <c r="L987">
        <f xml:space="preserve"> (tbl_market[ [#This Row],[close] ] - tbl_market[[#This Row],[open]]) / tbl_market[[#This Row],[open]]</f>
        <v>2.1898150305176296E-3</v>
      </c>
      <c r="M987">
        <f xml:space="preserve"> tbl_market[[#This Row],[high]] - tbl_market[[#This Row],[low]]</f>
        <v>2.6599999999999966</v>
      </c>
      <c r="N987" s="11" t="str">
        <f t="shared" si="15"/>
        <v>Jun</v>
      </c>
    </row>
    <row r="988" spans="1:14">
      <c r="A988" t="s">
        <v>332</v>
      </c>
      <c r="B988" t="s">
        <v>42</v>
      </c>
      <c r="C988">
        <v>219.84</v>
      </c>
      <c r="D988">
        <v>223.35</v>
      </c>
      <c r="E988">
        <v>216.32</v>
      </c>
      <c r="F988">
        <v>220.69</v>
      </c>
      <c r="G988">
        <v>16166</v>
      </c>
      <c r="H988" t="str">
        <f>VLOOKUP(B988,dim_company!A:C,3,FALSE)</f>
        <v>Microsoft Corp.</v>
      </c>
      <c r="I988" t="str">
        <f>VLOOKUP(B988,dim_company!A:D,4,FALSE)</f>
        <v>SEC01</v>
      </c>
      <c r="J988" t="str">
        <f>VLOOKUP(I988,dim_sector!A:B,2,FALSE)</f>
        <v>Information Technology</v>
      </c>
      <c r="K988">
        <f xml:space="preserve"> tbl_market[[#This Row],[close]] - tbl_market[[#This Row],[open]]</f>
        <v>0.84999999999999432</v>
      </c>
      <c r="L988">
        <f xml:space="preserve"> (tbl_market[ [#This Row],[close] ] - tbl_market[[#This Row],[open]]) / tbl_market[[#This Row],[open]]</f>
        <v>3.8664483260552871E-3</v>
      </c>
      <c r="M988">
        <f xml:space="preserve"> tbl_market[[#This Row],[high]] - tbl_market[[#This Row],[low]]</f>
        <v>7.0300000000000011</v>
      </c>
      <c r="N988" s="11" t="str">
        <f t="shared" si="15"/>
        <v>Jun</v>
      </c>
    </row>
    <row r="989" spans="1:14">
      <c r="A989" t="s">
        <v>333</v>
      </c>
      <c r="B989" t="s">
        <v>42</v>
      </c>
      <c r="C989">
        <v>220.14</v>
      </c>
      <c r="D989">
        <v>223.26</v>
      </c>
      <c r="E989">
        <v>217.01</v>
      </c>
      <c r="F989">
        <v>221.35</v>
      </c>
      <c r="G989">
        <v>39556</v>
      </c>
      <c r="H989" t="str">
        <f>VLOOKUP(B989,dim_company!A:C,3,FALSE)</f>
        <v>Microsoft Corp.</v>
      </c>
      <c r="I989" t="str">
        <f>VLOOKUP(B989,dim_company!A:D,4,FALSE)</f>
        <v>SEC01</v>
      </c>
      <c r="J989" t="str">
        <f>VLOOKUP(I989,dim_sector!A:B,2,FALSE)</f>
        <v>Information Technology</v>
      </c>
      <c r="K989">
        <f xml:space="preserve"> tbl_market[[#This Row],[close]] - tbl_market[[#This Row],[open]]</f>
        <v>1.210000000000008</v>
      </c>
      <c r="L989">
        <f xml:space="preserve"> (tbl_market[ [#This Row],[close] ] - tbl_market[[#This Row],[open]]) / tbl_market[[#This Row],[open]]</f>
        <v>5.4965022258563097E-3</v>
      </c>
      <c r="M989">
        <f xml:space="preserve"> tbl_market[[#This Row],[high]] - tbl_market[[#This Row],[low]]</f>
        <v>6.25</v>
      </c>
      <c r="N989" s="11" t="str">
        <f t="shared" si="15"/>
        <v>Jun</v>
      </c>
    </row>
    <row r="990" spans="1:14">
      <c r="A990" t="s">
        <v>334</v>
      </c>
      <c r="B990" t="s">
        <v>42</v>
      </c>
      <c r="C990">
        <v>226.32</v>
      </c>
      <c r="D990">
        <v>228.75</v>
      </c>
      <c r="E990">
        <v>223.9</v>
      </c>
      <c r="F990">
        <v>224.36</v>
      </c>
      <c r="G990">
        <v>41505</v>
      </c>
      <c r="H990" t="str">
        <f>VLOOKUP(B990,dim_company!A:C,3,FALSE)</f>
        <v>Microsoft Corp.</v>
      </c>
      <c r="I990" t="str">
        <f>VLOOKUP(B990,dim_company!A:D,4,FALSE)</f>
        <v>SEC01</v>
      </c>
      <c r="J990" t="str">
        <f>VLOOKUP(I990,dim_sector!A:B,2,FALSE)</f>
        <v>Information Technology</v>
      </c>
      <c r="K990">
        <f xml:space="preserve"> tbl_market[[#This Row],[close]] - tbl_market[[#This Row],[open]]</f>
        <v>-1.9599999999999795</v>
      </c>
      <c r="L990">
        <f xml:space="preserve"> (tbl_market[ [#This Row],[close] ] - tbl_market[[#This Row],[open]]) / tbl_market[[#This Row],[open]]</f>
        <v>-8.6603039943442019E-3</v>
      </c>
      <c r="M990">
        <f xml:space="preserve"> tbl_market[[#This Row],[high]] - tbl_market[[#This Row],[low]]</f>
        <v>4.8499999999999943</v>
      </c>
      <c r="N990" s="11" t="str">
        <f t="shared" si="15"/>
        <v>Jun</v>
      </c>
    </row>
    <row r="991" spans="1:14">
      <c r="A991" t="s">
        <v>337</v>
      </c>
      <c r="B991" t="s">
        <v>42</v>
      </c>
      <c r="C991">
        <v>221.73</v>
      </c>
      <c r="D991">
        <v>222.88</v>
      </c>
      <c r="E991">
        <v>220.58</v>
      </c>
      <c r="F991">
        <v>222.38</v>
      </c>
      <c r="G991">
        <v>2988</v>
      </c>
      <c r="H991" t="str">
        <f>VLOOKUP(B991,dim_company!A:C,3,FALSE)</f>
        <v>Microsoft Corp.</v>
      </c>
      <c r="I991" t="str">
        <f>VLOOKUP(B991,dim_company!A:D,4,FALSE)</f>
        <v>SEC01</v>
      </c>
      <c r="J991" t="str">
        <f>VLOOKUP(I991,dim_sector!A:B,2,FALSE)</f>
        <v>Information Technology</v>
      </c>
      <c r="K991">
        <f xml:space="preserve"> tbl_market[[#This Row],[close]] - tbl_market[[#This Row],[open]]</f>
        <v>0.65000000000000568</v>
      </c>
      <c r="L991">
        <f xml:space="preserve"> (tbl_market[ [#This Row],[close] ] - tbl_market[[#This Row],[open]]) / tbl_market[[#This Row],[open]]</f>
        <v>2.9314932575655334E-3</v>
      </c>
      <c r="M991">
        <f xml:space="preserve"> tbl_market[[#This Row],[high]] - tbl_market[[#This Row],[low]]</f>
        <v>2.2999999999999829</v>
      </c>
      <c r="N991" s="11" t="str">
        <f t="shared" si="15"/>
        <v>Jun</v>
      </c>
    </row>
    <row r="992" spans="1:14">
      <c r="A992" t="s">
        <v>309</v>
      </c>
      <c r="B992" t="s">
        <v>45</v>
      </c>
      <c r="C992">
        <v>624.28</v>
      </c>
      <c r="D992">
        <v>630.87</v>
      </c>
      <c r="E992">
        <v>617.69000000000005</v>
      </c>
      <c r="F992">
        <v>622.37</v>
      </c>
      <c r="G992">
        <v>41150</v>
      </c>
      <c r="H992" t="str">
        <f>VLOOKUP(B992,dim_company!A:C,3,FALSE)</f>
        <v>Amazon.com Inc.</v>
      </c>
      <c r="I992" t="str">
        <f>VLOOKUP(B992,dim_company!A:D,4,FALSE)</f>
        <v>SEC05</v>
      </c>
      <c r="J992" t="str">
        <f>VLOOKUP(I992,dim_sector!A:B,2,FALSE)</f>
        <v>Consumer Discretionary</v>
      </c>
      <c r="K992">
        <f xml:space="preserve"> tbl_market[[#This Row],[close]] - tbl_market[[#This Row],[open]]</f>
        <v>-1.9099999999999682</v>
      </c>
      <c r="L992">
        <f xml:space="preserve"> (tbl_market[ [#This Row],[close] ] - tbl_market[[#This Row],[open]]) / tbl_market[[#This Row],[open]]</f>
        <v>-3.0595245723072473E-3</v>
      </c>
      <c r="M992">
        <f xml:space="preserve"> tbl_market[[#This Row],[high]] - tbl_market[[#This Row],[low]]</f>
        <v>13.17999999999995</v>
      </c>
      <c r="N992" s="11" t="str">
        <f t="shared" si="15"/>
        <v>Jun</v>
      </c>
    </row>
    <row r="993" spans="1:14">
      <c r="A993" t="s">
        <v>310</v>
      </c>
      <c r="B993" t="s">
        <v>45</v>
      </c>
      <c r="C993">
        <v>612.58000000000004</v>
      </c>
      <c r="D993">
        <v>619.28</v>
      </c>
      <c r="E993">
        <v>605.87</v>
      </c>
      <c r="F993">
        <v>615.75</v>
      </c>
      <c r="G993">
        <v>29850</v>
      </c>
      <c r="H993" t="str">
        <f>VLOOKUP(B993,dim_company!A:C,3,FALSE)</f>
        <v>Amazon.com Inc.</v>
      </c>
      <c r="I993" t="str">
        <f>VLOOKUP(B993,dim_company!A:D,4,FALSE)</f>
        <v>SEC05</v>
      </c>
      <c r="J993" t="str">
        <f>VLOOKUP(I993,dim_sector!A:B,2,FALSE)</f>
        <v>Consumer Discretionary</v>
      </c>
      <c r="K993">
        <f xml:space="preserve"> tbl_market[[#This Row],[close]] - tbl_market[[#This Row],[open]]</f>
        <v>3.1699999999999591</v>
      </c>
      <c r="L993">
        <f xml:space="preserve"> (tbl_market[ [#This Row],[close] ] - tbl_market[[#This Row],[open]]) / tbl_market[[#This Row],[open]]</f>
        <v>5.1748343073557065E-3</v>
      </c>
      <c r="M993">
        <f xml:space="preserve"> tbl_market[[#This Row],[high]] - tbl_market[[#This Row],[low]]</f>
        <v>13.409999999999968</v>
      </c>
      <c r="N993" s="11" t="str">
        <f t="shared" si="15"/>
        <v>Jun</v>
      </c>
    </row>
    <row r="994" spans="1:14">
      <c r="A994" t="s">
        <v>311</v>
      </c>
      <c r="B994" t="s">
        <v>45</v>
      </c>
      <c r="C994">
        <v>606.78</v>
      </c>
      <c r="D994">
        <v>612.46</v>
      </c>
      <c r="E994">
        <v>601.1</v>
      </c>
      <c r="F994">
        <v>612.09</v>
      </c>
      <c r="G994">
        <v>47830</v>
      </c>
      <c r="H994" t="str">
        <f>VLOOKUP(B994,dim_company!A:C,3,FALSE)</f>
        <v>Amazon.com Inc.</v>
      </c>
      <c r="I994" t="str">
        <f>VLOOKUP(B994,dim_company!A:D,4,FALSE)</f>
        <v>SEC05</v>
      </c>
      <c r="J994" t="str">
        <f>VLOOKUP(I994,dim_sector!A:B,2,FALSE)</f>
        <v>Consumer Discretionary</v>
      </c>
      <c r="K994">
        <f xml:space="preserve"> tbl_market[[#This Row],[close]] - tbl_market[[#This Row],[open]]</f>
        <v>5.3100000000000591</v>
      </c>
      <c r="L994">
        <f xml:space="preserve"> (tbl_market[ [#This Row],[close] ] - tbl_market[[#This Row],[open]]) / tbl_market[[#This Row],[open]]</f>
        <v>8.7511124295462268E-3</v>
      </c>
      <c r="M994">
        <f xml:space="preserve"> tbl_market[[#This Row],[high]] - tbl_market[[#This Row],[low]]</f>
        <v>11.360000000000014</v>
      </c>
      <c r="N994" s="11" t="str">
        <f t="shared" si="15"/>
        <v>Jun</v>
      </c>
    </row>
    <row r="995" spans="1:14">
      <c r="A995" t="s">
        <v>312</v>
      </c>
      <c r="B995" t="s">
        <v>45</v>
      </c>
      <c r="C995">
        <v>616.54</v>
      </c>
      <c r="D995">
        <v>624.08000000000004</v>
      </c>
      <c r="E995">
        <v>609.01</v>
      </c>
      <c r="F995">
        <v>616.64</v>
      </c>
      <c r="G995">
        <v>34998</v>
      </c>
      <c r="H995" t="str">
        <f>VLOOKUP(B995,dim_company!A:C,3,FALSE)</f>
        <v>Amazon.com Inc.</v>
      </c>
      <c r="I995" t="str">
        <f>VLOOKUP(B995,dim_company!A:D,4,FALSE)</f>
        <v>SEC05</v>
      </c>
      <c r="J995" t="str">
        <f>VLOOKUP(I995,dim_sector!A:B,2,FALSE)</f>
        <v>Consumer Discretionary</v>
      </c>
      <c r="K995">
        <f xml:space="preserve"> tbl_market[[#This Row],[close]] - tbl_market[[#This Row],[open]]</f>
        <v>0.10000000000002274</v>
      </c>
      <c r="L995">
        <f xml:space="preserve"> (tbl_market[ [#This Row],[close] ] - tbl_market[[#This Row],[open]]) / tbl_market[[#This Row],[open]]</f>
        <v>1.6219547799011053E-4</v>
      </c>
      <c r="M995">
        <f xml:space="preserve"> tbl_market[[#This Row],[high]] - tbl_market[[#This Row],[low]]</f>
        <v>15.07000000000005</v>
      </c>
      <c r="N995" s="11" t="str">
        <f t="shared" si="15"/>
        <v>Jun</v>
      </c>
    </row>
    <row r="996" spans="1:14">
      <c r="A996" t="s">
        <v>313</v>
      </c>
      <c r="B996" t="s">
        <v>45</v>
      </c>
      <c r="C996">
        <v>626.04</v>
      </c>
      <c r="D996">
        <v>631.69000000000005</v>
      </c>
      <c r="E996">
        <v>620.39</v>
      </c>
      <c r="F996">
        <v>621.16999999999996</v>
      </c>
      <c r="G996">
        <v>15715</v>
      </c>
      <c r="H996" t="str">
        <f>VLOOKUP(B996,dim_company!A:C,3,FALSE)</f>
        <v>Amazon.com Inc.</v>
      </c>
      <c r="I996" t="str">
        <f>VLOOKUP(B996,dim_company!A:D,4,FALSE)</f>
        <v>SEC05</v>
      </c>
      <c r="J996" t="str">
        <f>VLOOKUP(I996,dim_sector!A:B,2,FALSE)</f>
        <v>Consumer Discretionary</v>
      </c>
      <c r="K996">
        <f xml:space="preserve"> tbl_market[[#This Row],[close]] - tbl_market[[#This Row],[open]]</f>
        <v>-4.8700000000000045</v>
      </c>
      <c r="L996">
        <f xml:space="preserve"> (tbl_market[ [#This Row],[close] ] - tbl_market[[#This Row],[open]]) / tbl_market[[#This Row],[open]]</f>
        <v>-7.7790556513960846E-3</v>
      </c>
      <c r="M996">
        <f xml:space="preserve"> tbl_market[[#This Row],[high]] - tbl_market[[#This Row],[low]]</f>
        <v>11.300000000000068</v>
      </c>
      <c r="N996" s="11" t="str">
        <f t="shared" si="15"/>
        <v>Jun</v>
      </c>
    </row>
    <row r="997" spans="1:14">
      <c r="A997" t="s">
        <v>316</v>
      </c>
      <c r="B997" t="s">
        <v>45</v>
      </c>
      <c r="C997">
        <v>620.39</v>
      </c>
      <c r="D997">
        <v>626.91999999999996</v>
      </c>
      <c r="E997">
        <v>613.87</v>
      </c>
      <c r="F997">
        <v>626.08000000000004</v>
      </c>
      <c r="G997">
        <v>14232</v>
      </c>
      <c r="H997" t="str">
        <f>VLOOKUP(B997,dim_company!A:C,3,FALSE)</f>
        <v>Amazon.com Inc.</v>
      </c>
      <c r="I997" t="str">
        <f>VLOOKUP(B997,dim_company!A:D,4,FALSE)</f>
        <v>SEC05</v>
      </c>
      <c r="J997" t="str">
        <f>VLOOKUP(I997,dim_sector!A:B,2,FALSE)</f>
        <v>Consumer Discretionary</v>
      </c>
      <c r="K997">
        <f xml:space="preserve"> tbl_market[[#This Row],[close]] - tbl_market[[#This Row],[open]]</f>
        <v>5.6900000000000546</v>
      </c>
      <c r="L997">
        <f xml:space="preserve"> (tbl_market[ [#This Row],[close] ] - tbl_market[[#This Row],[open]]) / tbl_market[[#This Row],[open]]</f>
        <v>9.171650091071834E-3</v>
      </c>
      <c r="M997">
        <f xml:space="preserve"> tbl_market[[#This Row],[high]] - tbl_market[[#This Row],[low]]</f>
        <v>13.049999999999955</v>
      </c>
      <c r="N997" s="11" t="str">
        <f t="shared" si="15"/>
        <v>Jun</v>
      </c>
    </row>
    <row r="998" spans="1:14">
      <c r="A998" t="s">
        <v>317</v>
      </c>
      <c r="B998" t="s">
        <v>45</v>
      </c>
      <c r="C998">
        <v>614.02</v>
      </c>
      <c r="D998">
        <v>623.63</v>
      </c>
      <c r="E998">
        <v>604.41</v>
      </c>
      <c r="F998">
        <v>615.39</v>
      </c>
      <c r="G998">
        <v>26500</v>
      </c>
      <c r="H998" t="str">
        <f>VLOOKUP(B998,dim_company!A:C,3,FALSE)</f>
        <v>Amazon.com Inc.</v>
      </c>
      <c r="I998" t="str">
        <f>VLOOKUP(B998,dim_company!A:D,4,FALSE)</f>
        <v>SEC05</v>
      </c>
      <c r="J998" t="str">
        <f>VLOOKUP(I998,dim_sector!A:B,2,FALSE)</f>
        <v>Consumer Discretionary</v>
      </c>
      <c r="K998">
        <f xml:space="preserve"> tbl_market[[#This Row],[close]] - tbl_market[[#This Row],[open]]</f>
        <v>1.3700000000000045</v>
      </c>
      <c r="L998">
        <f xml:space="preserve"> (tbl_market[ [#This Row],[close] ] - tbl_market[[#This Row],[open]]) / tbl_market[[#This Row],[open]]</f>
        <v>2.2311976808573083E-3</v>
      </c>
      <c r="M998">
        <f xml:space="preserve"> tbl_market[[#This Row],[high]] - tbl_market[[#This Row],[low]]</f>
        <v>19.220000000000027</v>
      </c>
      <c r="N998" s="11" t="str">
        <f t="shared" si="15"/>
        <v>Jun</v>
      </c>
    </row>
    <row r="999" spans="1:14">
      <c r="A999" t="s">
        <v>318</v>
      </c>
      <c r="B999" t="s">
        <v>45</v>
      </c>
      <c r="C999">
        <v>624.99</v>
      </c>
      <c r="D999">
        <v>627.94000000000005</v>
      </c>
      <c r="E999">
        <v>622.04</v>
      </c>
      <c r="F999">
        <v>626.88</v>
      </c>
      <c r="G999">
        <v>23449</v>
      </c>
      <c r="H999" t="str">
        <f>VLOOKUP(B999,dim_company!A:C,3,FALSE)</f>
        <v>Amazon.com Inc.</v>
      </c>
      <c r="I999" t="str">
        <f>VLOOKUP(B999,dim_company!A:D,4,FALSE)</f>
        <v>SEC05</v>
      </c>
      <c r="J999" t="str">
        <f>VLOOKUP(I999,dim_sector!A:B,2,FALSE)</f>
        <v>Consumer Discretionary</v>
      </c>
      <c r="K999">
        <f xml:space="preserve"> tbl_market[[#This Row],[close]] - tbl_market[[#This Row],[open]]</f>
        <v>1.8899999999999864</v>
      </c>
      <c r="L999">
        <f xml:space="preserve"> (tbl_market[ [#This Row],[close] ] - tbl_market[[#This Row],[open]]) / tbl_market[[#This Row],[open]]</f>
        <v>3.0240483847741345E-3</v>
      </c>
      <c r="M999">
        <f xml:space="preserve"> tbl_market[[#This Row],[high]] - tbl_market[[#This Row],[low]]</f>
        <v>5.9000000000000909</v>
      </c>
      <c r="N999" s="11" t="str">
        <f t="shared" si="15"/>
        <v>Jun</v>
      </c>
    </row>
    <row r="1000" spans="1:14">
      <c r="A1000" t="s">
        <v>319</v>
      </c>
      <c r="B1000" t="s">
        <v>45</v>
      </c>
      <c r="C1000">
        <v>621.49</v>
      </c>
      <c r="D1000">
        <v>625.11</v>
      </c>
      <c r="E1000">
        <v>617.87</v>
      </c>
      <c r="F1000">
        <v>619.95000000000005</v>
      </c>
      <c r="G1000">
        <v>26338</v>
      </c>
      <c r="H1000" t="str">
        <f>VLOOKUP(B1000,dim_company!A:C,3,FALSE)</f>
        <v>Amazon.com Inc.</v>
      </c>
      <c r="I1000" t="str">
        <f>VLOOKUP(B1000,dim_company!A:D,4,FALSE)</f>
        <v>SEC05</v>
      </c>
      <c r="J1000" t="str">
        <f>VLOOKUP(I1000,dim_sector!A:B,2,FALSE)</f>
        <v>Consumer Discretionary</v>
      </c>
      <c r="K1000">
        <f xml:space="preserve"> tbl_market[[#This Row],[close]] - tbl_market[[#This Row],[open]]</f>
        <v>-1.5399999999999636</v>
      </c>
      <c r="L1000">
        <f xml:space="preserve"> (tbl_market[ [#This Row],[close] ] - tbl_market[[#This Row],[open]]) / tbl_market[[#This Row],[open]]</f>
        <v>-2.477915976121842E-3</v>
      </c>
      <c r="M1000">
        <f xml:space="preserve"> tbl_market[[#This Row],[high]] - tbl_market[[#This Row],[low]]</f>
        <v>7.2400000000000091</v>
      </c>
      <c r="N1000" s="11" t="str">
        <f t="shared" si="15"/>
        <v>Jun</v>
      </c>
    </row>
    <row r="1001" spans="1:14">
      <c r="A1001" t="s">
        <v>320</v>
      </c>
      <c r="B1001" t="s">
        <v>45</v>
      </c>
      <c r="C1001">
        <v>615.36</v>
      </c>
      <c r="D1001">
        <v>619.89</v>
      </c>
      <c r="E1001">
        <v>610.83000000000004</v>
      </c>
      <c r="F1001">
        <v>614.13</v>
      </c>
      <c r="G1001">
        <v>46961</v>
      </c>
      <c r="H1001" t="str">
        <f>VLOOKUP(B1001,dim_company!A:C,3,FALSE)</f>
        <v>Amazon.com Inc.</v>
      </c>
      <c r="I1001" t="str">
        <f>VLOOKUP(B1001,dim_company!A:D,4,FALSE)</f>
        <v>SEC05</v>
      </c>
      <c r="J1001" t="str">
        <f>VLOOKUP(I1001,dim_sector!A:B,2,FALSE)</f>
        <v>Consumer Discretionary</v>
      </c>
      <c r="K1001">
        <f xml:space="preserve"> tbl_market[[#This Row],[close]] - tbl_market[[#This Row],[open]]</f>
        <v>-1.2300000000000182</v>
      </c>
      <c r="L1001">
        <f xml:space="preserve"> (tbl_market[ [#This Row],[close] ] - tbl_market[[#This Row],[open]]) / tbl_market[[#This Row],[open]]</f>
        <v>-1.9988299531981573E-3</v>
      </c>
      <c r="M1001">
        <f xml:space="preserve"> tbl_market[[#This Row],[high]] - tbl_market[[#This Row],[low]]</f>
        <v>9.0599999999999454</v>
      </c>
      <c r="N1001" s="11" t="str">
        <f t="shared" si="15"/>
        <v>Jun</v>
      </c>
    </row>
    <row r="1002" spans="1:14">
      <c r="A1002" t="s">
        <v>323</v>
      </c>
      <c r="B1002" t="s">
        <v>45</v>
      </c>
      <c r="C1002">
        <v>616.98</v>
      </c>
      <c r="D1002">
        <v>620.16</v>
      </c>
      <c r="E1002">
        <v>613.79999999999995</v>
      </c>
      <c r="F1002">
        <v>619.23</v>
      </c>
      <c r="G1002">
        <v>20539</v>
      </c>
      <c r="H1002" t="str">
        <f>VLOOKUP(B1002,dim_company!A:C,3,FALSE)</f>
        <v>Amazon.com Inc.</v>
      </c>
      <c r="I1002" t="str">
        <f>VLOOKUP(B1002,dim_company!A:D,4,FALSE)</f>
        <v>SEC05</v>
      </c>
      <c r="J1002" t="str">
        <f>VLOOKUP(I1002,dim_sector!A:B,2,FALSE)</f>
        <v>Consumer Discretionary</v>
      </c>
      <c r="K1002">
        <f xml:space="preserve"> tbl_market[[#This Row],[close]] - tbl_market[[#This Row],[open]]</f>
        <v>2.25</v>
      </c>
      <c r="L1002">
        <f xml:space="preserve"> (tbl_market[ [#This Row],[close] ] - tbl_market[[#This Row],[open]]) / tbl_market[[#This Row],[open]]</f>
        <v>3.646795682193912E-3</v>
      </c>
      <c r="M1002">
        <f xml:space="preserve"> tbl_market[[#This Row],[high]] - tbl_market[[#This Row],[low]]</f>
        <v>6.3600000000000136</v>
      </c>
      <c r="N1002" s="11" t="str">
        <f t="shared" si="15"/>
        <v>Jun</v>
      </c>
    </row>
    <row r="1003" spans="1:14">
      <c r="A1003" t="s">
        <v>324</v>
      </c>
      <c r="B1003" t="s">
        <v>45</v>
      </c>
      <c r="C1003">
        <v>618.47</v>
      </c>
      <c r="D1003">
        <v>629.16</v>
      </c>
      <c r="E1003">
        <v>607.78</v>
      </c>
      <c r="F1003">
        <v>617.15</v>
      </c>
      <c r="G1003">
        <v>15119</v>
      </c>
      <c r="H1003" t="str">
        <f>VLOOKUP(B1003,dim_company!A:C,3,FALSE)</f>
        <v>Amazon.com Inc.</v>
      </c>
      <c r="I1003" t="str">
        <f>VLOOKUP(B1003,dim_company!A:D,4,FALSE)</f>
        <v>SEC05</v>
      </c>
      <c r="J1003" t="str">
        <f>VLOOKUP(I1003,dim_sector!A:B,2,FALSE)</f>
        <v>Consumer Discretionary</v>
      </c>
      <c r="K1003">
        <f xml:space="preserve"> tbl_market[[#This Row],[close]] - tbl_market[[#This Row],[open]]</f>
        <v>-1.32000000000005</v>
      </c>
      <c r="L1003">
        <f xml:space="preserve"> (tbl_market[ [#This Row],[close] ] - tbl_market[[#This Row],[open]]) / tbl_market[[#This Row],[open]]</f>
        <v>-2.1342991575986708E-3</v>
      </c>
      <c r="M1003">
        <f xml:space="preserve"> tbl_market[[#This Row],[high]] - tbl_market[[#This Row],[low]]</f>
        <v>21.379999999999995</v>
      </c>
      <c r="N1003" s="11" t="str">
        <f t="shared" si="15"/>
        <v>Jun</v>
      </c>
    </row>
    <row r="1004" spans="1:14">
      <c r="A1004" t="s">
        <v>325</v>
      </c>
      <c r="B1004" t="s">
        <v>45</v>
      </c>
      <c r="C1004">
        <v>620.35</v>
      </c>
      <c r="D1004">
        <v>621.12</v>
      </c>
      <c r="E1004">
        <v>619.59</v>
      </c>
      <c r="F1004">
        <v>619.70000000000005</v>
      </c>
      <c r="G1004">
        <v>35710</v>
      </c>
      <c r="H1004" t="str">
        <f>VLOOKUP(B1004,dim_company!A:C,3,FALSE)</f>
        <v>Amazon.com Inc.</v>
      </c>
      <c r="I1004" t="str">
        <f>VLOOKUP(B1004,dim_company!A:D,4,FALSE)</f>
        <v>SEC05</v>
      </c>
      <c r="J1004" t="str">
        <f>VLOOKUP(I1004,dim_sector!A:B,2,FALSE)</f>
        <v>Consumer Discretionary</v>
      </c>
      <c r="K1004">
        <f xml:space="preserve"> tbl_market[[#This Row],[close]] - tbl_market[[#This Row],[open]]</f>
        <v>-0.64999999999997726</v>
      </c>
      <c r="L1004">
        <f xml:space="preserve"> (tbl_market[ [#This Row],[close] ] - tbl_market[[#This Row],[open]]) / tbl_market[[#This Row],[open]]</f>
        <v>-1.0477955992584465E-3</v>
      </c>
      <c r="M1004">
        <f xml:space="preserve"> tbl_market[[#This Row],[high]] - tbl_market[[#This Row],[low]]</f>
        <v>1.5299999999999727</v>
      </c>
      <c r="N1004" s="11" t="str">
        <f t="shared" si="15"/>
        <v>Jun</v>
      </c>
    </row>
    <row r="1005" spans="1:14">
      <c r="A1005" t="s">
        <v>326</v>
      </c>
      <c r="B1005" t="s">
        <v>45</v>
      </c>
      <c r="C1005">
        <v>606.08000000000004</v>
      </c>
      <c r="D1005">
        <v>612.86</v>
      </c>
      <c r="E1005">
        <v>599.29</v>
      </c>
      <c r="F1005">
        <v>603.23</v>
      </c>
      <c r="G1005">
        <v>26479</v>
      </c>
      <c r="H1005" t="str">
        <f>VLOOKUP(B1005,dim_company!A:C,3,FALSE)</f>
        <v>Amazon.com Inc.</v>
      </c>
      <c r="I1005" t="str">
        <f>VLOOKUP(B1005,dim_company!A:D,4,FALSE)</f>
        <v>SEC05</v>
      </c>
      <c r="J1005" t="str">
        <f>VLOOKUP(I1005,dim_sector!A:B,2,FALSE)</f>
        <v>Consumer Discretionary</v>
      </c>
      <c r="K1005">
        <f xml:space="preserve"> tbl_market[[#This Row],[close]] - tbl_market[[#This Row],[open]]</f>
        <v>-2.8500000000000227</v>
      </c>
      <c r="L1005">
        <f xml:space="preserve"> (tbl_market[ [#This Row],[close] ] - tbl_market[[#This Row],[open]]) / tbl_market[[#This Row],[open]]</f>
        <v>-4.7023495248152431E-3</v>
      </c>
      <c r="M1005">
        <f xml:space="preserve"> tbl_market[[#This Row],[high]] - tbl_market[[#This Row],[low]]</f>
        <v>13.57000000000005</v>
      </c>
      <c r="N1005" s="11" t="str">
        <f t="shared" si="15"/>
        <v>Jun</v>
      </c>
    </row>
    <row r="1006" spans="1:14">
      <c r="A1006" t="s">
        <v>327</v>
      </c>
      <c r="B1006" t="s">
        <v>45</v>
      </c>
      <c r="C1006">
        <v>606.75</v>
      </c>
      <c r="D1006">
        <v>608.20000000000005</v>
      </c>
      <c r="E1006">
        <v>605.29</v>
      </c>
      <c r="F1006">
        <v>605.54</v>
      </c>
      <c r="G1006">
        <v>18033</v>
      </c>
      <c r="H1006" t="str">
        <f>VLOOKUP(B1006,dim_company!A:C,3,FALSE)</f>
        <v>Amazon.com Inc.</v>
      </c>
      <c r="I1006" t="str">
        <f>VLOOKUP(B1006,dim_company!A:D,4,FALSE)</f>
        <v>SEC05</v>
      </c>
      <c r="J1006" t="str">
        <f>VLOOKUP(I1006,dim_sector!A:B,2,FALSE)</f>
        <v>Consumer Discretionary</v>
      </c>
      <c r="K1006">
        <f xml:space="preserve"> tbl_market[[#This Row],[close]] - tbl_market[[#This Row],[open]]</f>
        <v>-1.2100000000000364</v>
      </c>
      <c r="L1006">
        <f xml:space="preserve"> (tbl_market[ [#This Row],[close] ] - tbl_market[[#This Row],[open]]) / tbl_market[[#This Row],[open]]</f>
        <v>-1.9942315615987414E-3</v>
      </c>
      <c r="M1006">
        <f xml:space="preserve"> tbl_market[[#This Row],[high]] - tbl_market[[#This Row],[low]]</f>
        <v>2.9100000000000819</v>
      </c>
      <c r="N1006" s="11" t="str">
        <f t="shared" si="15"/>
        <v>Jun</v>
      </c>
    </row>
    <row r="1007" spans="1:14">
      <c r="A1007" t="s">
        <v>330</v>
      </c>
      <c r="B1007" t="s">
        <v>45</v>
      </c>
      <c r="C1007">
        <v>606.75</v>
      </c>
      <c r="D1007">
        <v>610.46</v>
      </c>
      <c r="E1007">
        <v>603.03</v>
      </c>
      <c r="F1007">
        <v>607.35</v>
      </c>
      <c r="G1007">
        <v>18420</v>
      </c>
      <c r="H1007" t="str">
        <f>VLOOKUP(B1007,dim_company!A:C,3,FALSE)</f>
        <v>Amazon.com Inc.</v>
      </c>
      <c r="I1007" t="str">
        <f>VLOOKUP(B1007,dim_company!A:D,4,FALSE)</f>
        <v>SEC05</v>
      </c>
      <c r="J1007" t="str">
        <f>VLOOKUP(I1007,dim_sector!A:B,2,FALSE)</f>
        <v>Consumer Discretionary</v>
      </c>
      <c r="K1007">
        <f xml:space="preserve"> tbl_market[[#This Row],[close]] - tbl_market[[#This Row],[open]]</f>
        <v>0.60000000000002274</v>
      </c>
      <c r="L1007">
        <f xml:space="preserve"> (tbl_market[ [#This Row],[close] ] - tbl_market[[#This Row],[open]]) / tbl_market[[#This Row],[open]]</f>
        <v>9.8887515451178028E-4</v>
      </c>
      <c r="M1007">
        <f xml:space="preserve"> tbl_market[[#This Row],[high]] - tbl_market[[#This Row],[low]]</f>
        <v>7.4300000000000637</v>
      </c>
      <c r="N1007" s="11" t="str">
        <f t="shared" si="15"/>
        <v>Jun</v>
      </c>
    </row>
    <row r="1008" spans="1:14">
      <c r="A1008" t="s">
        <v>331</v>
      </c>
      <c r="B1008" t="s">
        <v>45</v>
      </c>
      <c r="C1008">
        <v>602.71</v>
      </c>
      <c r="D1008">
        <v>604.36</v>
      </c>
      <c r="E1008">
        <v>601.05999999999995</v>
      </c>
      <c r="F1008">
        <v>603.6</v>
      </c>
      <c r="G1008">
        <v>12349</v>
      </c>
      <c r="H1008" t="str">
        <f>VLOOKUP(B1008,dim_company!A:C,3,FALSE)</f>
        <v>Amazon.com Inc.</v>
      </c>
      <c r="I1008" t="str">
        <f>VLOOKUP(B1008,dim_company!A:D,4,FALSE)</f>
        <v>SEC05</v>
      </c>
      <c r="J1008" t="str">
        <f>VLOOKUP(I1008,dim_sector!A:B,2,FALSE)</f>
        <v>Consumer Discretionary</v>
      </c>
      <c r="K1008">
        <f xml:space="preserve"> tbl_market[[#This Row],[close]] - tbl_market[[#This Row],[open]]</f>
        <v>0.88999999999998636</v>
      </c>
      <c r="L1008">
        <f xml:space="preserve"> (tbl_market[ [#This Row],[close] ] - tbl_market[[#This Row],[open]]) / tbl_market[[#This Row],[open]]</f>
        <v>1.4766637354614762E-3</v>
      </c>
      <c r="M1008">
        <f xml:space="preserve"> tbl_market[[#This Row],[high]] - tbl_market[[#This Row],[low]]</f>
        <v>3.3000000000000682</v>
      </c>
      <c r="N1008" s="11" t="str">
        <f t="shared" si="15"/>
        <v>Jun</v>
      </c>
    </row>
    <row r="1009" spans="1:14">
      <c r="A1009" t="s">
        <v>332</v>
      </c>
      <c r="B1009" t="s">
        <v>45</v>
      </c>
      <c r="C1009">
        <v>588.89</v>
      </c>
      <c r="D1009">
        <v>598.74</v>
      </c>
      <c r="E1009">
        <v>579.04</v>
      </c>
      <c r="F1009">
        <v>588.16999999999996</v>
      </c>
      <c r="G1009">
        <v>13453</v>
      </c>
      <c r="H1009" t="str">
        <f>VLOOKUP(B1009,dim_company!A:C,3,FALSE)</f>
        <v>Amazon.com Inc.</v>
      </c>
      <c r="I1009" t="str">
        <f>VLOOKUP(B1009,dim_company!A:D,4,FALSE)</f>
        <v>SEC05</v>
      </c>
      <c r="J1009" t="str">
        <f>VLOOKUP(I1009,dim_sector!A:B,2,FALSE)</f>
        <v>Consumer Discretionary</v>
      </c>
      <c r="K1009">
        <f xml:space="preserve"> tbl_market[[#This Row],[close]] - tbl_market[[#This Row],[open]]</f>
        <v>-0.72000000000002728</v>
      </c>
      <c r="L1009">
        <f xml:space="preserve"> (tbl_market[ [#This Row],[close] ] - tbl_market[[#This Row],[open]]) / tbl_market[[#This Row],[open]]</f>
        <v>-1.2226392025675888E-3</v>
      </c>
      <c r="M1009">
        <f xml:space="preserve"> tbl_market[[#This Row],[high]] - tbl_market[[#This Row],[low]]</f>
        <v>19.700000000000045</v>
      </c>
      <c r="N1009" s="11" t="str">
        <f t="shared" si="15"/>
        <v>Jun</v>
      </c>
    </row>
    <row r="1010" spans="1:14">
      <c r="A1010" t="s">
        <v>333</v>
      </c>
      <c r="B1010" t="s">
        <v>45</v>
      </c>
      <c r="C1010">
        <v>590.9</v>
      </c>
      <c r="D1010">
        <v>596.89</v>
      </c>
      <c r="E1010">
        <v>584.91999999999996</v>
      </c>
      <c r="F1010">
        <v>586.74</v>
      </c>
      <c r="G1010">
        <v>16830</v>
      </c>
      <c r="H1010" t="str">
        <f>VLOOKUP(B1010,dim_company!A:C,3,FALSE)</f>
        <v>Amazon.com Inc.</v>
      </c>
      <c r="I1010" t="str">
        <f>VLOOKUP(B1010,dim_company!A:D,4,FALSE)</f>
        <v>SEC05</v>
      </c>
      <c r="J1010" t="str">
        <f>VLOOKUP(I1010,dim_sector!A:B,2,FALSE)</f>
        <v>Consumer Discretionary</v>
      </c>
      <c r="K1010">
        <f xml:space="preserve"> tbl_market[[#This Row],[close]] - tbl_market[[#This Row],[open]]</f>
        <v>-4.1599999999999682</v>
      </c>
      <c r="L1010">
        <f xml:space="preserve"> (tbl_market[ [#This Row],[close] ] - tbl_market[[#This Row],[open]]) / tbl_market[[#This Row],[open]]</f>
        <v>-7.0401083093585516E-3</v>
      </c>
      <c r="M1010">
        <f xml:space="preserve"> tbl_market[[#This Row],[high]] - tbl_market[[#This Row],[low]]</f>
        <v>11.970000000000027</v>
      </c>
      <c r="N1010" s="11" t="str">
        <f t="shared" si="15"/>
        <v>Jun</v>
      </c>
    </row>
    <row r="1011" spans="1:14">
      <c r="A1011" t="s">
        <v>334</v>
      </c>
      <c r="B1011" t="s">
        <v>45</v>
      </c>
      <c r="C1011">
        <v>582.32000000000005</v>
      </c>
      <c r="D1011">
        <v>587.76</v>
      </c>
      <c r="E1011">
        <v>576.87</v>
      </c>
      <c r="F1011">
        <v>586.6</v>
      </c>
      <c r="G1011">
        <v>46066</v>
      </c>
      <c r="H1011" t="str">
        <f>VLOOKUP(B1011,dim_company!A:C,3,FALSE)</f>
        <v>Amazon.com Inc.</v>
      </c>
      <c r="I1011" t="str">
        <f>VLOOKUP(B1011,dim_company!A:D,4,FALSE)</f>
        <v>SEC05</v>
      </c>
      <c r="J1011" t="str">
        <f>VLOOKUP(I1011,dim_sector!A:B,2,FALSE)</f>
        <v>Consumer Discretionary</v>
      </c>
      <c r="K1011">
        <f xml:space="preserve"> tbl_market[[#This Row],[close]] - tbl_market[[#This Row],[open]]</f>
        <v>4.2799999999999727</v>
      </c>
      <c r="L1011">
        <f xml:space="preserve"> (tbl_market[ [#This Row],[close] ] - tbl_market[[#This Row],[open]]) / tbl_market[[#This Row],[open]]</f>
        <v>7.3499107020194611E-3</v>
      </c>
      <c r="M1011">
        <f xml:space="preserve"> tbl_market[[#This Row],[high]] - tbl_market[[#This Row],[low]]</f>
        <v>10.889999999999986</v>
      </c>
      <c r="N1011" s="11" t="str">
        <f t="shared" si="15"/>
        <v>Jun</v>
      </c>
    </row>
    <row r="1012" spans="1:14">
      <c r="A1012" t="s">
        <v>337</v>
      </c>
      <c r="B1012" t="s">
        <v>45</v>
      </c>
      <c r="C1012">
        <v>582.63</v>
      </c>
      <c r="D1012">
        <v>590.62</v>
      </c>
      <c r="E1012">
        <v>574.65</v>
      </c>
      <c r="F1012">
        <v>584.03</v>
      </c>
      <c r="G1012">
        <v>11692</v>
      </c>
      <c r="H1012" t="str">
        <f>VLOOKUP(B1012,dim_company!A:C,3,FALSE)</f>
        <v>Amazon.com Inc.</v>
      </c>
      <c r="I1012" t="str">
        <f>VLOOKUP(B1012,dim_company!A:D,4,FALSE)</f>
        <v>SEC05</v>
      </c>
      <c r="J1012" t="str">
        <f>VLOOKUP(I1012,dim_sector!A:B,2,FALSE)</f>
        <v>Consumer Discretionary</v>
      </c>
      <c r="K1012">
        <f xml:space="preserve"> tbl_market[[#This Row],[close]] - tbl_market[[#This Row],[open]]</f>
        <v>1.3999999999999773</v>
      </c>
      <c r="L1012">
        <f xml:space="preserve"> (tbl_market[ [#This Row],[close] ] - tbl_market[[#This Row],[open]]) / tbl_market[[#This Row],[open]]</f>
        <v>2.4028972074901351E-3</v>
      </c>
      <c r="M1012">
        <f xml:space="preserve"> tbl_market[[#This Row],[high]] - tbl_market[[#This Row],[low]]</f>
        <v>15.970000000000027</v>
      </c>
      <c r="N1012" s="11" t="str">
        <f t="shared" si="15"/>
        <v>Jun</v>
      </c>
    </row>
    <row r="1013" spans="1:14">
      <c r="A1013" t="s">
        <v>309</v>
      </c>
      <c r="B1013" t="s">
        <v>48</v>
      </c>
      <c r="C1013">
        <v>1419.02</v>
      </c>
      <c r="D1013">
        <v>1426.56</v>
      </c>
      <c r="E1013">
        <v>1411.47</v>
      </c>
      <c r="F1013">
        <v>1415.02</v>
      </c>
      <c r="G1013">
        <v>40876</v>
      </c>
      <c r="H1013" t="str">
        <f>VLOOKUP(B1013,dim_company!A:C,3,FALSE)</f>
        <v>Pfizer Inc.</v>
      </c>
      <c r="I1013" t="str">
        <f>VLOOKUP(B1013,dim_company!A:D,4,FALSE)</f>
        <v>SEC03</v>
      </c>
      <c r="J1013" t="str">
        <f>VLOOKUP(I1013,dim_sector!A:B,2,FALSE)</f>
        <v>Healthcare</v>
      </c>
      <c r="K1013">
        <f xml:space="preserve"> tbl_market[[#This Row],[close]] - tbl_market[[#This Row],[open]]</f>
        <v>-4</v>
      </c>
      <c r="L1013">
        <f xml:space="preserve"> (tbl_market[ [#This Row],[close] ] - tbl_market[[#This Row],[open]]) / tbl_market[[#This Row],[open]]</f>
        <v>-2.8188468097701232E-3</v>
      </c>
      <c r="M1013">
        <f xml:space="preserve"> tbl_market[[#This Row],[high]] - tbl_market[[#This Row],[low]]</f>
        <v>15.089999999999918</v>
      </c>
      <c r="N1013" s="11" t="str">
        <f t="shared" si="15"/>
        <v>Jun</v>
      </c>
    </row>
    <row r="1014" spans="1:14">
      <c r="A1014" t="s">
        <v>310</v>
      </c>
      <c r="B1014" t="s">
        <v>48</v>
      </c>
      <c r="C1014">
        <v>1407.84</v>
      </c>
      <c r="D1014">
        <v>1427.67</v>
      </c>
      <c r="E1014">
        <v>1388</v>
      </c>
      <c r="F1014">
        <v>1404.43</v>
      </c>
      <c r="G1014">
        <v>35578</v>
      </c>
      <c r="H1014" t="str">
        <f>VLOOKUP(B1014,dim_company!A:C,3,FALSE)</f>
        <v>Pfizer Inc.</v>
      </c>
      <c r="I1014" t="str">
        <f>VLOOKUP(B1014,dim_company!A:D,4,FALSE)</f>
        <v>SEC03</v>
      </c>
      <c r="J1014" t="str">
        <f>VLOOKUP(I1014,dim_sector!A:B,2,FALSE)</f>
        <v>Healthcare</v>
      </c>
      <c r="K1014">
        <f xml:space="preserve"> tbl_market[[#This Row],[close]] - tbl_market[[#This Row],[open]]</f>
        <v>-3.4099999999998545</v>
      </c>
      <c r="L1014">
        <f xml:space="preserve"> (tbl_market[ [#This Row],[close] ] - tbl_market[[#This Row],[open]]) / tbl_market[[#This Row],[open]]</f>
        <v>-2.4221502443458453E-3</v>
      </c>
      <c r="M1014">
        <f xml:space="preserve"> tbl_market[[#This Row],[high]] - tbl_market[[#This Row],[low]]</f>
        <v>39.670000000000073</v>
      </c>
      <c r="N1014" s="11" t="str">
        <f t="shared" si="15"/>
        <v>Jun</v>
      </c>
    </row>
    <row r="1015" spans="1:14">
      <c r="A1015" t="s">
        <v>311</v>
      </c>
      <c r="B1015" t="s">
        <v>48</v>
      </c>
      <c r="C1015">
        <v>1382.95</v>
      </c>
      <c r="D1015">
        <v>1395.2</v>
      </c>
      <c r="E1015">
        <v>1370.69</v>
      </c>
      <c r="F1015">
        <v>1376.02</v>
      </c>
      <c r="G1015">
        <v>42789</v>
      </c>
      <c r="H1015" t="str">
        <f>VLOOKUP(B1015,dim_company!A:C,3,FALSE)</f>
        <v>Pfizer Inc.</v>
      </c>
      <c r="I1015" t="str">
        <f>VLOOKUP(B1015,dim_company!A:D,4,FALSE)</f>
        <v>SEC03</v>
      </c>
      <c r="J1015" t="str">
        <f>VLOOKUP(I1015,dim_sector!A:B,2,FALSE)</f>
        <v>Healthcare</v>
      </c>
      <c r="K1015">
        <f xml:space="preserve"> tbl_market[[#This Row],[close]] - tbl_market[[#This Row],[open]]</f>
        <v>-6.9300000000000637</v>
      </c>
      <c r="L1015">
        <f xml:space="preserve"> (tbl_market[ [#This Row],[close] ] - tbl_market[[#This Row],[open]]) / tbl_market[[#This Row],[open]]</f>
        <v>-5.011027152102436E-3</v>
      </c>
      <c r="M1015">
        <f xml:space="preserve"> tbl_market[[#This Row],[high]] - tbl_market[[#This Row],[low]]</f>
        <v>24.509999999999991</v>
      </c>
      <c r="N1015" s="11" t="str">
        <f t="shared" si="15"/>
        <v>Jun</v>
      </c>
    </row>
    <row r="1016" spans="1:14">
      <c r="A1016" t="s">
        <v>312</v>
      </c>
      <c r="B1016" t="s">
        <v>48</v>
      </c>
      <c r="C1016">
        <v>1367.75</v>
      </c>
      <c r="D1016">
        <v>1385.7</v>
      </c>
      <c r="E1016">
        <v>1349.8</v>
      </c>
      <c r="F1016">
        <v>1359.17</v>
      </c>
      <c r="G1016">
        <v>1691</v>
      </c>
      <c r="H1016" t="str">
        <f>VLOOKUP(B1016,dim_company!A:C,3,FALSE)</f>
        <v>Pfizer Inc.</v>
      </c>
      <c r="I1016" t="str">
        <f>VLOOKUP(B1016,dim_company!A:D,4,FALSE)</f>
        <v>SEC03</v>
      </c>
      <c r="J1016" t="str">
        <f>VLOOKUP(I1016,dim_sector!A:B,2,FALSE)</f>
        <v>Healthcare</v>
      </c>
      <c r="K1016">
        <f xml:space="preserve"> tbl_market[[#This Row],[close]] - tbl_market[[#This Row],[open]]</f>
        <v>-8.5799999999999272</v>
      </c>
      <c r="L1016">
        <f xml:space="preserve"> (tbl_market[ [#This Row],[close] ] - tbl_market[[#This Row],[open]]) / tbl_market[[#This Row],[open]]</f>
        <v>-6.2730762200694044E-3</v>
      </c>
      <c r="M1016">
        <f xml:space="preserve"> tbl_market[[#This Row],[high]] - tbl_market[[#This Row],[low]]</f>
        <v>35.900000000000091</v>
      </c>
      <c r="N1016" s="11" t="str">
        <f t="shared" si="15"/>
        <v>Jun</v>
      </c>
    </row>
    <row r="1017" spans="1:14">
      <c r="A1017" t="s">
        <v>313</v>
      </c>
      <c r="B1017" t="s">
        <v>48</v>
      </c>
      <c r="C1017">
        <v>1346.56</v>
      </c>
      <c r="D1017">
        <v>1362.53</v>
      </c>
      <c r="E1017">
        <v>1330.59</v>
      </c>
      <c r="F1017">
        <v>1338.55</v>
      </c>
      <c r="G1017">
        <v>32730</v>
      </c>
      <c r="H1017" t="str">
        <f>VLOOKUP(B1017,dim_company!A:C,3,FALSE)</f>
        <v>Pfizer Inc.</v>
      </c>
      <c r="I1017" t="str">
        <f>VLOOKUP(B1017,dim_company!A:D,4,FALSE)</f>
        <v>SEC03</v>
      </c>
      <c r="J1017" t="str">
        <f>VLOOKUP(I1017,dim_sector!A:B,2,FALSE)</f>
        <v>Healthcare</v>
      </c>
      <c r="K1017">
        <f xml:space="preserve"> tbl_market[[#This Row],[close]] - tbl_market[[#This Row],[open]]</f>
        <v>-8.0099999999999909</v>
      </c>
      <c r="L1017">
        <f xml:space="preserve"> (tbl_market[ [#This Row],[close] ] - tbl_market[[#This Row],[open]]) / tbl_market[[#This Row],[open]]</f>
        <v>-5.9484909695817429E-3</v>
      </c>
      <c r="M1017">
        <f xml:space="preserve"> tbl_market[[#This Row],[high]] - tbl_market[[#This Row],[low]]</f>
        <v>31.940000000000055</v>
      </c>
      <c r="N1017" s="11" t="str">
        <f t="shared" si="15"/>
        <v>Jun</v>
      </c>
    </row>
    <row r="1018" spans="1:14">
      <c r="A1018" t="s">
        <v>316</v>
      </c>
      <c r="B1018" t="s">
        <v>48</v>
      </c>
      <c r="C1018">
        <v>1361.73</v>
      </c>
      <c r="D1018">
        <v>1370.59</v>
      </c>
      <c r="E1018">
        <v>1352.87</v>
      </c>
      <c r="F1018">
        <v>1359.41</v>
      </c>
      <c r="G1018">
        <v>23766</v>
      </c>
      <c r="H1018" t="str">
        <f>VLOOKUP(B1018,dim_company!A:C,3,FALSE)</f>
        <v>Pfizer Inc.</v>
      </c>
      <c r="I1018" t="str">
        <f>VLOOKUP(B1018,dim_company!A:D,4,FALSE)</f>
        <v>SEC03</v>
      </c>
      <c r="J1018" t="str">
        <f>VLOOKUP(I1018,dim_sector!A:B,2,FALSE)</f>
        <v>Healthcare</v>
      </c>
      <c r="K1018">
        <f xml:space="preserve"> tbl_market[[#This Row],[close]] - tbl_market[[#This Row],[open]]</f>
        <v>-2.3199999999999363</v>
      </c>
      <c r="L1018">
        <f xml:space="preserve"> (tbl_market[ [#This Row],[close] ] - tbl_market[[#This Row],[open]]) / tbl_market[[#This Row],[open]]</f>
        <v>-1.7037151270809458E-3</v>
      </c>
      <c r="M1018">
        <f xml:space="preserve"> tbl_market[[#This Row],[high]] - tbl_market[[#This Row],[low]]</f>
        <v>17.720000000000027</v>
      </c>
      <c r="N1018" s="11" t="str">
        <f t="shared" si="15"/>
        <v>Jun</v>
      </c>
    </row>
    <row r="1019" spans="1:14">
      <c r="A1019" t="s">
        <v>317</v>
      </c>
      <c r="B1019" t="s">
        <v>48</v>
      </c>
      <c r="C1019">
        <v>1398.24</v>
      </c>
      <c r="D1019">
        <v>1411.18</v>
      </c>
      <c r="E1019">
        <v>1385.3</v>
      </c>
      <c r="F1019">
        <v>1389.22</v>
      </c>
      <c r="G1019">
        <v>18695</v>
      </c>
      <c r="H1019" t="str">
        <f>VLOOKUP(B1019,dim_company!A:C,3,FALSE)</f>
        <v>Pfizer Inc.</v>
      </c>
      <c r="I1019" t="str">
        <f>VLOOKUP(B1019,dim_company!A:D,4,FALSE)</f>
        <v>SEC03</v>
      </c>
      <c r="J1019" t="str">
        <f>VLOOKUP(I1019,dim_sector!A:B,2,FALSE)</f>
        <v>Healthcare</v>
      </c>
      <c r="K1019">
        <f xml:space="preserve"> tbl_market[[#This Row],[close]] - tbl_market[[#This Row],[open]]</f>
        <v>-9.0199999999999818</v>
      </c>
      <c r="L1019">
        <f xml:space="preserve"> (tbl_market[ [#This Row],[close] ] - tbl_market[[#This Row],[open]]) / tbl_market[[#This Row],[open]]</f>
        <v>-6.450966929854661E-3</v>
      </c>
      <c r="M1019">
        <f xml:space="preserve"> tbl_market[[#This Row],[high]] - tbl_market[[#This Row],[low]]</f>
        <v>25.880000000000109</v>
      </c>
      <c r="N1019" s="11" t="str">
        <f t="shared" si="15"/>
        <v>Jun</v>
      </c>
    </row>
    <row r="1020" spans="1:14">
      <c r="A1020" t="s">
        <v>318</v>
      </c>
      <c r="B1020" t="s">
        <v>48</v>
      </c>
      <c r="C1020">
        <v>1376.36</v>
      </c>
      <c r="D1020">
        <v>1393.1</v>
      </c>
      <c r="E1020">
        <v>1359.62</v>
      </c>
      <c r="F1020">
        <v>1370.51</v>
      </c>
      <c r="G1020">
        <v>26491</v>
      </c>
      <c r="H1020" t="str">
        <f>VLOOKUP(B1020,dim_company!A:C,3,FALSE)</f>
        <v>Pfizer Inc.</v>
      </c>
      <c r="I1020" t="str">
        <f>VLOOKUP(B1020,dim_company!A:D,4,FALSE)</f>
        <v>SEC03</v>
      </c>
      <c r="J1020" t="str">
        <f>VLOOKUP(I1020,dim_sector!A:B,2,FALSE)</f>
        <v>Healthcare</v>
      </c>
      <c r="K1020">
        <f xml:space="preserve"> tbl_market[[#This Row],[close]] - tbl_market[[#This Row],[open]]</f>
        <v>-5.8499999999999091</v>
      </c>
      <c r="L1020">
        <f xml:space="preserve"> (tbl_market[ [#This Row],[close] ] - tbl_market[[#This Row],[open]]) / tbl_market[[#This Row],[open]]</f>
        <v>-4.2503414804265669E-3</v>
      </c>
      <c r="M1020">
        <f xml:space="preserve"> tbl_market[[#This Row],[high]] - tbl_market[[#This Row],[low]]</f>
        <v>33.480000000000018</v>
      </c>
      <c r="N1020" s="11" t="str">
        <f t="shared" si="15"/>
        <v>Jun</v>
      </c>
    </row>
    <row r="1021" spans="1:14">
      <c r="A1021" t="s">
        <v>319</v>
      </c>
      <c r="B1021" t="s">
        <v>48</v>
      </c>
      <c r="C1021">
        <v>1381.97</v>
      </c>
      <c r="D1021">
        <v>1398.42</v>
      </c>
      <c r="E1021">
        <v>1365.52</v>
      </c>
      <c r="F1021">
        <v>1380.3</v>
      </c>
      <c r="G1021">
        <v>34045</v>
      </c>
      <c r="H1021" t="str">
        <f>VLOOKUP(B1021,dim_company!A:C,3,FALSE)</f>
        <v>Pfizer Inc.</v>
      </c>
      <c r="I1021" t="str">
        <f>VLOOKUP(B1021,dim_company!A:D,4,FALSE)</f>
        <v>SEC03</v>
      </c>
      <c r="J1021" t="str">
        <f>VLOOKUP(I1021,dim_sector!A:B,2,FALSE)</f>
        <v>Healthcare</v>
      </c>
      <c r="K1021">
        <f xml:space="preserve"> tbl_market[[#This Row],[close]] - tbl_market[[#This Row],[open]]</f>
        <v>-1.6700000000000728</v>
      </c>
      <c r="L1021">
        <f xml:space="preserve"> (tbl_market[ [#This Row],[close] ] - tbl_market[[#This Row],[open]]) / tbl_market[[#This Row],[open]]</f>
        <v>-1.2084198643965301E-3</v>
      </c>
      <c r="M1021">
        <f xml:space="preserve"> tbl_market[[#This Row],[high]] - tbl_market[[#This Row],[low]]</f>
        <v>32.900000000000091</v>
      </c>
      <c r="N1021" s="11" t="str">
        <f t="shared" si="15"/>
        <v>Jun</v>
      </c>
    </row>
    <row r="1022" spans="1:14">
      <c r="A1022" t="s">
        <v>320</v>
      </c>
      <c r="B1022" t="s">
        <v>48</v>
      </c>
      <c r="C1022">
        <v>1401.49</v>
      </c>
      <c r="D1022">
        <v>1414.64</v>
      </c>
      <c r="E1022">
        <v>1388.35</v>
      </c>
      <c r="F1022">
        <v>1395.9</v>
      </c>
      <c r="G1022">
        <v>31497</v>
      </c>
      <c r="H1022" t="str">
        <f>VLOOKUP(B1022,dim_company!A:C,3,FALSE)</f>
        <v>Pfizer Inc.</v>
      </c>
      <c r="I1022" t="str">
        <f>VLOOKUP(B1022,dim_company!A:D,4,FALSE)</f>
        <v>SEC03</v>
      </c>
      <c r="J1022" t="str">
        <f>VLOOKUP(I1022,dim_sector!A:B,2,FALSE)</f>
        <v>Healthcare</v>
      </c>
      <c r="K1022">
        <f xml:space="preserve"> tbl_market[[#This Row],[close]] - tbl_market[[#This Row],[open]]</f>
        <v>-5.5899999999999181</v>
      </c>
      <c r="L1022">
        <f xml:space="preserve"> (tbl_market[ [#This Row],[close] ] - tbl_market[[#This Row],[open]]) / tbl_market[[#This Row],[open]]</f>
        <v>-3.9886121199579861E-3</v>
      </c>
      <c r="M1022">
        <f xml:space="preserve"> tbl_market[[#This Row],[high]] - tbl_market[[#This Row],[low]]</f>
        <v>26.290000000000191</v>
      </c>
      <c r="N1022" s="11" t="str">
        <f t="shared" si="15"/>
        <v>Jun</v>
      </c>
    </row>
    <row r="1023" spans="1:14">
      <c r="A1023" t="s">
        <v>323</v>
      </c>
      <c r="B1023" t="s">
        <v>48</v>
      </c>
      <c r="C1023">
        <v>1364.55</v>
      </c>
      <c r="D1023">
        <v>1371.05</v>
      </c>
      <c r="E1023">
        <v>1358.05</v>
      </c>
      <c r="F1023">
        <v>1370.23</v>
      </c>
      <c r="G1023">
        <v>47686</v>
      </c>
      <c r="H1023" t="str">
        <f>VLOOKUP(B1023,dim_company!A:C,3,FALSE)</f>
        <v>Pfizer Inc.</v>
      </c>
      <c r="I1023" t="str">
        <f>VLOOKUP(B1023,dim_company!A:D,4,FALSE)</f>
        <v>SEC03</v>
      </c>
      <c r="J1023" t="str">
        <f>VLOOKUP(I1023,dim_sector!A:B,2,FALSE)</f>
        <v>Healthcare</v>
      </c>
      <c r="K1023">
        <f xml:space="preserve"> tbl_market[[#This Row],[close]] - tbl_market[[#This Row],[open]]</f>
        <v>5.6800000000000637</v>
      </c>
      <c r="L1023">
        <f xml:space="preserve"> (tbl_market[ [#This Row],[close] ] - tbl_market[[#This Row],[open]]) / tbl_market[[#This Row],[open]]</f>
        <v>4.1625444285662404E-3</v>
      </c>
      <c r="M1023">
        <f xml:space="preserve"> tbl_market[[#This Row],[high]] - tbl_market[[#This Row],[low]]</f>
        <v>13</v>
      </c>
      <c r="N1023" s="11" t="str">
        <f t="shared" si="15"/>
        <v>Jun</v>
      </c>
    </row>
    <row r="1024" spans="1:14">
      <c r="A1024" t="s">
        <v>324</v>
      </c>
      <c r="B1024" t="s">
        <v>48</v>
      </c>
      <c r="C1024">
        <v>1373.49</v>
      </c>
      <c r="D1024">
        <v>1400.49</v>
      </c>
      <c r="E1024">
        <v>1346.5</v>
      </c>
      <c r="F1024">
        <v>1373.34</v>
      </c>
      <c r="G1024">
        <v>44485</v>
      </c>
      <c r="H1024" t="str">
        <f>VLOOKUP(B1024,dim_company!A:C,3,FALSE)</f>
        <v>Pfizer Inc.</v>
      </c>
      <c r="I1024" t="str">
        <f>VLOOKUP(B1024,dim_company!A:D,4,FALSE)</f>
        <v>SEC03</v>
      </c>
      <c r="J1024" t="str">
        <f>VLOOKUP(I1024,dim_sector!A:B,2,FALSE)</f>
        <v>Healthcare</v>
      </c>
      <c r="K1024">
        <f xml:space="preserve"> tbl_market[[#This Row],[close]] - tbl_market[[#This Row],[open]]</f>
        <v>-0.15000000000009095</v>
      </c>
      <c r="L1024">
        <f xml:space="preserve"> (tbl_market[ [#This Row],[close] ] - tbl_market[[#This Row],[open]]) / tbl_market[[#This Row],[open]]</f>
        <v>-1.092108424525049E-4</v>
      </c>
      <c r="M1024">
        <f xml:space="preserve"> tbl_market[[#This Row],[high]] - tbl_market[[#This Row],[low]]</f>
        <v>53.990000000000009</v>
      </c>
      <c r="N1024" s="11" t="str">
        <f t="shared" si="15"/>
        <v>Jun</v>
      </c>
    </row>
    <row r="1025" spans="1:14">
      <c r="A1025" t="s">
        <v>325</v>
      </c>
      <c r="B1025" t="s">
        <v>48</v>
      </c>
      <c r="C1025">
        <v>1412.41</v>
      </c>
      <c r="D1025">
        <v>1428.2</v>
      </c>
      <c r="E1025">
        <v>1396.61</v>
      </c>
      <c r="F1025">
        <v>1418.22</v>
      </c>
      <c r="G1025">
        <v>11068</v>
      </c>
      <c r="H1025" t="str">
        <f>VLOOKUP(B1025,dim_company!A:C,3,FALSE)</f>
        <v>Pfizer Inc.</v>
      </c>
      <c r="I1025" t="str">
        <f>VLOOKUP(B1025,dim_company!A:D,4,FALSE)</f>
        <v>SEC03</v>
      </c>
      <c r="J1025" t="str">
        <f>VLOOKUP(I1025,dim_sector!A:B,2,FALSE)</f>
        <v>Healthcare</v>
      </c>
      <c r="K1025">
        <f xml:space="preserve"> tbl_market[[#This Row],[close]] - tbl_market[[#This Row],[open]]</f>
        <v>5.8099999999999454</v>
      </c>
      <c r="L1025">
        <f xml:space="preserve"> (tbl_market[ [#This Row],[close] ] - tbl_market[[#This Row],[open]]) / tbl_market[[#This Row],[open]]</f>
        <v>4.1135364377198865E-3</v>
      </c>
      <c r="M1025">
        <f xml:space="preserve"> tbl_market[[#This Row],[high]] - tbl_market[[#This Row],[low]]</f>
        <v>31.590000000000146</v>
      </c>
      <c r="N1025" s="11" t="str">
        <f t="shared" si="15"/>
        <v>Jun</v>
      </c>
    </row>
    <row r="1026" spans="1:14">
      <c r="A1026" t="s">
        <v>326</v>
      </c>
      <c r="B1026" t="s">
        <v>48</v>
      </c>
      <c r="C1026">
        <v>1438.96</v>
      </c>
      <c r="D1026">
        <v>1455.49</v>
      </c>
      <c r="E1026">
        <v>1422.43</v>
      </c>
      <c r="F1026">
        <v>1430.71</v>
      </c>
      <c r="G1026">
        <v>1287</v>
      </c>
      <c r="H1026" t="str">
        <f>VLOOKUP(B1026,dim_company!A:C,3,FALSE)</f>
        <v>Pfizer Inc.</v>
      </c>
      <c r="I1026" t="str">
        <f>VLOOKUP(B1026,dim_company!A:D,4,FALSE)</f>
        <v>SEC03</v>
      </c>
      <c r="J1026" t="str">
        <f>VLOOKUP(I1026,dim_sector!A:B,2,FALSE)</f>
        <v>Healthcare</v>
      </c>
      <c r="K1026">
        <f xml:space="preserve"> tbl_market[[#This Row],[close]] - tbl_market[[#This Row],[open]]</f>
        <v>-8.25</v>
      </c>
      <c r="L1026">
        <f xml:space="preserve"> (tbl_market[ [#This Row],[close] ] - tbl_market[[#This Row],[open]]) / tbl_market[[#This Row],[open]]</f>
        <v>-5.7333073886695948E-3</v>
      </c>
      <c r="M1026">
        <f xml:space="preserve"> tbl_market[[#This Row],[high]] - tbl_market[[#This Row],[low]]</f>
        <v>33.059999999999945</v>
      </c>
      <c r="N1026" s="11" t="str">
        <f t="shared" ref="N1026:N1033" si="16">TEXT(A1026,"mmm")</f>
        <v>Jun</v>
      </c>
    </row>
    <row r="1027" spans="1:14">
      <c r="A1027" t="s">
        <v>327</v>
      </c>
      <c r="B1027" t="s">
        <v>48</v>
      </c>
      <c r="C1027">
        <v>1429.61</v>
      </c>
      <c r="D1027">
        <v>1444.31</v>
      </c>
      <c r="E1027">
        <v>1414.9</v>
      </c>
      <c r="F1027">
        <v>1426.64</v>
      </c>
      <c r="G1027">
        <v>36131</v>
      </c>
      <c r="H1027" t="str">
        <f>VLOOKUP(B1027,dim_company!A:C,3,FALSE)</f>
        <v>Pfizer Inc.</v>
      </c>
      <c r="I1027" t="str">
        <f>VLOOKUP(B1027,dim_company!A:D,4,FALSE)</f>
        <v>SEC03</v>
      </c>
      <c r="J1027" t="str">
        <f>VLOOKUP(I1027,dim_sector!A:B,2,FALSE)</f>
        <v>Healthcare</v>
      </c>
      <c r="K1027">
        <f xml:space="preserve"> tbl_market[[#This Row],[close]] - tbl_market[[#This Row],[open]]</f>
        <v>-2.9699999999997999</v>
      </c>
      <c r="L1027">
        <f xml:space="preserve"> (tbl_market[ [#This Row],[close] ] - tbl_market[[#This Row],[open]]) / tbl_market[[#This Row],[open]]</f>
        <v>-2.0774896650133956E-3</v>
      </c>
      <c r="M1027">
        <f xml:space="preserve"> tbl_market[[#This Row],[high]] - tbl_market[[#This Row],[low]]</f>
        <v>29.409999999999854</v>
      </c>
      <c r="N1027" s="11" t="str">
        <f t="shared" si="16"/>
        <v>Jun</v>
      </c>
    </row>
    <row r="1028" spans="1:14">
      <c r="A1028" t="s">
        <v>330</v>
      </c>
      <c r="B1028" t="s">
        <v>48</v>
      </c>
      <c r="C1028">
        <v>1419.27</v>
      </c>
      <c r="D1028">
        <v>1435.79</v>
      </c>
      <c r="E1028">
        <v>1402.75</v>
      </c>
      <c r="F1028">
        <v>1416.94</v>
      </c>
      <c r="G1028">
        <v>41975</v>
      </c>
      <c r="H1028" t="str">
        <f>VLOOKUP(B1028,dim_company!A:C,3,FALSE)</f>
        <v>Pfizer Inc.</v>
      </c>
      <c r="I1028" t="str">
        <f>VLOOKUP(B1028,dim_company!A:D,4,FALSE)</f>
        <v>SEC03</v>
      </c>
      <c r="J1028" t="str">
        <f>VLOOKUP(I1028,dim_sector!A:B,2,FALSE)</f>
        <v>Healthcare</v>
      </c>
      <c r="K1028">
        <f xml:space="preserve"> tbl_market[[#This Row],[close]] - tbl_market[[#This Row],[open]]</f>
        <v>-2.3299999999999272</v>
      </c>
      <c r="L1028">
        <f xml:space="preserve"> (tbl_market[ [#This Row],[close] ] - tbl_market[[#This Row],[open]]) / tbl_market[[#This Row],[open]]</f>
        <v>-1.6416890373219524E-3</v>
      </c>
      <c r="M1028">
        <f xml:space="preserve"> tbl_market[[#This Row],[high]] - tbl_market[[#This Row],[low]]</f>
        <v>33.039999999999964</v>
      </c>
      <c r="N1028" s="11" t="str">
        <f t="shared" si="16"/>
        <v>Jun</v>
      </c>
    </row>
    <row r="1029" spans="1:14">
      <c r="A1029" t="s">
        <v>331</v>
      </c>
      <c r="B1029" t="s">
        <v>48</v>
      </c>
      <c r="C1029">
        <v>1371.49</v>
      </c>
      <c r="D1029">
        <v>1387.19</v>
      </c>
      <c r="E1029">
        <v>1355.8</v>
      </c>
      <c r="F1029">
        <v>1381.62</v>
      </c>
      <c r="G1029">
        <v>4178</v>
      </c>
      <c r="H1029" t="str">
        <f>VLOOKUP(B1029,dim_company!A:C,3,FALSE)</f>
        <v>Pfizer Inc.</v>
      </c>
      <c r="I1029" t="str">
        <f>VLOOKUP(B1029,dim_company!A:D,4,FALSE)</f>
        <v>SEC03</v>
      </c>
      <c r="J1029" t="str">
        <f>VLOOKUP(I1029,dim_sector!A:B,2,FALSE)</f>
        <v>Healthcare</v>
      </c>
      <c r="K1029">
        <f xml:space="preserve"> tbl_market[[#This Row],[close]] - tbl_market[[#This Row],[open]]</f>
        <v>10.129999999999882</v>
      </c>
      <c r="L1029">
        <f xml:space="preserve"> (tbl_market[ [#This Row],[close] ] - tbl_market[[#This Row],[open]]) / tbl_market[[#This Row],[open]]</f>
        <v>7.3861274963724719E-3</v>
      </c>
      <c r="M1029">
        <f xml:space="preserve"> tbl_market[[#This Row],[high]] - tbl_market[[#This Row],[low]]</f>
        <v>31.3900000000001</v>
      </c>
      <c r="N1029" s="11" t="str">
        <f t="shared" si="16"/>
        <v>Jun</v>
      </c>
    </row>
    <row r="1030" spans="1:14">
      <c r="A1030" t="s">
        <v>332</v>
      </c>
      <c r="B1030" t="s">
        <v>48</v>
      </c>
      <c r="C1030">
        <v>1392.25</v>
      </c>
      <c r="D1030">
        <v>1397.92</v>
      </c>
      <c r="E1030">
        <v>1386.57</v>
      </c>
      <c r="F1030">
        <v>1390.16</v>
      </c>
      <c r="G1030">
        <v>27627</v>
      </c>
      <c r="H1030" t="str">
        <f>VLOOKUP(B1030,dim_company!A:C,3,FALSE)</f>
        <v>Pfizer Inc.</v>
      </c>
      <c r="I1030" t="str">
        <f>VLOOKUP(B1030,dim_company!A:D,4,FALSE)</f>
        <v>SEC03</v>
      </c>
      <c r="J1030" t="str">
        <f>VLOOKUP(I1030,dim_sector!A:B,2,FALSE)</f>
        <v>Healthcare</v>
      </c>
      <c r="K1030">
        <f xml:space="preserve"> tbl_market[[#This Row],[close]] - tbl_market[[#This Row],[open]]</f>
        <v>-2.0899999999999181</v>
      </c>
      <c r="L1030">
        <f xml:space="preserve"> (tbl_market[ [#This Row],[close] ] - tbl_market[[#This Row],[open]]) / tbl_market[[#This Row],[open]]</f>
        <v>-1.5011671754353874E-3</v>
      </c>
      <c r="M1030">
        <f xml:space="preserve"> tbl_market[[#This Row],[high]] - tbl_market[[#This Row],[low]]</f>
        <v>11.350000000000136</v>
      </c>
      <c r="N1030" s="11" t="str">
        <f t="shared" si="16"/>
        <v>Jun</v>
      </c>
    </row>
    <row r="1031" spans="1:14">
      <c r="A1031" t="s">
        <v>333</v>
      </c>
      <c r="B1031" t="s">
        <v>48</v>
      </c>
      <c r="C1031">
        <v>1426.17</v>
      </c>
      <c r="D1031">
        <v>1442.23</v>
      </c>
      <c r="E1031">
        <v>1410.12</v>
      </c>
      <c r="F1031">
        <v>1425.04</v>
      </c>
      <c r="G1031">
        <v>36422</v>
      </c>
      <c r="H1031" t="str">
        <f>VLOOKUP(B1031,dim_company!A:C,3,FALSE)</f>
        <v>Pfizer Inc.</v>
      </c>
      <c r="I1031" t="str">
        <f>VLOOKUP(B1031,dim_company!A:D,4,FALSE)</f>
        <v>SEC03</v>
      </c>
      <c r="J1031" t="str">
        <f>VLOOKUP(I1031,dim_sector!A:B,2,FALSE)</f>
        <v>Healthcare</v>
      </c>
      <c r="K1031">
        <f xml:space="preserve"> tbl_market[[#This Row],[close]] - tbl_market[[#This Row],[open]]</f>
        <v>-1.1300000000001091</v>
      </c>
      <c r="L1031">
        <f xml:space="preserve"> (tbl_market[ [#This Row],[close] ] - tbl_market[[#This Row],[open]]) / tbl_market[[#This Row],[open]]</f>
        <v>-7.9233190994068667E-4</v>
      </c>
      <c r="M1031">
        <f xml:space="preserve"> tbl_market[[#This Row],[high]] - tbl_market[[#This Row],[low]]</f>
        <v>32.110000000000127</v>
      </c>
      <c r="N1031" s="11" t="str">
        <f t="shared" si="16"/>
        <v>Jun</v>
      </c>
    </row>
    <row r="1032" spans="1:14">
      <c r="A1032" t="s">
        <v>334</v>
      </c>
      <c r="B1032" t="s">
        <v>48</v>
      </c>
      <c r="C1032">
        <v>1410.54</v>
      </c>
      <c r="D1032">
        <v>1424.13</v>
      </c>
      <c r="E1032">
        <v>1396.96</v>
      </c>
      <c r="F1032">
        <v>1410.84</v>
      </c>
      <c r="G1032">
        <v>8135</v>
      </c>
      <c r="H1032" t="str">
        <f>VLOOKUP(B1032,dim_company!A:C,3,FALSE)</f>
        <v>Pfizer Inc.</v>
      </c>
      <c r="I1032" t="str">
        <f>VLOOKUP(B1032,dim_company!A:D,4,FALSE)</f>
        <v>SEC03</v>
      </c>
      <c r="J1032" t="str">
        <f>VLOOKUP(I1032,dim_sector!A:B,2,FALSE)</f>
        <v>Healthcare</v>
      </c>
      <c r="K1032">
        <f xml:space="preserve"> tbl_market[[#This Row],[close]] - tbl_market[[#This Row],[open]]</f>
        <v>0.29999999999995453</v>
      </c>
      <c r="L1032">
        <f xml:space="preserve"> (tbl_market[ [#This Row],[close] ] - tbl_market[[#This Row],[open]]) / tbl_market[[#This Row],[open]]</f>
        <v>2.1268450380702039E-4</v>
      </c>
      <c r="M1032">
        <f xml:space="preserve"> tbl_market[[#This Row],[high]] - tbl_market[[#This Row],[low]]</f>
        <v>27.170000000000073</v>
      </c>
      <c r="N1032" s="11" t="str">
        <f t="shared" si="16"/>
        <v>Jun</v>
      </c>
    </row>
    <row r="1033" spans="1:14">
      <c r="A1033" t="s">
        <v>337</v>
      </c>
      <c r="B1033" t="s">
        <v>48</v>
      </c>
      <c r="C1033">
        <v>1378.34</v>
      </c>
      <c r="D1033">
        <v>1385.28</v>
      </c>
      <c r="E1033">
        <v>1371.39</v>
      </c>
      <c r="F1033">
        <v>1377.18</v>
      </c>
      <c r="G1033">
        <v>24238</v>
      </c>
      <c r="H1033" t="str">
        <f>VLOOKUP(B1033,dim_company!A:C,3,FALSE)</f>
        <v>Pfizer Inc.</v>
      </c>
      <c r="I1033" t="str">
        <f>VLOOKUP(B1033,dim_company!A:D,4,FALSE)</f>
        <v>SEC03</v>
      </c>
      <c r="J1033" t="str">
        <f>VLOOKUP(I1033,dim_sector!A:B,2,FALSE)</f>
        <v>Healthcare</v>
      </c>
      <c r="K1033">
        <f xml:space="preserve"> tbl_market[[#This Row],[close]] - tbl_market[[#This Row],[open]]</f>
        <v>-1.1599999999998545</v>
      </c>
      <c r="L1033">
        <f xml:space="preserve"> (tbl_market[ [#This Row],[close] ] - tbl_market[[#This Row],[open]]) / tbl_market[[#This Row],[open]]</f>
        <v>-8.415920600141145E-4</v>
      </c>
      <c r="M1033">
        <f xml:space="preserve"> tbl_market[[#This Row],[high]] - tbl_market[[#This Row],[low]]</f>
        <v>13.889999999999873</v>
      </c>
      <c r="N1033" s="11" t="str">
        <f t="shared" si="16"/>
        <v>Jun</v>
      </c>
    </row>
  </sheetData>
  <phoneticPr fontId="4"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A639-D4D6-49D0-BE6F-3CC68056D095}">
  <dimension ref="A1:K29"/>
  <sheetViews>
    <sheetView workbookViewId="0">
      <selection activeCell="B5" sqref="B5"/>
    </sheetView>
  </sheetViews>
  <sheetFormatPr defaultRowHeight="14.4"/>
  <cols>
    <col min="1" max="1" width="14.109375" bestFit="1" customWidth="1"/>
    <col min="2" max="2" width="14.88671875" bestFit="1" customWidth="1"/>
    <col min="3" max="3" width="11.77734375" bestFit="1" customWidth="1"/>
    <col min="4" max="4" width="12.5546875" bestFit="1" customWidth="1"/>
    <col min="5" max="5" width="13.88671875" bestFit="1" customWidth="1"/>
    <col min="6" max="6" width="23.6640625" bestFit="1" customWidth="1"/>
    <col min="7" max="7" width="22.33203125" bestFit="1" customWidth="1"/>
    <col min="8" max="8" width="23.6640625" bestFit="1" customWidth="1"/>
    <col min="9" max="9" width="20.33203125" bestFit="1" customWidth="1"/>
    <col min="10" max="10" width="20" bestFit="1" customWidth="1"/>
    <col min="11" max="11" width="17" bestFit="1" customWidth="1"/>
  </cols>
  <sheetData>
    <row r="1" spans="1:11">
      <c r="D1" s="4" t="s">
        <v>1933</v>
      </c>
      <c r="E1" t="s">
        <v>1932</v>
      </c>
    </row>
    <row r="2" spans="1:11">
      <c r="A2" s="4" t="s">
        <v>26</v>
      </c>
      <c r="B2" t="s" vm="1">
        <v>1898</v>
      </c>
    </row>
    <row r="3" spans="1:11">
      <c r="D3" s="4" t="s">
        <v>1895</v>
      </c>
      <c r="E3" t="s">
        <v>1899</v>
      </c>
    </row>
    <row r="4" spans="1:11">
      <c r="A4" s="25" t="s">
        <v>1895</v>
      </c>
      <c r="B4" t="s">
        <v>1897</v>
      </c>
      <c r="D4" s="5" t="s">
        <v>47</v>
      </c>
      <c r="E4" s="12">
        <v>-2.760799613932695E-4</v>
      </c>
      <c r="G4" s="4" t="s">
        <v>1933</v>
      </c>
      <c r="H4" t="s">
        <v>1932</v>
      </c>
    </row>
    <row r="5" spans="1:11">
      <c r="A5" s="5" t="s">
        <v>1936</v>
      </c>
      <c r="B5" s="23">
        <v>819.80896739130435</v>
      </c>
      <c r="D5" s="5" t="s">
        <v>41</v>
      </c>
      <c r="E5" s="12">
        <v>-1.8841608430550093E-4</v>
      </c>
    </row>
    <row r="6" spans="1:11">
      <c r="A6" s="5" t="s">
        <v>1935</v>
      </c>
      <c r="B6" s="23">
        <v>852.73899999999992</v>
      </c>
      <c r="D6" s="5" t="s">
        <v>35</v>
      </c>
      <c r="E6" s="12">
        <v>6.0542862455374361E-5</v>
      </c>
      <c r="G6" s="4" t="s">
        <v>1895</v>
      </c>
      <c r="H6" t="s">
        <v>1899</v>
      </c>
      <c r="I6" t="s">
        <v>1906</v>
      </c>
      <c r="J6" t="s">
        <v>1907</v>
      </c>
      <c r="K6" t="s">
        <v>1908</v>
      </c>
    </row>
    <row r="7" spans="1:11">
      <c r="A7" s="5" t="s">
        <v>1938</v>
      </c>
      <c r="B7" s="23">
        <v>888.79922619047613</v>
      </c>
      <c r="D7" s="5" t="s">
        <v>32</v>
      </c>
      <c r="E7" s="12">
        <v>4.8265017929136539E-4</v>
      </c>
      <c r="G7" s="5" t="s">
        <v>47</v>
      </c>
      <c r="H7" s="8">
        <v>-2.760799613932695E-4</v>
      </c>
      <c r="I7" s="8">
        <v>9.171650091071834E-3</v>
      </c>
      <c r="J7" s="8">
        <v>-8.9724001170312755E-3</v>
      </c>
      <c r="K7" s="7">
        <v>25383.449612403099</v>
      </c>
    </row>
    <row r="8" spans="1:11">
      <c r="A8" s="5" t="s">
        <v>1934</v>
      </c>
      <c r="B8" s="23">
        <v>910.31460227272726</v>
      </c>
      <c r="D8" s="5" t="s">
        <v>44</v>
      </c>
      <c r="E8" s="12">
        <v>-2.1828928890355731E-4</v>
      </c>
      <c r="G8" s="5" t="s">
        <v>41</v>
      </c>
      <c r="H8" s="8">
        <v>-1.8841608430550093E-4</v>
      </c>
      <c r="I8" s="8">
        <v>9.4980230359290856E-3</v>
      </c>
      <c r="J8" s="8">
        <v>-8.9726672950046962E-3</v>
      </c>
      <c r="K8" s="7">
        <v>24705.674418604653</v>
      </c>
    </row>
    <row r="9" spans="1:11">
      <c r="A9" s="5" t="s">
        <v>1939</v>
      </c>
      <c r="B9" s="23">
        <v>926.49215909090901</v>
      </c>
      <c r="D9" s="5" t="s">
        <v>50</v>
      </c>
      <c r="E9" s="12">
        <v>-3.9839267878771502E-4</v>
      </c>
      <c r="G9" s="5" t="s">
        <v>35</v>
      </c>
      <c r="H9" s="8">
        <v>6.0542862455374361E-5</v>
      </c>
      <c r="I9" s="8">
        <v>8.0229543078475154E-3</v>
      </c>
      <c r="J9" s="8">
        <v>-9.5118423860214556E-3</v>
      </c>
      <c r="K9" s="7">
        <v>26012.976744186046</v>
      </c>
    </row>
    <row r="10" spans="1:11">
      <c r="A10" s="5" t="s">
        <v>1937</v>
      </c>
      <c r="B10" s="23">
        <v>919.84517857142851</v>
      </c>
      <c r="D10" s="5" t="s">
        <v>38</v>
      </c>
      <c r="E10" s="12">
        <v>4.0091906248162173E-5</v>
      </c>
      <c r="G10" s="5" t="s">
        <v>32</v>
      </c>
      <c r="H10" s="8">
        <v>4.8265017929136539E-4</v>
      </c>
      <c r="I10" s="8">
        <v>9.7477153792080128E-3</v>
      </c>
      <c r="J10" s="8">
        <v>-8.6269184229541152E-3</v>
      </c>
      <c r="K10" s="7">
        <v>24653.922480620156</v>
      </c>
    </row>
    <row r="11" spans="1:11">
      <c r="A11" s="5" t="s">
        <v>1896</v>
      </c>
      <c r="B11" s="23">
        <v>886.05943798449607</v>
      </c>
      <c r="D11" s="5" t="s">
        <v>29</v>
      </c>
      <c r="E11" s="12">
        <v>-1.0298203734307618E-4</v>
      </c>
      <c r="G11" s="5" t="s">
        <v>44</v>
      </c>
      <c r="H11" s="8">
        <v>-2.1828928890355731E-4</v>
      </c>
      <c r="I11" s="8">
        <v>8.2105975960724466E-3</v>
      </c>
      <c r="J11" s="8">
        <v>-8.8358458961474602E-3</v>
      </c>
      <c r="K11" s="7">
        <v>25531.798449612405</v>
      </c>
    </row>
    <row r="12" spans="1:11">
      <c r="D12" s="5" t="s">
        <v>1896</v>
      </c>
      <c r="E12" s="12">
        <v>-7.5109387842277163E-5</v>
      </c>
      <c r="G12" s="5" t="s">
        <v>50</v>
      </c>
      <c r="H12" s="8">
        <v>-3.9839267878771502E-4</v>
      </c>
      <c r="I12" s="8">
        <v>8.2246225231048797E-3</v>
      </c>
      <c r="J12" s="8">
        <v>-7.791286102196919E-3</v>
      </c>
      <c r="K12" s="7">
        <v>24664.891472868218</v>
      </c>
    </row>
    <row r="13" spans="1:11">
      <c r="G13" s="5" t="s">
        <v>38</v>
      </c>
      <c r="H13" s="8">
        <v>4.0091906248162173E-5</v>
      </c>
      <c r="I13" s="8">
        <v>9.9027268378247841E-3</v>
      </c>
      <c r="J13" s="8">
        <v>-8.2893524948465074E-3</v>
      </c>
      <c r="K13" s="7">
        <v>27069.81395348837</v>
      </c>
    </row>
    <row r="14" spans="1:11">
      <c r="D14" s="4" t="s">
        <v>1895</v>
      </c>
      <c r="E14" t="s">
        <v>1900</v>
      </c>
      <c r="G14" s="5" t="s">
        <v>29</v>
      </c>
      <c r="H14" s="8">
        <v>-1.0298203734307618E-4</v>
      </c>
      <c r="I14" s="8">
        <v>9.5946270088750913E-3</v>
      </c>
      <c r="J14" s="8">
        <v>-9.3215382365842685E-3</v>
      </c>
      <c r="K14" s="7">
        <v>25295.844961240309</v>
      </c>
    </row>
    <row r="15" spans="1:11">
      <c r="D15" s="5" t="s">
        <v>23</v>
      </c>
      <c r="E15" s="7">
        <v>11.361860465116287</v>
      </c>
      <c r="G15" s="5" t="s">
        <v>1896</v>
      </c>
      <c r="H15">
        <v>-7.5109387842277163E-5</v>
      </c>
      <c r="I15">
        <v>9.9027268378247841E-3</v>
      </c>
      <c r="J15">
        <v>-9.5118423860214556E-3</v>
      </c>
      <c r="K15" s="7">
        <v>25414.796511627908</v>
      </c>
    </row>
    <row r="16" spans="1:11">
      <c r="D16" s="5" t="s">
        <v>21</v>
      </c>
      <c r="E16" s="7">
        <v>12.454108527131783</v>
      </c>
    </row>
    <row r="17" spans="4:6">
      <c r="D17" s="5" t="s">
        <v>17</v>
      </c>
      <c r="E17" s="7">
        <v>43.841240310077531</v>
      </c>
    </row>
    <row r="18" spans="4:6">
      <c r="D18" s="5" t="s">
        <v>19</v>
      </c>
      <c r="E18" s="7">
        <v>23.965038759689929</v>
      </c>
    </row>
    <row r="19" spans="4:6">
      <c r="D19" s="5" t="s">
        <v>15</v>
      </c>
      <c r="E19" s="7">
        <v>13.032926356589154</v>
      </c>
    </row>
    <row r="20" spans="4:6">
      <c r="D20" s="5" t="s">
        <v>1896</v>
      </c>
      <c r="E20" s="7">
        <v>17.969244186046513</v>
      </c>
    </row>
    <row r="21" spans="4:6" ht="16.8" customHeight="1"/>
    <row r="22" spans="4:6">
      <c r="D22" s="4" t="s">
        <v>1895</v>
      </c>
      <c r="E22" t="s">
        <v>1901</v>
      </c>
      <c r="F22" t="s">
        <v>1899</v>
      </c>
    </row>
    <row r="23" spans="4:6">
      <c r="D23" s="5" t="s">
        <v>1936</v>
      </c>
      <c r="E23">
        <v>4622495</v>
      </c>
      <c r="F23">
        <v>-1.3622665344744625E-4</v>
      </c>
    </row>
    <row r="24" spans="4:6">
      <c r="D24" s="5" t="s">
        <v>1935</v>
      </c>
      <c r="E24">
        <v>4062883</v>
      </c>
      <c r="F24">
        <v>-4.2268339438124574E-4</v>
      </c>
    </row>
    <row r="25" spans="4:6">
      <c r="D25" s="5" t="s">
        <v>1938</v>
      </c>
      <c r="E25">
        <v>4239743</v>
      </c>
      <c r="F25">
        <v>2.9290637449383612E-4</v>
      </c>
    </row>
    <row r="26" spans="4:6">
      <c r="D26" s="5" t="s">
        <v>1934</v>
      </c>
      <c r="E26">
        <v>4391357</v>
      </c>
      <c r="F26">
        <v>-1.4338448080517791E-4</v>
      </c>
    </row>
    <row r="27" spans="4:6">
      <c r="D27" s="5" t="s">
        <v>1939</v>
      </c>
      <c r="E27">
        <v>4437420</v>
      </c>
      <c r="F27">
        <v>3.617395027401589E-5</v>
      </c>
    </row>
    <row r="28" spans="4:6">
      <c r="D28" s="5" t="s">
        <v>1937</v>
      </c>
      <c r="E28">
        <v>4474172</v>
      </c>
      <c r="F28">
        <v>-9.0220586067741199E-5</v>
      </c>
    </row>
    <row r="29" spans="4:6">
      <c r="D29" s="5" t="s">
        <v>1896</v>
      </c>
      <c r="E29">
        <v>26228070</v>
      </c>
      <c r="F29">
        <v>-7.5109387842277095E-5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53AB-5A26-4F89-BE12-489FC2C0AD18}">
  <dimension ref="A1:H117"/>
  <sheetViews>
    <sheetView workbookViewId="0">
      <selection activeCell="D6" sqref="D6"/>
    </sheetView>
  </sheetViews>
  <sheetFormatPr defaultRowHeight="14.4"/>
  <cols>
    <col min="1" max="1" width="12.5546875" bestFit="1" customWidth="1"/>
    <col min="2" max="2" width="16" style="14" bestFit="1" customWidth="1"/>
    <col min="4" max="4" width="14.109375" style="16" bestFit="1" customWidth="1"/>
    <col min="5" max="5" width="16" style="14" bestFit="1" customWidth="1"/>
    <col min="7" max="7" width="14.109375" bestFit="1" customWidth="1"/>
    <col min="8" max="8" width="19.6640625" style="19" bestFit="1" customWidth="1"/>
  </cols>
  <sheetData>
    <row r="1" spans="1:8">
      <c r="A1" s="4" t="s">
        <v>1895</v>
      </c>
      <c r="B1" s="14" t="s">
        <v>1929</v>
      </c>
      <c r="D1"/>
      <c r="E1"/>
      <c r="G1" s="4" t="s">
        <v>26</v>
      </c>
      <c r="H1" t="s" vm="1">
        <v>1898</v>
      </c>
    </row>
    <row r="2" spans="1:8">
      <c r="A2" s="5" t="s">
        <v>121</v>
      </c>
      <c r="B2" s="14">
        <v>4731044.3994152201</v>
      </c>
      <c r="D2"/>
      <c r="E2"/>
      <c r="G2" s="4" t="s">
        <v>1933</v>
      </c>
      <c r="H2" t="s" vm="3">
        <v>1898</v>
      </c>
    </row>
    <row r="3" spans="1:8">
      <c r="A3" s="5" t="s">
        <v>124</v>
      </c>
      <c r="B3" s="14">
        <v>6567901.6635256233</v>
      </c>
      <c r="D3" s="4" t="s">
        <v>26</v>
      </c>
      <c r="E3" t="s" vm="1">
        <v>1898</v>
      </c>
    </row>
    <row r="4" spans="1:8">
      <c r="A4" s="5" t="s">
        <v>127</v>
      </c>
      <c r="B4" s="14">
        <v>7367555.1528649889</v>
      </c>
      <c r="D4"/>
      <c r="E4"/>
      <c r="G4" s="4" t="s">
        <v>1895</v>
      </c>
      <c r="H4" t="s">
        <v>1930</v>
      </c>
    </row>
    <row r="5" spans="1:8">
      <c r="A5" s="5" t="s">
        <v>130</v>
      </c>
      <c r="B5" s="14">
        <v>3721489.4235147983</v>
      </c>
      <c r="D5" s="4" t="s">
        <v>1895</v>
      </c>
      <c r="E5" s="14" t="s">
        <v>1929</v>
      </c>
      <c r="G5" s="5">
        <v>0</v>
      </c>
      <c r="H5">
        <v>27</v>
      </c>
    </row>
    <row r="6" spans="1:8">
      <c r="A6" s="5" t="s">
        <v>133</v>
      </c>
      <c r="B6" s="14">
        <v>4169089.1810801369</v>
      </c>
      <c r="D6" s="5" t="s">
        <v>1936</v>
      </c>
      <c r="E6" s="14">
        <v>6113291.9014471397</v>
      </c>
      <c r="G6" s="5">
        <v>1</v>
      </c>
      <c r="H6">
        <v>212</v>
      </c>
    </row>
    <row r="7" spans="1:8">
      <c r="A7" s="5" t="s">
        <v>136</v>
      </c>
      <c r="B7" s="14">
        <v>7614801.6798439529</v>
      </c>
      <c r="D7" s="5" t="s">
        <v>1935</v>
      </c>
      <c r="E7" s="14">
        <v>13296462.078658994</v>
      </c>
      <c r="G7" s="5" t="s">
        <v>1896</v>
      </c>
      <c r="H7">
        <v>239</v>
      </c>
    </row>
    <row r="8" spans="1:8">
      <c r="A8" s="5" t="s">
        <v>139</v>
      </c>
      <c r="B8" s="14">
        <v>7577077.7351776706</v>
      </c>
      <c r="D8" s="5" t="s">
        <v>1938</v>
      </c>
      <c r="E8" s="14">
        <v>13408819.789688475</v>
      </c>
      <c r="H8"/>
    </row>
    <row r="9" spans="1:8">
      <c r="A9" s="5" t="s">
        <v>142</v>
      </c>
      <c r="B9" s="14">
        <v>5038935.2266457044</v>
      </c>
      <c r="D9" s="5" t="s">
        <v>1934</v>
      </c>
      <c r="E9" s="14">
        <v>8326856.0100540081</v>
      </c>
      <c r="H9"/>
    </row>
    <row r="10" spans="1:8">
      <c r="A10" s="5" t="s">
        <v>145</v>
      </c>
      <c r="B10" s="14">
        <v>4574708.651873081</v>
      </c>
      <c r="D10" s="5" t="s">
        <v>1939</v>
      </c>
      <c r="E10" s="14">
        <v>10802395.791443245</v>
      </c>
      <c r="H10"/>
    </row>
    <row r="11" spans="1:8">
      <c r="A11" s="5" t="s">
        <v>148</v>
      </c>
      <c r="B11" s="14">
        <v>9404601.2261120118</v>
      </c>
      <c r="D11" s="5" t="s">
        <v>1937</v>
      </c>
      <c r="E11" s="14">
        <v>8819378.7687613294</v>
      </c>
      <c r="H11"/>
    </row>
    <row r="12" spans="1:8">
      <c r="A12" s="5" t="s">
        <v>1896</v>
      </c>
      <c r="B12" s="14">
        <v>60767204.340053193</v>
      </c>
      <c r="D12" s="17" t="s">
        <v>1896</v>
      </c>
      <c r="E12" s="14">
        <v>60767204.340053193</v>
      </c>
      <c r="H12"/>
    </row>
    <row r="13" spans="1:8">
      <c r="D13"/>
      <c r="E13"/>
      <c r="H13"/>
    </row>
    <row r="14" spans="1:8">
      <c r="A14" s="4" t="s">
        <v>1895</v>
      </c>
      <c r="B14" s="14" t="s">
        <v>1929</v>
      </c>
      <c r="D14"/>
      <c r="E14"/>
      <c r="H14"/>
    </row>
    <row r="15" spans="1:8">
      <c r="A15" s="5" t="s">
        <v>54</v>
      </c>
      <c r="B15" s="14">
        <v>2993292.5827934444</v>
      </c>
      <c r="D15"/>
      <c r="E15"/>
      <c r="H15"/>
    </row>
    <row r="16" spans="1:8">
      <c r="A16" s="5" t="s">
        <v>57</v>
      </c>
      <c r="B16" s="14">
        <v>521503.48488074541</v>
      </c>
      <c r="D16"/>
      <c r="E16"/>
      <c r="H16"/>
    </row>
    <row r="17" spans="1:8">
      <c r="A17" s="5" t="s">
        <v>60</v>
      </c>
      <c r="B17" s="14">
        <v>2897605.4004845172</v>
      </c>
      <c r="D17"/>
      <c r="E17"/>
      <c r="H17"/>
    </row>
    <row r="18" spans="1:8">
      <c r="A18" s="5" t="s">
        <v>63</v>
      </c>
      <c r="B18" s="14">
        <v>1874430.973261639</v>
      </c>
      <c r="D18"/>
      <c r="E18"/>
      <c r="H18"/>
    </row>
    <row r="19" spans="1:8">
      <c r="A19" s="5" t="s">
        <v>66</v>
      </c>
      <c r="B19" s="14">
        <v>2380972.1123794559</v>
      </c>
      <c r="D19"/>
      <c r="E19"/>
      <c r="H19"/>
    </row>
    <row r="20" spans="1:8">
      <c r="A20" s="5" t="s">
        <v>68</v>
      </c>
      <c r="B20" s="14">
        <v>1368399.6867794062</v>
      </c>
      <c r="D20"/>
      <c r="E20"/>
    </row>
    <row r="21" spans="1:8">
      <c r="A21" s="5" t="s">
        <v>70</v>
      </c>
      <c r="B21" s="14">
        <v>765620.49342856999</v>
      </c>
      <c r="D21"/>
      <c r="E21"/>
    </row>
    <row r="22" spans="1:8">
      <c r="A22" s="5" t="s">
        <v>72</v>
      </c>
      <c r="B22" s="14">
        <v>4619986.5215379233</v>
      </c>
      <c r="D22"/>
      <c r="E22"/>
    </row>
    <row r="23" spans="1:8">
      <c r="A23" s="5" t="s">
        <v>74</v>
      </c>
      <c r="B23" s="14">
        <v>1348542.3343789291</v>
      </c>
      <c r="D23"/>
      <c r="E23"/>
    </row>
    <row r="24" spans="1:8">
      <c r="A24" s="5" t="s">
        <v>76</v>
      </c>
      <c r="B24" s="14">
        <v>2561722.9189922339</v>
      </c>
      <c r="D24"/>
      <c r="E24"/>
    </row>
    <row r="25" spans="1:8">
      <c r="A25" s="5" t="s">
        <v>78</v>
      </c>
      <c r="B25" s="14">
        <v>913946.61701598577</v>
      </c>
      <c r="D25"/>
      <c r="E25"/>
    </row>
    <row r="26" spans="1:8">
      <c r="A26" s="5" t="s">
        <v>80</v>
      </c>
      <c r="B26" s="14">
        <v>4270464.0216811877</v>
      </c>
      <c r="D26"/>
      <c r="E26"/>
    </row>
    <row r="27" spans="1:8">
      <c r="A27" s="5" t="s">
        <v>82</v>
      </c>
      <c r="B27" s="14">
        <v>1026951.8687022924</v>
      </c>
      <c r="D27"/>
      <c r="E27"/>
    </row>
    <row r="28" spans="1:8">
      <c r="A28" s="5" t="s">
        <v>84</v>
      </c>
      <c r="B28" s="14">
        <v>2256907.6682427283</v>
      </c>
      <c r="D28"/>
      <c r="E28"/>
    </row>
    <row r="29" spans="1:8">
      <c r="A29" s="5" t="s">
        <v>86</v>
      </c>
      <c r="B29" s="14">
        <v>3183715.3983539655</v>
      </c>
      <c r="D29"/>
      <c r="E29"/>
    </row>
    <row r="30" spans="1:8">
      <c r="A30" s="5" t="s">
        <v>88</v>
      </c>
      <c r="B30" s="14">
        <v>1021033.275543051</v>
      </c>
      <c r="D30"/>
      <c r="E30"/>
    </row>
    <row r="31" spans="1:8">
      <c r="A31" s="5" t="s">
        <v>90</v>
      </c>
      <c r="B31" s="14">
        <v>698194.51112258248</v>
      </c>
      <c r="D31"/>
      <c r="E31"/>
    </row>
    <row r="32" spans="1:8">
      <c r="A32" s="5" t="s">
        <v>92</v>
      </c>
      <c r="B32" s="14">
        <v>1800513.4507407406</v>
      </c>
      <c r="D32"/>
      <c r="E32"/>
    </row>
    <row r="33" spans="1:5">
      <c r="A33" s="5" t="s">
        <v>94</v>
      </c>
      <c r="B33" s="14">
        <v>3585204.2897899728</v>
      </c>
      <c r="D33"/>
      <c r="E33"/>
    </row>
    <row r="34" spans="1:5">
      <c r="A34" s="5" t="s">
        <v>96</v>
      </c>
      <c r="B34" s="14">
        <v>566726.72494373634</v>
      </c>
      <c r="D34"/>
      <c r="E34"/>
    </row>
    <row r="35" spans="1:5">
      <c r="A35" s="5" t="s">
        <v>98</v>
      </c>
      <c r="B35" s="14">
        <v>1787380.18</v>
      </c>
      <c r="D35"/>
      <c r="E35"/>
    </row>
    <row r="36" spans="1:5">
      <c r="A36" s="5" t="s">
        <v>100</v>
      </c>
      <c r="B36" s="14">
        <v>1795739.9225984337</v>
      </c>
      <c r="D36"/>
      <c r="E36"/>
    </row>
    <row r="37" spans="1:5">
      <c r="A37" s="5" t="s">
        <v>102</v>
      </c>
      <c r="B37" s="14">
        <v>2638861.9276246475</v>
      </c>
      <c r="D37"/>
      <c r="E37"/>
    </row>
    <row r="38" spans="1:5">
      <c r="A38" s="5" t="s">
        <v>104</v>
      </c>
      <c r="B38" s="14">
        <v>2499796.0873313271</v>
      </c>
      <c r="D38"/>
      <c r="E38"/>
    </row>
    <row r="39" spans="1:5">
      <c r="A39" s="5" t="s">
        <v>106</v>
      </c>
      <c r="B39" s="14">
        <v>399721.95285690419</v>
      </c>
      <c r="D39"/>
      <c r="E39"/>
    </row>
    <row r="40" spans="1:5">
      <c r="A40" s="5" t="s">
        <v>108</v>
      </c>
      <c r="B40" s="14">
        <v>3135191.6797910347</v>
      </c>
      <c r="D40"/>
      <c r="E40"/>
    </row>
    <row r="41" spans="1:5">
      <c r="A41" s="5" t="s">
        <v>110</v>
      </c>
      <c r="B41" s="14">
        <v>2463858.6034478578</v>
      </c>
      <c r="D41"/>
      <c r="E41"/>
    </row>
    <row r="42" spans="1:5">
      <c r="A42" s="5" t="s">
        <v>112</v>
      </c>
      <c r="B42" s="14">
        <v>1560463.3067276285</v>
      </c>
      <c r="D42"/>
      <c r="E42"/>
    </row>
    <row r="43" spans="1:5">
      <c r="A43" s="5" t="s">
        <v>114</v>
      </c>
      <c r="B43" s="14">
        <v>1956493.9368643749</v>
      </c>
      <c r="D43"/>
      <c r="E43"/>
    </row>
    <row r="44" spans="1:5">
      <c r="A44" s="5" t="s">
        <v>116</v>
      </c>
      <c r="B44" s="14">
        <v>1873962.4077578713</v>
      </c>
      <c r="D44"/>
      <c r="E44"/>
    </row>
    <row r="45" spans="1:5">
      <c r="A45" s="5" t="s">
        <v>1896</v>
      </c>
      <c r="B45" s="14">
        <v>60767204.340053193</v>
      </c>
      <c r="D45"/>
      <c r="E45"/>
    </row>
    <row r="46" spans="1:5">
      <c r="D46"/>
      <c r="E46"/>
    </row>
    <row r="47" spans="1:5">
      <c r="D47"/>
      <c r="E47"/>
    </row>
    <row r="48" spans="1:5">
      <c r="D48"/>
      <c r="E48"/>
    </row>
    <row r="49" spans="4:5">
      <c r="D49"/>
      <c r="E49"/>
    </row>
    <row r="50" spans="4:5">
      <c r="D50"/>
      <c r="E50"/>
    </row>
    <row r="51" spans="4:5">
      <c r="D51"/>
      <c r="E51"/>
    </row>
    <row r="52" spans="4:5">
      <c r="D52"/>
      <c r="E52"/>
    </row>
    <row r="53" spans="4:5">
      <c r="D53"/>
      <c r="E53"/>
    </row>
    <row r="54" spans="4:5">
      <c r="D54"/>
      <c r="E54"/>
    </row>
    <row r="55" spans="4:5">
      <c r="D55"/>
      <c r="E55"/>
    </row>
    <row r="56" spans="4:5">
      <c r="D56"/>
      <c r="E56"/>
    </row>
    <row r="57" spans="4:5">
      <c r="D57"/>
      <c r="E57"/>
    </row>
    <row r="58" spans="4:5">
      <c r="D58"/>
      <c r="E58"/>
    </row>
    <row r="59" spans="4:5">
      <c r="D59"/>
      <c r="E59"/>
    </row>
    <row r="60" spans="4:5">
      <c r="D60"/>
      <c r="E60"/>
    </row>
    <row r="61" spans="4:5">
      <c r="D61"/>
      <c r="E61"/>
    </row>
    <row r="62" spans="4:5">
      <c r="D62"/>
      <c r="E62"/>
    </row>
    <row r="63" spans="4:5">
      <c r="D63"/>
      <c r="E63"/>
    </row>
    <row r="64" spans="4:5">
      <c r="D64"/>
      <c r="E64"/>
    </row>
    <row r="65" spans="4:5">
      <c r="D65"/>
      <c r="E65"/>
    </row>
    <row r="66" spans="4:5">
      <c r="D66"/>
      <c r="E66"/>
    </row>
    <row r="67" spans="4:5">
      <c r="D67"/>
      <c r="E67"/>
    </row>
    <row r="68" spans="4:5">
      <c r="D68"/>
      <c r="E68"/>
    </row>
    <row r="69" spans="4:5">
      <c r="D69"/>
      <c r="E69"/>
    </row>
    <row r="70" spans="4:5">
      <c r="D70"/>
      <c r="E70"/>
    </row>
    <row r="71" spans="4:5">
      <c r="D71"/>
      <c r="E71"/>
    </row>
    <row r="72" spans="4:5">
      <c r="D72"/>
      <c r="E72"/>
    </row>
    <row r="73" spans="4:5">
      <c r="D73"/>
      <c r="E73"/>
    </row>
    <row r="74" spans="4:5">
      <c r="D74"/>
      <c r="E74"/>
    </row>
    <row r="75" spans="4:5">
      <c r="D75"/>
      <c r="E75"/>
    </row>
    <row r="76" spans="4:5">
      <c r="D76"/>
      <c r="E76"/>
    </row>
    <row r="77" spans="4:5">
      <c r="D77"/>
      <c r="E77"/>
    </row>
    <row r="78" spans="4:5">
      <c r="D78"/>
      <c r="E78"/>
    </row>
    <row r="79" spans="4:5">
      <c r="D79"/>
      <c r="E79"/>
    </row>
    <row r="80" spans="4:5">
      <c r="D80"/>
      <c r="E80"/>
    </row>
    <row r="81" spans="4:5">
      <c r="D81"/>
      <c r="E81"/>
    </row>
    <row r="82" spans="4:5">
      <c r="D82"/>
      <c r="E82"/>
    </row>
    <row r="83" spans="4:5">
      <c r="D83"/>
      <c r="E83"/>
    </row>
    <row r="84" spans="4:5">
      <c r="D84"/>
      <c r="E84"/>
    </row>
    <row r="85" spans="4:5">
      <c r="D85"/>
      <c r="E85"/>
    </row>
    <row r="86" spans="4:5">
      <c r="D86"/>
      <c r="E86"/>
    </row>
    <row r="87" spans="4:5">
      <c r="D87"/>
      <c r="E87"/>
    </row>
    <row r="88" spans="4:5">
      <c r="D88"/>
      <c r="E88"/>
    </row>
    <row r="89" spans="4:5">
      <c r="D89"/>
      <c r="E89"/>
    </row>
    <row r="90" spans="4:5">
      <c r="D90"/>
      <c r="E90"/>
    </row>
    <row r="91" spans="4:5">
      <c r="D91"/>
      <c r="E91"/>
    </row>
    <row r="92" spans="4:5">
      <c r="D92"/>
      <c r="E92"/>
    </row>
    <row r="93" spans="4:5">
      <c r="D93"/>
      <c r="E93"/>
    </row>
    <row r="94" spans="4:5">
      <c r="D94"/>
      <c r="E94"/>
    </row>
    <row r="95" spans="4:5">
      <c r="D95"/>
      <c r="E95"/>
    </row>
    <row r="96" spans="4:5">
      <c r="D96"/>
      <c r="E96"/>
    </row>
    <row r="97" spans="4:5">
      <c r="D97"/>
      <c r="E97"/>
    </row>
    <row r="98" spans="4:5">
      <c r="D98"/>
      <c r="E98"/>
    </row>
    <row r="99" spans="4:5">
      <c r="D99"/>
      <c r="E99"/>
    </row>
    <row r="100" spans="4:5">
      <c r="D100"/>
      <c r="E100"/>
    </row>
    <row r="101" spans="4:5">
      <c r="D101"/>
      <c r="E101"/>
    </row>
    <row r="102" spans="4:5">
      <c r="D102"/>
      <c r="E102"/>
    </row>
    <row r="103" spans="4:5">
      <c r="D103"/>
      <c r="E103"/>
    </row>
    <row r="104" spans="4:5">
      <c r="D104"/>
      <c r="E104"/>
    </row>
    <row r="105" spans="4:5">
      <c r="D105"/>
      <c r="E105"/>
    </row>
    <row r="106" spans="4:5">
      <c r="D106"/>
      <c r="E106"/>
    </row>
    <row r="107" spans="4:5">
      <c r="D107"/>
      <c r="E107"/>
    </row>
    <row r="108" spans="4:5">
      <c r="D108"/>
      <c r="E108"/>
    </row>
    <row r="109" spans="4:5">
      <c r="D109"/>
      <c r="E109"/>
    </row>
    <row r="110" spans="4:5">
      <c r="D110"/>
      <c r="E110"/>
    </row>
    <row r="111" spans="4:5">
      <c r="D111"/>
      <c r="E111"/>
    </row>
    <row r="112" spans="4:5">
      <c r="D112"/>
      <c r="E112"/>
    </row>
    <row r="113" spans="4:5">
      <c r="D113"/>
      <c r="E113"/>
    </row>
    <row r="114" spans="4:5">
      <c r="D114"/>
      <c r="E114"/>
    </row>
    <row r="115" spans="4:5">
      <c r="D115"/>
      <c r="E115"/>
    </row>
    <row r="116" spans="4:5">
      <c r="D116"/>
      <c r="E116"/>
    </row>
    <row r="117" spans="4:5">
      <c r="D117"/>
      <c r="E11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DC82-7AB4-4C78-8A3A-09ED82512C26}">
  <dimension ref="A1:M129"/>
  <sheetViews>
    <sheetView workbookViewId="0">
      <selection activeCell="L5" sqref="L5"/>
    </sheetView>
  </sheetViews>
  <sheetFormatPr defaultRowHeight="14.4"/>
  <cols>
    <col min="1" max="1" width="14.77734375" bestFit="1" customWidth="1"/>
    <col min="2" max="2" width="15.88671875" bestFit="1" customWidth="1"/>
    <col min="3" max="3" width="17.6640625" style="13" bestFit="1" customWidth="1"/>
    <col min="5" max="5" width="12.5546875" bestFit="1" customWidth="1"/>
    <col min="6" max="6" width="15.88671875" bestFit="1" customWidth="1"/>
    <col min="7" max="7" width="17.6640625" style="13" bestFit="1" customWidth="1"/>
    <col min="8" max="8" width="12.5546875" bestFit="1" customWidth="1"/>
    <col min="9" max="9" width="15.88671875" bestFit="1" customWidth="1"/>
    <col min="10" max="10" width="17.6640625" style="13" bestFit="1" customWidth="1"/>
    <col min="12" max="12" width="12.5546875" bestFit="1" customWidth="1"/>
    <col min="13" max="13" width="20.77734375" style="13" bestFit="1" customWidth="1"/>
    <col min="15" max="15" width="12.5546875" bestFit="1" customWidth="1"/>
    <col min="16" max="16" width="12.109375" bestFit="1" customWidth="1"/>
  </cols>
  <sheetData>
    <row r="1" spans="1:13">
      <c r="A1" s="4" t="s">
        <v>26</v>
      </c>
      <c r="B1" t="s" vm="1">
        <v>1898</v>
      </c>
      <c r="E1" s="4" t="s">
        <v>1895</v>
      </c>
      <c r="F1" t="s">
        <v>1913</v>
      </c>
      <c r="H1" s="4" t="s">
        <v>1895</v>
      </c>
      <c r="I1" t="s">
        <v>1913</v>
      </c>
      <c r="J1" s="13" t="s">
        <v>1914</v>
      </c>
      <c r="L1" s="4" t="s">
        <v>1895</v>
      </c>
      <c r="M1" s="13" t="s">
        <v>1931</v>
      </c>
    </row>
    <row r="2" spans="1:13">
      <c r="A2" s="4" t="s">
        <v>1933</v>
      </c>
      <c r="B2" t="s" vm="2">
        <v>1898</v>
      </c>
      <c r="E2" s="5" t="s">
        <v>360</v>
      </c>
      <c r="F2" s="20">
        <v>0.52200000000000002</v>
      </c>
      <c r="H2" s="5" t="s">
        <v>1934</v>
      </c>
      <c r="I2">
        <v>64</v>
      </c>
      <c r="J2" s="13">
        <v>25772149.389999997</v>
      </c>
      <c r="L2" s="5" t="s">
        <v>1936</v>
      </c>
      <c r="M2" s="13">
        <v>443124.60761363641</v>
      </c>
    </row>
    <row r="3" spans="1:13">
      <c r="E3" s="5" t="s">
        <v>365</v>
      </c>
      <c r="F3" s="20">
        <v>0.47799999999999998</v>
      </c>
      <c r="H3" s="5" t="s">
        <v>1935</v>
      </c>
      <c r="I3">
        <v>80</v>
      </c>
      <c r="J3" s="13">
        <v>40795433</v>
      </c>
      <c r="L3" s="5" t="s">
        <v>1935</v>
      </c>
      <c r="M3" s="13">
        <v>509942.91249999998</v>
      </c>
    </row>
    <row r="4" spans="1:13">
      <c r="A4" s="4" t="s">
        <v>1895</v>
      </c>
      <c r="B4" t="s">
        <v>1913</v>
      </c>
      <c r="C4" s="13" t="s">
        <v>1914</v>
      </c>
      <c r="E4" s="5" t="s">
        <v>1896</v>
      </c>
      <c r="F4" s="12">
        <v>1</v>
      </c>
      <c r="H4" s="5" t="s">
        <v>1936</v>
      </c>
      <c r="I4">
        <v>88</v>
      </c>
      <c r="J4" s="13">
        <v>38994965.470000006</v>
      </c>
      <c r="L4" s="5" t="s">
        <v>1938</v>
      </c>
      <c r="M4" s="13">
        <v>431794.18000000023</v>
      </c>
    </row>
    <row r="5" spans="1:13">
      <c r="A5" s="5" t="s">
        <v>61</v>
      </c>
      <c r="B5">
        <v>25</v>
      </c>
      <c r="C5" s="13">
        <v>12054912.279999999</v>
      </c>
      <c r="H5" s="5" t="s">
        <v>1937</v>
      </c>
      <c r="I5">
        <v>92</v>
      </c>
      <c r="J5" s="13">
        <v>40473575.350000031</v>
      </c>
      <c r="L5" s="5" t="s">
        <v>1934</v>
      </c>
      <c r="M5" s="13">
        <v>402689.83421874995</v>
      </c>
    </row>
    <row r="6" spans="1:13">
      <c r="A6" s="5" t="s">
        <v>73</v>
      </c>
      <c r="B6">
        <v>22</v>
      </c>
      <c r="C6" s="13">
        <v>11482322.749999998</v>
      </c>
      <c r="E6" s="4" t="s">
        <v>1895</v>
      </c>
      <c r="F6" t="s">
        <v>1913</v>
      </c>
      <c r="G6" s="13" t="s">
        <v>1914</v>
      </c>
      <c r="H6" s="5" t="s">
        <v>1938</v>
      </c>
      <c r="I6">
        <v>84</v>
      </c>
      <c r="J6" s="13">
        <v>36270711.12000002</v>
      </c>
      <c r="L6" s="5" t="s">
        <v>1939</v>
      </c>
      <c r="M6" s="13">
        <v>416100.85597826092</v>
      </c>
    </row>
    <row r="7" spans="1:13">
      <c r="A7" s="5" t="s">
        <v>55</v>
      </c>
      <c r="B7">
        <v>22</v>
      </c>
      <c r="C7" s="13">
        <v>11350882.290000001</v>
      </c>
      <c r="E7" s="5" t="s">
        <v>122</v>
      </c>
      <c r="F7">
        <v>52</v>
      </c>
      <c r="G7" s="13">
        <v>23257578.789999995</v>
      </c>
      <c r="H7" s="5" t="s">
        <v>1939</v>
      </c>
      <c r="I7">
        <v>92</v>
      </c>
      <c r="J7" s="13">
        <v>38281278.750000007</v>
      </c>
      <c r="L7" s="5" t="s">
        <v>1937</v>
      </c>
      <c r="M7" s="13">
        <v>439930.16684782645</v>
      </c>
    </row>
    <row r="8" spans="1:13">
      <c r="A8" s="5" t="s">
        <v>109</v>
      </c>
      <c r="B8">
        <v>21</v>
      </c>
      <c r="C8" s="13">
        <v>9100848.879999999</v>
      </c>
      <c r="E8" s="5" t="s">
        <v>125</v>
      </c>
      <c r="F8">
        <v>52</v>
      </c>
      <c r="G8" s="13">
        <v>22641857.090000007</v>
      </c>
      <c r="H8" s="5" t="s">
        <v>1896</v>
      </c>
      <c r="I8">
        <v>500</v>
      </c>
      <c r="J8" s="13">
        <v>220588113.08000019</v>
      </c>
      <c r="L8" s="5" t="s">
        <v>1896</v>
      </c>
      <c r="M8" s="13">
        <v>441176.22616000037</v>
      </c>
    </row>
    <row r="9" spans="1:13">
      <c r="A9" s="5" t="s">
        <v>113</v>
      </c>
      <c r="B9">
        <v>24</v>
      </c>
      <c r="C9" s="13">
        <v>7878394.7400000002</v>
      </c>
      <c r="E9" s="5" t="s">
        <v>128</v>
      </c>
      <c r="F9">
        <v>50</v>
      </c>
      <c r="G9" s="13">
        <v>20444424.830000002</v>
      </c>
      <c r="M9"/>
    </row>
    <row r="10" spans="1:13">
      <c r="A10" s="5" t="s">
        <v>1896</v>
      </c>
      <c r="B10">
        <v>114</v>
      </c>
      <c r="C10" s="13">
        <v>51867360.939999968</v>
      </c>
      <c r="E10" s="5" t="s">
        <v>131</v>
      </c>
      <c r="F10">
        <v>39</v>
      </c>
      <c r="G10" s="13">
        <v>17656168.149999999</v>
      </c>
      <c r="M10"/>
    </row>
    <row r="11" spans="1:13">
      <c r="C11"/>
      <c r="E11" s="5" t="s">
        <v>134</v>
      </c>
      <c r="F11">
        <v>50</v>
      </c>
      <c r="G11" s="13">
        <v>25943894.910000004</v>
      </c>
      <c r="M11"/>
    </row>
    <row r="12" spans="1:13">
      <c r="C12"/>
      <c r="E12" s="5" t="s">
        <v>137</v>
      </c>
      <c r="F12">
        <v>55</v>
      </c>
      <c r="G12" s="13">
        <v>27238895.680000003</v>
      </c>
      <c r="M12"/>
    </row>
    <row r="13" spans="1:13">
      <c r="C13"/>
      <c r="E13" s="5" t="s">
        <v>140</v>
      </c>
      <c r="F13">
        <v>53</v>
      </c>
      <c r="G13" s="13">
        <v>21903794.020000011</v>
      </c>
      <c r="M13"/>
    </row>
    <row r="14" spans="1:13">
      <c r="C14"/>
      <c r="E14" s="5" t="s">
        <v>143</v>
      </c>
      <c r="F14">
        <v>54</v>
      </c>
      <c r="G14" s="13">
        <v>20209073.989999998</v>
      </c>
      <c r="M14"/>
    </row>
    <row r="15" spans="1:13">
      <c r="C15"/>
      <c r="E15" s="5" t="s">
        <v>146</v>
      </c>
      <c r="F15">
        <v>48</v>
      </c>
      <c r="G15" s="13">
        <v>18238678.859999999</v>
      </c>
      <c r="M15"/>
    </row>
    <row r="16" spans="1:13">
      <c r="C16"/>
      <c r="E16" s="5" t="s">
        <v>149</v>
      </c>
      <c r="F16">
        <v>47</v>
      </c>
      <c r="G16" s="13">
        <v>23053746.760000002</v>
      </c>
      <c r="M16"/>
    </row>
    <row r="17" spans="3:13">
      <c r="C17"/>
      <c r="E17" s="5" t="s">
        <v>1896</v>
      </c>
      <c r="F17">
        <v>500</v>
      </c>
      <c r="G17" s="13">
        <v>220588113.08000019</v>
      </c>
      <c r="M17"/>
    </row>
    <row r="18" spans="3:13">
      <c r="C18"/>
      <c r="M18"/>
    </row>
    <row r="19" spans="3:13">
      <c r="C19"/>
      <c r="E19" s="4" t="s">
        <v>1895</v>
      </c>
      <c r="F19" t="s">
        <v>1913</v>
      </c>
      <c r="G19"/>
      <c r="M19"/>
    </row>
    <row r="20" spans="3:13">
      <c r="C20"/>
      <c r="E20" s="5" t="s">
        <v>1936</v>
      </c>
      <c r="F20">
        <v>88</v>
      </c>
      <c r="G20"/>
      <c r="M20"/>
    </row>
    <row r="21" spans="3:13">
      <c r="C21"/>
      <c r="E21" s="5" t="s">
        <v>1935</v>
      </c>
      <c r="F21">
        <v>80</v>
      </c>
      <c r="G21"/>
      <c r="M21"/>
    </row>
    <row r="22" spans="3:13">
      <c r="C22"/>
      <c r="E22" s="5" t="s">
        <v>1938</v>
      </c>
      <c r="F22">
        <v>84</v>
      </c>
      <c r="G22"/>
      <c r="M22"/>
    </row>
    <row r="23" spans="3:13">
      <c r="C23"/>
      <c r="E23" s="5" t="s">
        <v>1934</v>
      </c>
      <c r="F23">
        <v>64</v>
      </c>
      <c r="G23"/>
      <c r="M23"/>
    </row>
    <row r="24" spans="3:13">
      <c r="C24"/>
      <c r="E24" s="5" t="s">
        <v>1939</v>
      </c>
      <c r="F24">
        <v>92</v>
      </c>
      <c r="G24"/>
      <c r="M24"/>
    </row>
    <row r="25" spans="3:13">
      <c r="C25"/>
      <c r="E25" s="5" t="s">
        <v>1937</v>
      </c>
      <c r="F25">
        <v>92</v>
      </c>
      <c r="G25"/>
      <c r="M25"/>
    </row>
    <row r="26" spans="3:13">
      <c r="C26"/>
      <c r="E26" s="5" t="s">
        <v>1896</v>
      </c>
      <c r="F26">
        <v>500</v>
      </c>
      <c r="G26"/>
      <c r="M26"/>
    </row>
    <row r="27" spans="3:13">
      <c r="C27"/>
      <c r="M27"/>
    </row>
    <row r="28" spans="3:13">
      <c r="C28"/>
      <c r="M28"/>
    </row>
    <row r="29" spans="3:13">
      <c r="C29"/>
      <c r="M29"/>
    </row>
    <row r="30" spans="3:13">
      <c r="C30"/>
      <c r="M30"/>
    </row>
    <row r="31" spans="3:13">
      <c r="C31"/>
      <c r="M31"/>
    </row>
    <row r="32" spans="3:13">
      <c r="C32"/>
      <c r="M32"/>
    </row>
    <row r="33" spans="3:13">
      <c r="C33"/>
      <c r="M33"/>
    </row>
    <row r="34" spans="3:13">
      <c r="C34"/>
      <c r="M34"/>
    </row>
    <row r="35" spans="3:13">
      <c r="C35"/>
      <c r="M35"/>
    </row>
    <row r="36" spans="3:13">
      <c r="M36"/>
    </row>
    <row r="37" spans="3:13">
      <c r="M37"/>
    </row>
    <row r="38" spans="3:13">
      <c r="M38"/>
    </row>
    <row r="39" spans="3:13">
      <c r="M39"/>
    </row>
    <row r="40" spans="3:13">
      <c r="M40"/>
    </row>
    <row r="41" spans="3:13">
      <c r="M41"/>
    </row>
    <row r="42" spans="3:13">
      <c r="M42"/>
    </row>
    <row r="43" spans="3:13">
      <c r="M43"/>
    </row>
    <row r="44" spans="3:13">
      <c r="M44"/>
    </row>
    <row r="45" spans="3:13">
      <c r="M45"/>
    </row>
    <row r="46" spans="3:13">
      <c r="M46"/>
    </row>
    <row r="47" spans="3:13">
      <c r="M47"/>
    </row>
    <row r="48" spans="3:13">
      <c r="M48"/>
    </row>
    <row r="49" spans="13:13">
      <c r="M49"/>
    </row>
    <row r="50" spans="13:13">
      <c r="M50"/>
    </row>
    <row r="51" spans="13:13">
      <c r="M51"/>
    </row>
    <row r="52" spans="13:13">
      <c r="M52"/>
    </row>
    <row r="53" spans="13:13">
      <c r="M53"/>
    </row>
    <row r="54" spans="13:13">
      <c r="M54"/>
    </row>
    <row r="55" spans="13:13">
      <c r="M55"/>
    </row>
    <row r="56" spans="13:13">
      <c r="M56"/>
    </row>
    <row r="57" spans="13:13">
      <c r="M57"/>
    </row>
    <row r="58" spans="13:13">
      <c r="M58"/>
    </row>
    <row r="59" spans="13:13">
      <c r="M59"/>
    </row>
    <row r="60" spans="13:13">
      <c r="M60"/>
    </row>
    <row r="61" spans="13:13">
      <c r="M61"/>
    </row>
    <row r="62" spans="13:13">
      <c r="M62"/>
    </row>
    <row r="63" spans="13:13">
      <c r="M63"/>
    </row>
    <row r="64" spans="13:13">
      <c r="M64"/>
    </row>
    <row r="65" spans="13:13">
      <c r="M65"/>
    </row>
    <row r="66" spans="13:13">
      <c r="M66"/>
    </row>
    <row r="67" spans="13:13">
      <c r="M67"/>
    </row>
    <row r="68" spans="13:13">
      <c r="M68"/>
    </row>
    <row r="69" spans="13:13">
      <c r="M69"/>
    </row>
    <row r="70" spans="13:13">
      <c r="M70"/>
    </row>
    <row r="71" spans="13:13">
      <c r="M71"/>
    </row>
    <row r="72" spans="13:13">
      <c r="M72"/>
    </row>
    <row r="73" spans="13:13">
      <c r="M73"/>
    </row>
    <row r="74" spans="13:13">
      <c r="M74"/>
    </row>
    <row r="75" spans="13:13">
      <c r="M75"/>
    </row>
    <row r="76" spans="13:13">
      <c r="M76"/>
    </row>
    <row r="77" spans="13:13">
      <c r="M77"/>
    </row>
    <row r="78" spans="13:13">
      <c r="M78"/>
    </row>
    <row r="79" spans="13:13">
      <c r="M79"/>
    </row>
    <row r="80" spans="13:13">
      <c r="M80"/>
    </row>
    <row r="81" spans="13:13">
      <c r="M81"/>
    </row>
    <row r="82" spans="13:13">
      <c r="M82"/>
    </row>
    <row r="83" spans="13:13">
      <c r="M83"/>
    </row>
    <row r="84" spans="13:13">
      <c r="M84"/>
    </row>
    <row r="85" spans="13:13">
      <c r="M85"/>
    </row>
    <row r="86" spans="13:13">
      <c r="M86"/>
    </row>
    <row r="87" spans="13:13">
      <c r="M87"/>
    </row>
    <row r="88" spans="13:13">
      <c r="M88"/>
    </row>
    <row r="89" spans="13:13">
      <c r="M89"/>
    </row>
    <row r="90" spans="13:13">
      <c r="M90"/>
    </row>
    <row r="91" spans="13:13">
      <c r="M91"/>
    </row>
    <row r="92" spans="13:13">
      <c r="M92"/>
    </row>
    <row r="93" spans="13:13">
      <c r="M93"/>
    </row>
    <row r="94" spans="13:13">
      <c r="M94"/>
    </row>
    <row r="95" spans="13:13">
      <c r="M95"/>
    </row>
    <row r="96" spans="13:13">
      <c r="M96"/>
    </row>
    <row r="97" spans="13:13">
      <c r="M97"/>
    </row>
    <row r="98" spans="13:13">
      <c r="M98"/>
    </row>
    <row r="99" spans="13:13">
      <c r="M99"/>
    </row>
    <row r="100" spans="13:13">
      <c r="M100"/>
    </row>
    <row r="101" spans="13:13">
      <c r="M101"/>
    </row>
    <row r="102" spans="13:13">
      <c r="M102"/>
    </row>
    <row r="103" spans="13:13">
      <c r="M103"/>
    </row>
    <row r="104" spans="13:13">
      <c r="M104"/>
    </row>
    <row r="105" spans="13:13">
      <c r="M105"/>
    </row>
    <row r="106" spans="13:13">
      <c r="M106"/>
    </row>
    <row r="107" spans="13:13">
      <c r="M107"/>
    </row>
    <row r="108" spans="13:13">
      <c r="M108"/>
    </row>
    <row r="109" spans="13:13">
      <c r="M109"/>
    </row>
    <row r="110" spans="13:13">
      <c r="M110"/>
    </row>
    <row r="111" spans="13:13">
      <c r="M111"/>
    </row>
    <row r="112" spans="13:13">
      <c r="M112"/>
    </row>
    <row r="113" spans="13:13">
      <c r="M113"/>
    </row>
    <row r="114" spans="13:13">
      <c r="M114"/>
    </row>
    <row r="115" spans="13:13">
      <c r="M115"/>
    </row>
    <row r="116" spans="13:13">
      <c r="M116"/>
    </row>
    <row r="117" spans="13:13">
      <c r="M117"/>
    </row>
    <row r="118" spans="13:13">
      <c r="M118"/>
    </row>
    <row r="119" spans="13:13">
      <c r="M119"/>
    </row>
    <row r="120" spans="13:13">
      <c r="M120"/>
    </row>
    <row r="121" spans="13:13">
      <c r="M121"/>
    </row>
    <row r="122" spans="13:13">
      <c r="M122"/>
    </row>
    <row r="123" spans="13:13">
      <c r="M123"/>
    </row>
    <row r="124" spans="13:13">
      <c r="M124"/>
    </row>
    <row r="125" spans="13:13">
      <c r="M125"/>
    </row>
    <row r="126" spans="13:13">
      <c r="M126"/>
    </row>
    <row r="127" spans="13:13">
      <c r="M127"/>
    </row>
    <row r="128" spans="13:13">
      <c r="M128"/>
    </row>
    <row r="129" spans="13:13">
      <c r="M12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6188-2885-4623-A9E0-39F9BA8D9FC1}">
  <dimension ref="A1:BA107"/>
  <sheetViews>
    <sheetView showGridLines="0" showRowColHeaders="0" topLeftCell="A3" zoomScale="65" zoomScaleNormal="65" workbookViewId="0">
      <selection activeCell="AF28" sqref="AF28"/>
    </sheetView>
  </sheetViews>
  <sheetFormatPr defaultRowHeight="14.4"/>
  <sheetData>
    <row r="1" spans="1:53" ht="22.2" customHeight="1">
      <c r="A1" s="30"/>
      <c r="B1" s="30"/>
      <c r="C1" s="30"/>
      <c r="D1" s="30"/>
      <c r="E1" s="30"/>
      <c r="F1" s="30"/>
      <c r="G1" s="30"/>
      <c r="H1" s="30"/>
      <c r="I1" s="30"/>
      <c r="J1" s="30"/>
      <c r="K1" s="30"/>
      <c r="L1" s="30"/>
      <c r="M1" s="30"/>
      <c r="N1" s="30"/>
      <c r="O1" s="30"/>
      <c r="P1" s="30"/>
      <c r="Q1" s="30"/>
      <c r="R1" s="30"/>
      <c r="S1" s="30"/>
      <c r="T1" s="30"/>
      <c r="U1" s="30"/>
      <c r="V1" s="30"/>
      <c r="W1" s="30"/>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row>
    <row r="2" spans="1:53" ht="34.799999999999997" customHeight="1">
      <c r="A2" s="10"/>
      <c r="B2" s="31"/>
      <c r="C2" s="31"/>
      <c r="D2" s="31"/>
      <c r="E2" s="31"/>
      <c r="F2" s="31"/>
      <c r="G2" s="31"/>
      <c r="H2" s="31"/>
      <c r="I2" s="31"/>
      <c r="J2" s="31"/>
      <c r="K2" s="31"/>
      <c r="L2" s="31"/>
      <c r="M2" s="31"/>
      <c r="N2" s="31"/>
      <c r="O2" s="31"/>
      <c r="P2" s="31"/>
      <c r="Q2" s="31"/>
      <c r="R2" s="31"/>
      <c r="S2" s="31"/>
      <c r="T2" s="31"/>
      <c r="U2" s="31"/>
      <c r="V2" s="31"/>
      <c r="W2" s="31"/>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row>
    <row r="3" spans="1:5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row>
    <row r="4" spans="1:53" ht="22.2" customHeight="1">
      <c r="A4" s="9"/>
      <c r="B4" s="32"/>
      <c r="C4" s="32"/>
      <c r="D4" s="32"/>
      <c r="E4" s="9"/>
      <c r="F4" s="9"/>
      <c r="G4" s="34"/>
      <c r="H4" s="34"/>
      <c r="I4" s="34"/>
      <c r="J4" s="9"/>
      <c r="K4" s="9"/>
      <c r="L4" s="34"/>
      <c r="M4" s="34"/>
      <c r="N4" s="34"/>
      <c r="O4" s="9"/>
      <c r="P4" s="9"/>
      <c r="Q4" s="34"/>
      <c r="R4" s="34"/>
      <c r="S4" s="34"/>
      <c r="T4" s="9"/>
      <c r="U4" s="9"/>
      <c r="V4" s="34"/>
      <c r="W4" s="34"/>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row>
    <row r="5" spans="1:53" ht="25.8">
      <c r="A5" s="9"/>
      <c r="B5" s="33"/>
      <c r="C5" s="33"/>
      <c r="D5" s="33"/>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row>
    <row r="6" spans="1:5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row>
    <row r="7" spans="1:5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row>
    <row r="8" spans="1:5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row>
    <row r="9" spans="1:5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row>
    <row r="10" spans="1:5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row>
    <row r="11" spans="1:5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row>
    <row r="12" spans="1:5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row>
    <row r="13" spans="1:5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row>
    <row r="14" spans="1:5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row>
    <row r="15" spans="1:5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row>
    <row r="16" spans="1:5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row>
    <row r="17" spans="1:5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row>
    <row r="18" spans="1:5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row>
    <row r="19" spans="1:5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row>
    <row r="20" spans="1:5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row>
    <row r="21" spans="1:5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row>
    <row r="22" spans="1:5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row>
    <row r="23" spans="1:5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row>
    <row r="24" spans="1:5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row>
    <row r="25" spans="1:5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row>
    <row r="26" spans="1:5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row>
    <row r="27" spans="1:5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row>
    <row r="28" spans="1:5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row>
    <row r="29" spans="1:5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row>
    <row r="30" spans="1:5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row>
    <row r="31" spans="1:5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row>
    <row r="32" spans="1:5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row>
    <row r="33" spans="1:5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row>
    <row r="34" spans="1:5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row>
    <row r="35" spans="1:5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row>
    <row r="36" spans="1:5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row>
    <row r="37" spans="1:5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row>
    <row r="38" spans="1:5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row>
    <row r="39" spans="1:5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row>
    <row r="40" spans="1:5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row>
    <row r="41" spans="1:5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row>
    <row r="42" spans="1:5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row>
    <row r="43" spans="1:5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row>
    <row r="44" spans="1:5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row>
    <row r="45" spans="1:5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row>
    <row r="46" spans="1:5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row>
    <row r="47" spans="1:5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row>
    <row r="48" spans="1:5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row>
    <row r="49" spans="1:5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row>
    <row r="50" spans="1:5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row>
    <row r="51" spans="1:5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row>
    <row r="52" spans="1:5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row>
    <row r="53" spans="1: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row>
    <row r="54" spans="1:5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row>
    <row r="55" spans="1:5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row>
    <row r="56" spans="1:5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row>
    <row r="57" spans="1:5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row>
    <row r="58" spans="1:5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row>
    <row r="59" spans="1:5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row>
    <row r="60" spans="1:5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row>
    <row r="61" spans="1:5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row>
    <row r="62" spans="1:5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row>
    <row r="63" spans="1:5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row>
    <row r="64" spans="1:5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row>
    <row r="65" spans="1:5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row>
    <row r="66" spans="1:5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row>
    <row r="67" spans="1:5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row>
    <row r="68" spans="1:5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row>
    <row r="69" spans="1:5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row>
    <row r="70" spans="1:5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row>
    <row r="71" spans="1:5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row>
    <row r="72" spans="1:5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row>
    <row r="73" spans="1:5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row>
    <row r="74" spans="1:5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row>
    <row r="75" spans="1:5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row>
    <row r="76" spans="1:5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row>
    <row r="77" spans="1:5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row>
    <row r="78" spans="1:5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row>
    <row r="79" spans="1:5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row>
    <row r="80" spans="1:5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row>
    <row r="81" spans="1:5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row>
    <row r="82" spans="1:5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row>
    <row r="83" spans="1:5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row>
    <row r="84" spans="1:5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row>
    <row r="85" spans="1:5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row>
    <row r="86" spans="1:5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row>
    <row r="87" spans="1:5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row>
    <row r="88" spans="1:5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row>
    <row r="89" spans="1:5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row>
    <row r="90" spans="1:5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row>
    <row r="91" spans="1:5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row>
    <row r="92" spans="1:5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row>
    <row r="93" spans="1:5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row>
    <row r="94" spans="1:5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row>
    <row r="95" spans="1:5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row>
    <row r="96" spans="1:5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row>
    <row r="97" spans="1:5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row>
    <row r="98" spans="1:53">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row>
    <row r="99" spans="1:53">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row>
    <row r="100" spans="1:5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row>
    <row r="101" spans="1:5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row>
    <row r="102" spans="1:5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row>
    <row r="103" spans="1:5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row>
    <row r="104" spans="1:5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row>
    <row r="105" spans="1:5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row>
    <row r="106" spans="1:5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row>
    <row r="107" spans="1:5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row>
  </sheetData>
  <mergeCells count="8">
    <mergeCell ref="A1:W1"/>
    <mergeCell ref="B2:W2"/>
    <mergeCell ref="B4:D4"/>
    <mergeCell ref="B5:D5"/>
    <mergeCell ref="G4:I4"/>
    <mergeCell ref="L4:N4"/>
    <mergeCell ref="Q4:S4"/>
    <mergeCell ref="V4: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1831-6335-4FA6-9C52-6D2F39F060B0}">
  <dimension ref="A1:DL137"/>
  <sheetViews>
    <sheetView showGridLines="0" showRowColHeaders="0" zoomScale="65" zoomScaleNormal="65" workbookViewId="0">
      <selection activeCell="AK55" sqref="AK55"/>
    </sheetView>
  </sheetViews>
  <sheetFormatPr defaultRowHeight="14.4"/>
  <sheetData>
    <row r="1" spans="1:116" ht="22.2" customHeight="1">
      <c r="A1" s="30"/>
      <c r="B1" s="30"/>
      <c r="C1" s="30"/>
      <c r="D1" s="30"/>
      <c r="E1" s="30"/>
      <c r="F1" s="30"/>
      <c r="G1" s="30"/>
      <c r="H1" s="30"/>
      <c r="I1" s="30"/>
      <c r="J1" s="30"/>
      <c r="K1" s="30"/>
      <c r="L1" s="30"/>
      <c r="M1" s="30"/>
      <c r="N1" s="30"/>
      <c r="O1" s="30"/>
      <c r="P1" s="30"/>
      <c r="Q1" s="30"/>
      <c r="R1" s="30"/>
      <c r="S1" s="30"/>
      <c r="T1" s="30"/>
      <c r="U1" s="30"/>
      <c r="V1" s="30"/>
      <c r="W1" s="30"/>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row>
    <row r="2" spans="1:116" ht="34.799999999999997" customHeight="1">
      <c r="A2" s="10"/>
      <c r="B2" s="31"/>
      <c r="C2" s="31"/>
      <c r="D2" s="31"/>
      <c r="E2" s="31"/>
      <c r="F2" s="31"/>
      <c r="G2" s="31"/>
      <c r="H2" s="31"/>
      <c r="I2" s="31"/>
      <c r="J2" s="31"/>
      <c r="K2" s="31"/>
      <c r="L2" s="31"/>
      <c r="M2" s="31"/>
      <c r="N2" s="31"/>
      <c r="O2" s="31"/>
      <c r="P2" s="31"/>
      <c r="Q2" s="31"/>
      <c r="R2" s="31"/>
      <c r="S2" s="31"/>
      <c r="T2" s="31"/>
      <c r="U2" s="31"/>
      <c r="V2" s="31"/>
      <c r="W2" s="31"/>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row>
    <row r="3" spans="1:116">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row>
    <row r="4" spans="1:116" ht="22.2" customHeight="1">
      <c r="A4" s="9"/>
      <c r="B4" s="32"/>
      <c r="C4" s="32"/>
      <c r="D4" s="32"/>
      <c r="E4" s="9"/>
      <c r="F4" s="9"/>
      <c r="G4" s="34"/>
      <c r="H4" s="34"/>
      <c r="I4" s="34"/>
      <c r="J4" s="9"/>
      <c r="K4" s="9"/>
      <c r="L4" s="34"/>
      <c r="M4" s="34"/>
      <c r="N4" s="34"/>
      <c r="O4" s="9"/>
      <c r="P4" s="9"/>
      <c r="Q4" s="34"/>
      <c r="R4" s="34"/>
      <c r="S4" s="34"/>
      <c r="T4" s="9"/>
      <c r="U4" s="9"/>
      <c r="V4" s="34"/>
      <c r="W4" s="34"/>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row>
    <row r="5" spans="1:116" ht="25.8">
      <c r="A5" s="9"/>
      <c r="B5" s="33"/>
      <c r="C5" s="33"/>
      <c r="D5" s="33"/>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row>
    <row r="6" spans="1:116">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row>
    <row r="7" spans="1:116">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row>
    <row r="8" spans="1:116">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row>
    <row r="9" spans="1:116">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row>
    <row r="10" spans="1:116">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row>
    <row r="11" spans="1:116">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row>
    <row r="12" spans="1:116">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row>
    <row r="13" spans="1:116">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row>
    <row r="14" spans="1:116">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row>
    <row r="15" spans="1:116">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row>
    <row r="16" spans="1:1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row>
    <row r="17" spans="1:116">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row>
    <row r="18" spans="1:116">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row>
    <row r="19" spans="1:116">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row>
    <row r="20" spans="1:116">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row>
    <row r="21" spans="1:116">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row>
    <row r="22" spans="1:116">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row>
    <row r="23" spans="1:116">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row>
    <row r="24" spans="1:116">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row>
    <row r="25" spans="1:116">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row>
    <row r="26" spans="1:11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row>
    <row r="27" spans="1:116">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row>
    <row r="28" spans="1:116">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row>
    <row r="29" spans="1:116">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row>
    <row r="30" spans="1:116">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row>
    <row r="31" spans="1:116">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row>
    <row r="32" spans="1:116">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row>
    <row r="33" spans="1:116">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row>
    <row r="34" spans="1:116">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row>
    <row r="35" spans="1:116">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row>
    <row r="36" spans="1:11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row>
    <row r="37" spans="1:116">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row>
    <row r="38" spans="1:116">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row>
    <row r="39" spans="1:116">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row>
    <row r="40" spans="1:116">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row>
    <row r="41" spans="1:116">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row>
    <row r="42" spans="1:116">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row>
    <row r="43" spans="1:116">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row>
    <row r="44" spans="1:116">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row>
    <row r="45" spans="1:116">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row>
    <row r="46" spans="1:11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row>
    <row r="47" spans="1:116">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row>
    <row r="48" spans="1:116">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row>
    <row r="49" spans="1:116">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row>
    <row r="50" spans="1:116">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row>
    <row r="51" spans="1:116">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row>
    <row r="52" spans="1:116">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row>
    <row r="53" spans="1:116">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row>
    <row r="54" spans="1:116">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row>
    <row r="55" spans="1:116">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row>
    <row r="56" spans="1:11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row>
    <row r="57" spans="1:116">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row>
    <row r="58" spans="1:116">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row>
    <row r="59" spans="1:116">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row>
    <row r="60" spans="1:116">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row>
    <row r="61" spans="1:116">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row>
    <row r="62" spans="1:116">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row>
    <row r="63" spans="1:116">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row>
    <row r="64" spans="1:116">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row>
    <row r="65" spans="1:116">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row>
    <row r="66" spans="1:11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row>
    <row r="67" spans="1:116">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row>
    <row r="68" spans="1:116">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row>
    <row r="69" spans="1:116">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row>
    <row r="70" spans="1:116">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row>
    <row r="71" spans="1:116">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row>
    <row r="72" spans="1:116">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row>
    <row r="73" spans="1:116">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row>
    <row r="74" spans="1:116">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row>
    <row r="75" spans="1:116">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row>
    <row r="76" spans="1:11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row>
    <row r="77" spans="1:116">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row>
    <row r="78" spans="1:116">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row>
    <row r="79" spans="1:116">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row>
    <row r="80" spans="1:116">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row>
    <row r="81" spans="1:116">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row>
    <row r="82" spans="1:116">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row>
    <row r="83" spans="1:116">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row>
    <row r="84" spans="1:116">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row>
    <row r="85" spans="1:116">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row>
    <row r="86" spans="1:11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row>
    <row r="87" spans="1:116">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row>
    <row r="88" spans="1:116">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row>
    <row r="89" spans="1:116">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row>
    <row r="90" spans="1:116">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row>
    <row r="91" spans="1:116">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1:116">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row>
    <row r="93" spans="1:116">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row>
    <row r="94" spans="1:116">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row>
    <row r="95" spans="1:116">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row>
    <row r="96" spans="1:11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row>
    <row r="97" spans="1:116">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row>
    <row r="98" spans="1:116">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row>
    <row r="99" spans="1:116">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row>
    <row r="100" spans="1:11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row>
    <row r="101" spans="1:11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row>
    <row r="102" spans="1:11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row>
    <row r="103" spans="1:11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row>
    <row r="104" spans="1:11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row>
    <row r="105" spans="1:11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row>
    <row r="106" spans="1:11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row>
    <row r="107" spans="1:11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row>
    <row r="108" spans="1:11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row>
    <row r="109" spans="1:11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row>
    <row r="110" spans="1:11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row>
    <row r="111" spans="1:11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row>
    <row r="112" spans="1:11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row>
    <row r="113" spans="1:11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row>
    <row r="114" spans="1:11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row>
    <row r="115" spans="1:11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row>
    <row r="116" spans="1: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row>
    <row r="117" spans="1:11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row>
    <row r="118" spans="1:11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row>
    <row r="119" spans="1:11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row>
    <row r="120" spans="1:11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row>
    <row r="121" spans="1:11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row>
    <row r="122" spans="1:11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row>
    <row r="123" spans="1:11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row>
    <row r="124" spans="1:11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row>
    <row r="125" spans="1:11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row>
    <row r="126" spans="1:11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row>
    <row r="127" spans="1:11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row>
    <row r="128" spans="1:11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row>
    <row r="129" spans="1:11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row>
    <row r="130" spans="1:11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row>
    <row r="131" spans="1:11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row>
    <row r="132" spans="1:11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row>
    <row r="133" spans="1:11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row>
    <row r="134" spans="1:11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row>
    <row r="135" spans="1:11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row>
    <row r="136" spans="1:11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row>
    <row r="137" spans="1:11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row>
  </sheetData>
  <mergeCells count="8">
    <mergeCell ref="B5:D5"/>
    <mergeCell ref="A1:W1"/>
    <mergeCell ref="B2:W2"/>
    <mergeCell ref="B4:D4"/>
    <mergeCell ref="G4:I4"/>
    <mergeCell ref="L4:N4"/>
    <mergeCell ref="Q4:S4"/>
    <mergeCell ref="V4: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8585-54D5-460E-AD53-F8674FBD96F8}">
  <dimension ref="A1:DM138"/>
  <sheetViews>
    <sheetView showGridLines="0" showRowColHeaders="0" zoomScale="65" zoomScaleNormal="65" workbookViewId="0">
      <selection activeCell="AJ55" sqref="AJ55"/>
    </sheetView>
  </sheetViews>
  <sheetFormatPr defaultRowHeight="14.4"/>
  <sheetData>
    <row r="1" spans="1:117" ht="22.2" customHeight="1">
      <c r="A1" s="30"/>
      <c r="B1" s="30"/>
      <c r="C1" s="30"/>
      <c r="D1" s="30"/>
      <c r="E1" s="30"/>
      <c r="F1" s="30"/>
      <c r="G1" s="30"/>
      <c r="H1" s="30"/>
      <c r="I1" s="30"/>
      <c r="J1" s="30"/>
      <c r="K1" s="30"/>
      <c r="L1" s="30"/>
      <c r="M1" s="30"/>
      <c r="N1" s="30"/>
      <c r="O1" s="30"/>
      <c r="P1" s="30"/>
      <c r="Q1" s="30"/>
      <c r="R1" s="30"/>
      <c r="S1" s="30"/>
      <c r="T1" s="30"/>
      <c r="U1" s="30"/>
      <c r="V1" s="30"/>
      <c r="W1" s="30"/>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row>
    <row r="2" spans="1:117" ht="34.799999999999997" customHeight="1">
      <c r="A2" s="10"/>
      <c r="B2" s="31"/>
      <c r="C2" s="31"/>
      <c r="D2" s="31"/>
      <c r="E2" s="31"/>
      <c r="F2" s="31"/>
      <c r="G2" s="31"/>
      <c r="H2" s="31"/>
      <c r="I2" s="31"/>
      <c r="J2" s="31"/>
      <c r="K2" s="31"/>
      <c r="L2" s="31"/>
      <c r="M2" s="31"/>
      <c r="N2" s="31"/>
      <c r="O2" s="31"/>
      <c r="P2" s="31"/>
      <c r="Q2" s="31"/>
      <c r="R2" s="31"/>
      <c r="S2" s="31"/>
      <c r="T2" s="31"/>
      <c r="U2" s="31"/>
      <c r="V2" s="31"/>
      <c r="W2" s="31"/>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row>
    <row r="3" spans="1:117">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row>
    <row r="4" spans="1:117" ht="22.2" customHeight="1">
      <c r="A4" s="9"/>
      <c r="B4" s="32"/>
      <c r="C4" s="32"/>
      <c r="D4" s="32"/>
      <c r="E4" s="9"/>
      <c r="F4" s="9"/>
      <c r="G4" s="34"/>
      <c r="H4" s="34"/>
      <c r="I4" s="34"/>
      <c r="J4" s="9"/>
      <c r="K4" s="9"/>
      <c r="L4" s="34"/>
      <c r="M4" s="34"/>
      <c r="N4" s="34"/>
      <c r="O4" s="9"/>
      <c r="P4" s="9"/>
      <c r="Q4" s="34"/>
      <c r="R4" s="34"/>
      <c r="S4" s="34"/>
      <c r="T4" s="9"/>
      <c r="U4" s="9"/>
      <c r="V4" s="34"/>
      <c r="W4" s="34"/>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row>
    <row r="5" spans="1:117" ht="25.8">
      <c r="A5" s="9"/>
      <c r="B5" s="33"/>
      <c r="C5" s="33"/>
      <c r="D5" s="33"/>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row>
    <row r="6" spans="1:117">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row>
    <row r="7" spans="1:117">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row>
    <row r="8" spans="1:117">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row>
    <row r="9" spans="1:117">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row>
    <row r="10" spans="1:117">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row>
    <row r="11" spans="1:117">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row>
    <row r="12" spans="1:117">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row>
    <row r="13" spans="1:117">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row>
    <row r="14" spans="1:117">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row>
    <row r="15" spans="1:117">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row>
    <row r="16" spans="1:117">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row>
    <row r="17" spans="1:1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row>
    <row r="18" spans="1:117">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row>
    <row r="19" spans="1:117">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row>
    <row r="20" spans="1:117">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row>
    <row r="21" spans="1:117">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row>
    <row r="22" spans="1:117">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row>
    <row r="23" spans="1:117">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row>
    <row r="24" spans="1:117">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row>
    <row r="25" spans="1:117">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row>
    <row r="26" spans="1:117">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row>
    <row r="27" spans="1:11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row>
    <row r="28" spans="1:117">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row>
    <row r="29" spans="1:117">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row>
    <row r="30" spans="1:117">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row>
    <row r="31" spans="1:117">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row>
    <row r="32" spans="1:117">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row>
    <row r="33" spans="1:117">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row>
    <row r="34" spans="1:117">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row>
    <row r="35" spans="1:117">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row>
    <row r="36" spans="1:117">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row>
    <row r="37" spans="1:11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row>
    <row r="38" spans="1:117">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row>
    <row r="39" spans="1:117">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row>
    <row r="40" spans="1:117">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row>
    <row r="41" spans="1:117">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row>
    <row r="42" spans="1:117">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row>
    <row r="43" spans="1:117">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row>
    <row r="44" spans="1:117">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row>
    <row r="45" spans="1:117">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row>
    <row r="46" spans="1:117">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row>
    <row r="47" spans="1:11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row>
    <row r="48" spans="1:117">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row>
    <row r="49" spans="1:117">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row>
    <row r="50" spans="1:117">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row>
    <row r="51" spans="1:117">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row>
    <row r="52" spans="1:117">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row>
    <row r="53" spans="1:117">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row>
    <row r="54" spans="1:117">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row>
    <row r="55" spans="1:117">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row>
    <row r="56" spans="1:117">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row>
    <row r="57" spans="1:11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row>
    <row r="58" spans="1:117">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row>
    <row r="59" spans="1:117">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row>
    <row r="60" spans="1:117">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row>
    <row r="61" spans="1:117">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row>
    <row r="62" spans="1:117">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row>
    <row r="63" spans="1:117">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row>
    <row r="64" spans="1:117">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row>
    <row r="65" spans="1:117">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row>
    <row r="66" spans="1:117">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row>
    <row r="67" spans="1:11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row>
    <row r="68" spans="1:117">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row>
    <row r="69" spans="1:117">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row>
    <row r="70" spans="1:117">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row>
    <row r="71" spans="1:117">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row>
    <row r="72" spans="1:117">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row>
    <row r="73" spans="1:117">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row>
    <row r="74" spans="1:117">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row>
    <row r="75" spans="1:117">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row>
    <row r="76" spans="1:117">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row>
    <row r="77" spans="1:11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row>
    <row r="78" spans="1:117">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row>
    <row r="79" spans="1:117">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row>
    <row r="80" spans="1:117">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row>
    <row r="81" spans="1:117">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row>
    <row r="82" spans="1:117">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row>
    <row r="83" spans="1:117">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row>
    <row r="84" spans="1:117">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row>
    <row r="85" spans="1:117">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row>
    <row r="86" spans="1:117">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row>
    <row r="87" spans="1:11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row>
    <row r="88" spans="1:117">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row>
    <row r="89" spans="1:117">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row>
    <row r="90" spans="1:117">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row>
    <row r="91" spans="1:117">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row>
    <row r="92" spans="1:117">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row>
    <row r="93" spans="1:117">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row>
    <row r="94" spans="1:117">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row>
    <row r="95" spans="1:117">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row>
    <row r="96" spans="1:117">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row>
    <row r="97" spans="1:11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row>
    <row r="98" spans="1:117">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row>
    <row r="99" spans="1:117">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row>
    <row r="100" spans="1:117">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row>
    <row r="101" spans="1:117">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row>
    <row r="102" spans="1:117">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row>
    <row r="103" spans="1:117">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row>
    <row r="104" spans="1:117">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row>
    <row r="105" spans="1:117">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row>
    <row r="106" spans="1:117">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row>
    <row r="107" spans="1:11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row>
    <row r="108" spans="1:117">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row>
    <row r="109" spans="1:117">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row>
    <row r="110" spans="1:117">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row>
    <row r="111" spans="1:117">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row>
    <row r="112" spans="1:117">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row>
    <row r="113" spans="1:117">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row>
    <row r="114" spans="1:117">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row>
    <row r="115" spans="1:117">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row>
    <row r="116" spans="1:117">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row>
    <row r="117" spans="1: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row>
    <row r="118" spans="1:117">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row>
    <row r="119" spans="1:117">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row>
    <row r="120" spans="1:117">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row>
    <row r="121" spans="1:117">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row>
    <row r="122" spans="1:117">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row>
    <row r="123" spans="1:117">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row>
    <row r="124" spans="1:117">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row>
    <row r="125" spans="1:117">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row>
    <row r="126" spans="1:117">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row>
    <row r="127" spans="1:11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row>
    <row r="128" spans="1:117">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row>
    <row r="129" spans="1:117">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row>
    <row r="130" spans="1:117">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row>
    <row r="131" spans="1:117">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row>
    <row r="132" spans="1:117">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row>
    <row r="133" spans="1:117">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row>
    <row r="134" spans="1:117">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row>
    <row r="135" spans="1:117">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row>
    <row r="136" spans="1:117">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row>
    <row r="137" spans="1:11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row>
    <row r="138" spans="1:117">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row>
  </sheetData>
  <mergeCells count="8">
    <mergeCell ref="B5:D5"/>
    <mergeCell ref="A1:W1"/>
    <mergeCell ref="B2:W2"/>
    <mergeCell ref="B4:D4"/>
    <mergeCell ref="G4:I4"/>
    <mergeCell ref="L4:N4"/>
    <mergeCell ref="Q4:S4"/>
    <mergeCell ref="V4:W4"/>
  </mergeCells>
  <pageMargins left="0.7" right="0.7" top="0.75" bottom="0.75" header="0.3" footer="0.3"/>
  <pageSetup scale="10" orientation="portrait" r:id="rId1"/>
  <drawing r:id="rId2"/>
  <extLst>
    <ext xmlns:x14="http://schemas.microsoft.com/office/spreadsheetml/2009/9/main" uri="{A8765BA9-456A-4dab-B4F3-ACF838C121DE}">
      <x14:slicerList>
        <x14:slicer r:id="rId3"/>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0F32-1473-4136-BCC4-5106247DA147}">
  <dimension ref="A1:BG90"/>
  <sheetViews>
    <sheetView showGridLines="0" showRowColHeaders="0" zoomScale="65" zoomScaleNormal="65" workbookViewId="0">
      <selection activeCell="AI5" sqref="AI5"/>
    </sheetView>
  </sheetViews>
  <sheetFormatPr defaultRowHeight="14.4"/>
  <sheetData>
    <row r="1" spans="1:59" ht="22.2" customHeight="1">
      <c r="A1" s="30"/>
      <c r="B1" s="30"/>
      <c r="C1" s="30"/>
      <c r="D1" s="30"/>
      <c r="E1" s="30"/>
      <c r="F1" s="30"/>
      <c r="G1" s="30"/>
      <c r="H1" s="30"/>
      <c r="I1" s="30"/>
      <c r="J1" s="30"/>
      <c r="K1" s="30"/>
      <c r="L1" s="30"/>
      <c r="M1" s="30"/>
      <c r="N1" s="30"/>
      <c r="O1" s="30"/>
      <c r="P1" s="30"/>
      <c r="Q1" s="30"/>
      <c r="R1" s="30"/>
      <c r="S1" s="30"/>
      <c r="T1" s="30"/>
      <c r="U1" s="30"/>
      <c r="V1" s="30"/>
      <c r="W1" s="30"/>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row>
    <row r="2" spans="1:59" ht="34.799999999999997" customHeight="1">
      <c r="A2" s="10"/>
      <c r="B2" s="31"/>
      <c r="C2" s="31"/>
      <c r="D2" s="31"/>
      <c r="E2" s="31"/>
      <c r="F2" s="31"/>
      <c r="G2" s="31"/>
      <c r="H2" s="31"/>
      <c r="I2" s="31"/>
      <c r="J2" s="31"/>
      <c r="K2" s="31"/>
      <c r="L2" s="31"/>
      <c r="M2" s="31"/>
      <c r="N2" s="31"/>
      <c r="O2" s="31"/>
      <c r="P2" s="31"/>
      <c r="Q2" s="31"/>
      <c r="R2" s="31"/>
      <c r="S2" s="31"/>
      <c r="T2" s="31"/>
      <c r="U2" s="31"/>
      <c r="V2" s="31"/>
      <c r="W2" s="31"/>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row>
    <row r="3" spans="1:59">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row>
    <row r="4" spans="1:59" ht="22.2" customHeight="1">
      <c r="A4" s="9"/>
      <c r="B4" s="32"/>
      <c r="C4" s="32"/>
      <c r="D4" s="32"/>
      <c r="E4" s="9"/>
      <c r="F4" s="9"/>
      <c r="G4" s="34"/>
      <c r="H4" s="34"/>
      <c r="I4" s="34"/>
      <c r="J4" s="9"/>
      <c r="K4" s="9"/>
      <c r="L4" s="34"/>
      <c r="M4" s="34"/>
      <c r="N4" s="34"/>
      <c r="O4" s="9"/>
      <c r="P4" s="9"/>
      <c r="Q4" s="34"/>
      <c r="R4" s="34"/>
      <c r="S4" s="34"/>
      <c r="T4" s="9"/>
      <c r="U4" s="9"/>
      <c r="V4" s="34"/>
      <c r="W4" s="34"/>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row>
    <row r="5" spans="1:59" ht="25.8">
      <c r="A5" s="9"/>
      <c r="B5" s="33"/>
      <c r="C5" s="33"/>
      <c r="D5" s="33"/>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row>
    <row r="6" spans="1:59">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row>
    <row r="7" spans="1:59">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row>
    <row r="8" spans="1:59">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row>
    <row r="9" spans="1:59">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row>
    <row r="10" spans="1:59">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row>
    <row r="11" spans="1:59">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row>
    <row r="12" spans="1:59">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row>
    <row r="13" spans="1:59">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row>
    <row r="14" spans="1:59">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row>
    <row r="15" spans="1:59">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row>
    <row r="16" spans="1:59">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row>
    <row r="17" spans="1:59">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row>
    <row r="18" spans="1:59">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row>
    <row r="19" spans="1:5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row>
    <row r="20" spans="1:59">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row>
    <row r="21" spans="1:59">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row>
    <row r="22" spans="1:59">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row>
    <row r="23" spans="1:59">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row>
    <row r="24" spans="1:59">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row>
    <row r="25" spans="1:59">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row>
    <row r="26" spans="1:59">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row>
    <row r="27" spans="1:59">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row>
    <row r="28" spans="1:59">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row>
    <row r="29" spans="1:5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row>
    <row r="30" spans="1:59">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row>
    <row r="31" spans="1:59">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row>
    <row r="32" spans="1:59">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row>
    <row r="33" spans="1:59">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row>
    <row r="34" spans="1:59">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row>
    <row r="35" spans="1:59">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row>
    <row r="36" spans="1:59">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row>
    <row r="37" spans="1:59">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row>
    <row r="38" spans="1:59">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row>
    <row r="39" spans="1:5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row>
    <row r="40" spans="1:59">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row>
    <row r="41" spans="1:59">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row>
    <row r="42" spans="1:59">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row>
    <row r="43" spans="1:59">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row>
    <row r="44" spans="1:59">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row>
    <row r="45" spans="1:59">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row>
    <row r="46" spans="1:59">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row>
    <row r="47" spans="1:59">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row>
    <row r="48" spans="1:59">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row>
    <row r="49" spans="1:5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row>
    <row r="50" spans="1:59">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row>
    <row r="51" spans="1:59">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row>
    <row r="52" spans="1:59">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row>
    <row r="53" spans="1:59">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row>
    <row r="54" spans="1:59">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row>
    <row r="55" spans="1:59">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row>
    <row r="56" spans="1:59">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row>
    <row r="57" spans="1:59">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row>
    <row r="58" spans="1:59">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row>
    <row r="59" spans="1: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row>
    <row r="60" spans="1:59">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row>
    <row r="61" spans="1:59">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row>
    <row r="62" spans="1:59">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row>
    <row r="63" spans="1:59">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row>
    <row r="64" spans="1:59">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row>
    <row r="65" spans="1:59">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row>
    <row r="66" spans="1:59">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row>
    <row r="67" spans="1:59">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row>
    <row r="68" spans="1:59">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row>
    <row r="69" spans="1:5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row>
    <row r="70" spans="1:59">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row>
    <row r="71" spans="1:59">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row>
    <row r="72" spans="1:59">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row>
    <row r="73" spans="1:59">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row>
    <row r="74" spans="1:59">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row>
    <row r="75" spans="1:59">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row>
    <row r="76" spans="1:59">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row>
    <row r="77" spans="1:59">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row>
    <row r="78" spans="1:59">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row>
    <row r="79" spans="1:5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row>
    <row r="80" spans="1:59">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row>
    <row r="81" spans="1:59">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row>
    <row r="82" spans="1:59">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row>
    <row r="83" spans="1:59">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row>
    <row r="84" spans="1:59">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row>
    <row r="85" spans="1:59">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row>
    <row r="86" spans="1:59">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row>
    <row r="87" spans="1:59">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row>
    <row r="88" spans="1:59">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row>
    <row r="89" spans="1:5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row>
    <row r="90" spans="1:59">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row>
  </sheetData>
  <mergeCells count="8">
    <mergeCell ref="B5:D5"/>
    <mergeCell ref="A1:W1"/>
    <mergeCell ref="B2:W2"/>
    <mergeCell ref="B4:D4"/>
    <mergeCell ref="G4:I4"/>
    <mergeCell ref="L4:N4"/>
    <mergeCell ref="Q4:S4"/>
    <mergeCell ref="V4: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0D4B6-74B6-4736-9836-24F28F4C6877}">
  <dimension ref="A1:D13"/>
  <sheetViews>
    <sheetView tabSelected="1" workbookViewId="0">
      <selection activeCell="G23" sqref="G23"/>
    </sheetView>
  </sheetViews>
  <sheetFormatPr defaultRowHeight="14.4"/>
  <cols>
    <col min="1" max="1" width="19.21875" customWidth="1"/>
    <col min="2" max="2" width="30.21875" customWidth="1"/>
    <col min="3" max="3" width="48.6640625" customWidth="1"/>
    <col min="4" max="4" width="30.6640625" customWidth="1"/>
  </cols>
  <sheetData>
    <row r="1" spans="1:4">
      <c r="A1" s="35" t="s">
        <v>1940</v>
      </c>
      <c r="B1" s="35" t="s">
        <v>1941</v>
      </c>
      <c r="C1" s="35" t="s">
        <v>1942</v>
      </c>
      <c r="D1" s="35" t="s">
        <v>1943</v>
      </c>
    </row>
    <row r="2" spans="1:4">
      <c r="A2" t="s">
        <v>1944</v>
      </c>
      <c r="B2" t="s">
        <v>1945</v>
      </c>
      <c r="C2" t="s">
        <v>1959</v>
      </c>
      <c r="D2">
        <f>SUMPRODUCT('stocks '!F:F, 'stocks '!G:G)</f>
        <v>417090000</v>
      </c>
    </row>
    <row r="3" spans="1:4">
      <c r="A3" t="s">
        <v>1944</v>
      </c>
      <c r="B3" t="s">
        <v>1946</v>
      </c>
      <c r="C3" t="s">
        <v>1960</v>
      </c>
      <c r="D3">
        <f>AVERAGE(fact_daily_prices!G:G)</f>
        <v>25414.796511627908</v>
      </c>
    </row>
    <row r="4" spans="1:4">
      <c r="A4" t="s">
        <v>1944</v>
      </c>
      <c r="B4" t="s">
        <v>1894</v>
      </c>
      <c r="C4" t="s">
        <v>1961</v>
      </c>
      <c r="D4" s="38"/>
    </row>
    <row r="5" spans="1:4">
      <c r="A5" t="s">
        <v>1944</v>
      </c>
      <c r="B5" t="s">
        <v>1948</v>
      </c>
      <c r="C5" t="s">
        <v>1962</v>
      </c>
      <c r="D5" t="s">
        <v>1970</v>
      </c>
    </row>
    <row r="6" spans="1:4">
      <c r="A6" t="s">
        <v>1947</v>
      </c>
      <c r="B6" t="s">
        <v>1949</v>
      </c>
      <c r="C6" t="s">
        <v>1963</v>
      </c>
      <c r="D6">
        <f>SUM(fact_positions_snapshot!D:D)</f>
        <v>6940</v>
      </c>
    </row>
    <row r="7" spans="1:4">
      <c r="A7" t="s">
        <v>1947</v>
      </c>
      <c r="B7" t="s">
        <v>1950</v>
      </c>
      <c r="C7" t="s">
        <v>1964</v>
      </c>
      <c r="D7">
        <f>(SUM('stocks '!M:M) - SUM('stocks '!K:K)) / SUM('stocks '!K:K) * 100</f>
        <v>13.09169762207944</v>
      </c>
    </row>
    <row r="8" spans="1:4">
      <c r="A8" t="s">
        <v>1947</v>
      </c>
      <c r="B8" t="s">
        <v>1951</v>
      </c>
      <c r="C8" t="s">
        <v>1965</v>
      </c>
      <c r="D8" s="38"/>
    </row>
    <row r="9" spans="1:4">
      <c r="A9" t="s">
        <v>1952</v>
      </c>
      <c r="B9" t="s">
        <v>1955</v>
      </c>
      <c r="C9" t="s">
        <v>1966</v>
      </c>
    </row>
    <row r="10" spans="1:4">
      <c r="A10" t="s">
        <v>1953</v>
      </c>
      <c r="B10" t="s">
        <v>1956</v>
      </c>
      <c r="C10" t="s">
        <v>1967</v>
      </c>
      <c r="D10">
        <f>COUNTIF(fact_orders!F:F,"Executed") / COUNTA(fact_orders!A:A) * 100</f>
        <v>0</v>
      </c>
    </row>
    <row r="11" spans="1:4">
      <c r="A11" t="s">
        <v>1953</v>
      </c>
      <c r="B11" t="s">
        <v>1957</v>
      </c>
      <c r="C11" t="s">
        <v>1968</v>
      </c>
      <c r="D11">
        <f>SUM(fact_trades_pnl_kpi!R:R) / COUNTA(fact_trades_pnl_kpi!R:R)</f>
        <v>0.8833333333333333</v>
      </c>
    </row>
    <row r="12" spans="1:4">
      <c r="A12" t="s">
        <v>1954</v>
      </c>
      <c r="B12" t="s">
        <v>1958</v>
      </c>
      <c r="C12" t="s">
        <v>1969</v>
      </c>
      <c r="D12" s="36">
        <f>SUM(fact_trades_pnl_kpi!P:P)</f>
        <v>60788384.920026638</v>
      </c>
    </row>
    <row r="13" spans="1:4">
      <c r="D13" s="3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61C5D1C-B0D2-4920-A25B-E83A33E92AA6}">
  <ds:schemaRefs/>
</ds:datastoreItem>
</file>

<file path=customXml/itemProps2.xml><?xml version="1.0" encoding="utf-8"?>
<ds:datastoreItem xmlns:ds="http://schemas.openxmlformats.org/officeDocument/2006/customXml" ds:itemID="{13C5B110-0A02-4531-ABAA-E971779EEB8A}">
  <ds:schemaRefs/>
</ds:datastoreItem>
</file>

<file path=customXml/itemProps3.xml><?xml version="1.0" encoding="utf-8"?>
<ds:datastoreItem xmlns:ds="http://schemas.openxmlformats.org/officeDocument/2006/customXml" ds:itemID="{5C2E9E0B-6BF2-4157-AE18-E00C844DF3C9}">
  <ds:schemaRefs/>
</ds:datastoreItem>
</file>

<file path=customXml/itemProps4.xml><?xml version="1.0" encoding="utf-8"?>
<ds:datastoreItem xmlns:ds="http://schemas.openxmlformats.org/officeDocument/2006/customXml" ds:itemID="{14CD61DE-FEE7-4B3B-A189-B99C9DC026F0}">
  <ds:schemaRefs/>
</ds:datastoreItem>
</file>

<file path=customXml/itemProps5.xml><?xml version="1.0" encoding="utf-8"?>
<ds:datastoreItem xmlns:ds="http://schemas.openxmlformats.org/officeDocument/2006/customXml" ds:itemID="{E40D61D0-B35E-410D-B590-B38619A0BE26}">
  <ds:schemaRefs/>
</ds:datastoreItem>
</file>

<file path=customXml/itemProps6.xml><?xml version="1.0" encoding="utf-8"?>
<ds:datastoreItem xmlns:ds="http://schemas.openxmlformats.org/officeDocument/2006/customXml" ds:itemID="{78C57EDE-BAC0-4425-860E-79AA8128322B}">
  <ds:schemaRefs/>
</ds:datastoreItem>
</file>

<file path=customXml/itemProps7.xml><?xml version="1.0" encoding="utf-8"?>
<ds:datastoreItem xmlns:ds="http://schemas.openxmlformats.org/officeDocument/2006/customXml" ds:itemID="{BD530566-6CDF-461D-9F36-3DD9BEF9E68F}">
  <ds:schemaRefs/>
</ds:datastoreItem>
</file>

<file path=customXml/itemProps8.xml><?xml version="1.0" encoding="utf-8"?>
<ds:datastoreItem xmlns:ds="http://schemas.openxmlformats.org/officeDocument/2006/customXml" ds:itemID="{E4A5DFAD-952A-424A-AAFB-BBB7B9585965}">
  <ds:schemaRefs/>
</ds:datastoreItem>
</file>

<file path=customXml/itemProps9.xml><?xml version="1.0" encoding="utf-8"?>
<ds:datastoreItem xmlns:ds="http://schemas.openxmlformats.org/officeDocument/2006/customXml" ds:itemID="{5F0F69F4-5A19-478A-B51E-0A5CC8969EEE}">
  <ds:schemaRefs/>
</ds:datastoreItem>
</file>

<file path=customXml/itemProps10.xml><?xml version="1.0" encoding="utf-8"?>
<ds:datastoreItem xmlns:ds="http://schemas.openxmlformats.org/officeDocument/2006/customXml" ds:itemID="{2AE6B882-DF3B-4B1D-B44D-AA44ABBA27BC}">
  <ds:schemaRefs/>
</ds:datastoreItem>
</file>

<file path=customXml/itemProps11.xml><?xml version="1.0" encoding="utf-8"?>
<ds:datastoreItem xmlns:ds="http://schemas.openxmlformats.org/officeDocument/2006/customXml" ds:itemID="{652B15A1-4889-472C-8412-8DDE3ABEFC3C}">
  <ds:schemaRefs/>
</ds:datastoreItem>
</file>

<file path=customXml/itemProps12.xml><?xml version="1.0" encoding="utf-8"?>
<ds:datastoreItem xmlns:ds="http://schemas.openxmlformats.org/officeDocument/2006/customXml" ds:itemID="{AF1E014E-E7F7-4A87-BE89-4C5594C3FBC2}">
  <ds:schemaRefs/>
</ds:datastoreItem>
</file>

<file path=customXml/itemProps13.xml><?xml version="1.0" encoding="utf-8"?>
<ds:datastoreItem xmlns:ds="http://schemas.openxmlformats.org/officeDocument/2006/customXml" ds:itemID="{6FEDC0FC-D7D8-4971-B7F9-7DE4DFB1D6F1}">
  <ds:schemaRefs/>
</ds:datastoreItem>
</file>

<file path=customXml/itemProps14.xml><?xml version="1.0" encoding="utf-8"?>
<ds:datastoreItem xmlns:ds="http://schemas.openxmlformats.org/officeDocument/2006/customXml" ds:itemID="{810B525A-2788-48E5-9538-C235E58095E1}">
  <ds:schemaRefs/>
</ds:datastoreItem>
</file>

<file path=customXml/itemProps15.xml><?xml version="1.0" encoding="utf-8"?>
<ds:datastoreItem xmlns:ds="http://schemas.openxmlformats.org/officeDocument/2006/customXml" ds:itemID="{91E60E7B-DB3B-4F01-97FD-4FF2F58EE914}">
  <ds:schemaRefs/>
</ds:datastoreItem>
</file>

<file path=customXml/itemProps16.xml><?xml version="1.0" encoding="utf-8"?>
<ds:datastoreItem xmlns:ds="http://schemas.openxmlformats.org/officeDocument/2006/customXml" ds:itemID="{28B38EBB-01A2-44A2-9D9B-0A4DE64022CD}">
  <ds:schemaRefs>
    <ds:schemaRef ds:uri="http://schemas.microsoft.com/DataMashup"/>
  </ds:schemaRefs>
</ds:datastoreItem>
</file>

<file path=customXml/itemProps17.xml><?xml version="1.0" encoding="utf-8"?>
<ds:datastoreItem xmlns:ds="http://schemas.openxmlformats.org/officeDocument/2006/customXml" ds:itemID="{96B639D8-1CFA-450E-8B25-F0F36D39EE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dim_exchange</vt:lpstr>
      <vt:lpstr>dim_sector</vt:lpstr>
      <vt:lpstr>dim_company</vt:lpstr>
      <vt:lpstr>dim_trader</vt:lpstr>
      <vt:lpstr>dim_portfolio</vt:lpstr>
      <vt:lpstr>dim_calendar</vt:lpstr>
      <vt:lpstr>fact_daily_prices</vt:lpstr>
      <vt:lpstr>fact_dividends</vt:lpstr>
      <vt:lpstr>fact_splits</vt:lpstr>
      <vt:lpstr>fact_orders</vt:lpstr>
      <vt:lpstr>fact_trades</vt:lpstr>
      <vt:lpstr>fact_positions_snapshot</vt:lpstr>
      <vt:lpstr>stocks </vt:lpstr>
      <vt:lpstr>fact_trades_pnl_kpi</vt:lpstr>
      <vt:lpstr>trading_analysis</vt:lpstr>
      <vt:lpstr>market_analysis</vt:lpstr>
      <vt:lpstr>Market_PivotTable</vt:lpstr>
      <vt:lpstr>Portfolio_PnL_PivotTables</vt:lpstr>
      <vt:lpstr>trading_PivotTable</vt:lpstr>
      <vt:lpstr>Trading_Dashboard</vt:lpstr>
      <vt:lpstr>Market_Dashboard</vt:lpstr>
      <vt:lpstr>Portfolio_PnL_Dashboard</vt:lpstr>
      <vt:lpstr>FINAL_DASHBOARD</vt:lpstr>
      <vt:lpstr>KPI_MASTER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shadan sarfaraz</cp:lastModifiedBy>
  <dcterms:created xsi:type="dcterms:W3CDTF">2025-12-07T04:33:16Z</dcterms:created>
  <dcterms:modified xsi:type="dcterms:W3CDTF">2025-12-23T19:42:16Z</dcterms:modified>
</cp:coreProperties>
</file>